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25" windowWidth="18285" windowHeight="7305" firstSheet="11" activeTab="13"/>
  </bookViews>
  <sheets>
    <sheet name="Adjust Budget 1" sheetId="1" r:id="rId1"/>
    <sheet name="Sheet2" sheetId="2" r:id="rId2"/>
    <sheet name="Sheet3" sheetId="3" r:id="rId3"/>
    <sheet name="Lookup Areas" sheetId="8" r:id="rId4"/>
    <sheet name="PF0812 Dec 13 Incl Zeroes" sheetId="9" r:id="rId5"/>
    <sheet name="Original vs Adjsuted Budget" sheetId="10" r:id="rId6"/>
    <sheet name="Overall" sheetId="11" r:id="rId7"/>
    <sheet name="Corporate" sheetId="12" r:id="rId8"/>
    <sheet name="MM" sheetId="13" r:id="rId9"/>
    <sheet name="Finance" sheetId="14" r:id="rId10"/>
    <sheet name="Community Services" sheetId="15" r:id="rId11"/>
    <sheet name="Technical" sheetId="16" r:id="rId12"/>
    <sheet name="Presentation to Council" sheetId="17" r:id="rId13"/>
    <sheet name="Financial Performance" sheetId="18" r:id="rId14"/>
    <sheet name="Budget Statement" sheetId="19" r:id="rId15"/>
    <sheet name="Mapping" sheetId="20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s">#REF!</definedName>
    <definedName name="_xlnm._FilterDatabase" localSheetId="7" hidden="1">Corporate!$A$2:$K$2</definedName>
    <definedName name="_xlnm._FilterDatabase" localSheetId="6" hidden="1">Overall!$A$6:$K$1196</definedName>
    <definedName name="_qqq2">#REF!</definedName>
    <definedName name="_qqq3">#REF!</definedName>
    <definedName name="_qqq4">#REF!</definedName>
    <definedName name="_tt1">#REF!</definedName>
    <definedName name="_ww11">#REF!</definedName>
    <definedName name="_www2">#REF!</definedName>
    <definedName name="_www4">#REF!</definedName>
    <definedName name="a">#REF!</definedName>
    <definedName name="aa">#REF!</definedName>
    <definedName name="aaaa">#REF!</definedName>
    <definedName name="aaaaaa">#REF!</definedName>
    <definedName name="ADJB9">'[1]Template names'!$B$85</definedName>
    <definedName name="ADMIN_U">#REF!</definedName>
    <definedName name="Approve1">'[2]Template names'!$B$100</definedName>
    <definedName name="Approve10">'[3]Template names'!$B$109</definedName>
    <definedName name="Approve2">'[3]Template names'!$B$102</definedName>
    <definedName name="Approve3">'[2]Template names'!$B$101</definedName>
    <definedName name="Approve4" localSheetId="3">'[3]Template names'!$B$103</definedName>
    <definedName name="Approve4">'[4]Template names'!$B$103</definedName>
    <definedName name="Approve5">'[3]Template names'!$B$104</definedName>
    <definedName name="Approve6">'[3]Template names'!$B$105</definedName>
    <definedName name="Approve7">'[3]Template names'!$B$106</definedName>
    <definedName name="Approve8">'[3]Template names'!$B$107</definedName>
    <definedName name="Approve9">'[3]Template names'!$B$108</definedName>
    <definedName name="Asset_Class">'[5]Lookup and lists'!$Z$15:$Z$29</definedName>
    <definedName name="Asset_sub_class">'[5]Lookup and lists'!$AA$15:$AA$59</definedName>
    <definedName name="B">#REF!</definedName>
    <definedName name="bbb">#REF!</definedName>
    <definedName name="beaufort">#REF!</definedName>
    <definedName name="BuiltIn_Print_Titles___0">'[6]Gen Info Pg 2'!#REF!</definedName>
    <definedName name="Date">[1]Instructions!$X$10</definedName>
    <definedName name="ddd">#REF!</definedName>
    <definedName name="dddd">#REF!</definedName>
    <definedName name="ddddd">#REF!</definedName>
    <definedName name="ddddd3">#REF!</definedName>
    <definedName name="desc" localSheetId="3">'[2]Template names'!$B$30</definedName>
    <definedName name="desc">'[4]Template names'!$B$30</definedName>
    <definedName name="diverse">#REF!</definedName>
    <definedName name="eee">#REF!</definedName>
    <definedName name="eeee">#REF!</definedName>
    <definedName name="EENHEDE">'[7]Subs &amp; Grants  98.94'!$A$25</definedName>
    <definedName name="eerrr">#REF!</definedName>
    <definedName name="ELEK_STATISTIEK">'[7]Electricity Distr 95-91'!$A$3</definedName>
    <definedName name="ffff">#REF!</definedName>
    <definedName name="ggg">#REF!</definedName>
    <definedName name="GrantNatCapex">'[3]Lookup and lists'!$AB$2:$AB$7</definedName>
    <definedName name="GrantNatOpex">'[3]Lookup and lists'!$Z$2:$Z$8</definedName>
    <definedName name="GrantProvOpex">'[3]Lookup and lists'!$AA$2:$AA$6</definedName>
    <definedName name="Head1" localSheetId="3">'[8]Template names'!$B$2</definedName>
    <definedName name="Head1">'[4]Template names'!$B$2</definedName>
    <definedName name="Head10" localSheetId="3">'[8]Template names'!$B$16</definedName>
    <definedName name="Head10">'[4]Template names'!$B$16</definedName>
    <definedName name="Head11" localSheetId="3">'[8]Template names'!$B$17</definedName>
    <definedName name="Head11">'[4]Template names'!$B$17</definedName>
    <definedName name="Head12">'[5]Template names'!$B$18</definedName>
    <definedName name="Head13">'[5]Template names'!$B$19</definedName>
    <definedName name="Head14">'[5]Template names'!$B$20</definedName>
    <definedName name="Head15">'[5]Template names'!$B$21</definedName>
    <definedName name="Head16">'[5]Template names'!$B$22</definedName>
    <definedName name="Head17">'[5]Template names'!$B$23</definedName>
    <definedName name="Head18">'[5]Template names'!$B$24</definedName>
    <definedName name="Head19">'[5]Template names'!$B$25</definedName>
    <definedName name="head1A" localSheetId="3">'[8]Template names'!$B$3</definedName>
    <definedName name="head1A">'[4]Template names'!$B$3</definedName>
    <definedName name="head1b" localSheetId="3">'[8]Template names'!$B$4</definedName>
    <definedName name="head1b">'[4]Template names'!$B$4</definedName>
    <definedName name="Head2" localSheetId="3">'[8]Template names'!$B$5</definedName>
    <definedName name="Head2">'[4]Template names'!$B$5</definedName>
    <definedName name="Head20">'[5]Template names'!$B$26</definedName>
    <definedName name="Head21">'[5]Template names'!$B$27</definedName>
    <definedName name="Head22">'[5]Template names'!$B$28</definedName>
    <definedName name="Head23">'[5]Template names'!$B$29</definedName>
    <definedName name="head27" localSheetId="3">'[2]Template names'!$B$33</definedName>
    <definedName name="head27">'[4]Template names'!$B$33</definedName>
    <definedName name="head27a">'[5]Template names'!$B$34</definedName>
    <definedName name="Head3" localSheetId="3">'[8]Template names'!$B$7</definedName>
    <definedName name="Head3">'[4]Template names'!$B$7</definedName>
    <definedName name="Head4">'[5]Template names'!$B$8</definedName>
    <definedName name="Head44">'[5]Template names'!$B$51</definedName>
    <definedName name="Head45">'[5]Template names'!$B$52</definedName>
    <definedName name="Head47">'[5]Template names'!$B$54</definedName>
    <definedName name="Head48">'[5]Template names'!$B$55</definedName>
    <definedName name="Head5" localSheetId="3">'[8]Template names'!$B$9</definedName>
    <definedName name="Head5">'[4]Template names'!$B$9</definedName>
    <definedName name="Head50">'[1]Template names'!$B$45</definedName>
    <definedName name="Head52">'[1]Template names'!$B$47</definedName>
    <definedName name="Head54">'[1]Template names'!$B$49</definedName>
    <definedName name="Head55">'[1]Template names'!$B$50</definedName>
    <definedName name="Head56">'[1]Template names'!$B$51</definedName>
    <definedName name="Head5A">'[3]Template names'!$B$10</definedName>
    <definedName name="Head5b" localSheetId="3">'[5]Template names'!$B$11</definedName>
    <definedName name="Head5b">'[4]Template names'!$B$11</definedName>
    <definedName name="Head6" localSheetId="3">'[8]Template names'!$B$12</definedName>
    <definedName name="Head6">'[4]Template names'!$B$12</definedName>
    <definedName name="Head7" localSheetId="3">'[8]Template names'!$B$13</definedName>
    <definedName name="Head7">'[4]Template names'!$B$13</definedName>
    <definedName name="Head8" localSheetId="3">'[8]Template names'!$B$14</definedName>
    <definedName name="Head8">'[4]Template names'!$B$14</definedName>
    <definedName name="Head9" localSheetId="3">'[8]Template names'!$B$15</definedName>
    <definedName name="Head9">'[4]Template names'!$B$15</definedName>
    <definedName name="hhhh">#REF!</definedName>
    <definedName name="ii">#REF!</definedName>
    <definedName name="ink_a">#REF!</definedName>
    <definedName name="ink_admin">#REF!</definedName>
    <definedName name="ink_begraaf">#REF!</definedName>
    <definedName name="ink_beh">#REF!</definedName>
    <definedName name="ink_belas">#REF!</definedName>
    <definedName name="ink_bib">#REF!</definedName>
    <definedName name="ink_brand">#REF!</definedName>
    <definedName name="ink_elek">#REF!</definedName>
    <definedName name="ink_hoofpad">#REF!</definedName>
    <definedName name="ink_kliniek">#REF!</definedName>
    <definedName name="ink_meent">#REF!</definedName>
    <definedName name="ink_omgewing">#REF!</definedName>
    <definedName name="ink_parke">#REF!</definedName>
    <definedName name="ink_pgs">#REF!</definedName>
    <definedName name="ink_riool">#REF!</definedName>
    <definedName name="ink_sanitasie">#REF!</definedName>
    <definedName name="ink_strate">#REF!</definedName>
    <definedName name="ink_suigtenk">#REF!</definedName>
    <definedName name="ink_tes">#REF!</definedName>
    <definedName name="ink_uitstaat">'[9]I+U Staat'!#REF!</definedName>
    <definedName name="ink_vliegveld">#REF!</definedName>
    <definedName name="ink_vullis">#REF!</definedName>
    <definedName name="ink_water">#REF!</definedName>
    <definedName name="INKOMSTE_ADMINISTRASIE">#REF!</definedName>
    <definedName name="interne">'[10]Kapitaal Projekte'!#REF!,'[10]Kapitaal Projekte'!#REF!,'[10]Kapitaal Projekte'!#REF!,'[10]Kapitaal Projekte'!#REF!,'[10]Kapitaal Projekte'!#REF!,'[10]Kapitaal Projekte'!#REF!,'[10]Kapitaal Projekte'!#REF!</definedName>
    <definedName name="interne_rand">'[10]Kapitaal Projekte'!#REF!,'[10]Kapitaal Projekte'!#REF!,'[10]Kapitaal Projekte'!#REF!,'[10]Kapitaal Projekte'!#REF!,'[10]Kapitaal Projekte'!#REF!,'[10]Kapitaal Projekte'!#REF!,'[10]Kapitaal Projekte'!#REF!</definedName>
    <definedName name="jaar_1">'[11]IDP Projects '!$E$29</definedName>
    <definedName name="jaar0">'[11]IDP Projects '!$F$29</definedName>
    <definedName name="jaar1">'[11]IDP Projects '!$G$29</definedName>
    <definedName name="jaar2">'[11]IDP Projects '!$H$29</definedName>
    <definedName name="jaar3">'[11]IDP Projects '!$I$29</definedName>
    <definedName name="jaar4">'[11]IDP Projects '!$J$29</definedName>
    <definedName name="jaar5">'[11]IDP Projects '!$K$29</definedName>
    <definedName name="jjj">#REF!</definedName>
    <definedName name="jjjjj">#REF!</definedName>
    <definedName name="kap">#REF!</definedName>
    <definedName name="kapitaal">#REF!</definedName>
    <definedName name="kkkkkk">#REF!</definedName>
    <definedName name="laing">#REF!</definedName>
    <definedName name="LENINGS">'[7]IDP Projects '!$A$2</definedName>
    <definedName name="lis_lisensies">#REF!</definedName>
    <definedName name="lis_museum">#REF!</definedName>
    <definedName name="List1">'[3]Lookup and lists'!$Q$2:$Q$4</definedName>
    <definedName name="List2">'[5]Lookup and lists'!$R$2:$R$8</definedName>
    <definedName name="List3">'[5]Lookup and lists'!$S$2:$S$7</definedName>
    <definedName name="List4">'[5]Lookup and lists'!$T$2:$T$4</definedName>
    <definedName name="List5">'[5]Lookup and lists'!$U$2:$U$4</definedName>
    <definedName name="List6">'[5]Lookup and lists'!$V$2:$V$3</definedName>
    <definedName name="List7">'[5]Lookup and lists'!$W$2:$W$3</definedName>
    <definedName name="List8">'[5]Lookup and lists'!$X$2:$X$3</definedName>
    <definedName name="lll">#REF!</definedName>
    <definedName name="lllll">#REF!</definedName>
    <definedName name="lllllll">#REF!</definedName>
    <definedName name="LONE__1997_98">'[12]LONE PA'!$A$2</definedName>
    <definedName name="LOON_VERHOGING">'[12]LONE PA'!$F$3</definedName>
    <definedName name="m">#REF!</definedName>
    <definedName name="mbgopp">#REF!</definedName>
    <definedName name="mbgoppend">#REF!</definedName>
    <definedName name="muni" localSheetId="3">'[2]Template names'!$B$93</definedName>
    <definedName name="muni">'[4]Template names'!$B$93</definedName>
    <definedName name="murrays">#REF!</definedName>
    <definedName name="N">[9]SALARISSE!#REF!</definedName>
    <definedName name="nn">#REF!</definedName>
    <definedName name="nnn">#REF!</definedName>
    <definedName name="nnnn">#REF!</definedName>
    <definedName name="nnnnnnn">#REF!</definedName>
    <definedName name="nuut">#REF!</definedName>
    <definedName name="ooo">#REF!</definedName>
    <definedName name="OPSOMMING">'[7]Subs &amp; Grants  98.94'!$A$1</definedName>
    <definedName name="PGS___DIENSTE_SALARISSE">'[9]S+L+T'!#REF!</definedName>
    <definedName name="POSVL1">'[13]Sal Grading grade 3'!#REF!</definedName>
    <definedName name="posvlakke">[12]POSVLAKKE!$B$1</definedName>
    <definedName name="pp">#REF!</definedName>
    <definedName name="pppp">#REF!</definedName>
    <definedName name="ppppp">#REF!</definedName>
    <definedName name="ppppp1">#REF!</definedName>
    <definedName name="ppppppp">#REF!</definedName>
    <definedName name="pppppppp">#REF!</definedName>
    <definedName name="prins">#REF!</definedName>
    <definedName name="_xlnm.Print_Area" localSheetId="13">'Financial Performance'!$B$1:$H$265</definedName>
    <definedName name="_xlnm.Print_Area" localSheetId="3">'Lookup Areas'!$A$2:$G$243</definedName>
    <definedName name="_xlnm.Print_Titles" localSheetId="3">'Lookup Areas'!$2:$3</definedName>
    <definedName name="priorend">#REF!</definedName>
    <definedName name="q">#REF!</definedName>
    <definedName name="qq">#REF!</definedName>
    <definedName name="qqq">#REF!</definedName>
    <definedName name="qqqq">#REF!</definedName>
    <definedName name="qqqq3">#REF!</definedName>
    <definedName name="qqqqq">#REF!</definedName>
    <definedName name="qqqqqq">#REF!</definedName>
    <definedName name="qqqqqqqqq">#REF!</definedName>
    <definedName name="RAADSLEDE_TOELAE">#REF!</definedName>
    <definedName name="result" localSheetId="3">'[2]Template names'!$B$35</definedName>
    <definedName name="result">'[4]Template names'!$B$35</definedName>
    <definedName name="SAL_BENITA">[12]SALARISSE!$B$22</definedName>
    <definedName name="SAL_BIB_AFLOS">[12]SALARISSE!$B$16</definedName>
    <definedName name="SAL_EP">[12]SALARISSE!$B$20</definedName>
    <definedName name="SAL_GCHB">[12]SALARISSE!$B$23</definedName>
    <definedName name="SAL_GEM_GESOND">[12]SALARISSE!$M$100</definedName>
    <definedName name="SAL_GSB">[12]SALARISSE!$B$21</definedName>
    <definedName name="SAL_HWJM">[12]SALARISSE!$B$26</definedName>
    <definedName name="SAL_JWF">[12]SALARISSE!$B$22</definedName>
    <definedName name="SAL_M_L_HULP">[12]SALARISSE!$B$28</definedName>
    <definedName name="SAL_MARINDA">[12]SALARISSE!$B$11</definedName>
    <definedName name="SAL_METERLESER">[12]SALARISSE!$B$27</definedName>
    <definedName name="SAL_ML">[12]SALARISSE!$B$18</definedName>
    <definedName name="SAL_MVN">[12]SALARISSE!$B$11</definedName>
    <definedName name="SAL_OPSOM">[12]SALARISSE!$A$69</definedName>
    <definedName name="SAL_PENS__BOTMA">[12]SALARISSE!$B$30</definedName>
    <definedName name="SAL_PENS__HANCKE">[12]SALARISSE!$B$29</definedName>
    <definedName name="SAL_PLN">[12]SALARISSE!$B$19</definedName>
    <definedName name="SAL_RS">[12]SALARISSE!$B$14</definedName>
    <definedName name="SAL_RVR">[12]SALARISSE!$B$11</definedName>
    <definedName name="SAL_WAK">[12]SALARISSE!$B$10</definedName>
    <definedName name="SAL_WPM">[12]SALARISSE!$B$17</definedName>
    <definedName name="SANITASIE">'[12]LONE PA'!$A$115</definedName>
    <definedName name="ss">'[9]I+U Staat'!#REF!</definedName>
    <definedName name="sss">#REF!</definedName>
    <definedName name="ssss">#REF!</definedName>
    <definedName name="sssssss">#REF!</definedName>
    <definedName name="ST_ELEK">'[7]Electricity Distr 95-91'!$A$3</definedName>
    <definedName name="TableA1">'[5]Template names'!$B$111</definedName>
    <definedName name="TableA10">'[5]Template names'!$B$120</definedName>
    <definedName name="TableA11">'[3]Template names'!$B$121</definedName>
    <definedName name="TableA12a">'[5]Template names'!$B$122</definedName>
    <definedName name="TableA12b">'[5]Template names'!$B$123</definedName>
    <definedName name="TableA13">'[5]Template names'!$B$124</definedName>
    <definedName name="TableA14">'[3]Template names'!$B$124</definedName>
    <definedName name="TableA15">'[3]Template names'!$B$125</definedName>
    <definedName name="TableA16">'[5]Template names'!$B$127</definedName>
    <definedName name="TableA17">'[3]Template names'!$B$127</definedName>
    <definedName name="TableA18">'[3]Template names'!$B$128</definedName>
    <definedName name="TableA19">'[3]Template names'!$B$129</definedName>
    <definedName name="TableA2">'[3]Template names'!$B$112</definedName>
    <definedName name="TableA20">'[5]Template names'!$B$131</definedName>
    <definedName name="TableA21">'[5]Template names'!$B$132</definedName>
    <definedName name="TableA22">'[3]Template names'!$B$132</definedName>
    <definedName name="TableA23">'[5]Template names'!$B$134</definedName>
    <definedName name="TableA24">'[5]Template names'!$B$135</definedName>
    <definedName name="TableA25">'[3]Template names'!$B$135</definedName>
    <definedName name="TableA26">'[5]Template names'!$B$137</definedName>
    <definedName name="TableA27">'[5]Template names'!$B$138</definedName>
    <definedName name="TableA28">'[5]Template names'!$B$139</definedName>
    <definedName name="TableA29">'[5]Template names'!$B$140</definedName>
    <definedName name="TableA3">'[5]Template names'!$B$113</definedName>
    <definedName name="TableA30">'[3]Template names'!$B$140</definedName>
    <definedName name="TableA31">'[5]Template names'!$B$142</definedName>
    <definedName name="TableA32">'[5]Template names'!$B$143</definedName>
    <definedName name="TableA33">'[5]Template names'!$B$144</definedName>
    <definedName name="TableA34a">'[3]Template names'!$B$144</definedName>
    <definedName name="TableA34b">'[5]Template names'!$B$146</definedName>
    <definedName name="TableA34c">'[5]Template names'!$B$147</definedName>
    <definedName name="TableA34d">'[5]Template names'!$B$148</definedName>
    <definedName name="TableA35">'[5]Template names'!$B$149</definedName>
    <definedName name="TableA36">'[5]Template names'!$B$150</definedName>
    <definedName name="TableA37">'[5]Template names'!$B$151</definedName>
    <definedName name="TableA4">'[3]Template names'!$B$114</definedName>
    <definedName name="TableA5">'[3]Template names'!$B$115</definedName>
    <definedName name="TableA6">'[3]Template names'!$B$116</definedName>
    <definedName name="TableA7">'[3]Template names'!$B$117</definedName>
    <definedName name="TableA8">'[5]Template names'!$B$118</definedName>
    <definedName name="TableA9">'[5]Template names'!$B$119</definedName>
    <definedName name="TARIEF_BELASTING">'[7]Subs &amp; Grants  98.94'!$A$4</definedName>
    <definedName name="TARIEF_BESKIK__WATER">'[7]Subs &amp; Grants  98.94'!$A$242</definedName>
    <definedName name="TARIEF_BOUKLOUSULE">'[7]Subs &amp; Grants  98.94'!$A$210</definedName>
    <definedName name="TARIEF_ELEK_AMPS">'[7]Subs &amp; Grants  98.94'!$A$60</definedName>
    <definedName name="TARIEF_ELEK_BESKIK">'[7]Subs &amp; Grants  98.94'!$A$146</definedName>
    <definedName name="TARIEF_ELEK_EENHEDE">'[7]Subs &amp; Grants  98.94'!$A$25</definedName>
    <definedName name="TARIEF_KVA">'[7]Subs &amp; Grants  98.94'!$A$100</definedName>
    <definedName name="TARIEF_PLESSEY">'[7]Subs &amp; Grants  98.94'!$A$122</definedName>
    <definedName name="TARIEF_RIOOL">'[7]Subs &amp; Grants  98.94'!$A$167</definedName>
    <definedName name="TARIEF_SANITASIE">'[7]Subs &amp; Grants  98.94'!$A$195</definedName>
    <definedName name="TARIEF_STRAATLIGTE">'[7]Subs &amp; Grants  98.94'!$A$113</definedName>
    <definedName name="TARIEF_TELEFOON">'[7]Subs &amp; Grants  98.94'!$A$52</definedName>
    <definedName name="TARIEF_VULLIS">'[7]Subs &amp; Grants  98.94'!$A$154</definedName>
    <definedName name="TARIEF_WATER">'[7]Subs &amp; Grants  98.94'!$A$216</definedName>
    <definedName name="TARIEFSTAT___1997_98">'[7]Subs &amp; Grants  98.94'!$A$1</definedName>
    <definedName name="TOTAAL_ELEK_HEFFINGS">'[7]Subs &amp; Grants  98.94'!$E$111</definedName>
    <definedName name="tt">#REF!</definedName>
    <definedName name="ttttt">#REF!</definedName>
    <definedName name="uit_admin">#REF!</definedName>
    <definedName name="uit_begrf">#REF!</definedName>
    <definedName name="uit_beh">#REF!</definedName>
    <definedName name="uit_bel">#REF!</definedName>
    <definedName name="uit_bib">#REF!</definedName>
    <definedName name="uit_br">#REF!</definedName>
    <definedName name="uit_brand">#REF!</definedName>
    <definedName name="uit_burg">#REF!</definedName>
    <definedName name="uit_elek">#REF!</definedName>
    <definedName name="uit_hoof">#REF!</definedName>
    <definedName name="uit_kliniek">#REF!</definedName>
    <definedName name="uit_lis">#REF!</definedName>
    <definedName name="uit_meent">#REF!</definedName>
    <definedName name="uit_museum">#REF!</definedName>
    <definedName name="uit_omgew">#REF!</definedName>
    <definedName name="uit_park">#REF!</definedName>
    <definedName name="uit_pgs">#REF!</definedName>
    <definedName name="uit_raad">#REF!</definedName>
    <definedName name="uit_riool">#REF!</definedName>
    <definedName name="uit_san">#REF!</definedName>
    <definedName name="uit_strate">#REF!</definedName>
    <definedName name="uit_tes">#REF!</definedName>
    <definedName name="uit_vlieg">#REF!</definedName>
    <definedName name="uit_vullis">#REF!</definedName>
    <definedName name="uit_water">#REF!</definedName>
    <definedName name="uuu">#REF!</definedName>
    <definedName name="Vdesc">'[3]Template names'!$B$32</definedName>
    <definedName name="VERWAGTE_SANITASIE_HEFFINGS_19996_97">#REF!</definedName>
    <definedName name="VERWAGTE_VULLIS_HEFFINGS_VIR_1996_97">'[7]Solid Waste LG 80-81'!$A$22</definedName>
    <definedName name="Vote">'[5]Org structure'!$A$2:$A$16</definedName>
    <definedName name="Vote1">'[5]Org structure'!$D$3:$D$12</definedName>
    <definedName name="Vote10">'[5]Org structure'!$D$102:$D$111</definedName>
    <definedName name="Vote11">'[5]Org structure'!$D$113:$D$122</definedName>
    <definedName name="Vote12">'[5]Org structure'!$D$124:$D$133</definedName>
    <definedName name="Vote13">'[5]Org structure'!$D$135:$D$144</definedName>
    <definedName name="Vote14">'[5]Org structure'!$D$146:$D$155</definedName>
    <definedName name="Vote15">'[5]Org structure'!$D$157:$D$166</definedName>
    <definedName name="Vote2">'[5]Org structure'!$D$14:$D$23</definedName>
    <definedName name="Vote3">'[5]Org structure'!$D$25:$D$34</definedName>
    <definedName name="Vote4">'[5]Org structure'!$D$36:$D$45</definedName>
    <definedName name="Vote5">'[5]Org structure'!$D$47:$D$56</definedName>
    <definedName name="Vote6">'[5]Org structure'!$D$58:$D$67</definedName>
    <definedName name="Vote7">'[5]Org structure'!$D$69:$D$78</definedName>
    <definedName name="Vote8">'[5]Org structure'!$D$80:$D$89</definedName>
    <definedName name="Vote9">'[5]Org structure'!$D$91:$D$100</definedName>
    <definedName name="VULLIS">'[12]LONE PA'!$A$137</definedName>
    <definedName name="vvvvv">#REF!</definedName>
    <definedName name="wwwww">#REF!</definedName>
    <definedName name="yyy">#REF!</definedName>
    <definedName name="z">'[13]Sal Grading grade 3'!#REF!</definedName>
    <definedName name="zzzz">'[9]S+L+T'!#REF!</definedName>
  </definedNames>
  <calcPr calcId="145621"/>
</workbook>
</file>

<file path=xl/calcChain.xml><?xml version="1.0" encoding="utf-8"?>
<calcChain xmlns="http://schemas.openxmlformats.org/spreadsheetml/2006/main">
  <c r="J146" i="18" l="1"/>
  <c r="J148" i="18" s="1"/>
  <c r="J147" i="18"/>
  <c r="B38" i="19" l="1"/>
  <c r="B22" i="19"/>
  <c r="C17" i="19"/>
  <c r="B43" i="19"/>
  <c r="B40" i="19"/>
  <c r="B25" i="19"/>
  <c r="G1503" i="20"/>
  <c r="G1504" i="20"/>
  <c r="G1505" i="20"/>
  <c r="G1506" i="20"/>
  <c r="G1507" i="20"/>
  <c r="G1508" i="20"/>
  <c r="G1509" i="20"/>
  <c r="G1510" i="20"/>
  <c r="G1511" i="20"/>
  <c r="G1512" i="20"/>
  <c r="G1513" i="20"/>
  <c r="G1514" i="20"/>
  <c r="G1515" i="20"/>
  <c r="G1516" i="20"/>
  <c r="G1517" i="20"/>
  <c r="G1518" i="20"/>
  <c r="G1519" i="20"/>
  <c r="G1520" i="20"/>
  <c r="G1521" i="20"/>
  <c r="G1522" i="20"/>
  <c r="G1523" i="20"/>
  <c r="G1524" i="20"/>
  <c r="G1525" i="20"/>
  <c r="G1526" i="20"/>
  <c r="G1527" i="20"/>
  <c r="G1528" i="20"/>
  <c r="G1529" i="20"/>
  <c r="G1530" i="20"/>
  <c r="G1531" i="20"/>
  <c r="G1532" i="20"/>
  <c r="G1533" i="20"/>
  <c r="G1534" i="20"/>
  <c r="G1535" i="20"/>
  <c r="G1536" i="20"/>
  <c r="G1537" i="20"/>
  <c r="G1538" i="20"/>
  <c r="G1539" i="20"/>
  <c r="G1540" i="20"/>
  <c r="G1541" i="20"/>
  <c r="G1542" i="20"/>
  <c r="G1543" i="20"/>
  <c r="G1544" i="20"/>
  <c r="G1545" i="20"/>
  <c r="G1546" i="20"/>
  <c r="G1547" i="20"/>
  <c r="G1548" i="20"/>
  <c r="G1549" i="20"/>
  <c r="G1550" i="20"/>
  <c r="G1551" i="20"/>
  <c r="G1502" i="20"/>
  <c r="G1490" i="20"/>
  <c r="G1491" i="20"/>
  <c r="G1489" i="20"/>
  <c r="G1400" i="20"/>
  <c r="G1401" i="20"/>
  <c r="G1402" i="20"/>
  <c r="G1403" i="20"/>
  <c r="G1404" i="20"/>
  <c r="G1405" i="20"/>
  <c r="G1406" i="20"/>
  <c r="G1407" i="20"/>
  <c r="G1408" i="20"/>
  <c r="G1409" i="20"/>
  <c r="G1410" i="20"/>
  <c r="G1411" i="20"/>
  <c r="G1412" i="20"/>
  <c r="G1413" i="20"/>
  <c r="G1414" i="20"/>
  <c r="G1415" i="20"/>
  <c r="G1416" i="20"/>
  <c r="G1417" i="20"/>
  <c r="G1418" i="20"/>
  <c r="G1419" i="20"/>
  <c r="G1420" i="20"/>
  <c r="G1421" i="20"/>
  <c r="G1422" i="20"/>
  <c r="G1423" i="20"/>
  <c r="G1424" i="20"/>
  <c r="G1425" i="20"/>
  <c r="G1426" i="20"/>
  <c r="G1427" i="20"/>
  <c r="G1428" i="20"/>
  <c r="G1429" i="20"/>
  <c r="G1430" i="20"/>
  <c r="G1431" i="20"/>
  <c r="G1432" i="20"/>
  <c r="G1433" i="20"/>
  <c r="G1434" i="20"/>
  <c r="G1435" i="20"/>
  <c r="G1436" i="20"/>
  <c r="G1437" i="20"/>
  <c r="G1438" i="20"/>
  <c r="G1439" i="20"/>
  <c r="G1440" i="20"/>
  <c r="G1441" i="20"/>
  <c r="G1442" i="20"/>
  <c r="G1443" i="20"/>
  <c r="G1444" i="20"/>
  <c r="G1445" i="20"/>
  <c r="G1446" i="20"/>
  <c r="G1447" i="20"/>
  <c r="G1448" i="20"/>
  <c r="G1449" i="20"/>
  <c r="G1450" i="20"/>
  <c r="G1451" i="20"/>
  <c r="G1452" i="20"/>
  <c r="G1453" i="20"/>
  <c r="G1454" i="20"/>
  <c r="G1455" i="20"/>
  <c r="G1456" i="20"/>
  <c r="G1457" i="20"/>
  <c r="G1458" i="20"/>
  <c r="G1459" i="20"/>
  <c r="G1460" i="20"/>
  <c r="G1461" i="20"/>
  <c r="G1462" i="20"/>
  <c r="G1463" i="20"/>
  <c r="G1464" i="20"/>
  <c r="G1465" i="20"/>
  <c r="G1466" i="20"/>
  <c r="G1467" i="20"/>
  <c r="G1468" i="20"/>
  <c r="G1469" i="20"/>
  <c r="G1470" i="20"/>
  <c r="G1471" i="20"/>
  <c r="G1472" i="20"/>
  <c r="G1473" i="20"/>
  <c r="G1474" i="20"/>
  <c r="G1475" i="20"/>
  <c r="G1476" i="20"/>
  <c r="G1477" i="20"/>
  <c r="G1478" i="20"/>
  <c r="G1399" i="20"/>
  <c r="G1387" i="20"/>
  <c r="G1388" i="20"/>
  <c r="G1386" i="20"/>
  <c r="G1369" i="20"/>
  <c r="G1370" i="20"/>
  <c r="G1371" i="20"/>
  <c r="G1372" i="20"/>
  <c r="G1373" i="20"/>
  <c r="G1374" i="20"/>
  <c r="G1375" i="20"/>
  <c r="G1368" i="20"/>
  <c r="G1340" i="20"/>
  <c r="G1341" i="20"/>
  <c r="G1342" i="20"/>
  <c r="G1343" i="20"/>
  <c r="G1344" i="20"/>
  <c r="G1345" i="20"/>
  <c r="G1346" i="20"/>
  <c r="G1347" i="20"/>
  <c r="G1348" i="20"/>
  <c r="G1349" i="20"/>
  <c r="G1350" i="20"/>
  <c r="G1351" i="20"/>
  <c r="G1352" i="20"/>
  <c r="G1353" i="20"/>
  <c r="G1354" i="20"/>
  <c r="G1355" i="20"/>
  <c r="G1356" i="20"/>
  <c r="G1357" i="20"/>
  <c r="G1339" i="20"/>
  <c r="G1327" i="20"/>
  <c r="G1313" i="20"/>
  <c r="G1314" i="20"/>
  <c r="G1315" i="20"/>
  <c r="G1316" i="20"/>
  <c r="G1312" i="20"/>
  <c r="G1292" i="20"/>
  <c r="G1293" i="20"/>
  <c r="G1294" i="20"/>
  <c r="G1295" i="20"/>
  <c r="G1296" i="20"/>
  <c r="G1297" i="20"/>
  <c r="G1298" i="20"/>
  <c r="G1299" i="20"/>
  <c r="G1300" i="20"/>
  <c r="G1301" i="20"/>
  <c r="G1291" i="20"/>
  <c r="G1263" i="20"/>
  <c r="G1264" i="20"/>
  <c r="G1265" i="20"/>
  <c r="G1266" i="20"/>
  <c r="G1267" i="20"/>
  <c r="G1268" i="20"/>
  <c r="G1262" i="20"/>
  <c r="G1224" i="20"/>
  <c r="G1225" i="20"/>
  <c r="G1226" i="20"/>
  <c r="G1227" i="20"/>
  <c r="G1228" i="20"/>
  <c r="G1229" i="20"/>
  <c r="G1230" i="20"/>
  <c r="G1231" i="20"/>
  <c r="G1232" i="20"/>
  <c r="G1233" i="20"/>
  <c r="G1234" i="20"/>
  <c r="G1235" i="20"/>
  <c r="G1236" i="20"/>
  <c r="G1237" i="20"/>
  <c r="G1238" i="20"/>
  <c r="G1239" i="20"/>
  <c r="G1240" i="20"/>
  <c r="G1241" i="20"/>
  <c r="G1242" i="20"/>
  <c r="G1243" i="20"/>
  <c r="G1244" i="20"/>
  <c r="G1245" i="20"/>
  <c r="G1246" i="20"/>
  <c r="G1247" i="20"/>
  <c r="G1248" i="20"/>
  <c r="G1249" i="20"/>
  <c r="G1250" i="20"/>
  <c r="G1223" i="20"/>
  <c r="G1090" i="20"/>
  <c r="G1091" i="20"/>
  <c r="G1092" i="20"/>
  <c r="G1093" i="20"/>
  <c r="G1094" i="20"/>
  <c r="G1095" i="20"/>
  <c r="G1096" i="20"/>
  <c r="G1097" i="20"/>
  <c r="G1098" i="20"/>
  <c r="G1099" i="20"/>
  <c r="G1100" i="20"/>
  <c r="G1101" i="20"/>
  <c r="G1102" i="20"/>
  <c r="G1103" i="20"/>
  <c r="G1104" i="20"/>
  <c r="G1105" i="20"/>
  <c r="G1106" i="20"/>
  <c r="G1107" i="20"/>
  <c r="G1108" i="20"/>
  <c r="G1109" i="20"/>
  <c r="G1110" i="20"/>
  <c r="G1111" i="20"/>
  <c r="G1112" i="20"/>
  <c r="G1113" i="20"/>
  <c r="G1114" i="20"/>
  <c r="G1115" i="20"/>
  <c r="G1116" i="20"/>
  <c r="G1117" i="20"/>
  <c r="G1118" i="20"/>
  <c r="G1119" i="20"/>
  <c r="G1120" i="20"/>
  <c r="G1121" i="20"/>
  <c r="G1122" i="20"/>
  <c r="G1123" i="20"/>
  <c r="G1124" i="20"/>
  <c r="G1125" i="20"/>
  <c r="G1126" i="20"/>
  <c r="G1127" i="20"/>
  <c r="G1128" i="20"/>
  <c r="G1129" i="20"/>
  <c r="G1130" i="20"/>
  <c r="G1131" i="20"/>
  <c r="G1132" i="20"/>
  <c r="G1133" i="20"/>
  <c r="G1134" i="20"/>
  <c r="G1135" i="20"/>
  <c r="G1136" i="20"/>
  <c r="G1137" i="20"/>
  <c r="G1138" i="20"/>
  <c r="G1139" i="20"/>
  <c r="G1140" i="20"/>
  <c r="G1141" i="20"/>
  <c r="G1142" i="20"/>
  <c r="G1143" i="20"/>
  <c r="G1144" i="20"/>
  <c r="G1145" i="20"/>
  <c r="G1146" i="20"/>
  <c r="G1147" i="20"/>
  <c r="G1148" i="20"/>
  <c r="G1149" i="20"/>
  <c r="G1150" i="20"/>
  <c r="G1151" i="20"/>
  <c r="G1152" i="20"/>
  <c r="G1153" i="20"/>
  <c r="G1154" i="20"/>
  <c r="G1155" i="20"/>
  <c r="G1156" i="20"/>
  <c r="G1157" i="20"/>
  <c r="G1158" i="20"/>
  <c r="G1159" i="20"/>
  <c r="G1160" i="20"/>
  <c r="G1161" i="20"/>
  <c r="G1162" i="20"/>
  <c r="G1163" i="20"/>
  <c r="G1164" i="20"/>
  <c r="G1165" i="20"/>
  <c r="G1166" i="20"/>
  <c r="G1167" i="20"/>
  <c r="G1168" i="20"/>
  <c r="G1169" i="20"/>
  <c r="G1170" i="20"/>
  <c r="G1171" i="20"/>
  <c r="G1172" i="20"/>
  <c r="G1173" i="20"/>
  <c r="G1174" i="20"/>
  <c r="G1175" i="20"/>
  <c r="G1176" i="20"/>
  <c r="G1177" i="20"/>
  <c r="G1178" i="20"/>
  <c r="G1179" i="20"/>
  <c r="G1180" i="20"/>
  <c r="G1181" i="20"/>
  <c r="G1182" i="20"/>
  <c r="G1183" i="20"/>
  <c r="G1184" i="20"/>
  <c r="G1185" i="20"/>
  <c r="G1186" i="20"/>
  <c r="G1187" i="20"/>
  <c r="G1188" i="20"/>
  <c r="G1189" i="20"/>
  <c r="G1190" i="20"/>
  <c r="G1191" i="20"/>
  <c r="G1192" i="20"/>
  <c r="G1193" i="20"/>
  <c r="G1194" i="20"/>
  <c r="G1195" i="20"/>
  <c r="G1196" i="20"/>
  <c r="G1197" i="20"/>
  <c r="G1198" i="20"/>
  <c r="G1199" i="20"/>
  <c r="G1200" i="20"/>
  <c r="G1201" i="20"/>
  <c r="G1202" i="20"/>
  <c r="G1203" i="20"/>
  <c r="G1204" i="20"/>
  <c r="G1205" i="20"/>
  <c r="G1206" i="20"/>
  <c r="G1207" i="20"/>
  <c r="G1208" i="20"/>
  <c r="G1209" i="20"/>
  <c r="G1210" i="20"/>
  <c r="G1211" i="20"/>
  <c r="G1089" i="20"/>
  <c r="G1060" i="20"/>
  <c r="G1061" i="20"/>
  <c r="G1062" i="20"/>
  <c r="G1063" i="20"/>
  <c r="G1064" i="20"/>
  <c r="G1065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7" i="20"/>
  <c r="G1078" i="20"/>
  <c r="G1059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3" i="20"/>
  <c r="G1044" i="20"/>
  <c r="G1045" i="20"/>
  <c r="G1046" i="20"/>
  <c r="G1047" i="20"/>
  <c r="G1048" i="20"/>
  <c r="G796" i="20"/>
  <c r="G797" i="20"/>
  <c r="G798" i="20"/>
  <c r="G799" i="20"/>
  <c r="G800" i="20"/>
  <c r="G801" i="20"/>
  <c r="G802" i="20"/>
  <c r="G803" i="20"/>
  <c r="G804" i="20"/>
  <c r="G805" i="20"/>
  <c r="G795" i="20"/>
  <c r="G789" i="20"/>
  <c r="G790" i="20"/>
  <c r="G791" i="20"/>
  <c r="G792" i="20"/>
  <c r="G788" i="20"/>
  <c r="G776" i="20"/>
  <c r="G777" i="20"/>
  <c r="G778" i="20"/>
  <c r="G779" i="20"/>
  <c r="G780" i="20"/>
  <c r="G781" i="20"/>
  <c r="G782" i="20"/>
  <c r="G783" i="20"/>
  <c r="G784" i="20"/>
  <c r="G785" i="20"/>
  <c r="G775" i="20"/>
  <c r="G771" i="20"/>
  <c r="G772" i="20"/>
  <c r="G770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55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28" i="20"/>
  <c r="G725" i="20"/>
  <c r="G714" i="20"/>
  <c r="G715" i="20"/>
  <c r="G716" i="20"/>
  <c r="G717" i="20"/>
  <c r="G718" i="20"/>
  <c r="G719" i="20"/>
  <c r="G720" i="20"/>
  <c r="G721" i="20"/>
  <c r="G722" i="20"/>
  <c r="G713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691" i="20"/>
  <c r="G680" i="20"/>
  <c r="G681" i="20"/>
  <c r="G682" i="20"/>
  <c r="G683" i="20"/>
  <c r="G684" i="20"/>
  <c r="G685" i="20"/>
  <c r="G686" i="20"/>
  <c r="G687" i="20"/>
  <c r="G688" i="20"/>
  <c r="G679" i="20"/>
  <c r="G671" i="20"/>
  <c r="G672" i="20"/>
  <c r="G673" i="20"/>
  <c r="G674" i="20"/>
  <c r="G675" i="20"/>
  <c r="G676" i="20"/>
  <c r="G670" i="20"/>
  <c r="G667" i="20"/>
  <c r="G668" i="20" s="1"/>
  <c r="G663" i="20"/>
  <c r="G660" i="20"/>
  <c r="G661" i="20" s="1"/>
  <c r="G656" i="20"/>
  <c r="G657" i="20"/>
  <c r="G655" i="20"/>
  <c r="G648" i="20"/>
  <c r="G649" i="20"/>
  <c r="G650" i="20"/>
  <c r="G651" i="20"/>
  <c r="G652" i="20"/>
  <c r="G647" i="20"/>
  <c r="G644" i="20"/>
  <c r="G645" i="20" s="1"/>
  <c r="G629" i="20"/>
  <c r="G630" i="20" s="1"/>
  <c r="G623" i="20"/>
  <c r="G618" i="20"/>
  <c r="F1292" i="20"/>
  <c r="F1293" i="20"/>
  <c r="I993" i="10" s="1"/>
  <c r="L993" i="10" s="1"/>
  <c r="F1294" i="20"/>
  <c r="F1295" i="20"/>
  <c r="I995" i="10" s="1"/>
  <c r="L995" i="10" s="1"/>
  <c r="F1263" i="20"/>
  <c r="F1264" i="20"/>
  <c r="F1265" i="20"/>
  <c r="F1266" i="20"/>
  <c r="I989" i="10" s="1"/>
  <c r="L989" i="10" s="1"/>
  <c r="F1267" i="20"/>
  <c r="C11" i="19"/>
  <c r="F299" i="20"/>
  <c r="F886" i="20"/>
  <c r="I665" i="10" s="1"/>
  <c r="L665" i="10" s="1"/>
  <c r="F887" i="20"/>
  <c r="F888" i="20"/>
  <c r="I667" i="10" s="1"/>
  <c r="L667" i="10" s="1"/>
  <c r="F889" i="20"/>
  <c r="F890" i="20"/>
  <c r="F891" i="20"/>
  <c r="F892" i="20"/>
  <c r="I671" i="10" s="1"/>
  <c r="L671" i="10" s="1"/>
  <c r="F893" i="20"/>
  <c r="I672" i="10" s="1"/>
  <c r="L672" i="10" s="1"/>
  <c r="F894" i="20"/>
  <c r="I673" i="10" s="1"/>
  <c r="L673" i="10" s="1"/>
  <c r="F895" i="20"/>
  <c r="F896" i="20"/>
  <c r="F897" i="20"/>
  <c r="I676" i="10" s="1"/>
  <c r="L676" i="10" s="1"/>
  <c r="F898" i="20"/>
  <c r="I677" i="10" s="1"/>
  <c r="L677" i="10" s="1"/>
  <c r="F899" i="20"/>
  <c r="I678" i="10" s="1"/>
  <c r="L678" i="10" s="1"/>
  <c r="F900" i="20"/>
  <c r="I679" i="10" s="1"/>
  <c r="L679" i="10" s="1"/>
  <c r="F1250" i="20"/>
  <c r="I797" i="10" s="1"/>
  <c r="L797" i="10" s="1"/>
  <c r="I123" i="10"/>
  <c r="L123" i="10" s="1"/>
  <c r="I526" i="10"/>
  <c r="L526" i="10" s="1"/>
  <c r="I579" i="10"/>
  <c r="L579" i="10" s="1"/>
  <c r="I616" i="10"/>
  <c r="L616" i="10" s="1"/>
  <c r="I721" i="10"/>
  <c r="L721" i="10" s="1"/>
  <c r="I776" i="10"/>
  <c r="L776" i="10" s="1"/>
  <c r="I786" i="10"/>
  <c r="L786" i="10" s="1"/>
  <c r="I803" i="10"/>
  <c r="L803" i="10" s="1"/>
  <c r="I834" i="10"/>
  <c r="L834" i="10" s="1"/>
  <c r="I850" i="10"/>
  <c r="L850" i="10" s="1"/>
  <c r="I914" i="10"/>
  <c r="L914" i="10" s="1"/>
  <c r="I936" i="10"/>
  <c r="L936" i="10" s="1"/>
  <c r="I982" i="10"/>
  <c r="L982" i="10" s="1"/>
  <c r="I983" i="10"/>
  <c r="L983" i="10" s="1"/>
  <c r="I984" i="10"/>
  <c r="L984" i="10" s="1"/>
  <c r="I1017" i="10"/>
  <c r="L1017" i="10" s="1"/>
  <c r="I1049" i="10"/>
  <c r="L1049" i="10" s="1"/>
  <c r="I1050" i="10"/>
  <c r="L1050" i="10" s="1"/>
  <c r="I1079" i="10"/>
  <c r="L1079" i="10" s="1"/>
  <c r="I1082" i="10"/>
  <c r="L1082" i="10" s="1"/>
  <c r="F1550" i="20"/>
  <c r="F1551" i="20" s="1"/>
  <c r="F1543" i="20"/>
  <c r="F1544" i="20" s="1"/>
  <c r="F1547" i="20"/>
  <c r="I1097" i="10" s="1"/>
  <c r="L1097" i="10" s="1"/>
  <c r="F1546" i="20"/>
  <c r="I1096" i="10" s="1"/>
  <c r="L1096" i="10" s="1"/>
  <c r="F1540" i="20"/>
  <c r="I1094" i="10" s="1"/>
  <c r="L1094" i="10" s="1"/>
  <c r="F1539" i="20"/>
  <c r="I1093" i="10" s="1"/>
  <c r="L1093" i="10" s="1"/>
  <c r="F1536" i="20"/>
  <c r="F1535" i="20"/>
  <c r="I1090" i="10" s="1"/>
  <c r="L1090" i="10" s="1"/>
  <c r="F1532" i="20"/>
  <c r="F1533" i="20" s="1"/>
  <c r="F1529" i="20"/>
  <c r="F1526" i="20"/>
  <c r="I1084" i="10" s="1"/>
  <c r="L1084" i="10" s="1"/>
  <c r="F1519" i="20"/>
  <c r="F1520" i="20"/>
  <c r="I1080" i="10" s="1"/>
  <c r="L1080" i="10" s="1"/>
  <c r="F1521" i="20"/>
  <c r="I1081" i="10" s="1"/>
  <c r="L1081" i="10" s="1"/>
  <c r="F1522" i="20"/>
  <c r="F1523" i="20"/>
  <c r="I1083" i="10" s="1"/>
  <c r="L1083" i="10" s="1"/>
  <c r="F1518" i="20"/>
  <c r="I1078" i="10" s="1"/>
  <c r="L1078" i="10" s="1"/>
  <c r="F1515" i="20"/>
  <c r="F1512" i="20"/>
  <c r="F1513" i="20" s="1"/>
  <c r="F1509" i="20"/>
  <c r="I1072" i="10" s="1"/>
  <c r="L1072" i="10" s="1"/>
  <c r="F1508" i="20"/>
  <c r="I1071" i="10" s="1"/>
  <c r="L1071" i="10" s="1"/>
  <c r="F1505" i="20"/>
  <c r="F1502" i="20"/>
  <c r="F1490" i="20"/>
  <c r="F1489" i="20"/>
  <c r="I1073" i="10" s="1"/>
  <c r="L1073" i="10" s="1"/>
  <c r="F1477" i="20"/>
  <c r="I1067" i="10" s="1"/>
  <c r="L1067" i="10" s="1"/>
  <c r="F1474" i="20"/>
  <c r="I1066" i="10" s="1"/>
  <c r="L1066" i="10" s="1"/>
  <c r="F1471" i="20"/>
  <c r="I1065" i="10" s="1"/>
  <c r="L1065" i="10" s="1"/>
  <c r="F1467" i="20"/>
  <c r="I1064" i="10" s="1"/>
  <c r="L1064" i="10" s="1"/>
  <c r="F1466" i="20"/>
  <c r="I1063" i="10" s="1"/>
  <c r="L1063" i="10" s="1"/>
  <c r="F1463" i="20"/>
  <c r="I1062" i="10" s="1"/>
  <c r="L1062" i="10" s="1"/>
  <c r="F1460" i="20"/>
  <c r="I1061" i="10" s="1"/>
  <c r="L1061" i="10" s="1"/>
  <c r="F1457" i="20"/>
  <c r="F1454" i="20"/>
  <c r="I1059" i="10" s="1"/>
  <c r="L1059" i="10" s="1"/>
  <c r="F1448" i="20"/>
  <c r="I1055" i="10" s="1"/>
  <c r="L1055" i="10" s="1"/>
  <c r="F1449" i="20"/>
  <c r="I1056" i="10" s="1"/>
  <c r="L1056" i="10" s="1"/>
  <c r="F1450" i="20"/>
  <c r="I1057" i="10" s="1"/>
  <c r="L1057" i="10" s="1"/>
  <c r="F1451" i="20"/>
  <c r="I1058" i="10" s="1"/>
  <c r="L1058" i="10" s="1"/>
  <c r="F1447" i="20"/>
  <c r="I1054" i="10" s="1"/>
  <c r="L1054" i="10" s="1"/>
  <c r="F1443" i="20"/>
  <c r="F1444" i="20" s="1"/>
  <c r="F1446" i="20"/>
  <c r="I1053" i="10" s="1"/>
  <c r="L1053" i="10" s="1"/>
  <c r="F1436" i="20"/>
  <c r="I1048" i="10" s="1"/>
  <c r="L1048" i="10" s="1"/>
  <c r="F1437" i="20"/>
  <c r="F1438" i="20"/>
  <c r="F1439" i="20"/>
  <c r="I1051" i="10" s="1"/>
  <c r="L1051" i="10" s="1"/>
  <c r="F1440" i="20"/>
  <c r="I1052" i="10" s="1"/>
  <c r="L1052" i="10" s="1"/>
  <c r="F1435" i="20"/>
  <c r="I1046" i="10" s="1"/>
  <c r="L1046" i="10" s="1"/>
  <c r="F1432" i="20"/>
  <c r="F1403" i="20"/>
  <c r="I1018" i="10" s="1"/>
  <c r="L1018" i="10" s="1"/>
  <c r="F1404" i="20"/>
  <c r="I1019" i="10" s="1"/>
  <c r="L1019" i="10" s="1"/>
  <c r="F1405" i="20"/>
  <c r="I1020" i="10" s="1"/>
  <c r="L1020" i="10" s="1"/>
  <c r="F1406" i="20"/>
  <c r="I1021" i="10" s="1"/>
  <c r="L1021" i="10" s="1"/>
  <c r="F1407" i="20"/>
  <c r="I1022" i="10" s="1"/>
  <c r="L1022" i="10" s="1"/>
  <c r="F1408" i="20"/>
  <c r="I1023" i="10" s="1"/>
  <c r="L1023" i="10" s="1"/>
  <c r="F1409" i="20"/>
  <c r="I1024" i="10" s="1"/>
  <c r="L1024" i="10" s="1"/>
  <c r="F1410" i="20"/>
  <c r="I1025" i="10" s="1"/>
  <c r="L1025" i="10" s="1"/>
  <c r="F1411" i="20"/>
  <c r="I1026" i="10" s="1"/>
  <c r="L1026" i="10" s="1"/>
  <c r="F1412" i="20"/>
  <c r="I1027" i="10" s="1"/>
  <c r="L1027" i="10" s="1"/>
  <c r="F1413" i="20"/>
  <c r="I1028" i="10" s="1"/>
  <c r="L1028" i="10" s="1"/>
  <c r="F1414" i="20"/>
  <c r="I1029" i="10" s="1"/>
  <c r="L1029" i="10" s="1"/>
  <c r="F1415" i="20"/>
  <c r="I1030" i="10" s="1"/>
  <c r="L1030" i="10" s="1"/>
  <c r="F1416" i="20"/>
  <c r="I1031" i="10" s="1"/>
  <c r="L1031" i="10" s="1"/>
  <c r="F1417" i="20"/>
  <c r="I1032" i="10" s="1"/>
  <c r="L1032" i="10" s="1"/>
  <c r="F1418" i="20"/>
  <c r="I1033" i="10" s="1"/>
  <c r="L1033" i="10" s="1"/>
  <c r="F1419" i="20"/>
  <c r="I1034" i="10" s="1"/>
  <c r="L1034" i="10" s="1"/>
  <c r="F1420" i="20"/>
  <c r="I1035" i="10" s="1"/>
  <c r="L1035" i="10" s="1"/>
  <c r="F1421" i="20"/>
  <c r="I1036" i="10" s="1"/>
  <c r="L1036" i="10" s="1"/>
  <c r="F1422" i="20"/>
  <c r="I1037" i="10" s="1"/>
  <c r="L1037" i="10" s="1"/>
  <c r="F1423" i="20"/>
  <c r="I1038" i="10" s="1"/>
  <c r="L1038" i="10" s="1"/>
  <c r="F1424" i="20"/>
  <c r="I1039" i="10" s="1"/>
  <c r="L1039" i="10" s="1"/>
  <c r="F1425" i="20"/>
  <c r="I1040" i="10" s="1"/>
  <c r="L1040" i="10" s="1"/>
  <c r="F1426" i="20"/>
  <c r="I1041" i="10" s="1"/>
  <c r="L1041" i="10" s="1"/>
  <c r="F1427" i="20"/>
  <c r="I1042" i="10" s="1"/>
  <c r="L1042" i="10" s="1"/>
  <c r="F1428" i="20"/>
  <c r="I1043" i="10" s="1"/>
  <c r="L1043" i="10" s="1"/>
  <c r="F1429" i="20"/>
  <c r="I1044" i="10" s="1"/>
  <c r="L1044" i="10" s="1"/>
  <c r="F1402" i="20"/>
  <c r="F1399" i="20"/>
  <c r="I1016" i="10" s="1"/>
  <c r="L1016" i="10" s="1"/>
  <c r="F1386" i="20"/>
  <c r="I1011" i="10" s="1"/>
  <c r="L1011" i="10" s="1"/>
  <c r="F1387" i="20"/>
  <c r="I1012" i="10" s="1"/>
  <c r="L1012" i="10" s="1"/>
  <c r="F1374" i="20"/>
  <c r="F1371" i="20"/>
  <c r="F1372" i="20" s="1"/>
  <c r="F1368" i="20"/>
  <c r="F1369" i="20" s="1"/>
  <c r="C19" i="19" s="1"/>
  <c r="D19" i="19" s="1"/>
  <c r="F1352" i="20"/>
  <c r="I1000" i="10" s="1"/>
  <c r="L1000" i="10" s="1"/>
  <c r="F1353" i="20"/>
  <c r="I1001" i="10" s="1"/>
  <c r="L1001" i="10" s="1"/>
  <c r="F1354" i="20"/>
  <c r="I1002" i="10" s="1"/>
  <c r="L1002" i="10" s="1"/>
  <c r="F1355" i="20"/>
  <c r="I1003" i="10" s="1"/>
  <c r="L1003" i="10" s="1"/>
  <c r="F1356" i="20"/>
  <c r="I1005" i="10" s="1"/>
  <c r="L1005" i="10" s="1"/>
  <c r="F1348" i="20"/>
  <c r="F1351" i="20"/>
  <c r="I999" i="10" s="1"/>
  <c r="L999" i="10" s="1"/>
  <c r="F1345" i="20"/>
  <c r="I998" i="10" s="1"/>
  <c r="L998" i="10" s="1"/>
  <c r="F1344" i="20"/>
  <c r="I997" i="10" s="1"/>
  <c r="L997" i="10" s="1"/>
  <c r="F1340" i="20"/>
  <c r="I1006" i="10" s="1"/>
  <c r="L1006" i="10" s="1"/>
  <c r="F1341" i="20"/>
  <c r="I1007" i="10" s="1"/>
  <c r="L1007" i="10" s="1"/>
  <c r="F1339" i="20"/>
  <c r="I996" i="10" s="1"/>
  <c r="L996" i="10" s="1"/>
  <c r="F1327" i="20"/>
  <c r="F1328" i="20" s="1"/>
  <c r="F1330" i="20" s="1"/>
  <c r="F1315" i="20"/>
  <c r="F1314" i="20"/>
  <c r="I1086" i="10" s="1"/>
  <c r="L1086" i="10" s="1"/>
  <c r="F1313" i="20"/>
  <c r="I1014" i="10" s="1"/>
  <c r="L1014" i="10" s="1"/>
  <c r="F1312" i="20"/>
  <c r="I1013" i="10" s="1"/>
  <c r="L1013" i="10" s="1"/>
  <c r="F1300" i="20"/>
  <c r="I1070" i="10" s="1"/>
  <c r="L1070" i="10" s="1"/>
  <c r="F1299" i="20"/>
  <c r="I1075" i="10" s="1"/>
  <c r="L1075" i="10" s="1"/>
  <c r="F1298" i="20"/>
  <c r="I1074" i="10" s="1"/>
  <c r="L1074" i="10" s="1"/>
  <c r="I992" i="10"/>
  <c r="L992" i="10" s="1"/>
  <c r="I994" i="10"/>
  <c r="L994" i="10" s="1"/>
  <c r="F1291" i="20"/>
  <c r="I991" i="10" s="1"/>
  <c r="L991" i="10" s="1"/>
  <c r="F1279" i="20"/>
  <c r="I807" i="10" s="1"/>
  <c r="L807" i="10" s="1"/>
  <c r="I986" i="10"/>
  <c r="L986" i="10" s="1"/>
  <c r="I987" i="10"/>
  <c r="L987" i="10" s="1"/>
  <c r="I988" i="10"/>
  <c r="L988" i="10" s="1"/>
  <c r="I990" i="10"/>
  <c r="L990" i="10" s="1"/>
  <c r="F1262" i="20"/>
  <c r="I985" i="10" s="1"/>
  <c r="L985" i="10" s="1"/>
  <c r="F1224" i="20"/>
  <c r="I777" i="10" s="1"/>
  <c r="L777" i="10" s="1"/>
  <c r="F1225" i="20"/>
  <c r="I778" i="10" s="1"/>
  <c r="L778" i="10" s="1"/>
  <c r="F1226" i="20"/>
  <c r="I779" i="10" s="1"/>
  <c r="L779" i="10" s="1"/>
  <c r="F1227" i="20"/>
  <c r="I780" i="10" s="1"/>
  <c r="L780" i="10" s="1"/>
  <c r="F1228" i="20"/>
  <c r="I781" i="10" s="1"/>
  <c r="L781" i="10" s="1"/>
  <c r="F1229" i="20"/>
  <c r="I782" i="10" s="1"/>
  <c r="L782" i="10" s="1"/>
  <c r="F1230" i="20"/>
  <c r="I783" i="10" s="1"/>
  <c r="L783" i="10" s="1"/>
  <c r="F1231" i="20"/>
  <c r="I784" i="10" s="1"/>
  <c r="L784" i="10" s="1"/>
  <c r="F1232" i="20"/>
  <c r="I785" i="10" s="1"/>
  <c r="L785" i="10" s="1"/>
  <c r="F1233" i="20"/>
  <c r="F1234" i="20"/>
  <c r="I787" i="10" s="1"/>
  <c r="L787" i="10" s="1"/>
  <c r="F1235" i="20"/>
  <c r="I788" i="10" s="1"/>
  <c r="L788" i="10" s="1"/>
  <c r="F1236" i="20"/>
  <c r="I789" i="10" s="1"/>
  <c r="L789" i="10" s="1"/>
  <c r="F1237" i="20"/>
  <c r="I790" i="10" s="1"/>
  <c r="L790" i="10" s="1"/>
  <c r="F1238" i="20"/>
  <c r="I791" i="10" s="1"/>
  <c r="L791" i="10" s="1"/>
  <c r="F1239" i="20"/>
  <c r="I792" i="10" s="1"/>
  <c r="L792" i="10" s="1"/>
  <c r="F1240" i="20"/>
  <c r="I793" i="10" s="1"/>
  <c r="L793" i="10" s="1"/>
  <c r="F1241" i="20"/>
  <c r="I794" i="10" s="1"/>
  <c r="L794" i="10" s="1"/>
  <c r="F1242" i="20"/>
  <c r="I795" i="10" s="1"/>
  <c r="L795" i="10" s="1"/>
  <c r="F1243" i="20"/>
  <c r="I796" i="10" s="1"/>
  <c r="L796" i="10" s="1"/>
  <c r="F1244" i="20"/>
  <c r="I651" i="10" s="1"/>
  <c r="L651" i="10" s="1"/>
  <c r="F1245" i="20"/>
  <c r="I652" i="10" s="1"/>
  <c r="L652" i="10" s="1"/>
  <c r="F1246" i="20"/>
  <c r="I653" i="10" s="1"/>
  <c r="L653" i="10" s="1"/>
  <c r="F1247" i="20"/>
  <c r="I654" i="10" s="1"/>
  <c r="L654" i="10" s="1"/>
  <c r="F1248" i="20"/>
  <c r="I655" i="10" s="1"/>
  <c r="L655" i="10" s="1"/>
  <c r="F1249" i="20"/>
  <c r="I656" i="10" s="1"/>
  <c r="L656" i="10" s="1"/>
  <c r="F1223" i="20"/>
  <c r="F1097" i="20"/>
  <c r="I820" i="10" s="1"/>
  <c r="L820" i="10" s="1"/>
  <c r="F1098" i="20"/>
  <c r="I821" i="10" s="1"/>
  <c r="L821" i="10" s="1"/>
  <c r="F1099" i="20"/>
  <c r="I822" i="10" s="1"/>
  <c r="L822" i="10" s="1"/>
  <c r="F1100" i="20"/>
  <c r="I823" i="10" s="1"/>
  <c r="L823" i="10" s="1"/>
  <c r="F1101" i="20"/>
  <c r="I824" i="10" s="1"/>
  <c r="L824" i="10" s="1"/>
  <c r="F1102" i="20"/>
  <c r="I825" i="10" s="1"/>
  <c r="L825" i="10" s="1"/>
  <c r="F1103" i="20"/>
  <c r="I826" i="10" s="1"/>
  <c r="L826" i="10" s="1"/>
  <c r="F1104" i="20"/>
  <c r="I827" i="10" s="1"/>
  <c r="L827" i="10" s="1"/>
  <c r="F1105" i="20"/>
  <c r="I828" i="10" s="1"/>
  <c r="L828" i="10" s="1"/>
  <c r="F1106" i="20"/>
  <c r="I829" i="10" s="1"/>
  <c r="L829" i="10" s="1"/>
  <c r="F1107" i="20"/>
  <c r="I830" i="10" s="1"/>
  <c r="L830" i="10" s="1"/>
  <c r="F1108" i="20"/>
  <c r="I831" i="10" s="1"/>
  <c r="L831" i="10" s="1"/>
  <c r="F1109" i="20"/>
  <c r="I832" i="10" s="1"/>
  <c r="L832" i="10" s="1"/>
  <c r="F1110" i="20"/>
  <c r="I833" i="10" s="1"/>
  <c r="L833" i="10" s="1"/>
  <c r="F1111" i="20"/>
  <c r="F1112" i="20"/>
  <c r="I835" i="10" s="1"/>
  <c r="L835" i="10" s="1"/>
  <c r="F1113" i="20"/>
  <c r="I836" i="10" s="1"/>
  <c r="L836" i="10" s="1"/>
  <c r="F1114" i="20"/>
  <c r="I837" i="10" s="1"/>
  <c r="L837" i="10" s="1"/>
  <c r="F1115" i="20"/>
  <c r="I838" i="10" s="1"/>
  <c r="L838" i="10" s="1"/>
  <c r="F1116" i="20"/>
  <c r="I839" i="10" s="1"/>
  <c r="L839" i="10" s="1"/>
  <c r="F1117" i="20"/>
  <c r="I840" i="10" s="1"/>
  <c r="L840" i="10" s="1"/>
  <c r="F1118" i="20"/>
  <c r="I841" i="10" s="1"/>
  <c r="L841" i="10" s="1"/>
  <c r="F1119" i="20"/>
  <c r="I842" i="10" s="1"/>
  <c r="L842" i="10" s="1"/>
  <c r="F1120" i="20"/>
  <c r="I843" i="10" s="1"/>
  <c r="L843" i="10" s="1"/>
  <c r="F1121" i="20"/>
  <c r="I844" i="10" s="1"/>
  <c r="L844" i="10" s="1"/>
  <c r="F1122" i="20"/>
  <c r="I845" i="10" s="1"/>
  <c r="L845" i="10" s="1"/>
  <c r="F1123" i="20"/>
  <c r="I846" i="10" s="1"/>
  <c r="L846" i="10" s="1"/>
  <c r="F1124" i="20"/>
  <c r="I847" i="10" s="1"/>
  <c r="L847" i="10" s="1"/>
  <c r="F1125" i="20"/>
  <c r="I848" i="10" s="1"/>
  <c r="L848" i="10" s="1"/>
  <c r="F1126" i="20"/>
  <c r="I849" i="10" s="1"/>
  <c r="L849" i="10" s="1"/>
  <c r="F1127" i="20"/>
  <c r="F1128" i="20"/>
  <c r="I851" i="10" s="1"/>
  <c r="L851" i="10" s="1"/>
  <c r="F1129" i="20"/>
  <c r="I852" i="10" s="1"/>
  <c r="L852" i="10" s="1"/>
  <c r="F1130" i="20"/>
  <c r="I853" i="10" s="1"/>
  <c r="L853" i="10" s="1"/>
  <c r="F1131" i="20"/>
  <c r="I854" i="10" s="1"/>
  <c r="L854" i="10" s="1"/>
  <c r="F1132" i="20"/>
  <c r="I855" i="10" s="1"/>
  <c r="L855" i="10" s="1"/>
  <c r="F1133" i="20"/>
  <c r="I856" i="10" s="1"/>
  <c r="L856" i="10" s="1"/>
  <c r="F1134" i="20"/>
  <c r="I857" i="10" s="1"/>
  <c r="L857" i="10" s="1"/>
  <c r="F1135" i="20"/>
  <c r="I858" i="10" s="1"/>
  <c r="L858" i="10" s="1"/>
  <c r="F1136" i="20"/>
  <c r="I859" i="10" s="1"/>
  <c r="L859" i="10" s="1"/>
  <c r="F1137" i="20"/>
  <c r="I860" i="10" s="1"/>
  <c r="L860" i="10" s="1"/>
  <c r="F1138" i="20"/>
  <c r="I861" i="10" s="1"/>
  <c r="L861" i="10" s="1"/>
  <c r="F1139" i="20"/>
  <c r="I862" i="10" s="1"/>
  <c r="L862" i="10" s="1"/>
  <c r="F1140" i="20"/>
  <c r="I863" i="10" s="1"/>
  <c r="L863" i="10" s="1"/>
  <c r="F1141" i="20"/>
  <c r="I864" i="10" s="1"/>
  <c r="L864" i="10" s="1"/>
  <c r="F1142" i="20"/>
  <c r="I865" i="10" s="1"/>
  <c r="L865" i="10" s="1"/>
  <c r="F1143" i="20"/>
  <c r="I866" i="10" s="1"/>
  <c r="L866" i="10" s="1"/>
  <c r="F1144" i="20"/>
  <c r="I867" i="10" s="1"/>
  <c r="L867" i="10" s="1"/>
  <c r="F1145" i="20"/>
  <c r="I868" i="10" s="1"/>
  <c r="L868" i="10" s="1"/>
  <c r="F1146" i="20"/>
  <c r="I869" i="10" s="1"/>
  <c r="L869" i="10" s="1"/>
  <c r="F1147" i="20"/>
  <c r="I870" i="10" s="1"/>
  <c r="L870" i="10" s="1"/>
  <c r="F1148" i="20"/>
  <c r="I871" i="10" s="1"/>
  <c r="L871" i="10" s="1"/>
  <c r="F1149" i="20"/>
  <c r="I872" i="10" s="1"/>
  <c r="L872" i="10" s="1"/>
  <c r="F1150" i="20"/>
  <c r="I873" i="10" s="1"/>
  <c r="L873" i="10" s="1"/>
  <c r="F1151" i="20"/>
  <c r="I874" i="10" s="1"/>
  <c r="L874" i="10" s="1"/>
  <c r="F1152" i="20"/>
  <c r="I875" i="10" s="1"/>
  <c r="L875" i="10" s="1"/>
  <c r="F1153" i="20"/>
  <c r="I876" i="10" s="1"/>
  <c r="L876" i="10" s="1"/>
  <c r="F1154" i="20"/>
  <c r="I877" i="10" s="1"/>
  <c r="L877" i="10" s="1"/>
  <c r="F1155" i="20"/>
  <c r="I878" i="10" s="1"/>
  <c r="L878" i="10" s="1"/>
  <c r="F1156" i="20"/>
  <c r="I879" i="10" s="1"/>
  <c r="L879" i="10" s="1"/>
  <c r="F1157" i="20"/>
  <c r="I880" i="10" s="1"/>
  <c r="L880" i="10" s="1"/>
  <c r="F1158" i="20"/>
  <c r="I881" i="10" s="1"/>
  <c r="L881" i="10" s="1"/>
  <c r="F1159" i="20"/>
  <c r="I882" i="10" s="1"/>
  <c r="L882" i="10" s="1"/>
  <c r="F1160" i="20"/>
  <c r="I883" i="10" s="1"/>
  <c r="L883" i="10" s="1"/>
  <c r="F1161" i="20"/>
  <c r="I884" i="10" s="1"/>
  <c r="L884" i="10" s="1"/>
  <c r="F1162" i="20"/>
  <c r="I885" i="10" s="1"/>
  <c r="L885" i="10" s="1"/>
  <c r="F1163" i="20"/>
  <c r="I886" i="10" s="1"/>
  <c r="L886" i="10" s="1"/>
  <c r="F1164" i="20"/>
  <c r="I887" i="10" s="1"/>
  <c r="L887" i="10" s="1"/>
  <c r="F1165" i="20"/>
  <c r="I888" i="10" s="1"/>
  <c r="L888" i="10" s="1"/>
  <c r="F1166" i="20"/>
  <c r="I889" i="10" s="1"/>
  <c r="L889" i="10" s="1"/>
  <c r="F1167" i="20"/>
  <c r="I890" i="10" s="1"/>
  <c r="L890" i="10" s="1"/>
  <c r="F1168" i="20"/>
  <c r="I891" i="10" s="1"/>
  <c r="L891" i="10" s="1"/>
  <c r="F1169" i="20"/>
  <c r="I892" i="10" s="1"/>
  <c r="L892" i="10" s="1"/>
  <c r="F1170" i="20"/>
  <c r="I893" i="10" s="1"/>
  <c r="L893" i="10" s="1"/>
  <c r="F1171" i="20"/>
  <c r="I894" i="10" s="1"/>
  <c r="L894" i="10" s="1"/>
  <c r="F1172" i="20"/>
  <c r="I895" i="10" s="1"/>
  <c r="L895" i="10" s="1"/>
  <c r="F1173" i="20"/>
  <c r="I896" i="10" s="1"/>
  <c r="L896" i="10" s="1"/>
  <c r="F1174" i="20"/>
  <c r="I897" i="10" s="1"/>
  <c r="L897" i="10" s="1"/>
  <c r="F1175" i="20"/>
  <c r="I898" i="10" s="1"/>
  <c r="L898" i="10" s="1"/>
  <c r="F1176" i="20"/>
  <c r="I899" i="10" s="1"/>
  <c r="L899" i="10" s="1"/>
  <c r="F1177" i="20"/>
  <c r="I900" i="10" s="1"/>
  <c r="L900" i="10" s="1"/>
  <c r="F1178" i="20"/>
  <c r="I901" i="10" s="1"/>
  <c r="L901" i="10" s="1"/>
  <c r="F1179" i="20"/>
  <c r="I902" i="10" s="1"/>
  <c r="L902" i="10" s="1"/>
  <c r="F1180" i="20"/>
  <c r="I903" i="10" s="1"/>
  <c r="L903" i="10" s="1"/>
  <c r="F1181" i="20"/>
  <c r="I904" i="10" s="1"/>
  <c r="L904" i="10" s="1"/>
  <c r="F1182" i="20"/>
  <c r="I905" i="10" s="1"/>
  <c r="L905" i="10" s="1"/>
  <c r="F1183" i="20"/>
  <c r="I906" i="10" s="1"/>
  <c r="L906" i="10" s="1"/>
  <c r="F1184" i="20"/>
  <c r="I907" i="10" s="1"/>
  <c r="L907" i="10" s="1"/>
  <c r="F1185" i="20"/>
  <c r="I908" i="10" s="1"/>
  <c r="L908" i="10" s="1"/>
  <c r="F1186" i="20"/>
  <c r="I909" i="10" s="1"/>
  <c r="L909" i="10" s="1"/>
  <c r="F1187" i="20"/>
  <c r="I910" i="10" s="1"/>
  <c r="L910" i="10" s="1"/>
  <c r="F1188" i="20"/>
  <c r="I911" i="10" s="1"/>
  <c r="L911" i="10" s="1"/>
  <c r="F1189" i="20"/>
  <c r="I912" i="10" s="1"/>
  <c r="L912" i="10" s="1"/>
  <c r="F1190" i="20"/>
  <c r="I913" i="10" s="1"/>
  <c r="L913" i="10" s="1"/>
  <c r="F1191" i="20"/>
  <c r="F1192" i="20"/>
  <c r="I915" i="10" s="1"/>
  <c r="L915" i="10" s="1"/>
  <c r="F1193" i="20"/>
  <c r="I916" i="10" s="1"/>
  <c r="L916" i="10" s="1"/>
  <c r="F1194" i="20"/>
  <c r="I917" i="10" s="1"/>
  <c r="L917" i="10" s="1"/>
  <c r="F1195" i="20"/>
  <c r="I918" i="10" s="1"/>
  <c r="L918" i="10" s="1"/>
  <c r="F1196" i="20"/>
  <c r="I919" i="10" s="1"/>
  <c r="L919" i="10" s="1"/>
  <c r="F1197" i="20"/>
  <c r="I920" i="10" s="1"/>
  <c r="L920" i="10" s="1"/>
  <c r="F1198" i="20"/>
  <c r="I921" i="10" s="1"/>
  <c r="L921" i="10" s="1"/>
  <c r="F1199" i="20"/>
  <c r="I922" i="10" s="1"/>
  <c r="L922" i="10" s="1"/>
  <c r="F1200" i="20"/>
  <c r="I923" i="10" s="1"/>
  <c r="L923" i="10" s="1"/>
  <c r="F1201" i="20"/>
  <c r="I924" i="10" s="1"/>
  <c r="L924" i="10" s="1"/>
  <c r="F1202" i="20"/>
  <c r="I925" i="10" s="1"/>
  <c r="L925" i="10" s="1"/>
  <c r="F1203" i="20"/>
  <c r="I926" i="10" s="1"/>
  <c r="L926" i="10" s="1"/>
  <c r="F1204" i="20"/>
  <c r="I927" i="10" s="1"/>
  <c r="L927" i="10" s="1"/>
  <c r="F1205" i="20"/>
  <c r="I928" i="10" s="1"/>
  <c r="L928" i="10" s="1"/>
  <c r="F1206" i="20"/>
  <c r="I929" i="10" s="1"/>
  <c r="L929" i="10" s="1"/>
  <c r="F1207" i="20"/>
  <c r="I930" i="10" s="1"/>
  <c r="L930" i="10" s="1"/>
  <c r="F1208" i="20"/>
  <c r="I931" i="10" s="1"/>
  <c r="L931" i="10" s="1"/>
  <c r="F1209" i="20"/>
  <c r="I932" i="10" s="1"/>
  <c r="L932" i="10" s="1"/>
  <c r="F1210" i="20"/>
  <c r="I933" i="10" s="1"/>
  <c r="L933" i="10" s="1"/>
  <c r="F1211" i="20"/>
  <c r="I934" i="10" s="1"/>
  <c r="L934" i="10" s="1"/>
  <c r="F1096" i="20"/>
  <c r="I819" i="10" s="1"/>
  <c r="L819" i="10" s="1"/>
  <c r="F1095" i="20"/>
  <c r="I818" i="10" s="1"/>
  <c r="L818" i="10" s="1"/>
  <c r="F1094" i="20"/>
  <c r="I817" i="10" s="1"/>
  <c r="L817" i="10" s="1"/>
  <c r="F1093" i="20"/>
  <c r="I816" i="10" s="1"/>
  <c r="L816" i="10" s="1"/>
  <c r="F1092" i="20"/>
  <c r="I815" i="10" s="1"/>
  <c r="L815" i="10" s="1"/>
  <c r="F1091" i="20"/>
  <c r="I814" i="10" s="1"/>
  <c r="L814" i="10" s="1"/>
  <c r="F1090" i="20"/>
  <c r="I813" i="10" s="1"/>
  <c r="L813" i="10" s="1"/>
  <c r="F1089" i="20"/>
  <c r="I812" i="10" s="1"/>
  <c r="L812" i="10" s="1"/>
  <c r="F1076" i="20"/>
  <c r="I804" i="10" s="1"/>
  <c r="L804" i="10" s="1"/>
  <c r="F1077" i="20"/>
  <c r="I805" i="10" s="1"/>
  <c r="L805" i="10" s="1"/>
  <c r="F1075" i="20"/>
  <c r="F1074" i="20"/>
  <c r="I802" i="10" s="1"/>
  <c r="L802" i="10" s="1"/>
  <c r="F1073" i="20"/>
  <c r="I801" i="10" s="1"/>
  <c r="L801" i="10" s="1"/>
  <c r="F1072" i="20"/>
  <c r="I800" i="10" s="1"/>
  <c r="L800" i="10" s="1"/>
  <c r="F1071" i="20"/>
  <c r="I799" i="10" s="1"/>
  <c r="L799" i="10" s="1"/>
  <c r="F1070" i="20"/>
  <c r="I798" i="10" s="1"/>
  <c r="L798" i="10" s="1"/>
  <c r="F1060" i="20"/>
  <c r="I494" i="10" s="1"/>
  <c r="L494" i="10" s="1"/>
  <c r="F1061" i="20"/>
  <c r="I495" i="10" s="1"/>
  <c r="L495" i="10" s="1"/>
  <c r="F1062" i="20"/>
  <c r="I496" i="10" s="1"/>
  <c r="L496" i="10" s="1"/>
  <c r="F1063" i="20"/>
  <c r="I497" i="10" s="1"/>
  <c r="L497" i="10" s="1"/>
  <c r="F1064" i="20"/>
  <c r="I498" i="10" s="1"/>
  <c r="L498" i="10" s="1"/>
  <c r="F1059" i="20"/>
  <c r="I493" i="10" s="1"/>
  <c r="L493" i="10" s="1"/>
  <c r="F1047" i="20"/>
  <c r="I771" i="10" s="1"/>
  <c r="L771" i="10" s="1"/>
  <c r="F1044" i="20"/>
  <c r="I680" i="10" s="1"/>
  <c r="L680" i="10" s="1"/>
  <c r="F1041" i="20"/>
  <c r="I811" i="10" s="1"/>
  <c r="L811" i="10" s="1"/>
  <c r="F1038" i="20"/>
  <c r="F1039" i="20" s="1"/>
  <c r="F1033" i="20"/>
  <c r="I773" i="10" s="1"/>
  <c r="L773" i="10" s="1"/>
  <c r="F1034" i="20"/>
  <c r="I774" i="10" s="1"/>
  <c r="L774" i="10" s="1"/>
  <c r="F1035" i="20"/>
  <c r="I775" i="10" s="1"/>
  <c r="L775" i="10" s="1"/>
  <c r="F1032" i="20"/>
  <c r="I772" i="10" s="1"/>
  <c r="L772" i="10" s="1"/>
  <c r="F991" i="20"/>
  <c r="I515" i="10" s="1"/>
  <c r="L515" i="10" s="1"/>
  <c r="F992" i="20"/>
  <c r="I516" i="10" s="1"/>
  <c r="L516" i="10" s="1"/>
  <c r="F993" i="20"/>
  <c r="I560" i="10" s="1"/>
  <c r="L560" i="10" s="1"/>
  <c r="F994" i="20"/>
  <c r="I561" i="10" s="1"/>
  <c r="L561" i="10" s="1"/>
  <c r="F995" i="20"/>
  <c r="I562" i="10" s="1"/>
  <c r="L562" i="10" s="1"/>
  <c r="F996" i="20"/>
  <c r="I563" i="10" s="1"/>
  <c r="L563" i="10" s="1"/>
  <c r="F997" i="20"/>
  <c r="I564" i="10" s="1"/>
  <c r="L564" i="10" s="1"/>
  <c r="F998" i="20"/>
  <c r="I565" i="10" s="1"/>
  <c r="L565" i="10" s="1"/>
  <c r="F999" i="20"/>
  <c r="I566" i="10" s="1"/>
  <c r="L566" i="10" s="1"/>
  <c r="F1000" i="20"/>
  <c r="I567" i="10" s="1"/>
  <c r="L567" i="10" s="1"/>
  <c r="F1001" i="20"/>
  <c r="I568" i="10" s="1"/>
  <c r="L568" i="10" s="1"/>
  <c r="F1002" i="20"/>
  <c r="I569" i="10" s="1"/>
  <c r="L569" i="10" s="1"/>
  <c r="F1003" i="20"/>
  <c r="I570" i="10" s="1"/>
  <c r="L570" i="10" s="1"/>
  <c r="F1004" i="20"/>
  <c r="I571" i="10" s="1"/>
  <c r="L571" i="10" s="1"/>
  <c r="F1005" i="20"/>
  <c r="I572" i="10" s="1"/>
  <c r="L572" i="10" s="1"/>
  <c r="F1006" i="20"/>
  <c r="I573" i="10" s="1"/>
  <c r="L573" i="10" s="1"/>
  <c r="F1007" i="20"/>
  <c r="I574" i="10" s="1"/>
  <c r="L574" i="10" s="1"/>
  <c r="F1008" i="20"/>
  <c r="I575" i="10" s="1"/>
  <c r="L575" i="10" s="1"/>
  <c r="F1009" i="20"/>
  <c r="I576" i="10" s="1"/>
  <c r="L576" i="10" s="1"/>
  <c r="F1010" i="20"/>
  <c r="I577" i="10" s="1"/>
  <c r="L577" i="10" s="1"/>
  <c r="F1011" i="20"/>
  <c r="I578" i="10" s="1"/>
  <c r="L578" i="10" s="1"/>
  <c r="F1012" i="20"/>
  <c r="F1013" i="20"/>
  <c r="I580" i="10" s="1"/>
  <c r="L580" i="10" s="1"/>
  <c r="F1014" i="20"/>
  <c r="I581" i="10" s="1"/>
  <c r="L581" i="10" s="1"/>
  <c r="F1015" i="20"/>
  <c r="I582" i="10" s="1"/>
  <c r="L582" i="10" s="1"/>
  <c r="F1016" i="20"/>
  <c r="I583" i="10" s="1"/>
  <c r="L583" i="10" s="1"/>
  <c r="F1017" i="20"/>
  <c r="I584" i="10" s="1"/>
  <c r="L584" i="10" s="1"/>
  <c r="F1018" i="20"/>
  <c r="I585" i="10" s="1"/>
  <c r="L585" i="10" s="1"/>
  <c r="F1019" i="20"/>
  <c r="I586" i="10" s="1"/>
  <c r="L586" i="10" s="1"/>
  <c r="F1020" i="20"/>
  <c r="I587" i="10" s="1"/>
  <c r="L587" i="10" s="1"/>
  <c r="F1021" i="20"/>
  <c r="I588" i="10" s="1"/>
  <c r="L588" i="10" s="1"/>
  <c r="F1022" i="20"/>
  <c r="I589" i="10" s="1"/>
  <c r="L589" i="10" s="1"/>
  <c r="F1023" i="20"/>
  <c r="I590" i="10" s="1"/>
  <c r="L590" i="10" s="1"/>
  <c r="F1024" i="20"/>
  <c r="I591" i="10" s="1"/>
  <c r="L591" i="10" s="1"/>
  <c r="F1025" i="20"/>
  <c r="I592" i="10" s="1"/>
  <c r="L592" i="10" s="1"/>
  <c r="F1026" i="20"/>
  <c r="I593" i="10" s="1"/>
  <c r="L593" i="10" s="1"/>
  <c r="F1027" i="20"/>
  <c r="I594" i="10" s="1"/>
  <c r="L594" i="10" s="1"/>
  <c r="F1028" i="20"/>
  <c r="I595" i="10" s="1"/>
  <c r="L595" i="10" s="1"/>
  <c r="F1029" i="20"/>
  <c r="I596" i="10" s="1"/>
  <c r="L596" i="10" s="1"/>
  <c r="F990" i="20"/>
  <c r="I514" i="10" s="1"/>
  <c r="L514" i="10" s="1"/>
  <c r="F987" i="20"/>
  <c r="I705" i="10" s="1"/>
  <c r="L705" i="10" s="1"/>
  <c r="F984" i="20"/>
  <c r="F981" i="20"/>
  <c r="F982" i="20" s="1"/>
  <c r="F957" i="20"/>
  <c r="I683" i="10" s="1"/>
  <c r="L683" i="10" s="1"/>
  <c r="F958" i="20"/>
  <c r="I684" i="10" s="1"/>
  <c r="L684" i="10" s="1"/>
  <c r="F959" i="20"/>
  <c r="I685" i="10" s="1"/>
  <c r="L685" i="10" s="1"/>
  <c r="F960" i="20"/>
  <c r="I686" i="10" s="1"/>
  <c r="L686" i="10" s="1"/>
  <c r="F961" i="20"/>
  <c r="I687" i="10" s="1"/>
  <c r="L687" i="10" s="1"/>
  <c r="F962" i="20"/>
  <c r="I688" i="10" s="1"/>
  <c r="L688" i="10" s="1"/>
  <c r="F963" i="20"/>
  <c r="I689" i="10" s="1"/>
  <c r="L689" i="10" s="1"/>
  <c r="F964" i="20"/>
  <c r="I690" i="10" s="1"/>
  <c r="L690" i="10" s="1"/>
  <c r="F965" i="20"/>
  <c r="I691" i="10" s="1"/>
  <c r="L691" i="10" s="1"/>
  <c r="F966" i="20"/>
  <c r="I692" i="10" s="1"/>
  <c r="L692" i="10" s="1"/>
  <c r="F967" i="20"/>
  <c r="I693" i="10" s="1"/>
  <c r="L693" i="10" s="1"/>
  <c r="F968" i="20"/>
  <c r="I694" i="10" s="1"/>
  <c r="L694" i="10" s="1"/>
  <c r="F969" i="20"/>
  <c r="I695" i="10" s="1"/>
  <c r="L695" i="10" s="1"/>
  <c r="F970" i="20"/>
  <c r="I696" i="10" s="1"/>
  <c r="L696" i="10" s="1"/>
  <c r="F971" i="20"/>
  <c r="I697" i="10" s="1"/>
  <c r="L697" i="10" s="1"/>
  <c r="F972" i="20"/>
  <c r="I698" i="10" s="1"/>
  <c r="L698" i="10" s="1"/>
  <c r="F973" i="20"/>
  <c r="I699" i="10" s="1"/>
  <c r="L699" i="10" s="1"/>
  <c r="F974" i="20"/>
  <c r="I700" i="10" s="1"/>
  <c r="L700" i="10" s="1"/>
  <c r="F975" i="20"/>
  <c r="I701" i="10" s="1"/>
  <c r="L701" i="10" s="1"/>
  <c r="F976" i="20"/>
  <c r="I702" i="10" s="1"/>
  <c r="L702" i="10" s="1"/>
  <c r="F977" i="20"/>
  <c r="I703" i="10" s="1"/>
  <c r="L703" i="10" s="1"/>
  <c r="F978" i="20"/>
  <c r="I704" i="10" s="1"/>
  <c r="L704" i="10" s="1"/>
  <c r="F956" i="20"/>
  <c r="I682" i="10" s="1"/>
  <c r="L682" i="10" s="1"/>
  <c r="F955" i="20"/>
  <c r="I681" i="10" s="1"/>
  <c r="L681" i="10" s="1"/>
  <c r="F928" i="20"/>
  <c r="I626" i="10" s="1"/>
  <c r="L626" i="10" s="1"/>
  <c r="F929" i="20"/>
  <c r="I627" i="10" s="1"/>
  <c r="L627" i="10" s="1"/>
  <c r="F930" i="20"/>
  <c r="I628" i="10" s="1"/>
  <c r="L628" i="10" s="1"/>
  <c r="F931" i="20"/>
  <c r="I629" i="10" s="1"/>
  <c r="L629" i="10" s="1"/>
  <c r="F932" i="20"/>
  <c r="I630" i="10" s="1"/>
  <c r="L630" i="10" s="1"/>
  <c r="F933" i="20"/>
  <c r="I631" i="10" s="1"/>
  <c r="L631" i="10" s="1"/>
  <c r="F934" i="20"/>
  <c r="I632" i="10" s="1"/>
  <c r="L632" i="10" s="1"/>
  <c r="F935" i="20"/>
  <c r="I633" i="10" s="1"/>
  <c r="L633" i="10" s="1"/>
  <c r="F936" i="20"/>
  <c r="I634" i="10" s="1"/>
  <c r="L634" i="10" s="1"/>
  <c r="F937" i="20"/>
  <c r="I635" i="10" s="1"/>
  <c r="L635" i="10" s="1"/>
  <c r="F938" i="20"/>
  <c r="I636" i="10" s="1"/>
  <c r="L636" i="10" s="1"/>
  <c r="F939" i="20"/>
  <c r="I637" i="10" s="1"/>
  <c r="L637" i="10" s="1"/>
  <c r="F940" i="20"/>
  <c r="I638" i="10" s="1"/>
  <c r="L638" i="10" s="1"/>
  <c r="F941" i="20"/>
  <c r="I639" i="10" s="1"/>
  <c r="L639" i="10" s="1"/>
  <c r="F942" i="20"/>
  <c r="I640" i="10" s="1"/>
  <c r="L640" i="10" s="1"/>
  <c r="F943" i="20"/>
  <c r="I641" i="10" s="1"/>
  <c r="L641" i="10" s="1"/>
  <c r="F944" i="20"/>
  <c r="I642" i="10" s="1"/>
  <c r="L642" i="10" s="1"/>
  <c r="F945" i="20"/>
  <c r="I643" i="10" s="1"/>
  <c r="L643" i="10" s="1"/>
  <c r="F946" i="20"/>
  <c r="I644" i="10" s="1"/>
  <c r="L644" i="10" s="1"/>
  <c r="F947" i="20"/>
  <c r="I645" i="10" s="1"/>
  <c r="L645" i="10" s="1"/>
  <c r="F948" i="20"/>
  <c r="I646" i="10" s="1"/>
  <c r="L646" i="10" s="1"/>
  <c r="F949" i="20"/>
  <c r="I647" i="10" s="1"/>
  <c r="L647" i="10" s="1"/>
  <c r="F950" i="20"/>
  <c r="I648" i="10" s="1"/>
  <c r="L648" i="10" s="1"/>
  <c r="F951" i="20"/>
  <c r="I649" i="10" s="1"/>
  <c r="L649" i="10" s="1"/>
  <c r="F952" i="20"/>
  <c r="I650" i="10" s="1"/>
  <c r="L650" i="10" s="1"/>
  <c r="F927" i="20"/>
  <c r="I625" i="10" s="1"/>
  <c r="L625" i="10" s="1"/>
  <c r="F924" i="20"/>
  <c r="F905" i="20"/>
  <c r="I608" i="10" s="1"/>
  <c r="L608" i="10" s="1"/>
  <c r="F906" i="20"/>
  <c r="I609" i="10" s="1"/>
  <c r="L609" i="10" s="1"/>
  <c r="F907" i="20"/>
  <c r="I610" i="10" s="1"/>
  <c r="L610" i="10" s="1"/>
  <c r="F908" i="20"/>
  <c r="I611" i="10" s="1"/>
  <c r="L611" i="10" s="1"/>
  <c r="F909" i="20"/>
  <c r="I612" i="10" s="1"/>
  <c r="L612" i="10" s="1"/>
  <c r="F910" i="20"/>
  <c r="I613" i="10" s="1"/>
  <c r="L613" i="10" s="1"/>
  <c r="F911" i="20"/>
  <c r="I614" i="10" s="1"/>
  <c r="L614" i="10" s="1"/>
  <c r="F912" i="20"/>
  <c r="I615" i="10" s="1"/>
  <c r="L615" i="10" s="1"/>
  <c r="F913" i="20"/>
  <c r="F914" i="20"/>
  <c r="I617" i="10" s="1"/>
  <c r="L617" i="10" s="1"/>
  <c r="F915" i="20"/>
  <c r="I618" i="10" s="1"/>
  <c r="L618" i="10" s="1"/>
  <c r="F916" i="20"/>
  <c r="I619" i="10" s="1"/>
  <c r="L619" i="10" s="1"/>
  <c r="F917" i="20"/>
  <c r="I620" i="10" s="1"/>
  <c r="L620" i="10" s="1"/>
  <c r="F918" i="20"/>
  <c r="I621" i="10" s="1"/>
  <c r="L621" i="10" s="1"/>
  <c r="F919" i="20"/>
  <c r="I622" i="10" s="1"/>
  <c r="L622" i="10" s="1"/>
  <c r="F920" i="20"/>
  <c r="I623" i="10" s="1"/>
  <c r="L623" i="10" s="1"/>
  <c r="F921" i="20"/>
  <c r="I809" i="10" s="1"/>
  <c r="L809" i="10" s="1"/>
  <c r="F904" i="20"/>
  <c r="I607" i="10" s="1"/>
  <c r="L607" i="10" s="1"/>
  <c r="F903" i="20"/>
  <c r="I606" i="10" s="1"/>
  <c r="L606" i="10" s="1"/>
  <c r="I668" i="10"/>
  <c r="L668" i="10" s="1"/>
  <c r="I669" i="10"/>
  <c r="L669" i="10" s="1"/>
  <c r="I670" i="10"/>
  <c r="L670" i="10" s="1"/>
  <c r="I674" i="10"/>
  <c r="L674" i="10" s="1"/>
  <c r="I675" i="10"/>
  <c r="L675" i="10" s="1"/>
  <c r="I666" i="10"/>
  <c r="L666" i="10" s="1"/>
  <c r="F885" i="20"/>
  <c r="I664" i="10" s="1"/>
  <c r="L664" i="10" s="1"/>
  <c r="F875" i="20"/>
  <c r="I552" i="10" s="1"/>
  <c r="L552" i="10" s="1"/>
  <c r="F876" i="20"/>
  <c r="I553" i="10" s="1"/>
  <c r="L553" i="10" s="1"/>
  <c r="F877" i="20"/>
  <c r="I554" i="10" s="1"/>
  <c r="L554" i="10" s="1"/>
  <c r="F878" i="20"/>
  <c r="I555" i="10" s="1"/>
  <c r="L555" i="10" s="1"/>
  <c r="F879" i="20"/>
  <c r="I556" i="10" s="1"/>
  <c r="L556" i="10" s="1"/>
  <c r="F880" i="20"/>
  <c r="I557" i="10" s="1"/>
  <c r="L557" i="10" s="1"/>
  <c r="F881" i="20"/>
  <c r="I558" i="10" s="1"/>
  <c r="L558" i="10" s="1"/>
  <c r="F882" i="20"/>
  <c r="I559" i="10" s="1"/>
  <c r="L559" i="10" s="1"/>
  <c r="F874" i="20"/>
  <c r="I551" i="10" s="1"/>
  <c r="L551" i="10" s="1"/>
  <c r="F860" i="20"/>
  <c r="I427" i="10" s="1"/>
  <c r="L427" i="10" s="1"/>
  <c r="F861" i="20"/>
  <c r="I428" i="10" s="1"/>
  <c r="L428" i="10" s="1"/>
  <c r="F862" i="20"/>
  <c r="F863" i="20"/>
  <c r="I434" i="10" s="1"/>
  <c r="L434" i="10" s="1"/>
  <c r="F864" i="20"/>
  <c r="I435" i="10" s="1"/>
  <c r="L435" i="10" s="1"/>
  <c r="F865" i="20"/>
  <c r="I436" i="10" s="1"/>
  <c r="L436" i="10" s="1"/>
  <c r="F866" i="20"/>
  <c r="I437" i="10" s="1"/>
  <c r="L437" i="10" s="1"/>
  <c r="F867" i="20"/>
  <c r="I438" i="10" s="1"/>
  <c r="L438" i="10" s="1"/>
  <c r="F868" i="20"/>
  <c r="I439" i="10" s="1"/>
  <c r="L439" i="10" s="1"/>
  <c r="F869" i="20"/>
  <c r="I478" i="10" s="1"/>
  <c r="L478" i="10" s="1"/>
  <c r="F870" i="20"/>
  <c r="I479" i="10" s="1"/>
  <c r="L479" i="10" s="1"/>
  <c r="F871" i="20"/>
  <c r="I499" i="10" s="1"/>
  <c r="L499" i="10" s="1"/>
  <c r="F859" i="20"/>
  <c r="I425" i="10" s="1"/>
  <c r="L425" i="10" s="1"/>
  <c r="F858" i="20"/>
  <c r="I424" i="10" s="1"/>
  <c r="L424" i="10" s="1"/>
  <c r="F837" i="20"/>
  <c r="I453" i="10" s="1"/>
  <c r="L453" i="10" s="1"/>
  <c r="F838" i="20"/>
  <c r="I454" i="10" s="1"/>
  <c r="L454" i="10" s="1"/>
  <c r="F839" i="20"/>
  <c r="I455" i="10" s="1"/>
  <c r="L455" i="10" s="1"/>
  <c r="F840" i="20"/>
  <c r="I456" i="10" s="1"/>
  <c r="L456" i="10" s="1"/>
  <c r="F841" i="20"/>
  <c r="I457" i="10" s="1"/>
  <c r="L457" i="10" s="1"/>
  <c r="F842" i="20"/>
  <c r="I458" i="10" s="1"/>
  <c r="L458" i="10" s="1"/>
  <c r="F843" i="20"/>
  <c r="I459" i="10" s="1"/>
  <c r="L459" i="10" s="1"/>
  <c r="F844" i="20"/>
  <c r="I460" i="10" s="1"/>
  <c r="L460" i="10" s="1"/>
  <c r="F845" i="20"/>
  <c r="I461" i="10" s="1"/>
  <c r="L461" i="10" s="1"/>
  <c r="F846" i="20"/>
  <c r="I462" i="10" s="1"/>
  <c r="L462" i="10" s="1"/>
  <c r="F847" i="20"/>
  <c r="I463" i="10" s="1"/>
  <c r="L463" i="10" s="1"/>
  <c r="F848" i="20"/>
  <c r="I464" i="10" s="1"/>
  <c r="L464" i="10" s="1"/>
  <c r="F849" i="20"/>
  <c r="I465" i="10" s="1"/>
  <c r="L465" i="10" s="1"/>
  <c r="F850" i="20"/>
  <c r="I466" i="10" s="1"/>
  <c r="L466" i="10" s="1"/>
  <c r="F851" i="20"/>
  <c r="I467" i="10" s="1"/>
  <c r="L467" i="10" s="1"/>
  <c r="F852" i="20"/>
  <c r="I468" i="10" s="1"/>
  <c r="L468" i="10" s="1"/>
  <c r="F853" i="20"/>
  <c r="I469" i="10" s="1"/>
  <c r="L469" i="10" s="1"/>
  <c r="F854" i="20"/>
  <c r="I470" i="10" s="1"/>
  <c r="L470" i="10" s="1"/>
  <c r="F855" i="20"/>
  <c r="I471" i="10" s="1"/>
  <c r="L471" i="10" s="1"/>
  <c r="F836" i="20"/>
  <c r="I452" i="10" s="1"/>
  <c r="L452" i="10" s="1"/>
  <c r="F835" i="20"/>
  <c r="I451" i="10" s="1"/>
  <c r="L451" i="10" s="1"/>
  <c r="F834" i="20"/>
  <c r="I450" i="10" s="1"/>
  <c r="L450" i="10" s="1"/>
  <c r="F833" i="20"/>
  <c r="I449" i="10" s="1"/>
  <c r="L449" i="10" s="1"/>
  <c r="F819" i="20"/>
  <c r="I502" i="10" s="1"/>
  <c r="L502" i="10" s="1"/>
  <c r="F820" i="20"/>
  <c r="I503" i="10" s="1"/>
  <c r="L503" i="10" s="1"/>
  <c r="F821" i="20"/>
  <c r="I504" i="10" s="1"/>
  <c r="L504" i="10" s="1"/>
  <c r="F822" i="20"/>
  <c r="I505" i="10" s="1"/>
  <c r="L505" i="10" s="1"/>
  <c r="F823" i="20"/>
  <c r="I506" i="10" s="1"/>
  <c r="L506" i="10" s="1"/>
  <c r="F824" i="20"/>
  <c r="I507" i="10" s="1"/>
  <c r="L507" i="10" s="1"/>
  <c r="F825" i="20"/>
  <c r="I508" i="10" s="1"/>
  <c r="L508" i="10" s="1"/>
  <c r="F826" i="20"/>
  <c r="I509" i="10" s="1"/>
  <c r="L509" i="10" s="1"/>
  <c r="F827" i="20"/>
  <c r="I510" i="10" s="1"/>
  <c r="L510" i="10" s="1"/>
  <c r="F828" i="20"/>
  <c r="I511" i="10" s="1"/>
  <c r="L511" i="10" s="1"/>
  <c r="F829" i="20"/>
  <c r="I512" i="10" s="1"/>
  <c r="L512" i="10" s="1"/>
  <c r="F830" i="20"/>
  <c r="I513" i="10" s="1"/>
  <c r="L513" i="10" s="1"/>
  <c r="F818" i="20"/>
  <c r="I501" i="10" s="1"/>
  <c r="L501" i="10" s="1"/>
  <c r="F817" i="20"/>
  <c r="I500" i="10" s="1"/>
  <c r="L500" i="10" s="1"/>
  <c r="F814" i="20"/>
  <c r="I482" i="10" s="1"/>
  <c r="L482" i="10" s="1"/>
  <c r="F813" i="20"/>
  <c r="I481" i="10" s="1"/>
  <c r="L481" i="10" s="1"/>
  <c r="F808" i="20"/>
  <c r="I531" i="10" s="1"/>
  <c r="L531" i="10" s="1"/>
  <c r="F809" i="20"/>
  <c r="I532" i="10" s="1"/>
  <c r="L532" i="10" s="1"/>
  <c r="F810" i="20"/>
  <c r="I533" i="10" s="1"/>
  <c r="L533" i="10" s="1"/>
  <c r="F807" i="20"/>
  <c r="I530" i="10" s="1"/>
  <c r="L530" i="10" s="1"/>
  <c r="F799" i="20"/>
  <c r="I538" i="10" s="1"/>
  <c r="L538" i="10" s="1"/>
  <c r="F800" i="20"/>
  <c r="I539" i="10" s="1"/>
  <c r="L539" i="10" s="1"/>
  <c r="F801" i="20"/>
  <c r="I540" i="10" s="1"/>
  <c r="L540" i="10" s="1"/>
  <c r="F802" i="20"/>
  <c r="I541" i="10" s="1"/>
  <c r="L541" i="10" s="1"/>
  <c r="F803" i="20"/>
  <c r="I542" i="10" s="1"/>
  <c r="L542" i="10" s="1"/>
  <c r="F804" i="20"/>
  <c r="I543" i="10" s="1"/>
  <c r="L543" i="10" s="1"/>
  <c r="F798" i="20"/>
  <c r="I537" i="10" s="1"/>
  <c r="L537" i="10" s="1"/>
  <c r="F797" i="20"/>
  <c r="I536" i="10" s="1"/>
  <c r="L536" i="10" s="1"/>
  <c r="F796" i="20"/>
  <c r="I535" i="10" s="1"/>
  <c r="L535" i="10" s="1"/>
  <c r="F795" i="20"/>
  <c r="I534" i="10" s="1"/>
  <c r="L534" i="10" s="1"/>
  <c r="F789" i="20"/>
  <c r="I518" i="10" s="1"/>
  <c r="L518" i="10" s="1"/>
  <c r="F790" i="20"/>
  <c r="I519" i="10" s="1"/>
  <c r="L519" i="10" s="1"/>
  <c r="F791" i="20"/>
  <c r="I520" i="10" s="1"/>
  <c r="L520" i="10" s="1"/>
  <c r="F792" i="20"/>
  <c r="I521" i="10" s="1"/>
  <c r="L521" i="10" s="1"/>
  <c r="F788" i="20"/>
  <c r="I517" i="10" s="1"/>
  <c r="L517" i="10" s="1"/>
  <c r="F778" i="20"/>
  <c r="I486" i="10" s="1"/>
  <c r="L486" i="10" s="1"/>
  <c r="F779" i="20"/>
  <c r="I487" i="10" s="1"/>
  <c r="L487" i="10" s="1"/>
  <c r="F780" i="20"/>
  <c r="I488" i="10" s="1"/>
  <c r="L488" i="10" s="1"/>
  <c r="F781" i="20"/>
  <c r="I489" i="10" s="1"/>
  <c r="L489" i="10" s="1"/>
  <c r="F782" i="20"/>
  <c r="I490" i="10" s="1"/>
  <c r="L490" i="10" s="1"/>
  <c r="F783" i="20"/>
  <c r="I491" i="10" s="1"/>
  <c r="L491" i="10" s="1"/>
  <c r="F784" i="20"/>
  <c r="I492" i="10" s="1"/>
  <c r="L492" i="10" s="1"/>
  <c r="F785" i="20"/>
  <c r="I810" i="10" s="1"/>
  <c r="L810" i="10" s="1"/>
  <c r="F777" i="20"/>
  <c r="I485" i="10" s="1"/>
  <c r="L485" i="10" s="1"/>
  <c r="F776" i="20"/>
  <c r="I484" i="10" s="1"/>
  <c r="L484" i="10" s="1"/>
  <c r="F775" i="20"/>
  <c r="I483" i="10" s="1"/>
  <c r="L483" i="10" s="1"/>
  <c r="F771" i="20"/>
  <c r="I523" i="10" s="1"/>
  <c r="L523" i="10" s="1"/>
  <c r="F772" i="20"/>
  <c r="I524" i="10" s="1"/>
  <c r="L524" i="10" s="1"/>
  <c r="F770" i="20"/>
  <c r="I522" i="10" s="1"/>
  <c r="L522" i="10" s="1"/>
  <c r="F758" i="20"/>
  <c r="I710" i="10" s="1"/>
  <c r="L710" i="10" s="1"/>
  <c r="F759" i="20"/>
  <c r="I711" i="10" s="1"/>
  <c r="L711" i="10" s="1"/>
  <c r="F760" i="20"/>
  <c r="I712" i="10" s="1"/>
  <c r="L712" i="10" s="1"/>
  <c r="F761" i="20"/>
  <c r="I713" i="10" s="1"/>
  <c r="L713" i="10" s="1"/>
  <c r="F762" i="20"/>
  <c r="I714" i="10" s="1"/>
  <c r="L714" i="10" s="1"/>
  <c r="F763" i="20"/>
  <c r="I715" i="10" s="1"/>
  <c r="L715" i="10" s="1"/>
  <c r="F764" i="20"/>
  <c r="I716" i="10" s="1"/>
  <c r="L716" i="10" s="1"/>
  <c r="F765" i="20"/>
  <c r="I717" i="10" s="1"/>
  <c r="L717" i="10" s="1"/>
  <c r="F766" i="20"/>
  <c r="I718" i="10" s="1"/>
  <c r="L718" i="10" s="1"/>
  <c r="F767" i="20"/>
  <c r="I719" i="10" s="1"/>
  <c r="L719" i="10" s="1"/>
  <c r="F757" i="20"/>
  <c r="I709" i="10" s="1"/>
  <c r="L709" i="10" s="1"/>
  <c r="F756" i="20"/>
  <c r="I708" i="10" s="1"/>
  <c r="L708" i="10" s="1"/>
  <c r="F755" i="20"/>
  <c r="I707" i="10" s="1"/>
  <c r="L707" i="10" s="1"/>
  <c r="F729" i="20"/>
  <c r="I723" i="10" s="1"/>
  <c r="L723" i="10" s="1"/>
  <c r="F730" i="20"/>
  <c r="I724" i="10" s="1"/>
  <c r="L724" i="10" s="1"/>
  <c r="F731" i="20"/>
  <c r="I725" i="10" s="1"/>
  <c r="L725" i="10" s="1"/>
  <c r="F732" i="20"/>
  <c r="I726" i="10" s="1"/>
  <c r="L726" i="10" s="1"/>
  <c r="F733" i="20"/>
  <c r="I727" i="10" s="1"/>
  <c r="L727" i="10" s="1"/>
  <c r="F734" i="20"/>
  <c r="I728" i="10" s="1"/>
  <c r="L728" i="10" s="1"/>
  <c r="F735" i="20"/>
  <c r="I729" i="10" s="1"/>
  <c r="L729" i="10" s="1"/>
  <c r="F736" i="20"/>
  <c r="I730" i="10" s="1"/>
  <c r="L730" i="10" s="1"/>
  <c r="F737" i="20"/>
  <c r="I731" i="10" s="1"/>
  <c r="L731" i="10" s="1"/>
  <c r="F738" i="20"/>
  <c r="I732" i="10" s="1"/>
  <c r="L732" i="10" s="1"/>
  <c r="F739" i="20"/>
  <c r="I733" i="10" s="1"/>
  <c r="L733" i="10" s="1"/>
  <c r="F740" i="20"/>
  <c r="I734" i="10" s="1"/>
  <c r="L734" i="10" s="1"/>
  <c r="F741" i="20"/>
  <c r="I735" i="10" s="1"/>
  <c r="L735" i="10" s="1"/>
  <c r="F742" i="20"/>
  <c r="I736" i="10" s="1"/>
  <c r="L736" i="10" s="1"/>
  <c r="F743" i="20"/>
  <c r="I737" i="10" s="1"/>
  <c r="L737" i="10" s="1"/>
  <c r="F744" i="20"/>
  <c r="I738" i="10" s="1"/>
  <c r="L738" i="10" s="1"/>
  <c r="F745" i="20"/>
  <c r="I739" i="10" s="1"/>
  <c r="L739" i="10" s="1"/>
  <c r="F746" i="20"/>
  <c r="I740" i="10" s="1"/>
  <c r="L740" i="10" s="1"/>
  <c r="F747" i="20"/>
  <c r="I741" i="10" s="1"/>
  <c r="L741" i="10" s="1"/>
  <c r="F748" i="20"/>
  <c r="I742" i="10" s="1"/>
  <c r="L742" i="10" s="1"/>
  <c r="F749" i="20"/>
  <c r="I743" i="10" s="1"/>
  <c r="L743" i="10" s="1"/>
  <c r="F750" i="20"/>
  <c r="I744" i="10" s="1"/>
  <c r="L744" i="10" s="1"/>
  <c r="F751" i="20"/>
  <c r="I745" i="10" s="1"/>
  <c r="L745" i="10" s="1"/>
  <c r="F752" i="20"/>
  <c r="I746" i="10" s="1"/>
  <c r="L746" i="10" s="1"/>
  <c r="F728" i="20"/>
  <c r="I722" i="10" s="1"/>
  <c r="L722" i="10" s="1"/>
  <c r="F725" i="20"/>
  <c r="I448" i="10" s="1"/>
  <c r="L448" i="10" s="1"/>
  <c r="F716" i="20"/>
  <c r="I601" i="10" s="1"/>
  <c r="L601" i="10" s="1"/>
  <c r="F717" i="20"/>
  <c r="I602" i="10" s="1"/>
  <c r="L602" i="10" s="1"/>
  <c r="F718" i="20"/>
  <c r="I603" i="10" s="1"/>
  <c r="L603" i="10" s="1"/>
  <c r="F719" i="20"/>
  <c r="I604" i="10" s="1"/>
  <c r="L604" i="10" s="1"/>
  <c r="F720" i="20"/>
  <c r="I605" i="10" s="1"/>
  <c r="L605" i="10" s="1"/>
  <c r="F721" i="20"/>
  <c r="I480" i="10" s="1"/>
  <c r="L480" i="10" s="1"/>
  <c r="F722" i="20"/>
  <c r="I720" i="10" s="1"/>
  <c r="L720" i="10" s="1"/>
  <c r="F715" i="20"/>
  <c r="I600" i="10" s="1"/>
  <c r="L600" i="10" s="1"/>
  <c r="F714" i="20"/>
  <c r="I599" i="10" s="1"/>
  <c r="L599" i="10" s="1"/>
  <c r="F713" i="20"/>
  <c r="I598" i="10" s="1"/>
  <c r="L598" i="10" s="1"/>
  <c r="F701" i="20"/>
  <c r="I759" i="10" s="1"/>
  <c r="L759" i="10" s="1"/>
  <c r="F702" i="20"/>
  <c r="I760" i="10" s="1"/>
  <c r="L760" i="10" s="1"/>
  <c r="F703" i="20"/>
  <c r="I761" i="10" s="1"/>
  <c r="L761" i="10" s="1"/>
  <c r="F704" i="20"/>
  <c r="I762" i="10" s="1"/>
  <c r="L762" i="10" s="1"/>
  <c r="F705" i="20"/>
  <c r="I763" i="10" s="1"/>
  <c r="L763" i="10" s="1"/>
  <c r="F706" i="20"/>
  <c r="I764" i="10" s="1"/>
  <c r="L764" i="10" s="1"/>
  <c r="F707" i="20"/>
  <c r="I765" i="10" s="1"/>
  <c r="L765" i="10" s="1"/>
  <c r="F708" i="20"/>
  <c r="I766" i="10" s="1"/>
  <c r="L766" i="10" s="1"/>
  <c r="F709" i="20"/>
  <c r="I767" i="10" s="1"/>
  <c r="L767" i="10" s="1"/>
  <c r="F710" i="20"/>
  <c r="I768" i="10" s="1"/>
  <c r="L768" i="10" s="1"/>
  <c r="F700" i="20"/>
  <c r="I758" i="10" s="1"/>
  <c r="L758" i="10" s="1"/>
  <c r="F699" i="20"/>
  <c r="I757" i="10" s="1"/>
  <c r="L757" i="10" s="1"/>
  <c r="F698" i="20"/>
  <c r="I756" i="10" s="1"/>
  <c r="L756" i="10" s="1"/>
  <c r="F697" i="20"/>
  <c r="I755" i="10" s="1"/>
  <c r="L755" i="10" s="1"/>
  <c r="F696" i="20"/>
  <c r="I754" i="10" s="1"/>
  <c r="L754" i="10" s="1"/>
  <c r="F695" i="20"/>
  <c r="I753" i="10" s="1"/>
  <c r="L753" i="10" s="1"/>
  <c r="F694" i="20"/>
  <c r="I752" i="10" s="1"/>
  <c r="L752" i="10" s="1"/>
  <c r="F693" i="20"/>
  <c r="I751" i="10" s="1"/>
  <c r="L751" i="10" s="1"/>
  <c r="F692" i="20"/>
  <c r="I750" i="10" s="1"/>
  <c r="L750" i="10" s="1"/>
  <c r="F691" i="20"/>
  <c r="I749" i="10" s="1"/>
  <c r="L749" i="10" s="1"/>
  <c r="F686" i="20"/>
  <c r="I548" i="10" s="1"/>
  <c r="L548" i="10" s="1"/>
  <c r="F687" i="20"/>
  <c r="I549" i="10" s="1"/>
  <c r="L549" i="10" s="1"/>
  <c r="F688" i="20"/>
  <c r="I550" i="10" s="1"/>
  <c r="L550" i="10" s="1"/>
  <c r="F685" i="20"/>
  <c r="I547" i="10" s="1"/>
  <c r="L547" i="10" s="1"/>
  <c r="F684" i="20"/>
  <c r="I546" i="10" s="1"/>
  <c r="L546" i="10" s="1"/>
  <c r="F683" i="20"/>
  <c r="I545" i="10" s="1"/>
  <c r="L545" i="10" s="1"/>
  <c r="F682" i="20"/>
  <c r="I544" i="10" s="1"/>
  <c r="L544" i="10" s="1"/>
  <c r="F681" i="20"/>
  <c r="I474" i="10" s="1"/>
  <c r="L474" i="10" s="1"/>
  <c r="F680" i="20"/>
  <c r="I473" i="10" s="1"/>
  <c r="L473" i="10" s="1"/>
  <c r="F679" i="20"/>
  <c r="I472" i="10" s="1"/>
  <c r="L472" i="10" s="1"/>
  <c r="F671" i="20"/>
  <c r="I658" i="10" s="1"/>
  <c r="L658" i="10" s="1"/>
  <c r="F672" i="20"/>
  <c r="I659" i="10" s="1"/>
  <c r="L659" i="10" s="1"/>
  <c r="F673" i="20"/>
  <c r="I660" i="10" s="1"/>
  <c r="L660" i="10" s="1"/>
  <c r="F674" i="20"/>
  <c r="I661" i="10" s="1"/>
  <c r="L661" i="10" s="1"/>
  <c r="F675" i="20"/>
  <c r="I662" i="10" s="1"/>
  <c r="L662" i="10" s="1"/>
  <c r="F676" i="20"/>
  <c r="I663" i="10" s="1"/>
  <c r="L663" i="10" s="1"/>
  <c r="F670" i="20"/>
  <c r="I657" i="10" s="1"/>
  <c r="L657" i="10" s="1"/>
  <c r="F667" i="20"/>
  <c r="I624" i="10" s="1"/>
  <c r="L624" i="10" s="1"/>
  <c r="F664" i="20"/>
  <c r="I747" i="10" s="1"/>
  <c r="L747" i="10" s="1"/>
  <c r="F663" i="20"/>
  <c r="I748" i="10" s="1"/>
  <c r="L748" i="10" s="1"/>
  <c r="F660" i="20"/>
  <c r="I447" i="10" s="1"/>
  <c r="L447" i="10" s="1"/>
  <c r="F656" i="20"/>
  <c r="I477" i="10" s="1"/>
  <c r="L477" i="10" s="1"/>
  <c r="F657" i="20"/>
  <c r="I808" i="10" s="1"/>
  <c r="L808" i="10" s="1"/>
  <c r="F655" i="20"/>
  <c r="I476" i="10" s="1"/>
  <c r="L476" i="10" s="1"/>
  <c r="F648" i="20"/>
  <c r="I442" i="10" s="1"/>
  <c r="L442" i="10" s="1"/>
  <c r="F649" i="20"/>
  <c r="I443" i="10" s="1"/>
  <c r="L443" i="10" s="1"/>
  <c r="F650" i="20"/>
  <c r="I444" i="10" s="1"/>
  <c r="L444" i="10" s="1"/>
  <c r="F651" i="20"/>
  <c r="I445" i="10" s="1"/>
  <c r="L445" i="10" s="1"/>
  <c r="F652" i="20"/>
  <c r="I446" i="10" s="1"/>
  <c r="L446" i="10" s="1"/>
  <c r="F647" i="20"/>
  <c r="I441" i="10" s="1"/>
  <c r="L441" i="10" s="1"/>
  <c r="F644" i="20"/>
  <c r="I1092" i="10" s="1"/>
  <c r="L1092" i="10" s="1"/>
  <c r="F632" i="20"/>
  <c r="I980" i="10" s="1"/>
  <c r="L980" i="10" s="1"/>
  <c r="F629" i="20"/>
  <c r="F626" i="20"/>
  <c r="F623" i="20"/>
  <c r="I422" i="10" s="1"/>
  <c r="L422" i="10" s="1"/>
  <c r="F622" i="20"/>
  <c r="F619" i="20"/>
  <c r="I770" i="10" s="1"/>
  <c r="L770" i="10" s="1"/>
  <c r="F618" i="20"/>
  <c r="I420" i="10" s="1"/>
  <c r="L420" i="10" s="1"/>
  <c r="F614" i="20"/>
  <c r="I432" i="10" s="1"/>
  <c r="L432" i="10" s="1"/>
  <c r="F615" i="20"/>
  <c r="I433" i="10" s="1"/>
  <c r="L433" i="10" s="1"/>
  <c r="F613" i="20"/>
  <c r="F610" i="20"/>
  <c r="I418" i="10" s="1"/>
  <c r="L418" i="10" s="1"/>
  <c r="F607" i="20"/>
  <c r="F604" i="20"/>
  <c r="F605" i="20" s="1"/>
  <c r="F600" i="20"/>
  <c r="I416" i="10" s="1"/>
  <c r="L416" i="10" s="1"/>
  <c r="F601" i="20"/>
  <c r="I806" i="10" s="1"/>
  <c r="L806" i="10" s="1"/>
  <c r="F599" i="20"/>
  <c r="I415" i="10" s="1"/>
  <c r="L415" i="10" s="1"/>
  <c r="F598" i="20"/>
  <c r="I414" i="10" s="1"/>
  <c r="L414" i="10" s="1"/>
  <c r="F597" i="20"/>
  <c r="I413" i="10" s="1"/>
  <c r="L413" i="10" s="1"/>
  <c r="F596" i="20"/>
  <c r="I412" i="10" s="1"/>
  <c r="L412" i="10" s="1"/>
  <c r="F595" i="20"/>
  <c r="I410" i="10" s="1"/>
  <c r="L410" i="10" s="1"/>
  <c r="F592" i="20"/>
  <c r="I409" i="10" s="1"/>
  <c r="L409" i="10" s="1"/>
  <c r="F589" i="20"/>
  <c r="I406" i="10" s="1"/>
  <c r="L406" i="10" s="1"/>
  <c r="F590" i="20"/>
  <c r="I407" i="10" s="1"/>
  <c r="L407" i="10" s="1"/>
  <c r="F591" i="20"/>
  <c r="I408" i="10" s="1"/>
  <c r="L408" i="10" s="1"/>
  <c r="F588" i="20"/>
  <c r="I405" i="10" s="1"/>
  <c r="L405" i="10" s="1"/>
  <c r="F576" i="20"/>
  <c r="I404" i="10" s="1"/>
  <c r="L404" i="10" s="1"/>
  <c r="F573" i="20"/>
  <c r="I401" i="10" s="1"/>
  <c r="L401" i="10" s="1"/>
  <c r="F574" i="20"/>
  <c r="I402" i="10" s="1"/>
  <c r="L402" i="10" s="1"/>
  <c r="F575" i="20"/>
  <c r="I403" i="10" s="1"/>
  <c r="L403" i="10" s="1"/>
  <c r="F569" i="20"/>
  <c r="F572" i="20"/>
  <c r="I400" i="10" s="1"/>
  <c r="L400" i="10" s="1"/>
  <c r="F557" i="20"/>
  <c r="I395" i="10" s="1"/>
  <c r="L395" i="10" s="1"/>
  <c r="F556" i="20"/>
  <c r="I394" i="10" s="1"/>
  <c r="L394" i="10" s="1"/>
  <c r="F544" i="20"/>
  <c r="F545" i="20" s="1"/>
  <c r="F541" i="20"/>
  <c r="F538" i="20"/>
  <c r="F526" i="20"/>
  <c r="I383" i="10" s="1"/>
  <c r="L383" i="10" s="1"/>
  <c r="F527" i="20"/>
  <c r="I384" i="10" s="1"/>
  <c r="L384" i="10" s="1"/>
  <c r="F528" i="20"/>
  <c r="I385" i="10" s="1"/>
  <c r="L385" i="10" s="1"/>
  <c r="F529" i="20"/>
  <c r="I386" i="10" s="1"/>
  <c r="L386" i="10" s="1"/>
  <c r="F530" i="20"/>
  <c r="I388" i="10" s="1"/>
  <c r="L388" i="10" s="1"/>
  <c r="F531" i="20"/>
  <c r="I389" i="10" s="1"/>
  <c r="L389" i="10" s="1"/>
  <c r="F532" i="20"/>
  <c r="I390" i="10" s="1"/>
  <c r="L390" i="10" s="1"/>
  <c r="F533" i="20"/>
  <c r="I391" i="10" s="1"/>
  <c r="L391" i="10" s="1"/>
  <c r="F534" i="20"/>
  <c r="I392" i="10" s="1"/>
  <c r="L392" i="10" s="1"/>
  <c r="F535" i="20"/>
  <c r="I393" i="10" s="1"/>
  <c r="L393" i="10" s="1"/>
  <c r="F525" i="20"/>
  <c r="I382" i="10" s="1"/>
  <c r="L382" i="10" s="1"/>
  <c r="F524" i="20"/>
  <c r="I381" i="10" s="1"/>
  <c r="L381" i="10" s="1"/>
  <c r="F514" i="20"/>
  <c r="I398" i="10" s="1"/>
  <c r="L398" i="10" s="1"/>
  <c r="F515" i="20"/>
  <c r="I525" i="10" s="1"/>
  <c r="L525" i="10" s="1"/>
  <c r="F516" i="20"/>
  <c r="F517" i="20"/>
  <c r="I527" i="10" s="1"/>
  <c r="L527" i="10" s="1"/>
  <c r="F518" i="20"/>
  <c r="I528" i="10" s="1"/>
  <c r="L528" i="10" s="1"/>
  <c r="F519" i="20"/>
  <c r="F520" i="20"/>
  <c r="I430" i="10" s="1"/>
  <c r="L430" i="10" s="1"/>
  <c r="F521" i="20"/>
  <c r="I431" i="10" s="1"/>
  <c r="L431" i="10" s="1"/>
  <c r="F513" i="20"/>
  <c r="I397" i="10" s="1"/>
  <c r="L397" i="10" s="1"/>
  <c r="F512" i="20"/>
  <c r="I380" i="10" s="1"/>
  <c r="L380" i="10" s="1"/>
  <c r="F498" i="20"/>
  <c r="I377" i="10" s="1"/>
  <c r="L377" i="10" s="1"/>
  <c r="F499" i="20"/>
  <c r="I378" i="10" s="1"/>
  <c r="L378" i="10" s="1"/>
  <c r="F500" i="20"/>
  <c r="I379" i="10" s="1"/>
  <c r="L379" i="10" s="1"/>
  <c r="F497" i="20"/>
  <c r="I376" i="10" s="1"/>
  <c r="L376" i="10" s="1"/>
  <c r="F496" i="20"/>
  <c r="I375" i="10" s="1"/>
  <c r="L375" i="10" s="1"/>
  <c r="F495" i="20"/>
  <c r="I374" i="10" s="1"/>
  <c r="L374" i="10" s="1"/>
  <c r="F479" i="20"/>
  <c r="I373" i="10" s="1"/>
  <c r="L373" i="10" s="1"/>
  <c r="F480" i="20"/>
  <c r="I935" i="10" s="1"/>
  <c r="L935" i="10" s="1"/>
  <c r="F481" i="20"/>
  <c r="F482" i="20"/>
  <c r="I937" i="10" s="1"/>
  <c r="L937" i="10" s="1"/>
  <c r="F483" i="20"/>
  <c r="I938" i="10" s="1"/>
  <c r="L938" i="10" s="1"/>
  <c r="F478" i="20"/>
  <c r="I372" i="10" s="1"/>
  <c r="L372" i="10" s="1"/>
  <c r="F477" i="20"/>
  <c r="I371" i="10" s="1"/>
  <c r="L371" i="10" s="1"/>
  <c r="F476" i="20"/>
  <c r="I370" i="10" s="1"/>
  <c r="L370" i="10" s="1"/>
  <c r="F461" i="20"/>
  <c r="I366" i="10" s="1"/>
  <c r="L366" i="10" s="1"/>
  <c r="F462" i="20"/>
  <c r="I367" i="10" s="1"/>
  <c r="L367" i="10" s="1"/>
  <c r="F463" i="20"/>
  <c r="I368" i="10" s="1"/>
  <c r="L368" i="10" s="1"/>
  <c r="F464" i="20"/>
  <c r="I369" i="10" s="1"/>
  <c r="L369" i="10" s="1"/>
  <c r="F460" i="20"/>
  <c r="I365" i="10" s="1"/>
  <c r="L365" i="10" s="1"/>
  <c r="F459" i="20"/>
  <c r="I364" i="10" s="1"/>
  <c r="L364" i="10" s="1"/>
  <c r="F458" i="20"/>
  <c r="I363" i="10" s="1"/>
  <c r="L363" i="10" s="1"/>
  <c r="F426" i="20"/>
  <c r="I961" i="10" s="1"/>
  <c r="L961" i="10" s="1"/>
  <c r="F427" i="20"/>
  <c r="I962" i="10" s="1"/>
  <c r="L962" i="10" s="1"/>
  <c r="F428" i="20"/>
  <c r="I963" i="10" s="1"/>
  <c r="L963" i="10" s="1"/>
  <c r="F429" i="20"/>
  <c r="I964" i="10" s="1"/>
  <c r="L964" i="10" s="1"/>
  <c r="F430" i="20"/>
  <c r="I965" i="10" s="1"/>
  <c r="L965" i="10" s="1"/>
  <c r="F431" i="20"/>
  <c r="I966" i="10" s="1"/>
  <c r="L966" i="10" s="1"/>
  <c r="F432" i="20"/>
  <c r="I967" i="10" s="1"/>
  <c r="L967" i="10" s="1"/>
  <c r="F433" i="20"/>
  <c r="I968" i="10" s="1"/>
  <c r="L968" i="10" s="1"/>
  <c r="F434" i="20"/>
  <c r="I969" i="10" s="1"/>
  <c r="L969" i="10" s="1"/>
  <c r="F435" i="20"/>
  <c r="I970" i="10" s="1"/>
  <c r="L970" i="10" s="1"/>
  <c r="F436" i="20"/>
  <c r="I971" i="10" s="1"/>
  <c r="L971" i="10" s="1"/>
  <c r="F437" i="20"/>
  <c r="I972" i="10" s="1"/>
  <c r="L972" i="10" s="1"/>
  <c r="F438" i="20"/>
  <c r="I973" i="10" s="1"/>
  <c r="L973" i="10" s="1"/>
  <c r="F439" i="20"/>
  <c r="I974" i="10" s="1"/>
  <c r="L974" i="10" s="1"/>
  <c r="F440" i="20"/>
  <c r="I975" i="10" s="1"/>
  <c r="L975" i="10" s="1"/>
  <c r="F441" i="20"/>
  <c r="I976" i="10" s="1"/>
  <c r="L976" i="10" s="1"/>
  <c r="F442" i="20"/>
  <c r="I977" i="10" s="1"/>
  <c r="L977" i="10" s="1"/>
  <c r="F443" i="20"/>
  <c r="I978" i="10" s="1"/>
  <c r="L978" i="10" s="1"/>
  <c r="F444" i="20"/>
  <c r="I979" i="10" s="1"/>
  <c r="L979" i="10" s="1"/>
  <c r="F425" i="20"/>
  <c r="I960" i="10" s="1"/>
  <c r="L960" i="10" s="1"/>
  <c r="F424" i="20"/>
  <c r="I959" i="10" s="1"/>
  <c r="L959" i="10" s="1"/>
  <c r="F404" i="20"/>
  <c r="I942" i="10" s="1"/>
  <c r="L942" i="10" s="1"/>
  <c r="F405" i="20"/>
  <c r="I943" i="10" s="1"/>
  <c r="L943" i="10" s="1"/>
  <c r="F406" i="20"/>
  <c r="I944" i="10" s="1"/>
  <c r="L944" i="10" s="1"/>
  <c r="F407" i="20"/>
  <c r="I945" i="10" s="1"/>
  <c r="L945" i="10" s="1"/>
  <c r="F408" i="20"/>
  <c r="I946" i="10" s="1"/>
  <c r="L946" i="10" s="1"/>
  <c r="F409" i="20"/>
  <c r="I947" i="10" s="1"/>
  <c r="L947" i="10" s="1"/>
  <c r="F410" i="20"/>
  <c r="I948" i="10" s="1"/>
  <c r="L948" i="10" s="1"/>
  <c r="F411" i="20"/>
  <c r="I949" i="10" s="1"/>
  <c r="L949" i="10" s="1"/>
  <c r="F412" i="20"/>
  <c r="I950" i="10" s="1"/>
  <c r="L950" i="10" s="1"/>
  <c r="F413" i="20"/>
  <c r="I951" i="10" s="1"/>
  <c r="L951" i="10" s="1"/>
  <c r="F414" i="20"/>
  <c r="I952" i="10" s="1"/>
  <c r="L952" i="10" s="1"/>
  <c r="F415" i="20"/>
  <c r="I953" i="10" s="1"/>
  <c r="L953" i="10" s="1"/>
  <c r="F416" i="20"/>
  <c r="I954" i="10" s="1"/>
  <c r="L954" i="10" s="1"/>
  <c r="F417" i="20"/>
  <c r="I955" i="10" s="1"/>
  <c r="L955" i="10" s="1"/>
  <c r="F418" i="20"/>
  <c r="I956" i="10" s="1"/>
  <c r="L956" i="10" s="1"/>
  <c r="F419" i="20"/>
  <c r="I957" i="10" s="1"/>
  <c r="L957" i="10" s="1"/>
  <c r="F420" i="20"/>
  <c r="I958" i="10" s="1"/>
  <c r="L958" i="10" s="1"/>
  <c r="F421" i="20"/>
  <c r="I981" i="10" s="1"/>
  <c r="L981" i="10" s="1"/>
  <c r="F403" i="20"/>
  <c r="I941" i="10" s="1"/>
  <c r="L941" i="10" s="1"/>
  <c r="F402" i="20"/>
  <c r="I940" i="10" s="1"/>
  <c r="L940" i="10" s="1"/>
  <c r="F401" i="20"/>
  <c r="I939" i="10" s="1"/>
  <c r="L939" i="10" s="1"/>
  <c r="F369" i="20"/>
  <c r="I335" i="10" s="1"/>
  <c r="L335" i="10" s="1"/>
  <c r="F370" i="20"/>
  <c r="I336" i="10" s="1"/>
  <c r="L336" i="10" s="1"/>
  <c r="F371" i="20"/>
  <c r="I337" i="10" s="1"/>
  <c r="L337" i="10" s="1"/>
  <c r="F372" i="20"/>
  <c r="I338" i="10" s="1"/>
  <c r="L338" i="10" s="1"/>
  <c r="F373" i="20"/>
  <c r="I339" i="10" s="1"/>
  <c r="L339" i="10" s="1"/>
  <c r="F374" i="20"/>
  <c r="I340" i="10" s="1"/>
  <c r="L340" i="10" s="1"/>
  <c r="F375" i="20"/>
  <c r="I341" i="10" s="1"/>
  <c r="L341" i="10" s="1"/>
  <c r="F376" i="20"/>
  <c r="I342" i="10" s="1"/>
  <c r="L342" i="10" s="1"/>
  <c r="F377" i="20"/>
  <c r="I343" i="10" s="1"/>
  <c r="L343" i="10" s="1"/>
  <c r="F378" i="20"/>
  <c r="I344" i="10" s="1"/>
  <c r="L344" i="10" s="1"/>
  <c r="F379" i="20"/>
  <c r="I345" i="10" s="1"/>
  <c r="L345" i="10" s="1"/>
  <c r="F380" i="20"/>
  <c r="I346" i="10" s="1"/>
  <c r="L346" i="10" s="1"/>
  <c r="F381" i="20"/>
  <c r="I347" i="10" s="1"/>
  <c r="L347" i="10" s="1"/>
  <c r="F382" i="20"/>
  <c r="I348" i="10" s="1"/>
  <c r="L348" i="10" s="1"/>
  <c r="F383" i="20"/>
  <c r="I349" i="10" s="1"/>
  <c r="L349" i="10" s="1"/>
  <c r="F384" i="20"/>
  <c r="I350" i="10" s="1"/>
  <c r="L350" i="10" s="1"/>
  <c r="F385" i="20"/>
  <c r="I351" i="10" s="1"/>
  <c r="L351" i="10" s="1"/>
  <c r="F386" i="20"/>
  <c r="I352" i="10" s="1"/>
  <c r="L352" i="10" s="1"/>
  <c r="F387" i="20"/>
  <c r="I353" i="10" s="1"/>
  <c r="L353" i="10" s="1"/>
  <c r="F388" i="20"/>
  <c r="I354" i="10" s="1"/>
  <c r="L354" i="10" s="1"/>
  <c r="F389" i="20"/>
  <c r="I355" i="10" s="1"/>
  <c r="L355" i="10" s="1"/>
  <c r="F390" i="20"/>
  <c r="I356" i="10" s="1"/>
  <c r="L356" i="10" s="1"/>
  <c r="F391" i="20"/>
  <c r="I357" i="10" s="1"/>
  <c r="L357" i="10" s="1"/>
  <c r="F392" i="20"/>
  <c r="I358" i="10" s="1"/>
  <c r="L358" i="10" s="1"/>
  <c r="F393" i="20"/>
  <c r="I359" i="10" s="1"/>
  <c r="L359" i="10" s="1"/>
  <c r="F394" i="20"/>
  <c r="I360" i="10" s="1"/>
  <c r="L360" i="10" s="1"/>
  <c r="F395" i="20"/>
  <c r="I361" i="10" s="1"/>
  <c r="L361" i="10" s="1"/>
  <c r="F368" i="20"/>
  <c r="I334" i="10" s="1"/>
  <c r="L334" i="10" s="1"/>
  <c r="F367" i="20"/>
  <c r="I333" i="10" s="1"/>
  <c r="L333" i="10" s="1"/>
  <c r="F366" i="20"/>
  <c r="I332" i="10" s="1"/>
  <c r="L332" i="10" s="1"/>
  <c r="F337" i="20"/>
  <c r="I305" i="10" s="1"/>
  <c r="L305" i="10" s="1"/>
  <c r="F338" i="20"/>
  <c r="I306" i="10" s="1"/>
  <c r="L306" i="10" s="1"/>
  <c r="F339" i="20"/>
  <c r="I307" i="10" s="1"/>
  <c r="L307" i="10" s="1"/>
  <c r="F340" i="20"/>
  <c r="I308" i="10" s="1"/>
  <c r="L308" i="10" s="1"/>
  <c r="F341" i="20"/>
  <c r="I309" i="10" s="1"/>
  <c r="L309" i="10" s="1"/>
  <c r="F342" i="20"/>
  <c r="I310" i="10" s="1"/>
  <c r="L310" i="10" s="1"/>
  <c r="F343" i="20"/>
  <c r="I311" i="10" s="1"/>
  <c r="L311" i="10" s="1"/>
  <c r="F344" i="20"/>
  <c r="I312" i="10" s="1"/>
  <c r="L312" i="10" s="1"/>
  <c r="F345" i="20"/>
  <c r="I313" i="10" s="1"/>
  <c r="L313" i="10" s="1"/>
  <c r="F346" i="20"/>
  <c r="I314" i="10" s="1"/>
  <c r="L314" i="10" s="1"/>
  <c r="F347" i="20"/>
  <c r="I315" i="10" s="1"/>
  <c r="L315" i="10" s="1"/>
  <c r="F348" i="20"/>
  <c r="I316" i="10" s="1"/>
  <c r="L316" i="10" s="1"/>
  <c r="F349" i="20"/>
  <c r="I317" i="10" s="1"/>
  <c r="L317" i="10" s="1"/>
  <c r="F350" i="20"/>
  <c r="I318" i="10" s="1"/>
  <c r="L318" i="10" s="1"/>
  <c r="F351" i="20"/>
  <c r="I319" i="10" s="1"/>
  <c r="L319" i="10" s="1"/>
  <c r="F352" i="20"/>
  <c r="I320" i="10" s="1"/>
  <c r="L320" i="10" s="1"/>
  <c r="F353" i="20"/>
  <c r="I321" i="10" s="1"/>
  <c r="L321" i="10" s="1"/>
  <c r="F354" i="20"/>
  <c r="I322" i="10" s="1"/>
  <c r="L322" i="10" s="1"/>
  <c r="F355" i="20"/>
  <c r="I323" i="10" s="1"/>
  <c r="L323" i="10" s="1"/>
  <c r="F356" i="20"/>
  <c r="I324" i="10" s="1"/>
  <c r="L324" i="10" s="1"/>
  <c r="F357" i="20"/>
  <c r="I325" i="10" s="1"/>
  <c r="L325" i="10" s="1"/>
  <c r="F358" i="20"/>
  <c r="I326" i="10" s="1"/>
  <c r="L326" i="10" s="1"/>
  <c r="F359" i="20"/>
  <c r="I327" i="10" s="1"/>
  <c r="L327" i="10" s="1"/>
  <c r="F360" i="20"/>
  <c r="I328" i="10" s="1"/>
  <c r="L328" i="10" s="1"/>
  <c r="F361" i="20"/>
  <c r="I329" i="10" s="1"/>
  <c r="L329" i="10" s="1"/>
  <c r="F362" i="20"/>
  <c r="I330" i="10" s="1"/>
  <c r="L330" i="10" s="1"/>
  <c r="F363" i="20"/>
  <c r="I331" i="10" s="1"/>
  <c r="L331" i="10" s="1"/>
  <c r="F336" i="20"/>
  <c r="I304" i="10" s="1"/>
  <c r="L304" i="10" s="1"/>
  <c r="F335" i="20"/>
  <c r="I303" i="10" s="1"/>
  <c r="L303" i="10" s="1"/>
  <c r="F334" i="20"/>
  <c r="I302" i="10" s="1"/>
  <c r="L302" i="10" s="1"/>
  <c r="F305" i="20"/>
  <c r="I275" i="10" s="1"/>
  <c r="L275" i="10" s="1"/>
  <c r="F306" i="20"/>
  <c r="I276" i="10" s="1"/>
  <c r="L276" i="10" s="1"/>
  <c r="F307" i="20"/>
  <c r="I277" i="10" s="1"/>
  <c r="L277" i="10" s="1"/>
  <c r="F308" i="20"/>
  <c r="I278" i="10" s="1"/>
  <c r="L278" i="10" s="1"/>
  <c r="F309" i="20"/>
  <c r="I279" i="10" s="1"/>
  <c r="L279" i="10" s="1"/>
  <c r="F310" i="20"/>
  <c r="I280" i="10" s="1"/>
  <c r="L280" i="10" s="1"/>
  <c r="F311" i="20"/>
  <c r="I281" i="10" s="1"/>
  <c r="L281" i="10" s="1"/>
  <c r="F312" i="20"/>
  <c r="I282" i="10" s="1"/>
  <c r="L282" i="10" s="1"/>
  <c r="F313" i="20"/>
  <c r="I283" i="10" s="1"/>
  <c r="L283" i="10" s="1"/>
  <c r="F314" i="20"/>
  <c r="I284" i="10" s="1"/>
  <c r="L284" i="10" s="1"/>
  <c r="F315" i="20"/>
  <c r="I285" i="10" s="1"/>
  <c r="L285" i="10" s="1"/>
  <c r="F316" i="20"/>
  <c r="I286" i="10" s="1"/>
  <c r="L286" i="10" s="1"/>
  <c r="F317" i="20"/>
  <c r="I287" i="10" s="1"/>
  <c r="L287" i="10" s="1"/>
  <c r="F318" i="20"/>
  <c r="I288" i="10" s="1"/>
  <c r="L288" i="10" s="1"/>
  <c r="F319" i="20"/>
  <c r="I289" i="10" s="1"/>
  <c r="L289" i="10" s="1"/>
  <c r="F320" i="20"/>
  <c r="I290" i="10" s="1"/>
  <c r="L290" i="10" s="1"/>
  <c r="F321" i="20"/>
  <c r="I291" i="10" s="1"/>
  <c r="L291" i="10" s="1"/>
  <c r="F322" i="20"/>
  <c r="I292" i="10" s="1"/>
  <c r="L292" i="10" s="1"/>
  <c r="F323" i="20"/>
  <c r="I293" i="10" s="1"/>
  <c r="L293" i="10" s="1"/>
  <c r="F324" i="20"/>
  <c r="I294" i="10" s="1"/>
  <c r="L294" i="10" s="1"/>
  <c r="F325" i="20"/>
  <c r="I295" i="10" s="1"/>
  <c r="L295" i="10" s="1"/>
  <c r="F326" i="20"/>
  <c r="I296" i="10" s="1"/>
  <c r="L296" i="10" s="1"/>
  <c r="F327" i="20"/>
  <c r="I297" i="10" s="1"/>
  <c r="L297" i="10" s="1"/>
  <c r="F328" i="20"/>
  <c r="I298" i="10" s="1"/>
  <c r="L298" i="10" s="1"/>
  <c r="F329" i="20"/>
  <c r="I299" i="10" s="1"/>
  <c r="L299" i="10" s="1"/>
  <c r="F330" i="20"/>
  <c r="I300" i="10" s="1"/>
  <c r="L300" i="10" s="1"/>
  <c r="F331" i="20"/>
  <c r="I301" i="10" s="1"/>
  <c r="L301" i="10" s="1"/>
  <c r="F304" i="20"/>
  <c r="I274" i="10" s="1"/>
  <c r="L274" i="10" s="1"/>
  <c r="F303" i="20"/>
  <c r="F302" i="20"/>
  <c r="I272" i="10" s="1"/>
  <c r="L272" i="10" s="1"/>
  <c r="F272" i="20"/>
  <c r="I246" i="10" s="1"/>
  <c r="L246" i="10" s="1"/>
  <c r="F273" i="20"/>
  <c r="I247" i="10" s="1"/>
  <c r="L247" i="10" s="1"/>
  <c r="F274" i="20"/>
  <c r="I248" i="10" s="1"/>
  <c r="L248" i="10" s="1"/>
  <c r="F275" i="20"/>
  <c r="I249" i="10" s="1"/>
  <c r="L249" i="10" s="1"/>
  <c r="F276" i="20"/>
  <c r="I250" i="10" s="1"/>
  <c r="L250" i="10" s="1"/>
  <c r="F277" i="20"/>
  <c r="I251" i="10" s="1"/>
  <c r="L251" i="10" s="1"/>
  <c r="F278" i="20"/>
  <c r="I252" i="10" s="1"/>
  <c r="L252" i="10" s="1"/>
  <c r="F279" i="20"/>
  <c r="I253" i="10" s="1"/>
  <c r="L253" i="10" s="1"/>
  <c r="F280" i="20"/>
  <c r="I254" i="10" s="1"/>
  <c r="L254" i="10" s="1"/>
  <c r="F281" i="20"/>
  <c r="I255" i="10" s="1"/>
  <c r="L255" i="10" s="1"/>
  <c r="F282" i="20"/>
  <c r="I256" i="10" s="1"/>
  <c r="L256" i="10" s="1"/>
  <c r="F283" i="20"/>
  <c r="I257" i="10" s="1"/>
  <c r="L257" i="10" s="1"/>
  <c r="F284" i="20"/>
  <c r="I258" i="10" s="1"/>
  <c r="L258" i="10" s="1"/>
  <c r="F285" i="20"/>
  <c r="I259" i="10" s="1"/>
  <c r="L259" i="10" s="1"/>
  <c r="F286" i="20"/>
  <c r="I260" i="10" s="1"/>
  <c r="L260" i="10" s="1"/>
  <c r="F287" i="20"/>
  <c r="I261" i="10" s="1"/>
  <c r="L261" i="10" s="1"/>
  <c r="F288" i="20"/>
  <c r="I262" i="10" s="1"/>
  <c r="L262" i="10" s="1"/>
  <c r="F289" i="20"/>
  <c r="I263" i="10" s="1"/>
  <c r="L263" i="10" s="1"/>
  <c r="F290" i="20"/>
  <c r="I264" i="10" s="1"/>
  <c r="L264" i="10" s="1"/>
  <c r="F291" i="20"/>
  <c r="I265" i="10" s="1"/>
  <c r="L265" i="10" s="1"/>
  <c r="F292" i="20"/>
  <c r="I266" i="10" s="1"/>
  <c r="L266" i="10" s="1"/>
  <c r="F293" i="20"/>
  <c r="I267" i="10" s="1"/>
  <c r="L267" i="10" s="1"/>
  <c r="F294" i="20"/>
  <c r="I268" i="10" s="1"/>
  <c r="L268" i="10" s="1"/>
  <c r="F295" i="20"/>
  <c r="I269" i="10" s="1"/>
  <c r="L269" i="10" s="1"/>
  <c r="F296" i="20"/>
  <c r="I270" i="10" s="1"/>
  <c r="L270" i="10" s="1"/>
  <c r="F271" i="20"/>
  <c r="I245" i="10" s="1"/>
  <c r="L245" i="10" s="1"/>
  <c r="F270" i="20"/>
  <c r="I244" i="10" s="1"/>
  <c r="L244" i="10" s="1"/>
  <c r="F244" i="20"/>
  <c r="I220" i="10" s="1"/>
  <c r="L220" i="10" s="1"/>
  <c r="F245" i="20"/>
  <c r="I221" i="10" s="1"/>
  <c r="L221" i="10" s="1"/>
  <c r="F246" i="20"/>
  <c r="I222" i="10" s="1"/>
  <c r="L222" i="10" s="1"/>
  <c r="F247" i="20"/>
  <c r="I223" i="10" s="1"/>
  <c r="L223" i="10" s="1"/>
  <c r="F248" i="20"/>
  <c r="I224" i="10" s="1"/>
  <c r="L224" i="10" s="1"/>
  <c r="F249" i="20"/>
  <c r="I225" i="10" s="1"/>
  <c r="L225" i="10" s="1"/>
  <c r="F250" i="20"/>
  <c r="I226" i="10" s="1"/>
  <c r="L226" i="10" s="1"/>
  <c r="F251" i="20"/>
  <c r="I227" i="10" s="1"/>
  <c r="L227" i="10" s="1"/>
  <c r="F252" i="20"/>
  <c r="I228" i="10" s="1"/>
  <c r="L228" i="10" s="1"/>
  <c r="F253" i="20"/>
  <c r="I229" i="10" s="1"/>
  <c r="L229" i="10" s="1"/>
  <c r="F254" i="20"/>
  <c r="I230" i="10" s="1"/>
  <c r="L230" i="10" s="1"/>
  <c r="F255" i="20"/>
  <c r="I231" i="10" s="1"/>
  <c r="L231" i="10" s="1"/>
  <c r="F256" i="20"/>
  <c r="I232" i="10" s="1"/>
  <c r="L232" i="10" s="1"/>
  <c r="F257" i="20"/>
  <c r="I233" i="10" s="1"/>
  <c r="L233" i="10" s="1"/>
  <c r="F258" i="20"/>
  <c r="I234" i="10" s="1"/>
  <c r="L234" i="10" s="1"/>
  <c r="F259" i="20"/>
  <c r="I235" i="10" s="1"/>
  <c r="L235" i="10" s="1"/>
  <c r="F260" i="20"/>
  <c r="I236" i="10" s="1"/>
  <c r="L236" i="10" s="1"/>
  <c r="F261" i="20"/>
  <c r="I237" i="10" s="1"/>
  <c r="L237" i="10" s="1"/>
  <c r="F262" i="20"/>
  <c r="I238" i="10" s="1"/>
  <c r="L238" i="10" s="1"/>
  <c r="F263" i="20"/>
  <c r="I239" i="10" s="1"/>
  <c r="L239" i="10" s="1"/>
  <c r="F264" i="20"/>
  <c r="I240" i="10" s="1"/>
  <c r="L240" i="10" s="1"/>
  <c r="F265" i="20"/>
  <c r="I241" i="10" s="1"/>
  <c r="L241" i="10" s="1"/>
  <c r="F266" i="20"/>
  <c r="I242" i="10" s="1"/>
  <c r="L242" i="10" s="1"/>
  <c r="F267" i="20"/>
  <c r="I243" i="10" s="1"/>
  <c r="L243" i="10" s="1"/>
  <c r="F243" i="20"/>
  <c r="I219" i="10" s="1"/>
  <c r="L219" i="10" s="1"/>
  <c r="F242" i="20"/>
  <c r="I218" i="10" s="1"/>
  <c r="L218" i="10" s="1"/>
  <c r="F241" i="20"/>
  <c r="I217" i="10" s="1"/>
  <c r="L217" i="10" s="1"/>
  <c r="F227" i="20"/>
  <c r="I205" i="10" s="1"/>
  <c r="L205" i="10" s="1"/>
  <c r="F228" i="20"/>
  <c r="I206" i="10" s="1"/>
  <c r="L206" i="10" s="1"/>
  <c r="F229" i="20"/>
  <c r="I207" i="10" s="1"/>
  <c r="L207" i="10" s="1"/>
  <c r="F230" i="20"/>
  <c r="I208" i="10" s="1"/>
  <c r="L208" i="10" s="1"/>
  <c r="F231" i="20"/>
  <c r="I209" i="10" s="1"/>
  <c r="L209" i="10" s="1"/>
  <c r="F232" i="20"/>
  <c r="I210" i="10" s="1"/>
  <c r="L210" i="10" s="1"/>
  <c r="F233" i="20"/>
  <c r="I211" i="10" s="1"/>
  <c r="L211" i="10" s="1"/>
  <c r="F234" i="20"/>
  <c r="I212" i="10" s="1"/>
  <c r="L212" i="10" s="1"/>
  <c r="F235" i="20"/>
  <c r="I213" i="10" s="1"/>
  <c r="L213" i="10" s="1"/>
  <c r="F236" i="20"/>
  <c r="I214" i="10" s="1"/>
  <c r="L214" i="10" s="1"/>
  <c r="F237" i="20"/>
  <c r="I215" i="10" s="1"/>
  <c r="L215" i="10" s="1"/>
  <c r="F238" i="20"/>
  <c r="I216" i="10" s="1"/>
  <c r="L216" i="10" s="1"/>
  <c r="F226" i="20"/>
  <c r="I204" i="10" s="1"/>
  <c r="L204" i="10" s="1"/>
  <c r="F225" i="20"/>
  <c r="I203" i="10" s="1"/>
  <c r="L203" i="10" s="1"/>
  <c r="F224" i="20"/>
  <c r="I202" i="10" s="1"/>
  <c r="L202" i="10" s="1"/>
  <c r="F223" i="20"/>
  <c r="I201" i="10" s="1"/>
  <c r="L201" i="10" s="1"/>
  <c r="F222" i="20"/>
  <c r="I200" i="10" s="1"/>
  <c r="L200" i="10" s="1"/>
  <c r="F221" i="20"/>
  <c r="I199" i="10" s="1"/>
  <c r="L199" i="10" s="1"/>
  <c r="F220" i="20"/>
  <c r="I198" i="10" s="1"/>
  <c r="L198" i="10" s="1"/>
  <c r="F219" i="20"/>
  <c r="I197" i="10" s="1"/>
  <c r="L197" i="10" s="1"/>
  <c r="F218" i="20"/>
  <c r="I196" i="10" s="1"/>
  <c r="L196" i="10" s="1"/>
  <c r="F217" i="20"/>
  <c r="I195" i="10" s="1"/>
  <c r="L195" i="10" s="1"/>
  <c r="F216" i="20"/>
  <c r="I194" i="10" s="1"/>
  <c r="L194" i="10" s="1"/>
  <c r="F215" i="20"/>
  <c r="I193" i="10" s="1"/>
  <c r="L193" i="10" s="1"/>
  <c r="F214" i="20"/>
  <c r="I192" i="10" s="1"/>
  <c r="L192" i="10" s="1"/>
  <c r="F213" i="20"/>
  <c r="I191" i="10" s="1"/>
  <c r="L191" i="10" s="1"/>
  <c r="F212" i="20"/>
  <c r="I190" i="10" s="1"/>
  <c r="L190" i="10" s="1"/>
  <c r="F211" i="20"/>
  <c r="I189" i="10" s="1"/>
  <c r="L189" i="10" s="1"/>
  <c r="F210" i="20"/>
  <c r="I188" i="10" s="1"/>
  <c r="L188" i="10" s="1"/>
  <c r="F209" i="20"/>
  <c r="I187" i="10" s="1"/>
  <c r="L187" i="10" s="1"/>
  <c r="F198" i="20"/>
  <c r="I178" i="10" s="1"/>
  <c r="L178" i="10" s="1"/>
  <c r="F199" i="20"/>
  <c r="I179" i="10" s="1"/>
  <c r="L179" i="10" s="1"/>
  <c r="F200" i="20"/>
  <c r="I180" i="10" s="1"/>
  <c r="L180" i="10" s="1"/>
  <c r="F201" i="20"/>
  <c r="I181" i="10" s="1"/>
  <c r="L181" i="10" s="1"/>
  <c r="F202" i="20"/>
  <c r="I182" i="10" s="1"/>
  <c r="L182" i="10" s="1"/>
  <c r="F203" i="20"/>
  <c r="I183" i="10" s="1"/>
  <c r="L183" i="10" s="1"/>
  <c r="F204" i="20"/>
  <c r="I184" i="10" s="1"/>
  <c r="L184" i="10" s="1"/>
  <c r="F205" i="20"/>
  <c r="I185" i="10" s="1"/>
  <c r="L185" i="10" s="1"/>
  <c r="F206" i="20"/>
  <c r="I186" i="10" s="1"/>
  <c r="L186" i="10" s="1"/>
  <c r="F197" i="20"/>
  <c r="I177" i="10" s="1"/>
  <c r="L177" i="10" s="1"/>
  <c r="F196" i="20"/>
  <c r="I176" i="10" s="1"/>
  <c r="L176" i="10" s="1"/>
  <c r="F195" i="20"/>
  <c r="I175" i="10" s="1"/>
  <c r="L175" i="10" s="1"/>
  <c r="F194" i="20"/>
  <c r="I174" i="10" s="1"/>
  <c r="L174" i="10" s="1"/>
  <c r="F193" i="20"/>
  <c r="I173" i="10" s="1"/>
  <c r="L173" i="10" s="1"/>
  <c r="F192" i="20"/>
  <c r="I172" i="10" s="1"/>
  <c r="L172" i="10" s="1"/>
  <c r="F191" i="20"/>
  <c r="I171" i="10" s="1"/>
  <c r="L171" i="10" s="1"/>
  <c r="F190" i="20"/>
  <c r="I170" i="10" s="1"/>
  <c r="L170" i="10" s="1"/>
  <c r="F189" i="20"/>
  <c r="I169" i="10" s="1"/>
  <c r="L169" i="10" s="1"/>
  <c r="F179" i="20"/>
  <c r="I161" i="10" s="1"/>
  <c r="L161" i="10" s="1"/>
  <c r="F180" i="20"/>
  <c r="I162" i="10" s="1"/>
  <c r="L162" i="10" s="1"/>
  <c r="F181" i="20"/>
  <c r="I163" i="10" s="1"/>
  <c r="L163" i="10" s="1"/>
  <c r="F182" i="20"/>
  <c r="I164" i="10" s="1"/>
  <c r="L164" i="10" s="1"/>
  <c r="F183" i="20"/>
  <c r="I165" i="10" s="1"/>
  <c r="L165" i="10" s="1"/>
  <c r="F184" i="20"/>
  <c r="I166" i="10" s="1"/>
  <c r="L166" i="10" s="1"/>
  <c r="F185" i="20"/>
  <c r="I167" i="10" s="1"/>
  <c r="L167" i="10" s="1"/>
  <c r="F186" i="20"/>
  <c r="I168" i="10" s="1"/>
  <c r="L168" i="10" s="1"/>
  <c r="F178" i="20"/>
  <c r="I160" i="10" s="1"/>
  <c r="L160" i="10" s="1"/>
  <c r="F173" i="20"/>
  <c r="I157" i="10" s="1"/>
  <c r="L157" i="10" s="1"/>
  <c r="F174" i="20"/>
  <c r="I158" i="10" s="1"/>
  <c r="L158" i="10" s="1"/>
  <c r="F175" i="20"/>
  <c r="I159" i="10" s="1"/>
  <c r="L159" i="10" s="1"/>
  <c r="F152" i="20"/>
  <c r="I136" i="10" s="1"/>
  <c r="L136" i="10" s="1"/>
  <c r="F153" i="20"/>
  <c r="I137" i="10" s="1"/>
  <c r="L137" i="10" s="1"/>
  <c r="F154" i="20"/>
  <c r="I138" i="10" s="1"/>
  <c r="L138" i="10" s="1"/>
  <c r="F155" i="20"/>
  <c r="I139" i="10" s="1"/>
  <c r="L139" i="10" s="1"/>
  <c r="F156" i="20"/>
  <c r="I140" i="10" s="1"/>
  <c r="L140" i="10" s="1"/>
  <c r="F157" i="20"/>
  <c r="I141" i="10" s="1"/>
  <c r="L141" i="10" s="1"/>
  <c r="F158" i="20"/>
  <c r="I142" i="10" s="1"/>
  <c r="L142" i="10" s="1"/>
  <c r="F159" i="20"/>
  <c r="I143" i="10" s="1"/>
  <c r="L143" i="10" s="1"/>
  <c r="F160" i="20"/>
  <c r="I144" i="10" s="1"/>
  <c r="L144" i="10" s="1"/>
  <c r="F161" i="20"/>
  <c r="I145" i="10" s="1"/>
  <c r="L145" i="10" s="1"/>
  <c r="F162" i="20"/>
  <c r="I146" i="10" s="1"/>
  <c r="L146" i="10" s="1"/>
  <c r="F163" i="20"/>
  <c r="I147" i="10" s="1"/>
  <c r="L147" i="10" s="1"/>
  <c r="F164" i="20"/>
  <c r="I148" i="10" s="1"/>
  <c r="L148" i="10" s="1"/>
  <c r="F165" i="20"/>
  <c r="I149" i="10" s="1"/>
  <c r="L149" i="10" s="1"/>
  <c r="F166" i="20"/>
  <c r="I150" i="10" s="1"/>
  <c r="L150" i="10" s="1"/>
  <c r="F167" i="20"/>
  <c r="I151" i="10" s="1"/>
  <c r="L151" i="10" s="1"/>
  <c r="F168" i="20"/>
  <c r="I152" i="10" s="1"/>
  <c r="L152" i="10" s="1"/>
  <c r="F169" i="20"/>
  <c r="I153" i="10" s="1"/>
  <c r="L153" i="10" s="1"/>
  <c r="F170" i="20"/>
  <c r="I154" i="10" s="1"/>
  <c r="L154" i="10" s="1"/>
  <c r="F171" i="20"/>
  <c r="I155" i="10" s="1"/>
  <c r="L155" i="10" s="1"/>
  <c r="F172" i="20"/>
  <c r="I156" i="10" s="1"/>
  <c r="L156" i="10" s="1"/>
  <c r="F151" i="20"/>
  <c r="I135" i="10" s="1"/>
  <c r="L135" i="10" s="1"/>
  <c r="F150" i="20"/>
  <c r="I134" i="10" s="1"/>
  <c r="L134" i="10" s="1"/>
  <c r="F131" i="20"/>
  <c r="I117" i="10" s="1"/>
  <c r="L117" i="10" s="1"/>
  <c r="F132" i="20"/>
  <c r="I118" i="10" s="1"/>
  <c r="L118" i="10" s="1"/>
  <c r="F133" i="20"/>
  <c r="I119" i="10" s="1"/>
  <c r="L119" i="10" s="1"/>
  <c r="F134" i="20"/>
  <c r="I120" i="10" s="1"/>
  <c r="L120" i="10" s="1"/>
  <c r="F135" i="20"/>
  <c r="I121" i="10" s="1"/>
  <c r="L121" i="10" s="1"/>
  <c r="F136" i="20"/>
  <c r="I122" i="10" s="1"/>
  <c r="L122" i="10" s="1"/>
  <c r="F137" i="20"/>
  <c r="F138" i="20"/>
  <c r="I124" i="10" s="1"/>
  <c r="L124" i="10" s="1"/>
  <c r="F139" i="20"/>
  <c r="I125" i="10" s="1"/>
  <c r="L125" i="10" s="1"/>
  <c r="F140" i="20"/>
  <c r="I126" i="10" s="1"/>
  <c r="L126" i="10" s="1"/>
  <c r="F141" i="20"/>
  <c r="I127" i="10" s="1"/>
  <c r="L127" i="10" s="1"/>
  <c r="F142" i="20"/>
  <c r="I128" i="10" s="1"/>
  <c r="L128" i="10" s="1"/>
  <c r="F143" i="20"/>
  <c r="I129" i="10" s="1"/>
  <c r="L129" i="10" s="1"/>
  <c r="F144" i="20"/>
  <c r="I130" i="10" s="1"/>
  <c r="L130" i="10" s="1"/>
  <c r="F145" i="20"/>
  <c r="I131" i="10" s="1"/>
  <c r="L131" i="10" s="1"/>
  <c r="F146" i="20"/>
  <c r="I132" i="10" s="1"/>
  <c r="L132" i="10" s="1"/>
  <c r="F147" i="20"/>
  <c r="I133" i="10" s="1"/>
  <c r="L133" i="10" s="1"/>
  <c r="F130" i="20"/>
  <c r="I116" i="10" s="1"/>
  <c r="L116" i="10" s="1"/>
  <c r="F129" i="20"/>
  <c r="I115" i="10" s="1"/>
  <c r="L115" i="10" s="1"/>
  <c r="F110" i="20"/>
  <c r="I98" i="10" s="1"/>
  <c r="L98" i="10" s="1"/>
  <c r="F111" i="20"/>
  <c r="I99" i="10" s="1"/>
  <c r="L99" i="10" s="1"/>
  <c r="F112" i="20"/>
  <c r="I100" i="10" s="1"/>
  <c r="L100" i="10" s="1"/>
  <c r="F113" i="20"/>
  <c r="I101" i="10" s="1"/>
  <c r="L101" i="10" s="1"/>
  <c r="F114" i="20"/>
  <c r="I102" i="10" s="1"/>
  <c r="L102" i="10" s="1"/>
  <c r="F115" i="20"/>
  <c r="I103" i="10" s="1"/>
  <c r="L103" i="10" s="1"/>
  <c r="F116" i="20"/>
  <c r="I104" i="10" s="1"/>
  <c r="L104" i="10" s="1"/>
  <c r="F117" i="20"/>
  <c r="I105" i="10" s="1"/>
  <c r="L105" i="10" s="1"/>
  <c r="F118" i="20"/>
  <c r="I106" i="10" s="1"/>
  <c r="L106" i="10" s="1"/>
  <c r="F119" i="20"/>
  <c r="I107" i="10" s="1"/>
  <c r="L107" i="10" s="1"/>
  <c r="F120" i="20"/>
  <c r="I108" i="10" s="1"/>
  <c r="L108" i="10" s="1"/>
  <c r="F121" i="20"/>
  <c r="I109" i="10" s="1"/>
  <c r="L109" i="10" s="1"/>
  <c r="F122" i="20"/>
  <c r="I110" i="10" s="1"/>
  <c r="L110" i="10" s="1"/>
  <c r="F123" i="20"/>
  <c r="I111" i="10" s="1"/>
  <c r="L111" i="10" s="1"/>
  <c r="F124" i="20"/>
  <c r="I112" i="10" s="1"/>
  <c r="L112" i="10" s="1"/>
  <c r="F125" i="20"/>
  <c r="I113" i="10" s="1"/>
  <c r="L113" i="10" s="1"/>
  <c r="F126" i="20"/>
  <c r="I114" i="10" s="1"/>
  <c r="L114" i="10" s="1"/>
  <c r="F109" i="20"/>
  <c r="I97" i="10" s="1"/>
  <c r="L97" i="10" s="1"/>
  <c r="F108" i="20"/>
  <c r="I96" i="10" s="1"/>
  <c r="L96" i="10" s="1"/>
  <c r="F104" i="20"/>
  <c r="I94" i="10" s="1"/>
  <c r="L94" i="10" s="1"/>
  <c r="F105" i="20"/>
  <c r="I95" i="10" s="1"/>
  <c r="L95" i="10" s="1"/>
  <c r="F103" i="20"/>
  <c r="I93" i="10" s="1"/>
  <c r="L93" i="10" s="1"/>
  <c r="F102" i="20"/>
  <c r="F101" i="20"/>
  <c r="I91" i="10" s="1"/>
  <c r="L91" i="10" s="1"/>
  <c r="F78" i="20"/>
  <c r="I70" i="10" s="1"/>
  <c r="L70" i="10" s="1"/>
  <c r="F79" i="20"/>
  <c r="I71" i="10" s="1"/>
  <c r="L71" i="10" s="1"/>
  <c r="F80" i="20"/>
  <c r="I72" i="10" s="1"/>
  <c r="L72" i="10" s="1"/>
  <c r="F81" i="20"/>
  <c r="I73" i="10" s="1"/>
  <c r="L73" i="10" s="1"/>
  <c r="F82" i="20"/>
  <c r="I74" i="10" s="1"/>
  <c r="L74" i="10" s="1"/>
  <c r="F83" i="20"/>
  <c r="I75" i="10" s="1"/>
  <c r="L75" i="10" s="1"/>
  <c r="F84" i="20"/>
  <c r="I76" i="10" s="1"/>
  <c r="L76" i="10" s="1"/>
  <c r="F85" i="20"/>
  <c r="I77" i="10" s="1"/>
  <c r="L77" i="10" s="1"/>
  <c r="F86" i="20"/>
  <c r="I78" i="10" s="1"/>
  <c r="L78" i="10" s="1"/>
  <c r="F87" i="20"/>
  <c r="I79" i="10" s="1"/>
  <c r="L79" i="10" s="1"/>
  <c r="F88" i="20"/>
  <c r="I80" i="10" s="1"/>
  <c r="L80" i="10" s="1"/>
  <c r="F89" i="20"/>
  <c r="I81" i="10" s="1"/>
  <c r="L81" i="10" s="1"/>
  <c r="F90" i="20"/>
  <c r="I82" i="10" s="1"/>
  <c r="L82" i="10" s="1"/>
  <c r="F91" i="20"/>
  <c r="I83" i="10" s="1"/>
  <c r="L83" i="10" s="1"/>
  <c r="F92" i="20"/>
  <c r="I84" i="10" s="1"/>
  <c r="L84" i="10" s="1"/>
  <c r="F93" i="20"/>
  <c r="I85" i="10" s="1"/>
  <c r="L85" i="10" s="1"/>
  <c r="F94" i="20"/>
  <c r="I86" i="10" s="1"/>
  <c r="L86" i="10" s="1"/>
  <c r="F95" i="20"/>
  <c r="I87" i="10" s="1"/>
  <c r="L87" i="10" s="1"/>
  <c r="F96" i="20"/>
  <c r="I88" i="10" s="1"/>
  <c r="L88" i="10" s="1"/>
  <c r="F97" i="20"/>
  <c r="I89" i="10" s="1"/>
  <c r="L89" i="10" s="1"/>
  <c r="F98" i="20"/>
  <c r="I90" i="10" s="1"/>
  <c r="L90" i="10" s="1"/>
  <c r="F77" i="20"/>
  <c r="I69" i="10" s="1"/>
  <c r="L69" i="10" s="1"/>
  <c r="F76" i="20"/>
  <c r="I68" i="10" s="1"/>
  <c r="L68" i="10" s="1"/>
  <c r="F75" i="20"/>
  <c r="I67" i="10" s="1"/>
  <c r="L67" i="10" s="1"/>
  <c r="F52" i="20"/>
  <c r="I46" i="10" s="1"/>
  <c r="L46" i="10" s="1"/>
  <c r="F53" i="20"/>
  <c r="I47" i="10" s="1"/>
  <c r="L47" i="10" s="1"/>
  <c r="F54" i="20"/>
  <c r="I48" i="10" s="1"/>
  <c r="L48" i="10" s="1"/>
  <c r="F55" i="20"/>
  <c r="I49" i="10" s="1"/>
  <c r="L49" i="10" s="1"/>
  <c r="F56" i="20"/>
  <c r="I50" i="10" s="1"/>
  <c r="L50" i="10" s="1"/>
  <c r="F57" i="20"/>
  <c r="I51" i="10" s="1"/>
  <c r="L51" i="10" s="1"/>
  <c r="F58" i="20"/>
  <c r="I52" i="10" s="1"/>
  <c r="L52" i="10" s="1"/>
  <c r="F59" i="20"/>
  <c r="I53" i="10" s="1"/>
  <c r="L53" i="10" s="1"/>
  <c r="F60" i="20"/>
  <c r="I54" i="10" s="1"/>
  <c r="L54" i="10" s="1"/>
  <c r="F61" i="20"/>
  <c r="I55" i="10" s="1"/>
  <c r="L55" i="10" s="1"/>
  <c r="F62" i="20"/>
  <c r="I56" i="10" s="1"/>
  <c r="L56" i="10" s="1"/>
  <c r="F63" i="20"/>
  <c r="I57" i="10" s="1"/>
  <c r="L57" i="10" s="1"/>
  <c r="F64" i="20"/>
  <c r="I58" i="10" s="1"/>
  <c r="L58" i="10" s="1"/>
  <c r="F65" i="20"/>
  <c r="I59" i="10" s="1"/>
  <c r="L59" i="10" s="1"/>
  <c r="F66" i="20"/>
  <c r="I60" i="10" s="1"/>
  <c r="L60" i="10" s="1"/>
  <c r="F67" i="20"/>
  <c r="I61" i="10" s="1"/>
  <c r="L61" i="10" s="1"/>
  <c r="F68" i="20"/>
  <c r="I62" i="10" s="1"/>
  <c r="L62" i="10" s="1"/>
  <c r="F69" i="20"/>
  <c r="I63" i="10" s="1"/>
  <c r="L63" i="10" s="1"/>
  <c r="F70" i="20"/>
  <c r="I64" i="10" s="1"/>
  <c r="L64" i="10" s="1"/>
  <c r="F71" i="20"/>
  <c r="I65" i="10" s="1"/>
  <c r="L65" i="10" s="1"/>
  <c r="F72" i="20"/>
  <c r="I66" i="10" s="1"/>
  <c r="L66" i="10" s="1"/>
  <c r="F51" i="20"/>
  <c r="I45" i="10" s="1"/>
  <c r="L45" i="10" s="1"/>
  <c r="F50" i="20"/>
  <c r="I44" i="10" s="1"/>
  <c r="L44" i="10" s="1"/>
  <c r="F49" i="20"/>
  <c r="I43" i="10" s="1"/>
  <c r="L43" i="10" s="1"/>
  <c r="F48" i="20"/>
  <c r="I42" i="10" s="1"/>
  <c r="L42" i="10" s="1"/>
  <c r="F47" i="20"/>
  <c r="I41" i="10" s="1"/>
  <c r="L41" i="10" s="1"/>
  <c r="F46" i="20"/>
  <c r="I40" i="10" s="1"/>
  <c r="L40" i="10" s="1"/>
  <c r="F45" i="20"/>
  <c r="I39" i="10" s="1"/>
  <c r="L39" i="10" s="1"/>
  <c r="F37" i="20"/>
  <c r="I33" i="10" s="1"/>
  <c r="L33" i="10" s="1"/>
  <c r="F38" i="20"/>
  <c r="I34" i="10" s="1"/>
  <c r="L34" i="10" s="1"/>
  <c r="F39" i="20"/>
  <c r="I35" i="10" s="1"/>
  <c r="L35" i="10" s="1"/>
  <c r="F40" i="20"/>
  <c r="I36" i="10" s="1"/>
  <c r="L36" i="10" s="1"/>
  <c r="F41" i="20"/>
  <c r="I37" i="10" s="1"/>
  <c r="L37" i="10" s="1"/>
  <c r="F42" i="20"/>
  <c r="I38" i="10" s="1"/>
  <c r="L38" i="10" s="1"/>
  <c r="F36" i="20"/>
  <c r="I32" i="10" s="1"/>
  <c r="L32" i="10" s="1"/>
  <c r="F5" i="20"/>
  <c r="I3" i="10" s="1"/>
  <c r="L3" i="10" s="1"/>
  <c r="F6" i="20"/>
  <c r="I4" i="10" s="1"/>
  <c r="L4" i="10" s="1"/>
  <c r="F7" i="20"/>
  <c r="I5" i="10" s="1"/>
  <c r="L5" i="10" s="1"/>
  <c r="F8" i="20"/>
  <c r="I6" i="10" s="1"/>
  <c r="L6" i="10" s="1"/>
  <c r="F9" i="20"/>
  <c r="I7" i="10" s="1"/>
  <c r="L7" i="10" s="1"/>
  <c r="F10" i="20"/>
  <c r="I8" i="10" s="1"/>
  <c r="L8" i="10" s="1"/>
  <c r="F11" i="20"/>
  <c r="I9" i="10" s="1"/>
  <c r="L9" i="10" s="1"/>
  <c r="F12" i="20"/>
  <c r="I10" i="10" s="1"/>
  <c r="L10" i="10" s="1"/>
  <c r="F13" i="20"/>
  <c r="I11" i="10" s="1"/>
  <c r="L11" i="10" s="1"/>
  <c r="F14" i="20"/>
  <c r="I12" i="10" s="1"/>
  <c r="L12" i="10" s="1"/>
  <c r="F15" i="20"/>
  <c r="I13" i="10" s="1"/>
  <c r="L13" i="10" s="1"/>
  <c r="F16" i="20"/>
  <c r="I14" i="10" s="1"/>
  <c r="L14" i="10" s="1"/>
  <c r="F17" i="20"/>
  <c r="I15" i="10" s="1"/>
  <c r="L15" i="10" s="1"/>
  <c r="F18" i="20"/>
  <c r="I16" i="10" s="1"/>
  <c r="L16" i="10" s="1"/>
  <c r="F19" i="20"/>
  <c r="I17" i="10" s="1"/>
  <c r="L17" i="10" s="1"/>
  <c r="F20" i="20"/>
  <c r="I18" i="10" s="1"/>
  <c r="L18" i="10" s="1"/>
  <c r="F21" i="20"/>
  <c r="I19" i="10" s="1"/>
  <c r="L19" i="10" s="1"/>
  <c r="F22" i="20"/>
  <c r="I20" i="10" s="1"/>
  <c r="L20" i="10" s="1"/>
  <c r="F23" i="20"/>
  <c r="I21" i="10" s="1"/>
  <c r="L21" i="10" s="1"/>
  <c r="F24" i="20"/>
  <c r="I22" i="10" s="1"/>
  <c r="L22" i="10" s="1"/>
  <c r="F25" i="20"/>
  <c r="I23" i="10" s="1"/>
  <c r="L23" i="10" s="1"/>
  <c r="F26" i="20"/>
  <c r="I24" i="10" s="1"/>
  <c r="L24" i="10" s="1"/>
  <c r="F27" i="20"/>
  <c r="I25" i="10" s="1"/>
  <c r="L25" i="10" s="1"/>
  <c r="F28" i="20"/>
  <c r="I26" i="10" s="1"/>
  <c r="L26" i="10" s="1"/>
  <c r="F29" i="20"/>
  <c r="I27" i="10" s="1"/>
  <c r="L27" i="10" s="1"/>
  <c r="F30" i="20"/>
  <c r="I28" i="10" s="1"/>
  <c r="L28" i="10" s="1"/>
  <c r="F31" i="20"/>
  <c r="I29" i="10" s="1"/>
  <c r="L29" i="10" s="1"/>
  <c r="F32" i="20"/>
  <c r="I30" i="10" s="1"/>
  <c r="L30" i="10" s="1"/>
  <c r="F33" i="20"/>
  <c r="I31" i="10" s="1"/>
  <c r="L31" i="10" s="1"/>
  <c r="F4" i="20"/>
  <c r="I2" i="10" s="1"/>
  <c r="L2" i="10" s="1"/>
  <c r="J1555" i="20"/>
  <c r="I1550" i="20"/>
  <c r="I1551" i="20" s="1"/>
  <c r="H1550" i="20"/>
  <c r="I1547" i="20"/>
  <c r="H1547" i="20"/>
  <c r="I1546" i="20"/>
  <c r="H1546" i="20"/>
  <c r="J1546" i="20" s="1"/>
  <c r="I1543" i="20"/>
  <c r="I1544" i="20" s="1"/>
  <c r="H1543" i="20"/>
  <c r="H1544" i="20" s="1"/>
  <c r="F1541" i="20"/>
  <c r="I1540" i="20"/>
  <c r="H1540" i="20"/>
  <c r="I1539" i="20"/>
  <c r="H1539" i="20"/>
  <c r="I1536" i="20"/>
  <c r="I1537" i="20" s="1"/>
  <c r="H1536" i="20"/>
  <c r="I1535" i="20"/>
  <c r="H1535" i="20"/>
  <c r="I1532" i="20"/>
  <c r="I1533" i="20" s="1"/>
  <c r="H1532" i="20"/>
  <c r="H1533" i="20" s="1"/>
  <c r="I1529" i="20"/>
  <c r="I1530" i="20" s="1"/>
  <c r="H1529" i="20"/>
  <c r="H1530" i="20" s="1"/>
  <c r="I1526" i="20"/>
  <c r="I1527" i="20" s="1"/>
  <c r="H1526" i="20"/>
  <c r="F1527" i="20"/>
  <c r="I1523" i="20"/>
  <c r="H1523" i="20"/>
  <c r="I1522" i="20"/>
  <c r="H1522" i="20"/>
  <c r="I1521" i="20"/>
  <c r="H1521" i="20"/>
  <c r="I1520" i="20"/>
  <c r="J1520" i="20" s="1"/>
  <c r="H1520" i="20"/>
  <c r="I1519" i="20"/>
  <c r="H1519" i="20"/>
  <c r="I1518" i="20"/>
  <c r="H1518" i="20"/>
  <c r="I1515" i="20"/>
  <c r="H1515" i="20"/>
  <c r="H1516" i="20" s="1"/>
  <c r="I1512" i="20"/>
  <c r="I1513" i="20" s="1"/>
  <c r="H1512" i="20"/>
  <c r="I1509" i="20"/>
  <c r="H1509" i="20"/>
  <c r="I1508" i="20"/>
  <c r="I1510" i="20" s="1"/>
  <c r="H1508" i="20"/>
  <c r="I1505" i="20"/>
  <c r="I1506" i="20" s="1"/>
  <c r="H1505" i="20"/>
  <c r="I1503" i="20"/>
  <c r="I1502" i="20"/>
  <c r="H1502" i="20"/>
  <c r="H1503" i="20" s="1"/>
  <c r="J1495" i="20"/>
  <c r="I1490" i="20"/>
  <c r="H1490" i="20"/>
  <c r="I1489" i="20"/>
  <c r="H1489" i="20"/>
  <c r="J1482" i="20"/>
  <c r="I1477" i="20"/>
  <c r="I1478" i="20" s="1"/>
  <c r="H1477" i="20"/>
  <c r="H1478" i="20" s="1"/>
  <c r="F1475" i="20"/>
  <c r="I1474" i="20"/>
  <c r="I1475" i="20" s="1"/>
  <c r="H1474" i="20"/>
  <c r="F1472" i="20"/>
  <c r="I1471" i="20"/>
  <c r="I1472" i="20" s="1"/>
  <c r="H1471" i="20"/>
  <c r="H1472" i="20" s="1"/>
  <c r="I1467" i="20"/>
  <c r="H1467" i="20"/>
  <c r="I1466" i="20"/>
  <c r="H1466" i="20"/>
  <c r="F1464" i="20"/>
  <c r="I1463" i="20"/>
  <c r="I1464" i="20" s="1"/>
  <c r="H1463" i="20"/>
  <c r="I1460" i="20"/>
  <c r="I1461" i="20" s="1"/>
  <c r="H1460" i="20"/>
  <c r="F1461" i="20"/>
  <c r="I1457" i="20"/>
  <c r="I1458" i="20" s="1"/>
  <c r="H1457" i="20"/>
  <c r="H1458" i="20" s="1"/>
  <c r="I1454" i="20"/>
  <c r="I1455" i="20" s="1"/>
  <c r="H1454" i="20"/>
  <c r="H1455" i="20" s="1"/>
  <c r="I1451" i="20"/>
  <c r="H1451" i="20"/>
  <c r="I1450" i="20"/>
  <c r="H1450" i="20"/>
  <c r="I1449" i="20"/>
  <c r="H1449" i="20"/>
  <c r="I1448" i="20"/>
  <c r="J1448" i="20" s="1"/>
  <c r="H1448" i="20"/>
  <c r="I1447" i="20"/>
  <c r="H1447" i="20"/>
  <c r="I1446" i="20"/>
  <c r="H1446" i="20"/>
  <c r="I1443" i="20"/>
  <c r="H1443" i="20"/>
  <c r="H1444" i="20" s="1"/>
  <c r="I1440" i="20"/>
  <c r="H1440" i="20"/>
  <c r="I1439" i="20"/>
  <c r="H1439" i="20"/>
  <c r="J1439" i="20" s="1"/>
  <c r="I1438" i="20"/>
  <c r="H1438" i="20"/>
  <c r="I1437" i="20"/>
  <c r="H1437" i="20"/>
  <c r="I1436" i="20"/>
  <c r="H1436" i="20"/>
  <c r="I1435" i="20"/>
  <c r="H1435" i="20"/>
  <c r="I1432" i="20"/>
  <c r="I1433" i="20" s="1"/>
  <c r="H1432" i="20"/>
  <c r="H1433" i="20" s="1"/>
  <c r="I1429" i="20"/>
  <c r="H1429" i="20"/>
  <c r="I1428" i="20"/>
  <c r="H1428" i="20"/>
  <c r="I1427" i="20"/>
  <c r="H1427" i="20"/>
  <c r="J1427" i="20" s="1"/>
  <c r="I1426" i="20"/>
  <c r="H1426" i="20"/>
  <c r="I1425" i="20"/>
  <c r="H1425" i="20"/>
  <c r="I1424" i="20"/>
  <c r="H1424" i="20"/>
  <c r="I1423" i="20"/>
  <c r="H1423" i="20"/>
  <c r="J1423" i="20" s="1"/>
  <c r="I1422" i="20"/>
  <c r="H1422" i="20"/>
  <c r="I1421" i="20"/>
  <c r="H1421" i="20"/>
  <c r="I1420" i="20"/>
  <c r="H1420" i="20"/>
  <c r="I1419" i="20"/>
  <c r="H1419" i="20"/>
  <c r="J1419" i="20" s="1"/>
  <c r="I1418" i="20"/>
  <c r="H1418" i="20"/>
  <c r="I1417" i="20"/>
  <c r="H1417" i="20"/>
  <c r="I1416" i="20"/>
  <c r="H1416" i="20"/>
  <c r="I1415" i="20"/>
  <c r="H1415" i="20"/>
  <c r="I1414" i="20"/>
  <c r="H1414" i="20"/>
  <c r="I1413" i="20"/>
  <c r="H1413" i="20"/>
  <c r="I1412" i="20"/>
  <c r="H1412" i="20"/>
  <c r="I1411" i="20"/>
  <c r="H1411" i="20"/>
  <c r="I1410" i="20"/>
  <c r="H1410" i="20"/>
  <c r="I1409" i="20"/>
  <c r="H1409" i="20"/>
  <c r="I1408" i="20"/>
  <c r="H1408" i="20"/>
  <c r="I1407" i="20"/>
  <c r="H1407" i="20"/>
  <c r="I1406" i="20"/>
  <c r="H1406" i="20"/>
  <c r="I1405" i="20"/>
  <c r="H1405" i="20"/>
  <c r="I1404" i="20"/>
  <c r="J1404" i="20" s="1"/>
  <c r="H1404" i="20"/>
  <c r="I1403" i="20"/>
  <c r="H1403" i="20"/>
  <c r="J1403" i="20" s="1"/>
  <c r="I1402" i="20"/>
  <c r="H1402" i="20"/>
  <c r="I1399" i="20"/>
  <c r="H1399" i="20"/>
  <c r="H1400" i="20" s="1"/>
  <c r="F1400" i="20"/>
  <c r="J1392" i="20"/>
  <c r="I1387" i="20"/>
  <c r="H1387" i="20"/>
  <c r="F1388" i="20"/>
  <c r="F1390" i="20" s="1"/>
  <c r="C21" i="19" s="1"/>
  <c r="D21" i="19" s="1"/>
  <c r="I1386" i="20"/>
  <c r="H1386" i="20"/>
  <c r="J1379" i="20"/>
  <c r="I1374" i="20"/>
  <c r="I1375" i="20" s="1"/>
  <c r="H1374" i="20"/>
  <c r="I1371" i="20"/>
  <c r="I1372" i="20" s="1"/>
  <c r="H1371" i="20"/>
  <c r="I1368" i="20"/>
  <c r="I1369" i="20" s="1"/>
  <c r="H1368" i="20"/>
  <c r="J1361" i="20"/>
  <c r="I1356" i="20"/>
  <c r="H1356" i="20"/>
  <c r="I1355" i="20"/>
  <c r="H1355" i="20"/>
  <c r="I1354" i="20"/>
  <c r="H1354" i="20"/>
  <c r="I1353" i="20"/>
  <c r="H1353" i="20"/>
  <c r="I1352" i="20"/>
  <c r="H1352" i="20"/>
  <c r="I1351" i="20"/>
  <c r="H1351" i="20"/>
  <c r="I1348" i="20"/>
  <c r="I1349" i="20" s="1"/>
  <c r="H1348" i="20"/>
  <c r="I1345" i="20"/>
  <c r="H1345" i="20"/>
  <c r="I1344" i="20"/>
  <c r="I1346" i="20" s="1"/>
  <c r="H1344" i="20"/>
  <c r="I1341" i="20"/>
  <c r="H1341" i="20"/>
  <c r="I1340" i="20"/>
  <c r="H1340" i="20"/>
  <c r="F1342" i="20"/>
  <c r="I1339" i="20"/>
  <c r="H1339" i="20"/>
  <c r="J1332" i="20"/>
  <c r="G1328" i="20"/>
  <c r="G1330" i="20" s="1"/>
  <c r="I1327" i="20"/>
  <c r="I1328" i="20" s="1"/>
  <c r="I1330" i="20" s="1"/>
  <c r="H1327" i="20"/>
  <c r="H1328" i="20" s="1"/>
  <c r="H1330" i="20" s="1"/>
  <c r="J1320" i="20"/>
  <c r="I1315" i="20"/>
  <c r="H1315" i="20"/>
  <c r="I1314" i="20"/>
  <c r="H1314" i="20"/>
  <c r="I1313" i="20"/>
  <c r="H1313" i="20"/>
  <c r="I1312" i="20"/>
  <c r="H1312" i="20"/>
  <c r="J1305" i="20"/>
  <c r="J1300" i="20"/>
  <c r="I1299" i="20"/>
  <c r="H1299" i="20"/>
  <c r="F1301" i="20"/>
  <c r="I1298" i="20"/>
  <c r="H1298" i="20"/>
  <c r="J1298" i="20" s="1"/>
  <c r="I1295" i="20"/>
  <c r="H1295" i="20"/>
  <c r="I1294" i="20"/>
  <c r="H1294" i="20"/>
  <c r="J1294" i="20" s="1"/>
  <c r="I1293" i="20"/>
  <c r="H1293" i="20"/>
  <c r="I1292" i="20"/>
  <c r="H1292" i="20"/>
  <c r="I1291" i="20"/>
  <c r="H1291" i="20"/>
  <c r="J1284" i="20"/>
  <c r="I1279" i="20"/>
  <c r="I1280" i="20" s="1"/>
  <c r="I1282" i="20" s="1"/>
  <c r="H1279" i="20"/>
  <c r="G1279" i="20"/>
  <c r="G1280" i="20" s="1"/>
  <c r="G1282" i="20" s="1"/>
  <c r="F1280" i="20"/>
  <c r="F1282" i="20" s="1"/>
  <c r="J1272" i="20"/>
  <c r="I1267" i="20"/>
  <c r="H1267" i="20"/>
  <c r="I1266" i="20"/>
  <c r="H1266" i="20"/>
  <c r="I1265" i="20"/>
  <c r="H1265" i="20"/>
  <c r="I1264" i="20"/>
  <c r="H1264" i="20"/>
  <c r="I1263" i="20"/>
  <c r="H1263" i="20"/>
  <c r="I1262" i="20"/>
  <c r="H1262" i="20"/>
  <c r="I1249" i="20"/>
  <c r="H1249" i="20"/>
  <c r="I1248" i="20"/>
  <c r="H1248" i="20"/>
  <c r="I1247" i="20"/>
  <c r="H1247" i="20"/>
  <c r="I1246" i="20"/>
  <c r="H1246" i="20"/>
  <c r="I1245" i="20"/>
  <c r="H1245" i="20"/>
  <c r="I1244" i="20"/>
  <c r="H1244" i="20"/>
  <c r="I1243" i="20"/>
  <c r="H1243" i="20"/>
  <c r="I1242" i="20"/>
  <c r="H1242" i="20"/>
  <c r="I1241" i="20"/>
  <c r="H1241" i="20"/>
  <c r="I1240" i="20"/>
  <c r="H1240" i="20"/>
  <c r="I1239" i="20"/>
  <c r="H1239" i="20"/>
  <c r="I1238" i="20"/>
  <c r="H1238" i="20"/>
  <c r="I1237" i="20"/>
  <c r="H1237" i="20"/>
  <c r="I1236" i="20"/>
  <c r="H1236" i="20"/>
  <c r="I1235" i="20"/>
  <c r="J1235" i="20" s="1"/>
  <c r="H1235" i="20"/>
  <c r="I1234" i="20"/>
  <c r="H1234" i="20"/>
  <c r="J1234" i="20" s="1"/>
  <c r="I1233" i="20"/>
  <c r="H1233" i="20"/>
  <c r="I1232" i="20"/>
  <c r="H1232" i="20"/>
  <c r="J1231" i="20"/>
  <c r="I1231" i="20"/>
  <c r="H1231" i="20"/>
  <c r="I1230" i="20"/>
  <c r="H1230" i="20"/>
  <c r="I1229" i="20"/>
  <c r="H1229" i="20"/>
  <c r="I1228" i="20"/>
  <c r="H1228" i="20"/>
  <c r="I1227" i="20"/>
  <c r="H1227" i="20"/>
  <c r="I1226" i="20"/>
  <c r="H1226" i="20"/>
  <c r="I1225" i="20"/>
  <c r="H1225" i="20"/>
  <c r="I1224" i="20"/>
  <c r="H1224" i="20"/>
  <c r="I1223" i="20"/>
  <c r="H1223" i="20"/>
  <c r="J1216" i="20"/>
  <c r="I1211" i="20"/>
  <c r="H1211" i="20"/>
  <c r="I1210" i="20"/>
  <c r="H1210" i="20"/>
  <c r="I1209" i="20"/>
  <c r="H1209" i="20"/>
  <c r="I1208" i="20"/>
  <c r="H1208" i="20"/>
  <c r="I1207" i="20"/>
  <c r="H1207" i="20"/>
  <c r="I1206" i="20"/>
  <c r="H1206" i="20"/>
  <c r="I1205" i="20"/>
  <c r="H1205" i="20"/>
  <c r="I1204" i="20"/>
  <c r="H1204" i="20"/>
  <c r="I1203" i="20"/>
  <c r="H1203" i="20"/>
  <c r="I1202" i="20"/>
  <c r="H1202" i="20"/>
  <c r="I1201" i="20"/>
  <c r="H1201" i="20"/>
  <c r="I1200" i="20"/>
  <c r="H1200" i="20"/>
  <c r="J1200" i="20" s="1"/>
  <c r="I1199" i="20"/>
  <c r="H1199" i="20"/>
  <c r="I1198" i="20"/>
  <c r="H1198" i="20"/>
  <c r="I1197" i="20"/>
  <c r="H1197" i="20"/>
  <c r="I1196" i="20"/>
  <c r="H1196" i="20"/>
  <c r="J1196" i="20" s="1"/>
  <c r="I1195" i="20"/>
  <c r="H1195" i="20"/>
  <c r="I1194" i="20"/>
  <c r="H1194" i="20"/>
  <c r="I1193" i="20"/>
  <c r="H1193" i="20"/>
  <c r="I1192" i="20"/>
  <c r="H1192" i="20"/>
  <c r="J1192" i="20" s="1"/>
  <c r="I1191" i="20"/>
  <c r="H1191" i="20"/>
  <c r="I1190" i="20"/>
  <c r="H1190" i="20"/>
  <c r="I1189" i="20"/>
  <c r="H1189" i="20"/>
  <c r="I1188" i="20"/>
  <c r="H1188" i="20"/>
  <c r="J1188" i="20" s="1"/>
  <c r="I1187" i="20"/>
  <c r="H1187" i="20"/>
  <c r="I1186" i="20"/>
  <c r="H1186" i="20"/>
  <c r="I1185" i="20"/>
  <c r="H1185" i="20"/>
  <c r="I1184" i="20"/>
  <c r="H1184" i="20"/>
  <c r="J1184" i="20" s="1"/>
  <c r="I1183" i="20"/>
  <c r="H1183" i="20"/>
  <c r="I1182" i="20"/>
  <c r="H1182" i="20"/>
  <c r="I1181" i="20"/>
  <c r="H1181" i="20"/>
  <c r="I1180" i="20"/>
  <c r="H1180" i="20"/>
  <c r="I1179" i="20"/>
  <c r="H1179" i="20"/>
  <c r="I1178" i="20"/>
  <c r="H1178" i="20"/>
  <c r="I1177" i="20"/>
  <c r="H1177" i="20"/>
  <c r="I1176" i="20"/>
  <c r="H1176" i="20"/>
  <c r="I1175" i="20"/>
  <c r="H1175" i="20"/>
  <c r="I1174" i="20"/>
  <c r="H1174" i="20"/>
  <c r="J1174" i="20" s="1"/>
  <c r="I1173" i="20"/>
  <c r="H1173" i="20"/>
  <c r="I1172" i="20"/>
  <c r="H1172" i="20"/>
  <c r="I1171" i="20"/>
  <c r="H1171" i="20"/>
  <c r="I1170" i="20"/>
  <c r="H1170" i="20"/>
  <c r="I1169" i="20"/>
  <c r="H1169" i="20"/>
  <c r="I1168" i="20"/>
  <c r="H1168" i="20"/>
  <c r="J1168" i="20" s="1"/>
  <c r="I1167" i="20"/>
  <c r="H1167" i="20"/>
  <c r="I1166" i="20"/>
  <c r="H1166" i="20"/>
  <c r="J1166" i="20" s="1"/>
  <c r="I1165" i="20"/>
  <c r="J1165" i="20" s="1"/>
  <c r="H1165" i="20"/>
  <c r="I1164" i="20"/>
  <c r="H1164" i="20"/>
  <c r="I1163" i="20"/>
  <c r="H1163" i="20"/>
  <c r="I1162" i="20"/>
  <c r="H1162" i="20"/>
  <c r="I1161" i="20"/>
  <c r="H1161" i="20"/>
  <c r="I1160" i="20"/>
  <c r="H1160" i="20"/>
  <c r="I1159" i="20"/>
  <c r="H1159" i="20"/>
  <c r="I1158" i="20"/>
  <c r="H1158" i="20"/>
  <c r="I1157" i="20"/>
  <c r="H1157" i="20"/>
  <c r="I1156" i="20"/>
  <c r="H1156" i="20"/>
  <c r="I1155" i="20"/>
  <c r="H1155" i="20"/>
  <c r="I1154" i="20"/>
  <c r="H1154" i="20"/>
  <c r="I1153" i="20"/>
  <c r="H1153" i="20"/>
  <c r="I1152" i="20"/>
  <c r="H1152" i="20"/>
  <c r="J1152" i="20" s="1"/>
  <c r="I1151" i="20"/>
  <c r="H1151" i="20"/>
  <c r="I1150" i="20"/>
  <c r="H1150" i="20"/>
  <c r="I1149" i="20"/>
  <c r="H1149" i="20"/>
  <c r="I1148" i="20"/>
  <c r="H1148" i="20"/>
  <c r="I1147" i="20"/>
  <c r="H1147" i="20"/>
  <c r="J1147" i="20" s="1"/>
  <c r="I1146" i="20"/>
  <c r="J1146" i="20" s="1"/>
  <c r="H1146" i="20"/>
  <c r="I1145" i="20"/>
  <c r="H1145" i="20"/>
  <c r="I1144" i="20"/>
  <c r="H1144" i="20"/>
  <c r="J1144" i="20" s="1"/>
  <c r="I1143" i="20"/>
  <c r="H1143" i="20"/>
  <c r="I1142" i="20"/>
  <c r="H1142" i="20"/>
  <c r="I1141" i="20"/>
  <c r="H1141" i="20"/>
  <c r="I1140" i="20"/>
  <c r="H1140" i="20"/>
  <c r="J1140" i="20" s="1"/>
  <c r="I1139" i="20"/>
  <c r="H1139" i="20"/>
  <c r="I1138" i="20"/>
  <c r="H1138" i="20"/>
  <c r="I1137" i="20"/>
  <c r="H1137" i="20"/>
  <c r="I1136" i="20"/>
  <c r="H1136" i="20"/>
  <c r="J1136" i="20" s="1"/>
  <c r="I1135" i="20"/>
  <c r="H1135" i="20"/>
  <c r="I1134" i="20"/>
  <c r="H1134" i="20"/>
  <c r="I1133" i="20"/>
  <c r="H1133" i="20"/>
  <c r="I1132" i="20"/>
  <c r="H1132" i="20"/>
  <c r="J1132" i="20" s="1"/>
  <c r="I1131" i="20"/>
  <c r="H1131" i="20"/>
  <c r="I1130" i="20"/>
  <c r="H1130" i="20"/>
  <c r="I1129" i="20"/>
  <c r="H1129" i="20"/>
  <c r="I1128" i="20"/>
  <c r="H1128" i="20"/>
  <c r="J1128" i="20" s="1"/>
  <c r="I1127" i="20"/>
  <c r="H1127" i="20"/>
  <c r="I1126" i="20"/>
  <c r="H1126" i="20"/>
  <c r="I1125" i="20"/>
  <c r="H1125" i="20"/>
  <c r="I1124" i="20"/>
  <c r="H1124" i="20"/>
  <c r="J1124" i="20" s="1"/>
  <c r="I1123" i="20"/>
  <c r="H1123" i="20"/>
  <c r="I1122" i="20"/>
  <c r="H1122" i="20"/>
  <c r="I1121" i="20"/>
  <c r="H1121" i="20"/>
  <c r="I1120" i="20"/>
  <c r="H1120" i="20"/>
  <c r="I1119" i="20"/>
  <c r="H1119" i="20"/>
  <c r="J1119" i="20" s="1"/>
  <c r="I1118" i="20"/>
  <c r="H1118" i="20"/>
  <c r="I1117" i="20"/>
  <c r="J1117" i="20" s="1"/>
  <c r="H1117" i="20"/>
  <c r="I1116" i="20"/>
  <c r="H1116" i="20"/>
  <c r="I1115" i="20"/>
  <c r="H1115" i="20"/>
  <c r="I1114" i="20"/>
  <c r="H1114" i="20"/>
  <c r="I1113" i="20"/>
  <c r="H1113" i="20"/>
  <c r="I1112" i="20"/>
  <c r="H1112" i="20"/>
  <c r="J1112" i="20" s="1"/>
  <c r="I1111" i="20"/>
  <c r="H1111" i="20"/>
  <c r="I1110" i="20"/>
  <c r="H1110" i="20"/>
  <c r="I1109" i="20"/>
  <c r="H1109" i="20"/>
  <c r="I1108" i="20"/>
  <c r="H1108" i="20"/>
  <c r="I1107" i="20"/>
  <c r="H1107" i="20"/>
  <c r="I1106" i="20"/>
  <c r="H1106" i="20"/>
  <c r="I1105" i="20"/>
  <c r="H1105" i="20"/>
  <c r="I1104" i="20"/>
  <c r="H1104" i="20"/>
  <c r="J1104" i="20" s="1"/>
  <c r="I1103" i="20"/>
  <c r="H1103" i="20"/>
  <c r="I1102" i="20"/>
  <c r="H1102" i="20"/>
  <c r="I1101" i="20"/>
  <c r="H1101" i="20"/>
  <c r="I1100" i="20"/>
  <c r="H1100" i="20"/>
  <c r="J1100" i="20" s="1"/>
  <c r="I1099" i="20"/>
  <c r="H1099" i="20"/>
  <c r="I1098" i="20"/>
  <c r="H1098" i="20"/>
  <c r="I1097" i="20"/>
  <c r="H1097" i="20"/>
  <c r="I1096" i="20"/>
  <c r="H1096" i="20"/>
  <c r="J1096" i="20" s="1"/>
  <c r="I1095" i="20"/>
  <c r="H1095" i="20"/>
  <c r="J1095" i="20" s="1"/>
  <c r="I1094" i="20"/>
  <c r="H1094" i="20"/>
  <c r="I1093" i="20"/>
  <c r="H1093" i="20"/>
  <c r="I1092" i="20"/>
  <c r="H1092" i="20"/>
  <c r="I1091" i="20"/>
  <c r="H1091" i="20"/>
  <c r="I1090" i="20"/>
  <c r="H1090" i="20"/>
  <c r="I1089" i="20"/>
  <c r="H1089" i="20"/>
  <c r="J1082" i="20"/>
  <c r="I1077" i="20"/>
  <c r="H1077" i="20"/>
  <c r="I1076" i="20"/>
  <c r="H1076" i="20"/>
  <c r="I1075" i="20"/>
  <c r="H1075" i="20"/>
  <c r="I1074" i="20"/>
  <c r="H1074" i="20"/>
  <c r="I1073" i="20"/>
  <c r="H1073" i="20"/>
  <c r="I1072" i="20"/>
  <c r="H1072" i="20"/>
  <c r="I1071" i="20"/>
  <c r="H1071" i="20"/>
  <c r="I1070" i="20"/>
  <c r="H1070" i="20"/>
  <c r="I1067" i="20"/>
  <c r="H1067" i="20"/>
  <c r="H1068" i="20" s="1"/>
  <c r="F1067" i="20"/>
  <c r="I769" i="10" s="1"/>
  <c r="L769" i="10" s="1"/>
  <c r="I1064" i="20"/>
  <c r="H1064" i="20"/>
  <c r="I1063" i="20"/>
  <c r="H1063" i="20"/>
  <c r="I1062" i="20"/>
  <c r="H1062" i="20"/>
  <c r="I1061" i="20"/>
  <c r="H1061" i="20"/>
  <c r="I1060" i="20"/>
  <c r="H1060" i="20"/>
  <c r="I1059" i="20"/>
  <c r="H1059" i="20"/>
  <c r="J1052" i="20"/>
  <c r="F1048" i="20"/>
  <c r="I1047" i="20"/>
  <c r="I1048" i="20" s="1"/>
  <c r="H1047" i="20"/>
  <c r="F1045" i="20"/>
  <c r="I1044" i="20"/>
  <c r="I1045" i="20" s="1"/>
  <c r="H1044" i="20"/>
  <c r="H1045" i="20" s="1"/>
  <c r="I1041" i="20"/>
  <c r="H1041" i="20"/>
  <c r="H1042" i="20" s="1"/>
  <c r="I1038" i="20"/>
  <c r="I1039" i="20" s="1"/>
  <c r="H1038" i="20"/>
  <c r="I1035" i="20"/>
  <c r="H1035" i="20"/>
  <c r="I1034" i="20"/>
  <c r="H1034" i="20"/>
  <c r="I1033" i="20"/>
  <c r="H1033" i="20"/>
  <c r="I1032" i="20"/>
  <c r="H1032" i="20"/>
  <c r="I1029" i="20"/>
  <c r="H1029" i="20"/>
  <c r="I1028" i="20"/>
  <c r="H1028" i="20"/>
  <c r="I1027" i="20"/>
  <c r="H1027" i="20"/>
  <c r="J1027" i="20" s="1"/>
  <c r="I1026" i="20"/>
  <c r="H1026" i="20"/>
  <c r="I1025" i="20"/>
  <c r="H1025" i="20"/>
  <c r="I1024" i="20"/>
  <c r="H1024" i="20"/>
  <c r="I1023" i="20"/>
  <c r="H1023" i="20"/>
  <c r="J1023" i="20" s="1"/>
  <c r="I1022" i="20"/>
  <c r="H1022" i="20"/>
  <c r="I1021" i="20"/>
  <c r="H1021" i="20"/>
  <c r="I1020" i="20"/>
  <c r="H1020" i="20"/>
  <c r="I1019" i="20"/>
  <c r="H1019" i="20"/>
  <c r="I1018" i="20"/>
  <c r="H1018" i="20"/>
  <c r="I1017" i="20"/>
  <c r="H1017" i="20"/>
  <c r="I1016" i="20"/>
  <c r="H1016" i="20"/>
  <c r="I1015" i="20"/>
  <c r="H1015" i="20"/>
  <c r="I1014" i="20"/>
  <c r="H1014" i="20"/>
  <c r="I1013" i="20"/>
  <c r="H1013" i="20"/>
  <c r="I1012" i="20"/>
  <c r="H1012" i="20"/>
  <c r="I1011" i="20"/>
  <c r="H1011" i="20"/>
  <c r="J1011" i="20" s="1"/>
  <c r="I1010" i="20"/>
  <c r="H1010" i="20"/>
  <c r="I1009" i="20"/>
  <c r="H1009" i="20"/>
  <c r="I1008" i="20"/>
  <c r="H1008" i="20"/>
  <c r="I1007" i="20"/>
  <c r="H1007" i="20"/>
  <c r="I1006" i="20"/>
  <c r="H1006" i="20"/>
  <c r="I1005" i="20"/>
  <c r="H1005" i="20"/>
  <c r="I1004" i="20"/>
  <c r="H1004" i="20"/>
  <c r="I1003" i="20"/>
  <c r="H1003" i="20"/>
  <c r="I1002" i="20"/>
  <c r="H1002" i="20"/>
  <c r="I1001" i="20"/>
  <c r="H1001" i="20"/>
  <c r="I1000" i="20"/>
  <c r="H1000" i="20"/>
  <c r="I999" i="20"/>
  <c r="H999" i="20"/>
  <c r="I998" i="20"/>
  <c r="H998" i="20"/>
  <c r="I997" i="20"/>
  <c r="H997" i="20"/>
  <c r="I996" i="20"/>
  <c r="H996" i="20"/>
  <c r="I995" i="20"/>
  <c r="H995" i="20"/>
  <c r="I994" i="20"/>
  <c r="H994" i="20"/>
  <c r="I993" i="20"/>
  <c r="H993" i="20"/>
  <c r="I992" i="20"/>
  <c r="H992" i="20"/>
  <c r="I991" i="20"/>
  <c r="H991" i="20"/>
  <c r="J991" i="20" s="1"/>
  <c r="I990" i="20"/>
  <c r="H990" i="20"/>
  <c r="I987" i="20"/>
  <c r="I988" i="20" s="1"/>
  <c r="H987" i="20"/>
  <c r="I984" i="20"/>
  <c r="I985" i="20" s="1"/>
  <c r="H984" i="20"/>
  <c r="I981" i="20"/>
  <c r="I982" i="20" s="1"/>
  <c r="H981" i="20"/>
  <c r="H982" i="20" s="1"/>
  <c r="I978" i="20"/>
  <c r="H978" i="20"/>
  <c r="I977" i="20"/>
  <c r="H977" i="20"/>
  <c r="I976" i="20"/>
  <c r="H976" i="20"/>
  <c r="I975" i="20"/>
  <c r="H975" i="20"/>
  <c r="I974" i="20"/>
  <c r="J974" i="20" s="1"/>
  <c r="H974" i="20"/>
  <c r="I973" i="20"/>
  <c r="H973" i="20"/>
  <c r="I972" i="20"/>
  <c r="H972" i="20"/>
  <c r="I971" i="20"/>
  <c r="H971" i="20"/>
  <c r="I970" i="20"/>
  <c r="H970" i="20"/>
  <c r="I969" i="20"/>
  <c r="H969" i="20"/>
  <c r="I968" i="20"/>
  <c r="H968" i="20"/>
  <c r="I967" i="20"/>
  <c r="H967" i="20"/>
  <c r="I966" i="20"/>
  <c r="H966" i="20"/>
  <c r="I965" i="20"/>
  <c r="H965" i="20"/>
  <c r="I964" i="20"/>
  <c r="H964" i="20"/>
  <c r="I963" i="20"/>
  <c r="H963" i="20"/>
  <c r="I962" i="20"/>
  <c r="H962" i="20"/>
  <c r="I961" i="20"/>
  <c r="H961" i="20"/>
  <c r="I960" i="20"/>
  <c r="H960" i="20"/>
  <c r="I959" i="20"/>
  <c r="H959" i="20"/>
  <c r="I958" i="20"/>
  <c r="J958" i="20" s="1"/>
  <c r="H958" i="20"/>
  <c r="I957" i="20"/>
  <c r="H957" i="20"/>
  <c r="I956" i="20"/>
  <c r="H956" i="20"/>
  <c r="I955" i="20"/>
  <c r="H955" i="20"/>
  <c r="I952" i="20"/>
  <c r="H952" i="20"/>
  <c r="I951" i="20"/>
  <c r="H951" i="20"/>
  <c r="J951" i="20" s="1"/>
  <c r="I950" i="20"/>
  <c r="H950" i="20"/>
  <c r="I949" i="20"/>
  <c r="H949" i="20"/>
  <c r="I948" i="20"/>
  <c r="H948" i="20"/>
  <c r="I947" i="20"/>
  <c r="H947" i="20"/>
  <c r="I946" i="20"/>
  <c r="H946" i="20"/>
  <c r="I945" i="20"/>
  <c r="H945" i="20"/>
  <c r="I944" i="20"/>
  <c r="H944" i="20"/>
  <c r="I943" i="20"/>
  <c r="H943" i="20"/>
  <c r="J943" i="20" s="1"/>
  <c r="I942" i="20"/>
  <c r="H942" i="20"/>
  <c r="I941" i="20"/>
  <c r="H941" i="20"/>
  <c r="I940" i="20"/>
  <c r="H940" i="20"/>
  <c r="I939" i="20"/>
  <c r="H939" i="20"/>
  <c r="I938" i="20"/>
  <c r="H938" i="20"/>
  <c r="I937" i="20"/>
  <c r="H937" i="20"/>
  <c r="I936" i="20"/>
  <c r="H936" i="20"/>
  <c r="I935" i="20"/>
  <c r="H935" i="20"/>
  <c r="J935" i="20" s="1"/>
  <c r="I934" i="20"/>
  <c r="H934" i="20"/>
  <c r="I933" i="20"/>
  <c r="H933" i="20"/>
  <c r="I932" i="20"/>
  <c r="H932" i="20"/>
  <c r="I931" i="20"/>
  <c r="H931" i="20"/>
  <c r="I930" i="20"/>
  <c r="H930" i="20"/>
  <c r="I929" i="20"/>
  <c r="H929" i="20"/>
  <c r="I928" i="20"/>
  <c r="J928" i="20" s="1"/>
  <c r="H928" i="20"/>
  <c r="I927" i="20"/>
  <c r="H927" i="20"/>
  <c r="F925" i="20"/>
  <c r="I924" i="20"/>
  <c r="I925" i="20" s="1"/>
  <c r="H924" i="20"/>
  <c r="H925" i="20" s="1"/>
  <c r="I921" i="20"/>
  <c r="H921" i="20"/>
  <c r="J921" i="20" s="1"/>
  <c r="I920" i="20"/>
  <c r="H920" i="20"/>
  <c r="I919" i="20"/>
  <c r="H919" i="20"/>
  <c r="I918" i="20"/>
  <c r="H918" i="20"/>
  <c r="I917" i="20"/>
  <c r="H917" i="20"/>
  <c r="I916" i="20"/>
  <c r="H916" i="20"/>
  <c r="I915" i="20"/>
  <c r="H915" i="20"/>
  <c r="I914" i="20"/>
  <c r="H914" i="20"/>
  <c r="I913" i="20"/>
  <c r="H913" i="20"/>
  <c r="I912" i="20"/>
  <c r="H912" i="20"/>
  <c r="I911" i="20"/>
  <c r="H911" i="20"/>
  <c r="I910" i="20"/>
  <c r="H910" i="20"/>
  <c r="I909" i="20"/>
  <c r="H909" i="20"/>
  <c r="I908" i="20"/>
  <c r="H908" i="20"/>
  <c r="I907" i="20"/>
  <c r="H907" i="20"/>
  <c r="I906" i="20"/>
  <c r="H906" i="20"/>
  <c r="I905" i="20"/>
  <c r="H905" i="20"/>
  <c r="I904" i="20"/>
  <c r="H904" i="20"/>
  <c r="I903" i="20"/>
  <c r="H903" i="20"/>
  <c r="I900" i="20"/>
  <c r="H900" i="20"/>
  <c r="I899" i="20"/>
  <c r="H899" i="20"/>
  <c r="I898" i="20"/>
  <c r="H898" i="20"/>
  <c r="I897" i="20"/>
  <c r="H897" i="20"/>
  <c r="I896" i="20"/>
  <c r="H896" i="20"/>
  <c r="I895" i="20"/>
  <c r="H895" i="20"/>
  <c r="I894" i="20"/>
  <c r="H894" i="20"/>
  <c r="I893" i="20"/>
  <c r="H893" i="20"/>
  <c r="I892" i="20"/>
  <c r="H892" i="20"/>
  <c r="I891" i="20"/>
  <c r="H891" i="20"/>
  <c r="I890" i="20"/>
  <c r="H890" i="20"/>
  <c r="I889" i="20"/>
  <c r="H889" i="20"/>
  <c r="I888" i="20"/>
  <c r="H888" i="20"/>
  <c r="I887" i="20"/>
  <c r="H887" i="20"/>
  <c r="I886" i="20"/>
  <c r="H886" i="20"/>
  <c r="I885" i="20"/>
  <c r="H885" i="20"/>
  <c r="I882" i="20"/>
  <c r="H882" i="20"/>
  <c r="I881" i="20"/>
  <c r="H881" i="20"/>
  <c r="I880" i="20"/>
  <c r="H880" i="20"/>
  <c r="I879" i="20"/>
  <c r="H879" i="20"/>
  <c r="I878" i="20"/>
  <c r="H878" i="20"/>
  <c r="I877" i="20"/>
  <c r="H877" i="20"/>
  <c r="I876" i="20"/>
  <c r="H876" i="20"/>
  <c r="I875" i="20"/>
  <c r="H875" i="20"/>
  <c r="I874" i="20"/>
  <c r="H874" i="20"/>
  <c r="I871" i="20"/>
  <c r="H871" i="20"/>
  <c r="I870" i="20"/>
  <c r="H870" i="20"/>
  <c r="J870" i="20" s="1"/>
  <c r="I869" i="20"/>
  <c r="H869" i="20"/>
  <c r="I868" i="20"/>
  <c r="H868" i="20"/>
  <c r="I867" i="20"/>
  <c r="H867" i="20"/>
  <c r="I866" i="20"/>
  <c r="H866" i="20"/>
  <c r="I865" i="20"/>
  <c r="H865" i="20"/>
  <c r="I864" i="20"/>
  <c r="H864" i="20"/>
  <c r="I863" i="20"/>
  <c r="H863" i="20"/>
  <c r="I862" i="20"/>
  <c r="H862" i="20"/>
  <c r="I861" i="20"/>
  <c r="H861" i="20"/>
  <c r="I860" i="20"/>
  <c r="H860" i="20"/>
  <c r="I859" i="20"/>
  <c r="H859" i="20"/>
  <c r="I858" i="20"/>
  <c r="H858" i="20"/>
  <c r="I855" i="20"/>
  <c r="H855" i="20"/>
  <c r="I854" i="20"/>
  <c r="H854" i="20"/>
  <c r="I853" i="20"/>
  <c r="H853" i="20"/>
  <c r="I852" i="20"/>
  <c r="H852" i="20"/>
  <c r="I851" i="20"/>
  <c r="H851" i="20"/>
  <c r="I850" i="20"/>
  <c r="H850" i="20"/>
  <c r="I849" i="20"/>
  <c r="H849" i="20"/>
  <c r="I848" i="20"/>
  <c r="H848" i="20"/>
  <c r="I847" i="20"/>
  <c r="H847" i="20"/>
  <c r="I846" i="20"/>
  <c r="H846" i="20"/>
  <c r="I845" i="20"/>
  <c r="J845" i="20" s="1"/>
  <c r="H845" i="20"/>
  <c r="I844" i="20"/>
  <c r="H844" i="20"/>
  <c r="J844" i="20" s="1"/>
  <c r="I843" i="20"/>
  <c r="H843" i="20"/>
  <c r="I842" i="20"/>
  <c r="H842" i="20"/>
  <c r="I841" i="20"/>
  <c r="H841" i="20"/>
  <c r="I840" i="20"/>
  <c r="H840" i="20"/>
  <c r="J840" i="20" s="1"/>
  <c r="I839" i="20"/>
  <c r="H839" i="20"/>
  <c r="I838" i="20"/>
  <c r="H838" i="20"/>
  <c r="I837" i="20"/>
  <c r="H837" i="20"/>
  <c r="I836" i="20"/>
  <c r="H836" i="20"/>
  <c r="J836" i="20" s="1"/>
  <c r="I835" i="20"/>
  <c r="H835" i="20"/>
  <c r="I834" i="20"/>
  <c r="H834" i="20"/>
  <c r="I833" i="20"/>
  <c r="H833" i="20"/>
  <c r="I830" i="20"/>
  <c r="H830" i="20"/>
  <c r="I829" i="20"/>
  <c r="H829" i="20"/>
  <c r="I828" i="20"/>
  <c r="H828" i="20"/>
  <c r="J828" i="20" s="1"/>
  <c r="I827" i="20"/>
  <c r="H827" i="20"/>
  <c r="I826" i="20"/>
  <c r="H826" i="20"/>
  <c r="J826" i="20" s="1"/>
  <c r="I825" i="20"/>
  <c r="H825" i="20"/>
  <c r="I824" i="20"/>
  <c r="H824" i="20"/>
  <c r="J824" i="20" s="1"/>
  <c r="I823" i="20"/>
  <c r="H823" i="20"/>
  <c r="I822" i="20"/>
  <c r="H822" i="20"/>
  <c r="J822" i="20" s="1"/>
  <c r="I821" i="20"/>
  <c r="H821" i="20"/>
  <c r="I820" i="20"/>
  <c r="H820" i="20"/>
  <c r="J820" i="20" s="1"/>
  <c r="I819" i="20"/>
  <c r="H819" i="20"/>
  <c r="I818" i="20"/>
  <c r="H818" i="20"/>
  <c r="I817" i="20"/>
  <c r="H817" i="20"/>
  <c r="I814" i="20"/>
  <c r="H814" i="20"/>
  <c r="I813" i="20"/>
  <c r="H813" i="20"/>
  <c r="I810" i="20"/>
  <c r="H810" i="20"/>
  <c r="I809" i="20"/>
  <c r="H809" i="20"/>
  <c r="I808" i="20"/>
  <c r="H808" i="20"/>
  <c r="I807" i="20"/>
  <c r="H807" i="20"/>
  <c r="I804" i="20"/>
  <c r="H804" i="20"/>
  <c r="I803" i="20"/>
  <c r="H803" i="20"/>
  <c r="I802" i="20"/>
  <c r="H802" i="20"/>
  <c r="I801" i="20"/>
  <c r="H801" i="20"/>
  <c r="I800" i="20"/>
  <c r="H800" i="20"/>
  <c r="J800" i="20" s="1"/>
  <c r="I799" i="20"/>
  <c r="H799" i="20"/>
  <c r="I798" i="20"/>
  <c r="H798" i="20"/>
  <c r="I797" i="20"/>
  <c r="H797" i="20"/>
  <c r="I796" i="20"/>
  <c r="H796" i="20"/>
  <c r="J796" i="20" s="1"/>
  <c r="I795" i="20"/>
  <c r="J795" i="20" s="1"/>
  <c r="H795" i="20"/>
  <c r="I792" i="20"/>
  <c r="H792" i="20"/>
  <c r="I791" i="20"/>
  <c r="H791" i="20"/>
  <c r="I790" i="20"/>
  <c r="H790" i="20"/>
  <c r="I789" i="20"/>
  <c r="H789" i="20"/>
  <c r="I788" i="20"/>
  <c r="H788" i="20"/>
  <c r="I785" i="20"/>
  <c r="H785" i="20"/>
  <c r="I784" i="20"/>
  <c r="H784" i="20"/>
  <c r="I783" i="20"/>
  <c r="H783" i="20"/>
  <c r="I782" i="20"/>
  <c r="H782" i="20"/>
  <c r="I781" i="20"/>
  <c r="H781" i="20"/>
  <c r="I780" i="20"/>
  <c r="H780" i="20"/>
  <c r="I779" i="20"/>
  <c r="H779" i="20"/>
  <c r="I778" i="20"/>
  <c r="H778" i="20"/>
  <c r="I777" i="20"/>
  <c r="H777" i="20"/>
  <c r="I776" i="20"/>
  <c r="H776" i="20"/>
  <c r="I775" i="20"/>
  <c r="H775" i="20"/>
  <c r="I772" i="20"/>
  <c r="H772" i="20"/>
  <c r="J772" i="20" s="1"/>
  <c r="I771" i="20"/>
  <c r="H771" i="20"/>
  <c r="I770" i="20"/>
  <c r="H770" i="20"/>
  <c r="I767" i="20"/>
  <c r="H767" i="20"/>
  <c r="I766" i="20"/>
  <c r="H766" i="20"/>
  <c r="I765" i="20"/>
  <c r="H765" i="20"/>
  <c r="I764" i="20"/>
  <c r="H764" i="20"/>
  <c r="J764" i="20" s="1"/>
  <c r="I763" i="20"/>
  <c r="H763" i="20"/>
  <c r="I762" i="20"/>
  <c r="H762" i="20"/>
  <c r="I761" i="20"/>
  <c r="H761" i="20"/>
  <c r="I760" i="20"/>
  <c r="H760" i="20"/>
  <c r="I759" i="20"/>
  <c r="H759" i="20"/>
  <c r="I758" i="20"/>
  <c r="H758" i="20"/>
  <c r="I757" i="20"/>
  <c r="H757" i="20"/>
  <c r="I756" i="20"/>
  <c r="H756" i="20"/>
  <c r="J756" i="20" s="1"/>
  <c r="I755" i="20"/>
  <c r="H755" i="20"/>
  <c r="I752" i="20"/>
  <c r="H752" i="20"/>
  <c r="I751" i="20"/>
  <c r="H751" i="20"/>
  <c r="I750" i="20"/>
  <c r="H750" i="20"/>
  <c r="I749" i="20"/>
  <c r="H749" i="20"/>
  <c r="I748" i="20"/>
  <c r="H748" i="20"/>
  <c r="I747" i="20"/>
  <c r="H747" i="20"/>
  <c r="I746" i="20"/>
  <c r="H746" i="20"/>
  <c r="J746" i="20" s="1"/>
  <c r="I745" i="20"/>
  <c r="H745" i="20"/>
  <c r="I744" i="20"/>
  <c r="H744" i="20"/>
  <c r="I743" i="20"/>
  <c r="H743" i="20"/>
  <c r="I742" i="20"/>
  <c r="H742" i="20"/>
  <c r="J742" i="20" s="1"/>
  <c r="I741" i="20"/>
  <c r="H741" i="20"/>
  <c r="I740" i="20"/>
  <c r="H740" i="20"/>
  <c r="I739" i="20"/>
  <c r="H739" i="20"/>
  <c r="I738" i="20"/>
  <c r="H738" i="20"/>
  <c r="I737" i="20"/>
  <c r="H737" i="20"/>
  <c r="I736" i="20"/>
  <c r="H736" i="20"/>
  <c r="I735" i="20"/>
  <c r="H735" i="20"/>
  <c r="I734" i="20"/>
  <c r="H734" i="20"/>
  <c r="I733" i="20"/>
  <c r="H733" i="20"/>
  <c r="I732" i="20"/>
  <c r="H732" i="20"/>
  <c r="I731" i="20"/>
  <c r="J731" i="20" s="1"/>
  <c r="H731" i="20"/>
  <c r="I730" i="20"/>
  <c r="H730" i="20"/>
  <c r="I729" i="20"/>
  <c r="H729" i="20"/>
  <c r="I728" i="20"/>
  <c r="H728" i="20"/>
  <c r="F726" i="20"/>
  <c r="I725" i="20"/>
  <c r="I726" i="20" s="1"/>
  <c r="H725" i="20"/>
  <c r="G726" i="20"/>
  <c r="I722" i="20"/>
  <c r="H722" i="20"/>
  <c r="I721" i="20"/>
  <c r="H721" i="20"/>
  <c r="I720" i="20"/>
  <c r="H720" i="20"/>
  <c r="I719" i="20"/>
  <c r="H719" i="20"/>
  <c r="I718" i="20"/>
  <c r="H718" i="20"/>
  <c r="I717" i="20"/>
  <c r="H717" i="20"/>
  <c r="J717" i="20" s="1"/>
  <c r="I716" i="20"/>
  <c r="H716" i="20"/>
  <c r="I715" i="20"/>
  <c r="H715" i="20"/>
  <c r="I714" i="20"/>
  <c r="H714" i="20"/>
  <c r="I713" i="20"/>
  <c r="H713" i="20"/>
  <c r="I710" i="20"/>
  <c r="H710" i="20"/>
  <c r="I709" i="20"/>
  <c r="H709" i="20"/>
  <c r="I708" i="20"/>
  <c r="H708" i="20"/>
  <c r="I707" i="20"/>
  <c r="H707" i="20"/>
  <c r="J707" i="20" s="1"/>
  <c r="I706" i="20"/>
  <c r="H706" i="20"/>
  <c r="I705" i="20"/>
  <c r="H705" i="20"/>
  <c r="I704" i="20"/>
  <c r="H704" i="20"/>
  <c r="I703" i="20"/>
  <c r="H703" i="20"/>
  <c r="J703" i="20" s="1"/>
  <c r="I702" i="20"/>
  <c r="H702" i="20"/>
  <c r="I701" i="20"/>
  <c r="H701" i="20"/>
  <c r="I700" i="20"/>
  <c r="H700" i="20"/>
  <c r="I699" i="20"/>
  <c r="H699" i="20"/>
  <c r="I698" i="20"/>
  <c r="H698" i="20"/>
  <c r="I697" i="20"/>
  <c r="H697" i="20"/>
  <c r="I696" i="20"/>
  <c r="H696" i="20"/>
  <c r="I695" i="20"/>
  <c r="H695" i="20"/>
  <c r="I694" i="20"/>
  <c r="H694" i="20"/>
  <c r="I693" i="20"/>
  <c r="H693" i="20"/>
  <c r="I692" i="20"/>
  <c r="H692" i="20"/>
  <c r="I691" i="20"/>
  <c r="H691" i="20"/>
  <c r="I688" i="20"/>
  <c r="H688" i="20"/>
  <c r="I687" i="20"/>
  <c r="H687" i="20"/>
  <c r="I686" i="20"/>
  <c r="H686" i="20"/>
  <c r="I685" i="20"/>
  <c r="H685" i="20"/>
  <c r="I684" i="20"/>
  <c r="J684" i="20" s="1"/>
  <c r="H684" i="20"/>
  <c r="I683" i="20"/>
  <c r="H683" i="20"/>
  <c r="I682" i="20"/>
  <c r="H682" i="20"/>
  <c r="I681" i="20"/>
  <c r="H681" i="20"/>
  <c r="I680" i="20"/>
  <c r="H680" i="20"/>
  <c r="I679" i="20"/>
  <c r="H679" i="20"/>
  <c r="J679" i="20" s="1"/>
  <c r="I676" i="20"/>
  <c r="H676" i="20"/>
  <c r="I675" i="20"/>
  <c r="H675" i="20"/>
  <c r="I674" i="20"/>
  <c r="H674" i="20"/>
  <c r="I673" i="20"/>
  <c r="H673" i="20"/>
  <c r="I672" i="20"/>
  <c r="H672" i="20"/>
  <c r="I671" i="20"/>
  <c r="H671" i="20"/>
  <c r="I670" i="20"/>
  <c r="H670" i="20"/>
  <c r="I667" i="20"/>
  <c r="I668" i="20" s="1"/>
  <c r="H667" i="20"/>
  <c r="H668" i="20" s="1"/>
  <c r="I664" i="20"/>
  <c r="H664" i="20"/>
  <c r="G664" i="20"/>
  <c r="I663" i="20"/>
  <c r="H663" i="20"/>
  <c r="I660" i="20"/>
  <c r="I661" i="20" s="1"/>
  <c r="H660" i="20"/>
  <c r="H661" i="20" s="1"/>
  <c r="I657" i="20"/>
  <c r="H657" i="20"/>
  <c r="I656" i="20"/>
  <c r="H656" i="20"/>
  <c r="I655" i="20"/>
  <c r="H655" i="20"/>
  <c r="I652" i="20"/>
  <c r="H652" i="20"/>
  <c r="I651" i="20"/>
  <c r="H651" i="20"/>
  <c r="I650" i="20"/>
  <c r="H650" i="20"/>
  <c r="I649" i="20"/>
  <c r="H649" i="20"/>
  <c r="I648" i="20"/>
  <c r="H648" i="20"/>
  <c r="J648" i="20" s="1"/>
  <c r="I647" i="20"/>
  <c r="H647" i="20"/>
  <c r="I644" i="20"/>
  <c r="I645" i="20" s="1"/>
  <c r="H644" i="20"/>
  <c r="H645" i="20" s="1"/>
  <c r="I632" i="20"/>
  <c r="I633" i="20" s="1"/>
  <c r="H632" i="20"/>
  <c r="H633" i="20" s="1"/>
  <c r="G632" i="20"/>
  <c r="G633" i="20" s="1"/>
  <c r="F633" i="20"/>
  <c r="I630" i="20"/>
  <c r="I629" i="20"/>
  <c r="H629" i="20"/>
  <c r="I626" i="20"/>
  <c r="I627" i="20" s="1"/>
  <c r="H626" i="20"/>
  <c r="H627" i="20" s="1"/>
  <c r="G626" i="20"/>
  <c r="G627" i="20" s="1"/>
  <c r="I623" i="20"/>
  <c r="H623" i="20"/>
  <c r="I622" i="20"/>
  <c r="H622" i="20"/>
  <c r="G622" i="20"/>
  <c r="I619" i="20"/>
  <c r="H619" i="20"/>
  <c r="G619" i="20"/>
  <c r="I618" i="20"/>
  <c r="H618" i="20"/>
  <c r="I615" i="20"/>
  <c r="H615" i="20"/>
  <c r="G615" i="20"/>
  <c r="I614" i="20"/>
  <c r="H614" i="20"/>
  <c r="G614" i="20"/>
  <c r="I613" i="20"/>
  <c r="H613" i="20"/>
  <c r="I610" i="20"/>
  <c r="H610" i="20"/>
  <c r="H611" i="20" s="1"/>
  <c r="G610" i="20"/>
  <c r="G611" i="20" s="1"/>
  <c r="F611" i="20"/>
  <c r="G608" i="20"/>
  <c r="I607" i="20"/>
  <c r="I608" i="20" s="1"/>
  <c r="H607" i="20"/>
  <c r="I604" i="20"/>
  <c r="I605" i="20" s="1"/>
  <c r="H604" i="20"/>
  <c r="G604" i="20"/>
  <c r="G605" i="20" s="1"/>
  <c r="I601" i="20"/>
  <c r="H601" i="20"/>
  <c r="I600" i="20"/>
  <c r="H600" i="20"/>
  <c r="I599" i="20"/>
  <c r="H599" i="20"/>
  <c r="I598" i="20"/>
  <c r="H598" i="20"/>
  <c r="I597" i="20"/>
  <c r="H597" i="20"/>
  <c r="I596" i="20"/>
  <c r="H596" i="20"/>
  <c r="I595" i="20"/>
  <c r="H595" i="20"/>
  <c r="I592" i="20"/>
  <c r="H592" i="20"/>
  <c r="G592" i="20"/>
  <c r="I591" i="20"/>
  <c r="H591" i="20"/>
  <c r="G591" i="20"/>
  <c r="I590" i="20"/>
  <c r="H590" i="20"/>
  <c r="J590" i="20" s="1"/>
  <c r="G590" i="20"/>
  <c r="I589" i="20"/>
  <c r="H589" i="20"/>
  <c r="G589" i="20"/>
  <c r="I588" i="20"/>
  <c r="H588" i="20"/>
  <c r="J588" i="20" s="1"/>
  <c r="G588" i="20"/>
  <c r="J581" i="20"/>
  <c r="I576" i="20"/>
  <c r="J576" i="20" s="1"/>
  <c r="H576" i="20"/>
  <c r="I575" i="20"/>
  <c r="H575" i="20"/>
  <c r="I574" i="20"/>
  <c r="H574" i="20"/>
  <c r="I573" i="20"/>
  <c r="H573" i="20"/>
  <c r="J573" i="20" s="1"/>
  <c r="I572" i="20"/>
  <c r="H572" i="20"/>
  <c r="I569" i="20"/>
  <c r="I570" i="20" s="1"/>
  <c r="H569" i="20"/>
  <c r="G570" i="20"/>
  <c r="J562" i="20"/>
  <c r="I557" i="20"/>
  <c r="H557" i="20"/>
  <c r="J556" i="20"/>
  <c r="I556" i="20"/>
  <c r="H556" i="20"/>
  <c r="J549" i="20"/>
  <c r="G545" i="20"/>
  <c r="I544" i="20"/>
  <c r="I545" i="20" s="1"/>
  <c r="H544" i="20"/>
  <c r="H545" i="20" s="1"/>
  <c r="I541" i="20"/>
  <c r="I542" i="20" s="1"/>
  <c r="H541" i="20"/>
  <c r="H542" i="20" s="1"/>
  <c r="G541" i="20"/>
  <c r="G542" i="20" s="1"/>
  <c r="I538" i="20"/>
  <c r="I539" i="20" s="1"/>
  <c r="H538" i="20"/>
  <c r="G538" i="20"/>
  <c r="G539" i="20" s="1"/>
  <c r="I535" i="20"/>
  <c r="H535" i="20"/>
  <c r="I534" i="20"/>
  <c r="H534" i="20"/>
  <c r="I533" i="20"/>
  <c r="H533" i="20"/>
  <c r="I532" i="20"/>
  <c r="H532" i="20"/>
  <c r="I531" i="20"/>
  <c r="H531" i="20"/>
  <c r="I530" i="20"/>
  <c r="H530" i="20"/>
  <c r="I529" i="20"/>
  <c r="H529" i="20"/>
  <c r="I528" i="20"/>
  <c r="H528" i="20"/>
  <c r="I527" i="20"/>
  <c r="H527" i="20"/>
  <c r="I526" i="20"/>
  <c r="H526" i="20"/>
  <c r="I525" i="20"/>
  <c r="H525" i="20"/>
  <c r="J525" i="20" s="1"/>
  <c r="I524" i="20"/>
  <c r="H524" i="20"/>
  <c r="I521" i="20"/>
  <c r="H521" i="20"/>
  <c r="I520" i="20"/>
  <c r="H520" i="20"/>
  <c r="I519" i="20"/>
  <c r="H519" i="20"/>
  <c r="I518" i="20"/>
  <c r="H518" i="20"/>
  <c r="I517" i="20"/>
  <c r="H517" i="20"/>
  <c r="I516" i="20"/>
  <c r="H516" i="20"/>
  <c r="I515" i="20"/>
  <c r="H515" i="20"/>
  <c r="I514" i="20"/>
  <c r="H514" i="20"/>
  <c r="G522" i="20"/>
  <c r="I513" i="20"/>
  <c r="H513" i="20"/>
  <c r="I512" i="20"/>
  <c r="H512" i="20"/>
  <c r="J505" i="20"/>
  <c r="I500" i="20"/>
  <c r="H500" i="20"/>
  <c r="I499" i="20"/>
  <c r="H499" i="20"/>
  <c r="I498" i="20"/>
  <c r="H498" i="20"/>
  <c r="I497" i="20"/>
  <c r="H497" i="20"/>
  <c r="I496" i="20"/>
  <c r="H496" i="20"/>
  <c r="I495" i="20"/>
  <c r="H495" i="20"/>
  <c r="J495" i="20" s="1"/>
  <c r="J488" i="20"/>
  <c r="I483" i="20"/>
  <c r="H483" i="20"/>
  <c r="I482" i="20"/>
  <c r="H482" i="20"/>
  <c r="I481" i="20"/>
  <c r="H481" i="20"/>
  <c r="I480" i="20"/>
  <c r="H480" i="20"/>
  <c r="I479" i="20"/>
  <c r="H479" i="20"/>
  <c r="I478" i="20"/>
  <c r="H478" i="20"/>
  <c r="J478" i="20" s="1"/>
  <c r="I477" i="20"/>
  <c r="H477" i="20"/>
  <c r="I476" i="20"/>
  <c r="H476" i="20"/>
  <c r="J469" i="20"/>
  <c r="I464" i="20"/>
  <c r="H464" i="20"/>
  <c r="I463" i="20"/>
  <c r="H463" i="20"/>
  <c r="I462" i="20"/>
  <c r="H462" i="20"/>
  <c r="I461" i="20"/>
  <c r="H461" i="20"/>
  <c r="I460" i="20"/>
  <c r="H460" i="20"/>
  <c r="I459" i="20"/>
  <c r="H459" i="20"/>
  <c r="I458" i="20"/>
  <c r="H458" i="20"/>
  <c r="J451" i="20"/>
  <c r="I444" i="20"/>
  <c r="H444" i="20"/>
  <c r="I443" i="20"/>
  <c r="H443" i="20"/>
  <c r="J443" i="20" s="1"/>
  <c r="I442" i="20"/>
  <c r="H442" i="20"/>
  <c r="I441" i="20"/>
  <c r="H441" i="20"/>
  <c r="I440" i="20"/>
  <c r="J440" i="20" s="1"/>
  <c r="H440" i="20"/>
  <c r="I439" i="20"/>
  <c r="H439" i="20"/>
  <c r="I438" i="20"/>
  <c r="H438" i="20"/>
  <c r="I437" i="20"/>
  <c r="H437" i="20"/>
  <c r="I436" i="20"/>
  <c r="H436" i="20"/>
  <c r="I435" i="20"/>
  <c r="H435" i="20"/>
  <c r="I434" i="20"/>
  <c r="H434" i="20"/>
  <c r="J434" i="20" s="1"/>
  <c r="I433" i="20"/>
  <c r="H433" i="20"/>
  <c r="I432" i="20"/>
  <c r="H432" i="20"/>
  <c r="I431" i="20"/>
  <c r="H431" i="20"/>
  <c r="I430" i="20"/>
  <c r="H430" i="20"/>
  <c r="I429" i="20"/>
  <c r="H429" i="20"/>
  <c r="I428" i="20"/>
  <c r="H428" i="20"/>
  <c r="I427" i="20"/>
  <c r="H427" i="20"/>
  <c r="I426" i="20"/>
  <c r="H426" i="20"/>
  <c r="I425" i="20"/>
  <c r="H425" i="20"/>
  <c r="I424" i="20"/>
  <c r="H424" i="20"/>
  <c r="I421" i="20"/>
  <c r="H421" i="20"/>
  <c r="I420" i="20"/>
  <c r="H420" i="20"/>
  <c r="I419" i="20"/>
  <c r="H419" i="20"/>
  <c r="I418" i="20"/>
  <c r="H418" i="20"/>
  <c r="I417" i="20"/>
  <c r="H417" i="20"/>
  <c r="I416" i="20"/>
  <c r="H416" i="20"/>
  <c r="I415" i="20"/>
  <c r="H415" i="20"/>
  <c r="I414" i="20"/>
  <c r="H414" i="20"/>
  <c r="I413" i="20"/>
  <c r="H413" i="20"/>
  <c r="I412" i="20"/>
  <c r="H412" i="20"/>
  <c r="I411" i="20"/>
  <c r="H411" i="20"/>
  <c r="I410" i="20"/>
  <c r="H410" i="20"/>
  <c r="I409" i="20"/>
  <c r="H409" i="20"/>
  <c r="I408" i="20"/>
  <c r="H408" i="20"/>
  <c r="I407" i="20"/>
  <c r="H407" i="20"/>
  <c r="I406" i="20"/>
  <c r="H406" i="20"/>
  <c r="I405" i="20"/>
  <c r="H405" i="20"/>
  <c r="I404" i="20"/>
  <c r="H404" i="20"/>
  <c r="I403" i="20"/>
  <c r="H403" i="20"/>
  <c r="I402" i="20"/>
  <c r="J402" i="20" s="1"/>
  <c r="H402" i="20"/>
  <c r="I401" i="20"/>
  <c r="H401" i="20"/>
  <c r="I398" i="20"/>
  <c r="I399" i="20" s="1"/>
  <c r="H398" i="20"/>
  <c r="J398" i="20" s="1"/>
  <c r="J399" i="20" s="1"/>
  <c r="G398" i="20"/>
  <c r="G399" i="20" s="1"/>
  <c r="F398" i="20"/>
  <c r="I362" i="10" s="1"/>
  <c r="L362" i="10" s="1"/>
  <c r="I395" i="20"/>
  <c r="H395" i="20"/>
  <c r="J395" i="20" s="1"/>
  <c r="I394" i="20"/>
  <c r="H394" i="20"/>
  <c r="I393" i="20"/>
  <c r="H393" i="20"/>
  <c r="J393" i="20" s="1"/>
  <c r="I392" i="20"/>
  <c r="H392" i="20"/>
  <c r="I391" i="20"/>
  <c r="H391" i="20"/>
  <c r="I390" i="20"/>
  <c r="H390" i="20"/>
  <c r="I389" i="20"/>
  <c r="H389" i="20"/>
  <c r="J389" i="20" s="1"/>
  <c r="I388" i="20"/>
  <c r="H388" i="20"/>
  <c r="I387" i="20"/>
  <c r="H387" i="20"/>
  <c r="I386" i="20"/>
  <c r="H386" i="20"/>
  <c r="I385" i="20"/>
  <c r="H385" i="20"/>
  <c r="J385" i="20" s="1"/>
  <c r="I384" i="20"/>
  <c r="H384" i="20"/>
  <c r="I383" i="20"/>
  <c r="H383" i="20"/>
  <c r="I382" i="20"/>
  <c r="H382" i="20"/>
  <c r="I381" i="20"/>
  <c r="H381" i="20"/>
  <c r="I380" i="20"/>
  <c r="H380" i="20"/>
  <c r="I379" i="20"/>
  <c r="H379" i="20"/>
  <c r="I378" i="20"/>
  <c r="H378" i="20"/>
  <c r="I377" i="20"/>
  <c r="H377" i="20"/>
  <c r="I376" i="20"/>
  <c r="H376" i="20"/>
  <c r="I375" i="20"/>
  <c r="H375" i="20"/>
  <c r="I374" i="20"/>
  <c r="H374" i="20"/>
  <c r="I373" i="20"/>
  <c r="H373" i="20"/>
  <c r="I372" i="20"/>
  <c r="H372" i="20"/>
  <c r="I371" i="20"/>
  <c r="H371" i="20"/>
  <c r="I370" i="20"/>
  <c r="H370" i="20"/>
  <c r="I369" i="20"/>
  <c r="H369" i="20"/>
  <c r="I368" i="20"/>
  <c r="J368" i="20" s="1"/>
  <c r="H368" i="20"/>
  <c r="I367" i="20"/>
  <c r="H367" i="20"/>
  <c r="I366" i="20"/>
  <c r="H366" i="20"/>
  <c r="I363" i="20"/>
  <c r="H363" i="20"/>
  <c r="I362" i="20"/>
  <c r="H362" i="20"/>
  <c r="I361" i="20"/>
  <c r="H361" i="20"/>
  <c r="I360" i="20"/>
  <c r="H360" i="20"/>
  <c r="I359" i="20"/>
  <c r="H359" i="20"/>
  <c r="I358" i="20"/>
  <c r="H358" i="20"/>
  <c r="I357" i="20"/>
  <c r="H357" i="20"/>
  <c r="I356" i="20"/>
  <c r="H356" i="20"/>
  <c r="I355" i="20"/>
  <c r="H355" i="20"/>
  <c r="I354" i="20"/>
  <c r="H354" i="20"/>
  <c r="I353" i="20"/>
  <c r="H353" i="20"/>
  <c r="I352" i="20"/>
  <c r="H352" i="20"/>
  <c r="I351" i="20"/>
  <c r="H351" i="20"/>
  <c r="J351" i="20" s="1"/>
  <c r="I350" i="20"/>
  <c r="H350" i="20"/>
  <c r="I349" i="20"/>
  <c r="H349" i="20"/>
  <c r="I348" i="20"/>
  <c r="H348" i="20"/>
  <c r="I347" i="20"/>
  <c r="H347" i="20"/>
  <c r="I346" i="20"/>
  <c r="H346" i="20"/>
  <c r="I345" i="20"/>
  <c r="H345" i="20"/>
  <c r="I344" i="20"/>
  <c r="H344" i="20"/>
  <c r="I343" i="20"/>
  <c r="H343" i="20"/>
  <c r="I342" i="20"/>
  <c r="H342" i="20"/>
  <c r="I341" i="20"/>
  <c r="H341" i="20"/>
  <c r="I340" i="20"/>
  <c r="H340" i="20"/>
  <c r="I339" i="20"/>
  <c r="H339" i="20"/>
  <c r="I338" i="20"/>
  <c r="H338" i="20"/>
  <c r="I337" i="20"/>
  <c r="H337" i="20"/>
  <c r="I336" i="20"/>
  <c r="H336" i="20"/>
  <c r="I335" i="20"/>
  <c r="H335" i="20"/>
  <c r="I334" i="20"/>
  <c r="H334" i="20"/>
  <c r="I331" i="20"/>
  <c r="H331" i="20"/>
  <c r="I330" i="20"/>
  <c r="H330" i="20"/>
  <c r="I329" i="20"/>
  <c r="H329" i="20"/>
  <c r="J329" i="20" s="1"/>
  <c r="I328" i="20"/>
  <c r="J328" i="20" s="1"/>
  <c r="H328" i="20"/>
  <c r="I327" i="20"/>
  <c r="H327" i="20"/>
  <c r="I326" i="20"/>
  <c r="H326" i="20"/>
  <c r="I325" i="20"/>
  <c r="H325" i="20"/>
  <c r="I324" i="20"/>
  <c r="H324" i="20"/>
  <c r="I323" i="20"/>
  <c r="H323" i="20"/>
  <c r="J323" i="20" s="1"/>
  <c r="I322" i="20"/>
  <c r="H322" i="20"/>
  <c r="I321" i="20"/>
  <c r="J321" i="20" s="1"/>
  <c r="H321" i="20"/>
  <c r="I320" i="20"/>
  <c r="H320" i="20"/>
  <c r="I319" i="20"/>
  <c r="H319" i="20"/>
  <c r="I318" i="20"/>
  <c r="H318" i="20"/>
  <c r="I317" i="20"/>
  <c r="H317" i="20"/>
  <c r="I316" i="20"/>
  <c r="H316" i="20"/>
  <c r="I315" i="20"/>
  <c r="H315" i="20"/>
  <c r="I314" i="20"/>
  <c r="H314" i="20"/>
  <c r="I313" i="20"/>
  <c r="H313" i="20"/>
  <c r="I312" i="20"/>
  <c r="H312" i="20"/>
  <c r="I311" i="20"/>
  <c r="H311" i="20"/>
  <c r="I310" i="20"/>
  <c r="H310" i="20"/>
  <c r="I309" i="20"/>
  <c r="H309" i="20"/>
  <c r="I308" i="20"/>
  <c r="H308" i="20"/>
  <c r="I307" i="20"/>
  <c r="H307" i="20"/>
  <c r="I306" i="20"/>
  <c r="H306" i="20"/>
  <c r="I305" i="20"/>
  <c r="J305" i="20" s="1"/>
  <c r="H305" i="20"/>
  <c r="I304" i="20"/>
  <c r="H304" i="20"/>
  <c r="I303" i="20"/>
  <c r="H303" i="20"/>
  <c r="I302" i="20"/>
  <c r="H302" i="20"/>
  <c r="I299" i="20"/>
  <c r="I300" i="20" s="1"/>
  <c r="H299" i="20"/>
  <c r="G299" i="20"/>
  <c r="G300" i="20" s="1"/>
  <c r="I296" i="20"/>
  <c r="H296" i="20"/>
  <c r="G296" i="20"/>
  <c r="I295" i="20"/>
  <c r="H295" i="20"/>
  <c r="G295" i="20"/>
  <c r="I294" i="20"/>
  <c r="H294" i="20"/>
  <c r="G294" i="20"/>
  <c r="I293" i="20"/>
  <c r="H293" i="20"/>
  <c r="G293" i="20"/>
  <c r="I292" i="20"/>
  <c r="H292" i="20"/>
  <c r="G292" i="20"/>
  <c r="I291" i="20"/>
  <c r="H291" i="20"/>
  <c r="G291" i="20"/>
  <c r="I290" i="20"/>
  <c r="H290" i="20"/>
  <c r="G290" i="20"/>
  <c r="I289" i="20"/>
  <c r="H289" i="20"/>
  <c r="G289" i="20"/>
  <c r="I288" i="20"/>
  <c r="H288" i="20"/>
  <c r="G288" i="20"/>
  <c r="I287" i="20"/>
  <c r="H287" i="20"/>
  <c r="G287" i="20"/>
  <c r="I286" i="20"/>
  <c r="H286" i="20"/>
  <c r="G286" i="20"/>
  <c r="I285" i="20"/>
  <c r="H285" i="20"/>
  <c r="G285" i="20"/>
  <c r="I284" i="20"/>
  <c r="H284" i="20"/>
  <c r="J284" i="20" s="1"/>
  <c r="G284" i="20"/>
  <c r="I283" i="20"/>
  <c r="H283" i="20"/>
  <c r="G283" i="20"/>
  <c r="I282" i="20"/>
  <c r="H282" i="20"/>
  <c r="G282" i="20"/>
  <c r="I281" i="20"/>
  <c r="H281" i="20"/>
  <c r="G281" i="20"/>
  <c r="I280" i="20"/>
  <c r="H280" i="20"/>
  <c r="G280" i="20"/>
  <c r="I279" i="20"/>
  <c r="H279" i="20"/>
  <c r="G279" i="20"/>
  <c r="I278" i="20"/>
  <c r="H278" i="20"/>
  <c r="G278" i="20"/>
  <c r="I277" i="20"/>
  <c r="H277" i="20"/>
  <c r="G277" i="20"/>
  <c r="I276" i="20"/>
  <c r="H276" i="20"/>
  <c r="J276" i="20" s="1"/>
  <c r="G276" i="20"/>
  <c r="I275" i="20"/>
  <c r="H275" i="20"/>
  <c r="G275" i="20"/>
  <c r="I274" i="20"/>
  <c r="H274" i="20"/>
  <c r="G274" i="20"/>
  <c r="I273" i="20"/>
  <c r="H273" i="20"/>
  <c r="G273" i="20"/>
  <c r="I272" i="20"/>
  <c r="H272" i="20"/>
  <c r="J272" i="20" s="1"/>
  <c r="G272" i="20"/>
  <c r="I271" i="20"/>
  <c r="H271" i="20"/>
  <c r="G271" i="20"/>
  <c r="I270" i="20"/>
  <c r="H270" i="20"/>
  <c r="G270" i="20"/>
  <c r="I267" i="20"/>
  <c r="H267" i="20"/>
  <c r="I266" i="20"/>
  <c r="H266" i="20"/>
  <c r="I265" i="20"/>
  <c r="H265" i="20"/>
  <c r="I264" i="20"/>
  <c r="H264" i="20"/>
  <c r="I263" i="20"/>
  <c r="H263" i="20"/>
  <c r="I262" i="20"/>
  <c r="H262" i="20"/>
  <c r="I261" i="20"/>
  <c r="H261" i="20"/>
  <c r="I260" i="20"/>
  <c r="H260" i="20"/>
  <c r="I259" i="20"/>
  <c r="H259" i="20"/>
  <c r="I258" i="20"/>
  <c r="H258" i="20"/>
  <c r="I257" i="20"/>
  <c r="H257" i="20"/>
  <c r="I256" i="20"/>
  <c r="H256" i="20"/>
  <c r="I255" i="20"/>
  <c r="H255" i="20"/>
  <c r="I254" i="20"/>
  <c r="H254" i="20"/>
  <c r="I253" i="20"/>
  <c r="H253" i="20"/>
  <c r="I252" i="20"/>
  <c r="H252" i="20"/>
  <c r="I251" i="20"/>
  <c r="H251" i="20"/>
  <c r="I250" i="20"/>
  <c r="H250" i="20"/>
  <c r="I249" i="20"/>
  <c r="H249" i="20"/>
  <c r="I248" i="20"/>
  <c r="H248" i="20"/>
  <c r="I247" i="20"/>
  <c r="H247" i="20"/>
  <c r="I246" i="20"/>
  <c r="H246" i="20"/>
  <c r="I245" i="20"/>
  <c r="J245" i="20" s="1"/>
  <c r="H245" i="20"/>
  <c r="I244" i="20"/>
  <c r="H244" i="20"/>
  <c r="I243" i="20"/>
  <c r="H243" i="20"/>
  <c r="I242" i="20"/>
  <c r="H242" i="20"/>
  <c r="I241" i="20"/>
  <c r="H241" i="20"/>
  <c r="I238" i="20"/>
  <c r="H238" i="20"/>
  <c r="I237" i="20"/>
  <c r="H237" i="20"/>
  <c r="I236" i="20"/>
  <c r="H236" i="20"/>
  <c r="I235" i="20"/>
  <c r="H235" i="20"/>
  <c r="I234" i="20"/>
  <c r="H234" i="20"/>
  <c r="I233" i="20"/>
  <c r="H233" i="20"/>
  <c r="J233" i="20" s="1"/>
  <c r="I232" i="20"/>
  <c r="H232" i="20"/>
  <c r="J232" i="20" s="1"/>
  <c r="I231" i="20"/>
  <c r="H231" i="20"/>
  <c r="I230" i="20"/>
  <c r="H230" i="20"/>
  <c r="I229" i="20"/>
  <c r="H229" i="20"/>
  <c r="I228" i="20"/>
  <c r="H228" i="20"/>
  <c r="I227" i="20"/>
  <c r="H227" i="20"/>
  <c r="I226" i="20"/>
  <c r="J226" i="20" s="1"/>
  <c r="H226" i="20"/>
  <c r="I225" i="20"/>
  <c r="H225" i="20"/>
  <c r="I224" i="20"/>
  <c r="H224" i="20"/>
  <c r="I223" i="20"/>
  <c r="H223" i="20"/>
  <c r="I222" i="20"/>
  <c r="H222" i="20"/>
  <c r="I221" i="20"/>
  <c r="H221" i="20"/>
  <c r="I220" i="20"/>
  <c r="H220" i="20"/>
  <c r="I219" i="20"/>
  <c r="H219" i="20"/>
  <c r="I218" i="20"/>
  <c r="H218" i="20"/>
  <c r="I217" i="20"/>
  <c r="H217" i="20"/>
  <c r="I216" i="20"/>
  <c r="H216" i="20"/>
  <c r="I215" i="20"/>
  <c r="H215" i="20"/>
  <c r="I214" i="20"/>
  <c r="H214" i="20"/>
  <c r="I213" i="20"/>
  <c r="H213" i="20"/>
  <c r="I212" i="20"/>
  <c r="H212" i="20"/>
  <c r="J212" i="20" s="1"/>
  <c r="I211" i="20"/>
  <c r="H211" i="20"/>
  <c r="I210" i="20"/>
  <c r="H210" i="20"/>
  <c r="I209" i="20"/>
  <c r="H209" i="20"/>
  <c r="I206" i="20"/>
  <c r="H206" i="20"/>
  <c r="J206" i="20" s="1"/>
  <c r="G206" i="20"/>
  <c r="I205" i="20"/>
  <c r="H205" i="20"/>
  <c r="I204" i="20"/>
  <c r="H204" i="20"/>
  <c r="I203" i="20"/>
  <c r="H203" i="20"/>
  <c r="I202" i="20"/>
  <c r="H202" i="20"/>
  <c r="I201" i="20"/>
  <c r="H201" i="20"/>
  <c r="I200" i="20"/>
  <c r="H200" i="20"/>
  <c r="I199" i="20"/>
  <c r="H199" i="20"/>
  <c r="I198" i="20"/>
  <c r="H198" i="20"/>
  <c r="J198" i="20" s="1"/>
  <c r="I197" i="20"/>
  <c r="H197" i="20"/>
  <c r="I196" i="20"/>
  <c r="H196" i="20"/>
  <c r="I195" i="20"/>
  <c r="H195" i="20"/>
  <c r="I194" i="20"/>
  <c r="H194" i="20"/>
  <c r="I193" i="20"/>
  <c r="H193" i="20"/>
  <c r="I192" i="20"/>
  <c r="H192" i="20"/>
  <c r="I191" i="20"/>
  <c r="H191" i="20"/>
  <c r="I190" i="20"/>
  <c r="H190" i="20"/>
  <c r="J190" i="20" s="1"/>
  <c r="I189" i="20"/>
  <c r="H189" i="20"/>
  <c r="I186" i="20"/>
  <c r="H186" i="20"/>
  <c r="G186" i="20"/>
  <c r="I185" i="20"/>
  <c r="H185" i="20"/>
  <c r="G185" i="20"/>
  <c r="I184" i="20"/>
  <c r="H184" i="20"/>
  <c r="G184" i="20"/>
  <c r="I183" i="20"/>
  <c r="H183" i="20"/>
  <c r="J183" i="20" s="1"/>
  <c r="G183" i="20"/>
  <c r="I182" i="20"/>
  <c r="H182" i="20"/>
  <c r="G182" i="20"/>
  <c r="I181" i="20"/>
  <c r="H181" i="20"/>
  <c r="G181" i="20"/>
  <c r="I180" i="20"/>
  <c r="H180" i="20"/>
  <c r="G180" i="20"/>
  <c r="I179" i="20"/>
  <c r="H179" i="20"/>
  <c r="G179" i="20"/>
  <c r="I178" i="20"/>
  <c r="H178" i="20"/>
  <c r="G178" i="20"/>
  <c r="I175" i="20"/>
  <c r="H175" i="20"/>
  <c r="J175" i="20" s="1"/>
  <c r="I174" i="20"/>
  <c r="H174" i="20"/>
  <c r="I173" i="20"/>
  <c r="H173" i="20"/>
  <c r="I172" i="20"/>
  <c r="H172" i="20"/>
  <c r="J172" i="20" s="1"/>
  <c r="I171" i="20"/>
  <c r="H171" i="20"/>
  <c r="I170" i="20"/>
  <c r="H170" i="20"/>
  <c r="I169" i="20"/>
  <c r="J169" i="20" s="1"/>
  <c r="H169" i="20"/>
  <c r="I168" i="20"/>
  <c r="H168" i="20"/>
  <c r="I167" i="20"/>
  <c r="H167" i="20"/>
  <c r="I166" i="20"/>
  <c r="H166" i="20"/>
  <c r="I165" i="20"/>
  <c r="H165" i="20"/>
  <c r="I164" i="20"/>
  <c r="H164" i="20"/>
  <c r="J164" i="20" s="1"/>
  <c r="I163" i="20"/>
  <c r="H163" i="20"/>
  <c r="J163" i="20" s="1"/>
  <c r="I162" i="20"/>
  <c r="H162" i="20"/>
  <c r="I161" i="20"/>
  <c r="H161" i="20"/>
  <c r="I160" i="20"/>
  <c r="H160" i="20"/>
  <c r="J160" i="20" s="1"/>
  <c r="I159" i="20"/>
  <c r="H159" i="20"/>
  <c r="J159" i="20" s="1"/>
  <c r="I158" i="20"/>
  <c r="H158" i="20"/>
  <c r="I157" i="20"/>
  <c r="H157" i="20"/>
  <c r="I156" i="20"/>
  <c r="H156" i="20"/>
  <c r="I155" i="20"/>
  <c r="H155" i="20"/>
  <c r="I154" i="20"/>
  <c r="H154" i="20"/>
  <c r="I153" i="20"/>
  <c r="H153" i="20"/>
  <c r="I152" i="20"/>
  <c r="H152" i="20"/>
  <c r="I151" i="20"/>
  <c r="H151" i="20"/>
  <c r="J151" i="20" s="1"/>
  <c r="I150" i="20"/>
  <c r="H150" i="20"/>
  <c r="I147" i="20"/>
  <c r="H147" i="20"/>
  <c r="I146" i="20"/>
  <c r="H146" i="20"/>
  <c r="I145" i="20"/>
  <c r="H145" i="20"/>
  <c r="I144" i="20"/>
  <c r="H144" i="20"/>
  <c r="I143" i="20"/>
  <c r="H143" i="20"/>
  <c r="I142" i="20"/>
  <c r="H142" i="20"/>
  <c r="J142" i="20" s="1"/>
  <c r="I141" i="20"/>
  <c r="H141" i="20"/>
  <c r="I140" i="20"/>
  <c r="H140" i="20"/>
  <c r="I139" i="20"/>
  <c r="H139" i="20"/>
  <c r="I138" i="20"/>
  <c r="H138" i="20"/>
  <c r="I137" i="20"/>
  <c r="H137" i="20"/>
  <c r="I136" i="20"/>
  <c r="H136" i="20"/>
  <c r="I135" i="20"/>
  <c r="H135" i="20"/>
  <c r="I134" i="20"/>
  <c r="H134" i="20"/>
  <c r="I133" i="20"/>
  <c r="H133" i="20"/>
  <c r="I132" i="20"/>
  <c r="H132" i="20"/>
  <c r="I131" i="20"/>
  <c r="H131" i="20"/>
  <c r="I130" i="20"/>
  <c r="H130" i="20"/>
  <c r="I129" i="20"/>
  <c r="H129" i="20"/>
  <c r="I126" i="20"/>
  <c r="H126" i="20"/>
  <c r="I125" i="20"/>
  <c r="H125" i="20"/>
  <c r="I124" i="20"/>
  <c r="H124" i="20"/>
  <c r="I123" i="20"/>
  <c r="H123" i="20"/>
  <c r="I122" i="20"/>
  <c r="H122" i="20"/>
  <c r="I121" i="20"/>
  <c r="H121" i="20"/>
  <c r="I120" i="20"/>
  <c r="H120" i="20"/>
  <c r="I119" i="20"/>
  <c r="H119" i="20"/>
  <c r="I118" i="20"/>
  <c r="H118" i="20"/>
  <c r="I117" i="20"/>
  <c r="H117" i="20"/>
  <c r="I116" i="20"/>
  <c r="H116" i="20"/>
  <c r="I115" i="20"/>
  <c r="H115" i="20"/>
  <c r="I114" i="20"/>
  <c r="H114" i="20"/>
  <c r="I113" i="20"/>
  <c r="H113" i="20"/>
  <c r="I112" i="20"/>
  <c r="J112" i="20" s="1"/>
  <c r="H112" i="20"/>
  <c r="I111" i="20"/>
  <c r="H111" i="20"/>
  <c r="I110" i="20"/>
  <c r="H110" i="20"/>
  <c r="I109" i="20"/>
  <c r="H109" i="20"/>
  <c r="I108" i="20"/>
  <c r="H108" i="20"/>
  <c r="I105" i="20"/>
  <c r="H105" i="20"/>
  <c r="J105" i="20" s="1"/>
  <c r="I104" i="20"/>
  <c r="H104" i="20"/>
  <c r="I103" i="20"/>
  <c r="H103" i="20"/>
  <c r="I102" i="20"/>
  <c r="H102" i="20"/>
  <c r="I101" i="20"/>
  <c r="H101" i="20"/>
  <c r="I98" i="20"/>
  <c r="H98" i="20"/>
  <c r="I97" i="20"/>
  <c r="H97" i="20"/>
  <c r="I96" i="20"/>
  <c r="H96" i="20"/>
  <c r="I95" i="20"/>
  <c r="H95" i="20"/>
  <c r="I94" i="20"/>
  <c r="H94" i="20"/>
  <c r="I93" i="20"/>
  <c r="H93" i="20"/>
  <c r="I92" i="20"/>
  <c r="H92" i="20"/>
  <c r="I91" i="20"/>
  <c r="H91" i="20"/>
  <c r="J91" i="20" s="1"/>
  <c r="I90" i="20"/>
  <c r="H90" i="20"/>
  <c r="I89" i="20"/>
  <c r="H89" i="20"/>
  <c r="I88" i="20"/>
  <c r="H88" i="20"/>
  <c r="I87" i="20"/>
  <c r="H87" i="20"/>
  <c r="I86" i="20"/>
  <c r="H86" i="20"/>
  <c r="I85" i="20"/>
  <c r="H85" i="20"/>
  <c r="I84" i="20"/>
  <c r="H84" i="20"/>
  <c r="I83" i="20"/>
  <c r="H83" i="20"/>
  <c r="J83" i="20" s="1"/>
  <c r="I82" i="20"/>
  <c r="H82" i="20"/>
  <c r="I81" i="20"/>
  <c r="H81" i="20"/>
  <c r="I80" i="20"/>
  <c r="H80" i="20"/>
  <c r="I79" i="20"/>
  <c r="H79" i="20"/>
  <c r="J79" i="20" s="1"/>
  <c r="I78" i="20"/>
  <c r="H78" i="20"/>
  <c r="I77" i="20"/>
  <c r="H77" i="20"/>
  <c r="I76" i="20"/>
  <c r="H76" i="20"/>
  <c r="I75" i="20"/>
  <c r="H75" i="20"/>
  <c r="I72" i="20"/>
  <c r="H72" i="20"/>
  <c r="I71" i="20"/>
  <c r="H71" i="20"/>
  <c r="I70" i="20"/>
  <c r="H70" i="20"/>
  <c r="I69" i="20"/>
  <c r="H69" i="20"/>
  <c r="J69" i="20" s="1"/>
  <c r="I68" i="20"/>
  <c r="H68" i="20"/>
  <c r="I67" i="20"/>
  <c r="H67" i="20"/>
  <c r="I66" i="20"/>
  <c r="J66" i="20" s="1"/>
  <c r="H66" i="20"/>
  <c r="I65" i="20"/>
  <c r="H65" i="20"/>
  <c r="I64" i="20"/>
  <c r="H64" i="20"/>
  <c r="I63" i="20"/>
  <c r="H63" i="20"/>
  <c r="I62" i="20"/>
  <c r="H62" i="20"/>
  <c r="I61" i="20"/>
  <c r="H61" i="20"/>
  <c r="I60" i="20"/>
  <c r="H60" i="20"/>
  <c r="I59" i="20"/>
  <c r="H59" i="20"/>
  <c r="I58" i="20"/>
  <c r="H58" i="20"/>
  <c r="I57" i="20"/>
  <c r="H57" i="20"/>
  <c r="I56" i="20"/>
  <c r="H56" i="20"/>
  <c r="I55" i="20"/>
  <c r="H55" i="20"/>
  <c r="I54" i="20"/>
  <c r="H54" i="20"/>
  <c r="I53" i="20"/>
  <c r="H53" i="20"/>
  <c r="I52" i="20"/>
  <c r="H52" i="20"/>
  <c r="I51" i="20"/>
  <c r="H51" i="20"/>
  <c r="I50" i="20"/>
  <c r="H50" i="20"/>
  <c r="I49" i="20"/>
  <c r="H49" i="20"/>
  <c r="I48" i="20"/>
  <c r="H48" i="20"/>
  <c r="I47" i="20"/>
  <c r="H47" i="20"/>
  <c r="I46" i="20"/>
  <c r="H46" i="20"/>
  <c r="I45" i="20"/>
  <c r="H45" i="20"/>
  <c r="I42" i="20"/>
  <c r="H42" i="20"/>
  <c r="I41" i="20"/>
  <c r="H41" i="20"/>
  <c r="I40" i="20"/>
  <c r="H40" i="20"/>
  <c r="I39" i="20"/>
  <c r="H39" i="20"/>
  <c r="I38" i="20"/>
  <c r="H38" i="20"/>
  <c r="I37" i="20"/>
  <c r="H37" i="20"/>
  <c r="I36" i="20"/>
  <c r="J36" i="20" s="1"/>
  <c r="H36" i="20"/>
  <c r="I33" i="20"/>
  <c r="H33" i="20"/>
  <c r="I32" i="20"/>
  <c r="H32" i="20"/>
  <c r="I31" i="20"/>
  <c r="H31" i="20"/>
  <c r="I30" i="20"/>
  <c r="H30" i="20"/>
  <c r="I29" i="20"/>
  <c r="H29" i="20"/>
  <c r="J29" i="20" s="1"/>
  <c r="I28" i="20"/>
  <c r="H28" i="20"/>
  <c r="I27" i="20"/>
  <c r="H27" i="20"/>
  <c r="I26" i="20"/>
  <c r="J26" i="20" s="1"/>
  <c r="H26" i="20"/>
  <c r="I25" i="20"/>
  <c r="H25" i="20"/>
  <c r="I24" i="20"/>
  <c r="H24" i="20"/>
  <c r="I23" i="20"/>
  <c r="H23" i="20"/>
  <c r="I22" i="20"/>
  <c r="H22" i="20"/>
  <c r="I21" i="20"/>
  <c r="H21" i="20"/>
  <c r="J21" i="20" s="1"/>
  <c r="I20" i="20"/>
  <c r="H20" i="20"/>
  <c r="I19" i="20"/>
  <c r="H19" i="20"/>
  <c r="I18" i="20"/>
  <c r="J18" i="20" s="1"/>
  <c r="H18" i="20"/>
  <c r="I17" i="20"/>
  <c r="H17" i="20"/>
  <c r="J17" i="20" s="1"/>
  <c r="I16" i="20"/>
  <c r="H16" i="20"/>
  <c r="I15" i="20"/>
  <c r="H15" i="20"/>
  <c r="I14" i="20"/>
  <c r="H14" i="20"/>
  <c r="I13" i="20"/>
  <c r="H13" i="20"/>
  <c r="J13" i="20" s="1"/>
  <c r="I12" i="20"/>
  <c r="H12" i="20"/>
  <c r="I11" i="20"/>
  <c r="H11" i="20"/>
  <c r="J11" i="20" s="1"/>
  <c r="I10" i="20"/>
  <c r="H10" i="20"/>
  <c r="J10" i="20" s="1"/>
  <c r="I9" i="20"/>
  <c r="H9" i="20"/>
  <c r="I8" i="20"/>
  <c r="H8" i="20"/>
  <c r="I7" i="20"/>
  <c r="H7" i="20"/>
  <c r="I6" i="20"/>
  <c r="H6" i="20"/>
  <c r="I5" i="20"/>
  <c r="H5" i="20"/>
  <c r="I4" i="20"/>
  <c r="H4" i="20"/>
  <c r="J373" i="20" l="1"/>
  <c r="J776" i="20"/>
  <c r="J1076" i="20"/>
  <c r="J1194" i="20"/>
  <c r="J80" i="20"/>
  <c r="J88" i="20"/>
  <c r="J92" i="20"/>
  <c r="J119" i="20"/>
  <c r="J137" i="20"/>
  <c r="J290" i="20"/>
  <c r="J330" i="20"/>
  <c r="J340" i="20"/>
  <c r="J356" i="20"/>
  <c r="J378" i="20"/>
  <c r="J535" i="20"/>
  <c r="J623" i="20"/>
  <c r="J702" i="20"/>
  <c r="J747" i="20"/>
  <c r="J771" i="20"/>
  <c r="J801" i="20"/>
  <c r="J876" i="20"/>
  <c r="J912" i="20"/>
  <c r="J1203" i="20"/>
  <c r="J1245" i="20"/>
  <c r="J1249" i="20"/>
  <c r="J730" i="20"/>
  <c r="J997" i="20"/>
  <c r="J15" i="20"/>
  <c r="J27" i="20"/>
  <c r="J55" i="20"/>
  <c r="J77" i="20"/>
  <c r="J147" i="20"/>
  <c r="J173" i="20"/>
  <c r="J204" i="20"/>
  <c r="J210" i="20"/>
  <c r="J244" i="20"/>
  <c r="J248" i="20"/>
  <c r="J308" i="20"/>
  <c r="J316" i="20"/>
  <c r="J428" i="20"/>
  <c r="J432" i="20"/>
  <c r="J436" i="20"/>
  <c r="J695" i="20"/>
  <c r="I815" i="20"/>
  <c r="J874" i="20"/>
  <c r="J888" i="20"/>
  <c r="J896" i="20"/>
  <c r="J900" i="20"/>
  <c r="J910" i="20"/>
  <c r="J1063" i="20"/>
  <c r="J1176" i="20"/>
  <c r="J1262" i="20"/>
  <c r="J701" i="20"/>
  <c r="J120" i="20"/>
  <c r="J94" i="20"/>
  <c r="J104" i="20"/>
  <c r="J110" i="20"/>
  <c r="J184" i="20"/>
  <c r="J342" i="20"/>
  <c r="J346" i="20"/>
  <c r="J354" i="20"/>
  <c r="J512" i="20"/>
  <c r="J700" i="20"/>
  <c r="J704" i="20"/>
  <c r="J722" i="20"/>
  <c r="J829" i="20"/>
  <c r="J847" i="20"/>
  <c r="J851" i="20"/>
  <c r="J855" i="20"/>
  <c r="J865" i="20"/>
  <c r="J869" i="20"/>
  <c r="J934" i="20"/>
  <c r="J946" i="20"/>
  <c r="J960" i="20"/>
  <c r="J964" i="20"/>
  <c r="J968" i="20"/>
  <c r="J992" i="20"/>
  <c r="J1004" i="20"/>
  <c r="J1008" i="20"/>
  <c r="J1016" i="20"/>
  <c r="J1020" i="20"/>
  <c r="J1181" i="20"/>
  <c r="J1189" i="20"/>
  <c r="J1239" i="20"/>
  <c r="J1267" i="20"/>
  <c r="J1406" i="20"/>
  <c r="J1414" i="20"/>
  <c r="J1418" i="20"/>
  <c r="J1426" i="20"/>
  <c r="J1467" i="20"/>
  <c r="J243" i="20"/>
  <c r="J5" i="20"/>
  <c r="J114" i="20"/>
  <c r="J126" i="20"/>
  <c r="J132" i="20"/>
  <c r="J144" i="20"/>
  <c r="J158" i="20"/>
  <c r="J174" i="20"/>
  <c r="J179" i="20"/>
  <c r="J215" i="20"/>
  <c r="J223" i="20"/>
  <c r="J227" i="20"/>
  <c r="J411" i="20"/>
  <c r="J415" i="20"/>
  <c r="J419" i="20"/>
  <c r="J437" i="20"/>
  <c r="J441" i="20"/>
  <c r="J647" i="20"/>
  <c r="J657" i="20"/>
  <c r="J8" i="20"/>
  <c r="J12" i="20"/>
  <c r="J16" i="20"/>
  <c r="J24" i="20"/>
  <c r="J38" i="20"/>
  <c r="J48" i="20"/>
  <c r="J56" i="20"/>
  <c r="J85" i="20"/>
  <c r="J103" i="20"/>
  <c r="J117" i="20"/>
  <c r="J125" i="20"/>
  <c r="J259" i="20"/>
  <c r="J267" i="20"/>
  <c r="J277" i="20"/>
  <c r="J285" i="20"/>
  <c r="J326" i="20"/>
  <c r="J410" i="20"/>
  <c r="I445" i="20"/>
  <c r="J524" i="20"/>
  <c r="J528" i="20"/>
  <c r="J685" i="20"/>
  <c r="J784" i="20"/>
  <c r="J790" i="20"/>
  <c r="J809" i="20"/>
  <c r="J846" i="20"/>
  <c r="J917" i="20"/>
  <c r="J955" i="20"/>
  <c r="J1006" i="20"/>
  <c r="J1073" i="20"/>
  <c r="J1077" i="20"/>
  <c r="J1099" i="20"/>
  <c r="J1111" i="20"/>
  <c r="J1187" i="20"/>
  <c r="J1228" i="20"/>
  <c r="J1315" i="20"/>
  <c r="J1413" i="20"/>
  <c r="J1437" i="20"/>
  <c r="J1522" i="20"/>
  <c r="J78" i="20"/>
  <c r="J667" i="20"/>
  <c r="J668" i="20" s="1"/>
  <c r="J1519" i="20"/>
  <c r="J315" i="20"/>
  <c r="J735" i="20"/>
  <c r="J825" i="20"/>
  <c r="J1139" i="20"/>
  <c r="J45" i="20"/>
  <c r="J61" i="20"/>
  <c r="J50" i="20"/>
  <c r="J54" i="20"/>
  <c r="J58" i="20"/>
  <c r="J153" i="20"/>
  <c r="J195" i="20"/>
  <c r="J216" i="20"/>
  <c r="J249" i="20"/>
  <c r="J257" i="20"/>
  <c r="J265" i="20"/>
  <c r="J273" i="20"/>
  <c r="J299" i="20"/>
  <c r="J300" i="20" s="1"/>
  <c r="J324" i="20"/>
  <c r="J337" i="20"/>
  <c r="J345" i="20"/>
  <c r="J353" i="20"/>
  <c r="J357" i="20"/>
  <c r="J420" i="20"/>
  <c r="J438" i="20"/>
  <c r="J480" i="20"/>
  <c r="J498" i="20"/>
  <c r="J614" i="20"/>
  <c r="I620" i="20"/>
  <c r="J797" i="20"/>
  <c r="H815" i="20"/>
  <c r="J818" i="20"/>
  <c r="J875" i="20"/>
  <c r="J893" i="20"/>
  <c r="J1097" i="20"/>
  <c r="J1120" i="20"/>
  <c r="J1512" i="20"/>
  <c r="J1513" i="20" s="1"/>
  <c r="J1529" i="20"/>
  <c r="J1530" i="20" s="1"/>
  <c r="J381" i="20"/>
  <c r="J264" i="20"/>
  <c r="J1312" i="20"/>
  <c r="J405" i="20"/>
  <c r="J421" i="20"/>
  <c r="J592" i="20"/>
  <c r="J656" i="20"/>
  <c r="J697" i="20"/>
  <c r="J759" i="20"/>
  <c r="J763" i="20"/>
  <c r="J782" i="20"/>
  <c r="I811" i="20"/>
  <c r="J1024" i="20"/>
  <c r="J1148" i="20"/>
  <c r="J1197" i="20"/>
  <c r="J1238" i="20"/>
  <c r="J1355" i="20"/>
  <c r="J1415" i="20"/>
  <c r="J156" i="20"/>
  <c r="J429" i="20"/>
  <c r="J122" i="20"/>
  <c r="J256" i="20"/>
  <c r="J930" i="20"/>
  <c r="J1007" i="20"/>
  <c r="J41" i="20"/>
  <c r="J47" i="20"/>
  <c r="J63" i="20"/>
  <c r="J67" i="20"/>
  <c r="J71" i="20"/>
  <c r="J154" i="20"/>
  <c r="J166" i="20"/>
  <c r="J213" i="20"/>
  <c r="J217" i="20"/>
  <c r="J221" i="20"/>
  <c r="J463" i="20"/>
  <c r="J779" i="20"/>
  <c r="J783" i="20"/>
  <c r="J1017" i="20"/>
  <c r="J1106" i="20"/>
  <c r="J1160" i="20"/>
  <c r="J1164" i="20"/>
  <c r="J1190" i="20"/>
  <c r="H1346" i="20"/>
  <c r="B42" i="19"/>
  <c r="B45" i="19" s="1"/>
  <c r="B47" i="19" s="1"/>
  <c r="J40" i="20"/>
  <c r="J86" i="20"/>
  <c r="J90" i="20"/>
  <c r="J109" i="20"/>
  <c r="J116" i="20"/>
  <c r="J150" i="20"/>
  <c r="J219" i="20"/>
  <c r="J251" i="20"/>
  <c r="J302" i="20"/>
  <c r="J349" i="20"/>
  <c r="J377" i="20"/>
  <c r="J424" i="20"/>
  <c r="J890" i="20"/>
  <c r="J947" i="20"/>
  <c r="J145" i="20"/>
  <c r="J181" i="20"/>
  <c r="J9" i="20"/>
  <c r="J32" i="20"/>
  <c r="J62" i="20"/>
  <c r="J76" i="20"/>
  <c r="J278" i="20"/>
  <c r="J291" i="20"/>
  <c r="J307" i="20"/>
  <c r="J339" i="20"/>
  <c r="J343" i="20"/>
  <c r="J461" i="20"/>
  <c r="J479" i="20"/>
  <c r="J497" i="20"/>
  <c r="J544" i="20"/>
  <c r="J545" i="20" s="1"/>
  <c r="J650" i="20"/>
  <c r="J842" i="20"/>
  <c r="J966" i="20"/>
  <c r="J970" i="20"/>
  <c r="I1036" i="20"/>
  <c r="J1092" i="20"/>
  <c r="J1232" i="20"/>
  <c r="J1243" i="20"/>
  <c r="J1293" i="20"/>
  <c r="J1314" i="20"/>
  <c r="F1346" i="20"/>
  <c r="J1446" i="20"/>
  <c r="J1451" i="20"/>
  <c r="I1010" i="10"/>
  <c r="L1010" i="10" s="1"/>
  <c r="F1375" i="20"/>
  <c r="C20" i="19" s="1"/>
  <c r="D20" i="19" s="1"/>
  <c r="I1045" i="10"/>
  <c r="L1045" i="10" s="1"/>
  <c r="F1433" i="20"/>
  <c r="J338" i="20"/>
  <c r="J532" i="20"/>
  <c r="J1067" i="20"/>
  <c r="J1068" i="20" s="1"/>
  <c r="J281" i="20"/>
  <c r="J294" i="20"/>
  <c r="J304" i="20"/>
  <c r="J430" i="20"/>
  <c r="J813" i="20"/>
  <c r="J949" i="20"/>
  <c r="J1236" i="20"/>
  <c r="J1420" i="20"/>
  <c r="I1069" i="10"/>
  <c r="L1069" i="10" s="1"/>
  <c r="F1506" i="20"/>
  <c r="J65" i="20"/>
  <c r="J75" i="20"/>
  <c r="J500" i="20"/>
  <c r="J39" i="20"/>
  <c r="J52" i="20"/>
  <c r="J60" i="20"/>
  <c r="J81" i="20"/>
  <c r="J89" i="20"/>
  <c r="J96" i="20"/>
  <c r="J102" i="20"/>
  <c r="J136" i="20"/>
  <c r="J140" i="20"/>
  <c r="J168" i="20"/>
  <c r="J185" i="20"/>
  <c r="J194" i="20"/>
  <c r="J201" i="20"/>
  <c r="J205" i="20"/>
  <c r="J218" i="20"/>
  <c r="J229" i="20"/>
  <c r="J236" i="20"/>
  <c r="J246" i="20"/>
  <c r="J254" i="20"/>
  <c r="J262" i="20"/>
  <c r="J266" i="20"/>
  <c r="J271" i="20"/>
  <c r="J289" i="20"/>
  <c r="J359" i="20"/>
  <c r="J363" i="20"/>
  <c r="J376" i="20"/>
  <c r="J380" i="20"/>
  <c r="J417" i="20"/>
  <c r="J427" i="20"/>
  <c r="J431" i="20"/>
  <c r="J435" i="20"/>
  <c r="J462" i="20"/>
  <c r="J477" i="20"/>
  <c r="I653" i="20"/>
  <c r="I786" i="20"/>
  <c r="H805" i="20"/>
  <c r="J830" i="20"/>
  <c r="H1513" i="20"/>
  <c r="J518" i="20"/>
  <c r="J30" i="20"/>
  <c r="J49" i="20"/>
  <c r="J53" i="20"/>
  <c r="J57" i="20"/>
  <c r="J64" i="20"/>
  <c r="J97" i="20"/>
  <c r="J123" i="20"/>
  <c r="J129" i="20"/>
  <c r="J133" i="20"/>
  <c r="J157" i="20"/>
  <c r="J211" i="20"/>
  <c r="J237" i="20"/>
  <c r="J282" i="20"/>
  <c r="J287" i="20"/>
  <c r="J295" i="20"/>
  <c r="H300" i="20"/>
  <c r="J341" i="20"/>
  <c r="J369" i="20"/>
  <c r="J384" i="20"/>
  <c r="J392" i="20"/>
  <c r="J418" i="20"/>
  <c r="J699" i="20"/>
  <c r="J827" i="20"/>
  <c r="J927" i="20"/>
  <c r="J931" i="20"/>
  <c r="J956" i="20"/>
  <c r="J1102" i="20"/>
  <c r="J1208" i="20"/>
  <c r="I1047" i="10"/>
  <c r="L1047" i="10" s="1"/>
  <c r="J533" i="20"/>
  <c r="J595" i="20"/>
  <c r="G624" i="20"/>
  <c r="J651" i="20"/>
  <c r="J673" i="20"/>
  <c r="J780" i="20"/>
  <c r="J819" i="20"/>
  <c r="J839" i="20"/>
  <c r="J887" i="20"/>
  <c r="J895" i="20"/>
  <c r="J909" i="20"/>
  <c r="J913" i="20"/>
  <c r="J963" i="20"/>
  <c r="J975" i="20"/>
  <c r="J1034" i="20"/>
  <c r="J1114" i="20"/>
  <c r="J1118" i="20"/>
  <c r="J1121" i="20"/>
  <c r="J1125" i="20"/>
  <c r="J1133" i="20"/>
  <c r="J1170" i="20"/>
  <c r="J1178" i="20"/>
  <c r="J1226" i="20"/>
  <c r="J1237" i="20"/>
  <c r="J1264" i="20"/>
  <c r="H1316" i="20"/>
  <c r="H1318" i="20" s="1"/>
  <c r="J1351" i="20"/>
  <c r="J1354" i="20"/>
  <c r="J1411" i="20"/>
  <c r="J1421" i="20"/>
  <c r="J1429" i="20"/>
  <c r="J1440" i="20"/>
  <c r="G1493" i="20"/>
  <c r="J170" i="20"/>
  <c r="J203" i="20"/>
  <c r="J234" i="20"/>
  <c r="J312" i="20"/>
  <c r="J320" i="20"/>
  <c r="J361" i="20"/>
  <c r="J683" i="20"/>
  <c r="J751" i="20"/>
  <c r="J761" i="20"/>
  <c r="J861" i="20"/>
  <c r="J1013" i="20"/>
  <c r="J1186" i="20"/>
  <c r="J1345" i="20"/>
  <c r="J1424" i="20"/>
  <c r="J1471" i="20"/>
  <c r="J1472" i="20" s="1"/>
  <c r="I1541" i="20"/>
  <c r="J111" i="20"/>
  <c r="J118" i="20"/>
  <c r="J131" i="20"/>
  <c r="J139" i="20"/>
  <c r="J143" i="20"/>
  <c r="J152" i="20"/>
  <c r="J167" i="20"/>
  <c r="J182" i="20"/>
  <c r="J193" i="20"/>
  <c r="J196" i="20"/>
  <c r="J200" i="20"/>
  <c r="J224" i="20"/>
  <c r="J260" i="20"/>
  <c r="J313" i="20"/>
  <c r="J317" i="20"/>
  <c r="J331" i="20"/>
  <c r="J348" i="20"/>
  <c r="J362" i="20"/>
  <c r="J379" i="20"/>
  <c r="J404" i="20"/>
  <c r="J481" i="20"/>
  <c r="J499" i="20"/>
  <c r="J521" i="20"/>
  <c r="J531" i="20"/>
  <c r="I616" i="20"/>
  <c r="J694" i="20"/>
  <c r="J718" i="20"/>
  <c r="J736" i="20"/>
  <c r="J744" i="20"/>
  <c r="J785" i="20"/>
  <c r="J810" i="20"/>
  <c r="J848" i="20"/>
  <c r="J862" i="20"/>
  <c r="J866" i="20"/>
  <c r="J879" i="20"/>
  <c r="J892" i="20"/>
  <c r="J933" i="20"/>
  <c r="J1022" i="20"/>
  <c r="J1029" i="20"/>
  <c r="J1075" i="20"/>
  <c r="J1115" i="20"/>
  <c r="J1135" i="20"/>
  <c r="J1150" i="20"/>
  <c r="J1153" i="20"/>
  <c r="J1157" i="20"/>
  <c r="J1161" i="20"/>
  <c r="J1172" i="20"/>
  <c r="J1198" i="20"/>
  <c r="J1205" i="20"/>
  <c r="J1209" i="20"/>
  <c r="J1223" i="20"/>
  <c r="J1242" i="20"/>
  <c r="J1246" i="20"/>
  <c r="J1299" i="20"/>
  <c r="J1313" i="20"/>
  <c r="J1316" i="20" s="1"/>
  <c r="J1318" i="20" s="1"/>
  <c r="J1322" i="20" s="1"/>
  <c r="J1422" i="20"/>
  <c r="J1436" i="20"/>
  <c r="J1438" i="20"/>
  <c r="I1468" i="20"/>
  <c r="I396" i="10"/>
  <c r="L396" i="10" s="1"/>
  <c r="J698" i="20"/>
  <c r="J719" i="20"/>
  <c r="J733" i="20"/>
  <c r="J737" i="20"/>
  <c r="J745" i="20"/>
  <c r="J778" i="20"/>
  <c r="J897" i="20"/>
  <c r="J919" i="20"/>
  <c r="J977" i="20"/>
  <c r="J995" i="20"/>
  <c r="J1038" i="20"/>
  <c r="J1039" i="20" s="1"/>
  <c r="J1072" i="20"/>
  <c r="J1090" i="20"/>
  <c r="J1154" i="20"/>
  <c r="J1180" i="20"/>
  <c r="J1202" i="20"/>
  <c r="J1266" i="20"/>
  <c r="J1402" i="20"/>
  <c r="J1407" i="20"/>
  <c r="J1540" i="20"/>
  <c r="D11" i="19"/>
  <c r="F645" i="20"/>
  <c r="F1042" i="20"/>
  <c r="F1455" i="20"/>
  <c r="I1088" i="10"/>
  <c r="L1088" i="10" s="1"/>
  <c r="F1251" i="20"/>
  <c r="F1316" i="20"/>
  <c r="F1318" i="20" s="1"/>
  <c r="F1491" i="20"/>
  <c r="F1493" i="20" s="1"/>
  <c r="C23" i="19" s="1"/>
  <c r="D23" i="19" s="1"/>
  <c r="I1098" i="10"/>
  <c r="L1098" i="10" s="1"/>
  <c r="I1015" i="10"/>
  <c r="L1015" i="10" s="1"/>
  <c r="F558" i="20"/>
  <c r="F560" i="20" s="1"/>
  <c r="C34" i="19" s="1"/>
  <c r="D34" i="19" s="1"/>
  <c r="I1008" i="10"/>
  <c r="L1008" i="10" s="1"/>
  <c r="F1478" i="20"/>
  <c r="F661" i="20"/>
  <c r="F668" i="20"/>
  <c r="F1468" i="20"/>
  <c r="I1095" i="10"/>
  <c r="L1095" i="10" s="1"/>
  <c r="I440" i="10"/>
  <c r="L440" i="10" s="1"/>
  <c r="J725" i="20"/>
  <c r="J726" i="20" s="1"/>
  <c r="H726" i="20"/>
  <c r="I34" i="20"/>
  <c r="J261" i="20"/>
  <c r="H399" i="20"/>
  <c r="J33" i="20"/>
  <c r="I43" i="20"/>
  <c r="J42" i="20"/>
  <c r="J51" i="20"/>
  <c r="J141" i="20"/>
  <c r="J162" i="20"/>
  <c r="J231" i="20"/>
  <c r="J319" i="20"/>
  <c r="J352" i="20"/>
  <c r="J366" i="20"/>
  <c r="J371" i="20"/>
  <c r="J386" i="20"/>
  <c r="J414" i="20"/>
  <c r="J476" i="20"/>
  <c r="J483" i="20"/>
  <c r="J496" i="20"/>
  <c r="J517" i="20"/>
  <c r="J705" i="20"/>
  <c r="J715" i="20"/>
  <c r="J720" i="20"/>
  <c r="J729" i="20"/>
  <c r="J739" i="20"/>
  <c r="J803" i="20"/>
  <c r="J852" i="20"/>
  <c r="J886" i="20"/>
  <c r="J891" i="20"/>
  <c r="J916" i="20"/>
  <c r="J1059" i="20"/>
  <c r="J1110" i="20"/>
  <c r="J1156" i="20"/>
  <c r="J1206" i="20"/>
  <c r="J1211" i="20"/>
  <c r="J1227" i="20"/>
  <c r="J1348" i="20"/>
  <c r="J1349" i="20" s="1"/>
  <c r="H1349" i="20"/>
  <c r="H1369" i="20"/>
  <c r="J1368" i="20"/>
  <c r="J1369" i="20" s="1"/>
  <c r="J1399" i="20"/>
  <c r="J1400" i="20" s="1"/>
  <c r="I1400" i="20"/>
  <c r="H1464" i="20"/>
  <c r="J1463" i="20"/>
  <c r="J1464" i="20" s="1"/>
  <c r="G723" i="20"/>
  <c r="J7" i="20"/>
  <c r="J14" i="20"/>
  <c r="J19" i="20"/>
  <c r="J115" i="20"/>
  <c r="J134" i="20"/>
  <c r="J165" i="20"/>
  <c r="J186" i="20"/>
  <c r="G207" i="20"/>
  <c r="J241" i="20"/>
  <c r="J280" i="20"/>
  <c r="J292" i="20"/>
  <c r="J310" i="20"/>
  <c r="J327" i="20"/>
  <c r="J336" i="20"/>
  <c r="J350" i="20"/>
  <c r="J394" i="20"/>
  <c r="J407" i="20"/>
  <c r="I465" i="20"/>
  <c r="I467" i="20" s="1"/>
  <c r="I558" i="20"/>
  <c r="I560" i="20" s="1"/>
  <c r="J613" i="20"/>
  <c r="J671" i="20"/>
  <c r="J686" i="20"/>
  <c r="J693" i="20"/>
  <c r="J765" i="20"/>
  <c r="G773" i="20"/>
  <c r="H811" i="20"/>
  <c r="J808" i="20"/>
  <c r="J867" i="20"/>
  <c r="J972" i="20"/>
  <c r="J981" i="20"/>
  <c r="J982" i="20" s="1"/>
  <c r="J993" i="20"/>
  <c r="J1001" i="20"/>
  <c r="I1065" i="20"/>
  <c r="H1065" i="20"/>
  <c r="J1103" i="20"/>
  <c r="J1105" i="20"/>
  <c r="J1108" i="20"/>
  <c r="J1131" i="20"/>
  <c r="J1149" i="20"/>
  <c r="J1204" i="20"/>
  <c r="J1387" i="20"/>
  <c r="J1447" i="20"/>
  <c r="J1508" i="20"/>
  <c r="H1510" i="20"/>
  <c r="G268" i="20"/>
  <c r="J325" i="20"/>
  <c r="J372" i="20"/>
  <c r="J382" i="20"/>
  <c r="J387" i="20"/>
  <c r="J527" i="20"/>
  <c r="G577" i="20"/>
  <c r="G579" i="20" s="1"/>
  <c r="H593" i="20"/>
  <c r="J597" i="20"/>
  <c r="J626" i="20"/>
  <c r="J627" i="20" s="1"/>
  <c r="J706" i="20"/>
  <c r="J721" i="20"/>
  <c r="J755" i="20"/>
  <c r="H786" i="20"/>
  <c r="J792" i="20"/>
  <c r="J835" i="20"/>
  <c r="J853" i="20"/>
  <c r="J967" i="20"/>
  <c r="J996" i="20"/>
  <c r="J1060" i="20"/>
  <c r="J1142" i="20"/>
  <c r="J1340" i="20"/>
  <c r="F300" i="20"/>
  <c r="I271" i="10"/>
  <c r="L271" i="10" s="1"/>
  <c r="J25" i="20"/>
  <c r="I73" i="20"/>
  <c r="J95" i="20"/>
  <c r="J135" i="20"/>
  <c r="J161" i="20"/>
  <c r="J220" i="20"/>
  <c r="J225" i="20"/>
  <c r="J293" i="20"/>
  <c r="G332" i="20"/>
  <c r="J311" i="20"/>
  <c r="J318" i="20"/>
  <c r="J358" i="20"/>
  <c r="J408" i="20"/>
  <c r="J413" i="20"/>
  <c r="J482" i="20"/>
  <c r="J516" i="20"/>
  <c r="G593" i="20"/>
  <c r="J632" i="20"/>
  <c r="J633" i="20" s="1"/>
  <c r="J672" i="20"/>
  <c r="J687" i="20"/>
  <c r="J709" i="20"/>
  <c r="J738" i="20"/>
  <c r="J743" i="20"/>
  <c r="J766" i="20"/>
  <c r="J907" i="20"/>
  <c r="J915" i="20"/>
  <c r="J920" i="20"/>
  <c r="J939" i="20"/>
  <c r="J973" i="20"/>
  <c r="J978" i="20"/>
  <c r="J1356" i="20"/>
  <c r="F106" i="20"/>
  <c r="I92" i="10"/>
  <c r="L92" i="10" s="1"/>
  <c r="F522" i="20"/>
  <c r="I529" i="10"/>
  <c r="L529" i="10" s="1"/>
  <c r="G620" i="20"/>
  <c r="I665" i="20"/>
  <c r="G793" i="20"/>
  <c r="J1061" i="20"/>
  <c r="J1071" i="20"/>
  <c r="J1109" i="20"/>
  <c r="J1130" i="20"/>
  <c r="J1158" i="20"/>
  <c r="J1229" i="20"/>
  <c r="J1292" i="20"/>
  <c r="J1428" i="20"/>
  <c r="J1432" i="20"/>
  <c r="J1433" i="20" s="1"/>
  <c r="G106" i="20"/>
  <c r="J82" i="20"/>
  <c r="J108" i="20"/>
  <c r="G422" i="20"/>
  <c r="G148" i="20"/>
  <c r="J6" i="20"/>
  <c r="J23" i="20"/>
  <c r="J28" i="20"/>
  <c r="J46" i="20"/>
  <c r="J72" i="20"/>
  <c r="J202" i="20"/>
  <c r="J250" i="20"/>
  <c r="J255" i="20"/>
  <c r="J279" i="20"/>
  <c r="J286" i="20"/>
  <c r="J309" i="20"/>
  <c r="J335" i="20"/>
  <c r="I422" i="20"/>
  <c r="J519" i="20"/>
  <c r="G602" i="20"/>
  <c r="J601" i="20"/>
  <c r="J652" i="20"/>
  <c r="J670" i="20"/>
  <c r="G677" i="20"/>
  <c r="J675" i="20"/>
  <c r="J749" i="20"/>
  <c r="H793" i="20"/>
  <c r="J817" i="20"/>
  <c r="J841" i="20"/>
  <c r="J881" i="20"/>
  <c r="J898" i="20"/>
  <c r="J905" i="20"/>
  <c r="J945" i="20"/>
  <c r="J961" i="20"/>
  <c r="J971" i="20"/>
  <c r="J1000" i="20"/>
  <c r="J1018" i="20"/>
  <c r="J1025" i="20"/>
  <c r="J1032" i="20"/>
  <c r="H1039" i="20"/>
  <c r="F1068" i="20"/>
  <c r="J1163" i="20"/>
  <c r="J1173" i="20"/>
  <c r="G1251" i="20"/>
  <c r="G1253" i="20" s="1"/>
  <c r="J1244" i="20"/>
  <c r="J1247" i="20"/>
  <c r="I1388" i="20"/>
  <c r="I1390" i="20" s="1"/>
  <c r="J1179" i="20"/>
  <c r="J1265" i="20"/>
  <c r="H1296" i="20"/>
  <c r="I1301" i="20"/>
  <c r="I1342" i="20"/>
  <c r="J1341" i="20"/>
  <c r="H1357" i="20"/>
  <c r="I1377" i="20"/>
  <c r="J1412" i="20"/>
  <c r="J1509" i="20"/>
  <c r="F872" i="20"/>
  <c r="I429" i="10"/>
  <c r="L429" i="10" s="1"/>
  <c r="F1516" i="20"/>
  <c r="I1077" i="10"/>
  <c r="L1077" i="10" s="1"/>
  <c r="F1530" i="20"/>
  <c r="I1085" i="10"/>
  <c r="L1085" i="10" s="1"/>
  <c r="I706" i="10"/>
  <c r="L706" i="10" s="1"/>
  <c r="J124" i="20"/>
  <c r="J138" i="20"/>
  <c r="J192" i="20"/>
  <c r="J199" i="20"/>
  <c r="J222" i="20"/>
  <c r="J252" i="20"/>
  <c r="J270" i="20"/>
  <c r="J275" i="20"/>
  <c r="J296" i="20"/>
  <c r="J306" i="20"/>
  <c r="J322" i="20"/>
  <c r="J347" i="20"/>
  <c r="I396" i="20"/>
  <c r="J375" i="20"/>
  <c r="G396" i="20"/>
  <c r="J391" i="20"/>
  <c r="J403" i="20"/>
  <c r="J412" i="20"/>
  <c r="J426" i="20"/>
  <c r="J433" i="20"/>
  <c r="J442" i="20"/>
  <c r="J460" i="20"/>
  <c r="G484" i="20"/>
  <c r="G486" i="20" s="1"/>
  <c r="G501" i="20"/>
  <c r="G503" i="20" s="1"/>
  <c r="J514" i="20"/>
  <c r="J530" i="20"/>
  <c r="H577" i="20"/>
  <c r="J599" i="20"/>
  <c r="J649" i="20"/>
  <c r="J660" i="20"/>
  <c r="J661" i="20" s="1"/>
  <c r="J674" i="20"/>
  <c r="J696" i="20"/>
  <c r="J708" i="20"/>
  <c r="H723" i="20"/>
  <c r="J741" i="20"/>
  <c r="J758" i="20"/>
  <c r="J770" i="20"/>
  <c r="J773" i="20" s="1"/>
  <c r="G786" i="20"/>
  <c r="J791" i="20"/>
  <c r="J843" i="20"/>
  <c r="J850" i="20"/>
  <c r="J864" i="20"/>
  <c r="J871" i="20"/>
  <c r="J878" i="20"/>
  <c r="J932" i="20"/>
  <c r="J937" i="20"/>
  <c r="J942" i="20"/>
  <c r="F988" i="20"/>
  <c r="J998" i="20"/>
  <c r="J1003" i="20"/>
  <c r="J1005" i="20"/>
  <c r="J1010" i="20"/>
  <c r="J1015" i="20"/>
  <c r="J1064" i="20"/>
  <c r="J1107" i="20"/>
  <c r="J1122" i="20"/>
  <c r="J1127" i="20"/>
  <c r="J1129" i="20"/>
  <c r="J1134" i="20"/>
  <c r="J1141" i="20"/>
  <c r="J1155" i="20"/>
  <c r="J1177" i="20"/>
  <c r="J1182" i="20"/>
  <c r="J1201" i="20"/>
  <c r="J1263" i="20"/>
  <c r="J1405" i="20"/>
  <c r="J1410" i="20"/>
  <c r="J1425" i="20"/>
  <c r="J1449" i="20"/>
  <c r="F1458" i="20"/>
  <c r="I1060" i="10"/>
  <c r="L1060" i="10" s="1"/>
  <c r="I1089" i="10"/>
  <c r="L1089" i="10" s="1"/>
  <c r="I1009" i="10"/>
  <c r="L1009" i="10" s="1"/>
  <c r="F985" i="20"/>
  <c r="I475" i="10"/>
  <c r="L475" i="10" s="1"/>
  <c r="F1349" i="20"/>
  <c r="I1004" i="10"/>
  <c r="L1004" i="10" s="1"/>
  <c r="C12" i="19"/>
  <c r="D12" i="19" s="1"/>
  <c r="F570" i="20"/>
  <c r="I399" i="10"/>
  <c r="L399" i="10" s="1"/>
  <c r="F1503" i="20"/>
  <c r="I1068" i="10"/>
  <c r="L1068" i="10" s="1"/>
  <c r="F1537" i="20"/>
  <c r="I1091" i="10"/>
  <c r="L1091" i="10" s="1"/>
  <c r="C13" i="19"/>
  <c r="D13" i="19" s="1"/>
  <c r="I1087" i="10"/>
  <c r="L1087" i="10" s="1"/>
  <c r="J191" i="20"/>
  <c r="J253" i="20"/>
  <c r="G1270" i="20"/>
  <c r="J515" i="20"/>
  <c r="H522" i="20"/>
  <c r="G558" i="20"/>
  <c r="G560" i="20" s="1"/>
  <c r="J589" i="20"/>
  <c r="J591" i="20"/>
  <c r="J600" i="20"/>
  <c r="G665" i="20"/>
  <c r="J692" i="20"/>
  <c r="J752" i="20"/>
  <c r="J762" i="20"/>
  <c r="J767" i="20"/>
  <c r="J799" i="20"/>
  <c r="J804" i="20"/>
  <c r="J814" i="20"/>
  <c r="J834" i="20"/>
  <c r="J858" i="20"/>
  <c r="J877" i="20"/>
  <c r="J882" i="20"/>
  <c r="J889" i="20"/>
  <c r="J894" i="20"/>
  <c r="J903" i="20"/>
  <c r="J908" i="20"/>
  <c r="J938" i="20"/>
  <c r="J950" i="20"/>
  <c r="J959" i="20"/>
  <c r="J969" i="20"/>
  <c r="J976" i="20"/>
  <c r="J994" i="20"/>
  <c r="J999" i="20"/>
  <c r="J1014" i="20"/>
  <c r="J1019" i="20"/>
  <c r="J1021" i="20"/>
  <c r="J1026" i="20"/>
  <c r="J1093" i="20"/>
  <c r="J1098" i="20"/>
  <c r="J1113" i="20"/>
  <c r="J1123" i="20"/>
  <c r="J1295" i="20"/>
  <c r="J1416" i="20"/>
  <c r="J1547" i="20"/>
  <c r="J1548" i="20" s="1"/>
  <c r="J31" i="20"/>
  <c r="G43" i="20"/>
  <c r="G73" i="20"/>
  <c r="J93" i="20"/>
  <c r="G176" i="20"/>
  <c r="J22" i="20"/>
  <c r="J59" i="20"/>
  <c r="J68" i="20"/>
  <c r="J84" i="20"/>
  <c r="J98" i="20"/>
  <c r="J121" i="20"/>
  <c r="J146" i="20"/>
  <c r="J155" i="20"/>
  <c r="J171" i="20"/>
  <c r="J228" i="20"/>
  <c r="J235" i="20"/>
  <c r="J258" i="20"/>
  <c r="J274" i="20"/>
  <c r="J283" i="20"/>
  <c r="J314" i="20"/>
  <c r="J344" i="20"/>
  <c r="J360" i="20"/>
  <c r="J367" i="20"/>
  <c r="J374" i="20"/>
  <c r="J383" i="20"/>
  <c r="J390" i="20"/>
  <c r="F399" i="20"/>
  <c r="J409" i="20"/>
  <c r="J416" i="20"/>
  <c r="J425" i="20"/>
  <c r="J444" i="20"/>
  <c r="J459" i="20"/>
  <c r="J464" i="20"/>
  <c r="J513" i="20"/>
  <c r="J529" i="20"/>
  <c r="J534" i="20"/>
  <c r="I593" i="20"/>
  <c r="H624" i="20"/>
  <c r="G658" i="20"/>
  <c r="H665" i="20"/>
  <c r="J676" i="20"/>
  <c r="J688" i="20"/>
  <c r="J710" i="20"/>
  <c r="J740" i="20"/>
  <c r="J757" i="20"/>
  <c r="J781" i="20"/>
  <c r="J837" i="20"/>
  <c r="J849" i="20"/>
  <c r="I872" i="20"/>
  <c r="J863" i="20"/>
  <c r="J868" i="20"/>
  <c r="J899" i="20"/>
  <c r="J911" i="20"/>
  <c r="J929" i="20"/>
  <c r="J941" i="20"/>
  <c r="J948" i="20"/>
  <c r="J957" i="20"/>
  <c r="J962" i="20"/>
  <c r="J1002" i="20"/>
  <c r="J1009" i="20"/>
  <c r="J1035" i="20"/>
  <c r="J1091" i="20"/>
  <c r="J1101" i="20"/>
  <c r="J1116" i="20"/>
  <c r="J1126" i="20"/>
  <c r="J1138" i="20"/>
  <c r="J1143" i="20"/>
  <c r="J1169" i="20"/>
  <c r="J1171" i="20"/>
  <c r="J1193" i="20"/>
  <c r="J1195" i="20"/>
  <c r="H1251" i="20"/>
  <c r="H1253" i="20" s="1"/>
  <c r="I1268" i="20"/>
  <c r="I1270" i="20" s="1"/>
  <c r="J1352" i="20"/>
  <c r="G1390" i="20"/>
  <c r="I1452" i="20"/>
  <c r="H1537" i="20"/>
  <c r="J1535" i="20"/>
  <c r="F624" i="20"/>
  <c r="I421" i="10"/>
  <c r="L421" i="10" s="1"/>
  <c r="F539" i="20"/>
  <c r="I387" i="10"/>
  <c r="L387" i="10" s="1"/>
  <c r="F608" i="20"/>
  <c r="I417" i="10"/>
  <c r="L417" i="10" s="1"/>
  <c r="F1268" i="20"/>
  <c r="F1270" i="20" s="1"/>
  <c r="C10" i="19" s="1"/>
  <c r="H1548" i="20"/>
  <c r="F542" i="20"/>
  <c r="I597" i="10"/>
  <c r="L597" i="10" s="1"/>
  <c r="F627" i="20"/>
  <c r="I423" i="10"/>
  <c r="L423" i="10" s="1"/>
  <c r="F773" i="20"/>
  <c r="F815" i="20"/>
  <c r="F1548" i="20"/>
  <c r="I1076" i="10"/>
  <c r="L1076" i="10" s="1"/>
  <c r="I411" i="10"/>
  <c r="L411" i="10" s="1"/>
  <c r="J1523" i="20"/>
  <c r="F332" i="20"/>
  <c r="I273" i="10"/>
  <c r="L273" i="10" s="1"/>
  <c r="F616" i="20"/>
  <c r="I419" i="10"/>
  <c r="L419" i="10" s="1"/>
  <c r="F630" i="20"/>
  <c r="I426" i="10"/>
  <c r="L426" i="10" s="1"/>
  <c r="F1524" i="20"/>
  <c r="F1452" i="20"/>
  <c r="F1441" i="20"/>
  <c r="F1377" i="20"/>
  <c r="F1036" i="20"/>
  <c r="F953" i="20"/>
  <c r="F811" i="20"/>
  <c r="F536" i="20"/>
  <c r="F786" i="20"/>
  <c r="F148" i="20"/>
  <c r="F593" i="20"/>
  <c r="F484" i="20"/>
  <c r="F486" i="20" s="1"/>
  <c r="C31" i="19" s="1"/>
  <c r="D31" i="19" s="1"/>
  <c r="F501" i="20"/>
  <c r="F503" i="20" s="1"/>
  <c r="C30" i="19" s="1"/>
  <c r="D30" i="19" s="1"/>
  <c r="F187" i="20"/>
  <c r="F768" i="20"/>
  <c r="F577" i="20"/>
  <c r="F579" i="20" s="1"/>
  <c r="C37" i="19" s="1"/>
  <c r="D37" i="19" s="1"/>
  <c r="F620" i="20"/>
  <c r="F658" i="20"/>
  <c r="F805" i="20"/>
  <c r="F689" i="20"/>
  <c r="F665" i="20"/>
  <c r="F653" i="20"/>
  <c r="F268" i="20"/>
  <c r="F207" i="20"/>
  <c r="F176" i="20"/>
  <c r="H73" i="20"/>
  <c r="H620" i="20"/>
  <c r="J618" i="20"/>
  <c r="F723" i="20"/>
  <c r="F364" i="20"/>
  <c r="H396" i="20"/>
  <c r="G34" i="20"/>
  <c r="H176" i="20"/>
  <c r="J520" i="20"/>
  <c r="H34" i="20"/>
  <c r="J4" i="20"/>
  <c r="F99" i="20"/>
  <c r="F127" i="20"/>
  <c r="I127" i="20"/>
  <c r="F239" i="20"/>
  <c r="H332" i="20"/>
  <c r="J303" i="20"/>
  <c r="H364" i="20"/>
  <c r="J370" i="20"/>
  <c r="I484" i="20"/>
  <c r="I486" i="20" s="1"/>
  <c r="H539" i="20"/>
  <c r="J538" i="20"/>
  <c r="J539" i="20" s="1"/>
  <c r="J615" i="20"/>
  <c r="H616" i="20"/>
  <c r="J189" i="20"/>
  <c r="H207" i="20"/>
  <c r="G297" i="20"/>
  <c r="F445" i="20"/>
  <c r="J439" i="20"/>
  <c r="G187" i="20"/>
  <c r="I207" i="20"/>
  <c r="H297" i="20"/>
  <c r="J644" i="20"/>
  <c r="J645" i="20" s="1"/>
  <c r="I297" i="20"/>
  <c r="G364" i="20"/>
  <c r="H445" i="20"/>
  <c r="G753" i="20"/>
  <c r="H43" i="20"/>
  <c r="J37" i="20"/>
  <c r="G99" i="20"/>
  <c r="H106" i="20"/>
  <c r="J101" i="20"/>
  <c r="G127" i="20"/>
  <c r="H148" i="20"/>
  <c r="J130" i="20"/>
  <c r="G239" i="20"/>
  <c r="J238" i="20"/>
  <c r="I364" i="20"/>
  <c r="H501" i="20"/>
  <c r="H503" i="20" s="1"/>
  <c r="J664" i="20"/>
  <c r="I768" i="20"/>
  <c r="F883" i="20"/>
  <c r="I1030" i="20"/>
  <c r="J1443" i="20"/>
  <c r="J1444" i="20" s="1"/>
  <c r="I1444" i="20"/>
  <c r="F422" i="20"/>
  <c r="J885" i="20"/>
  <c r="I901" i="20"/>
  <c r="F34" i="20"/>
  <c r="G445" i="20"/>
  <c r="I176" i="20"/>
  <c r="I501" i="20"/>
  <c r="I503" i="20" s="1"/>
  <c r="H753" i="20"/>
  <c r="J20" i="20"/>
  <c r="F43" i="20"/>
  <c r="J70" i="20"/>
  <c r="H99" i="20"/>
  <c r="J87" i="20"/>
  <c r="I106" i="20"/>
  <c r="H127" i="20"/>
  <c r="J113" i="20"/>
  <c r="H187" i="20"/>
  <c r="J197" i="20"/>
  <c r="H239" i="20"/>
  <c r="J214" i="20"/>
  <c r="J247" i="20"/>
  <c r="J288" i="20"/>
  <c r="J334" i="20"/>
  <c r="J355" i="20"/>
  <c r="F396" i="20"/>
  <c r="J388" i="20"/>
  <c r="J406" i="20"/>
  <c r="F465" i="20"/>
  <c r="F467" i="20" s="1"/>
  <c r="C29" i="19" s="1"/>
  <c r="D29" i="19" s="1"/>
  <c r="I522" i="20"/>
  <c r="I536" i="20"/>
  <c r="G536" i="20"/>
  <c r="G547" i="20" s="1"/>
  <c r="H570" i="20"/>
  <c r="J569" i="20"/>
  <c r="J570" i="20" s="1"/>
  <c r="J607" i="20"/>
  <c r="J608" i="20" s="1"/>
  <c r="H608" i="20"/>
  <c r="J610" i="20"/>
  <c r="J611" i="20" s="1"/>
  <c r="I611" i="20"/>
  <c r="H658" i="20"/>
  <c r="I689" i="20"/>
  <c r="J681" i="20"/>
  <c r="H689" i="20"/>
  <c r="G711" i="20"/>
  <c r="F1030" i="20"/>
  <c r="I148" i="20"/>
  <c r="I99" i="20"/>
  <c r="I187" i="20"/>
  <c r="I239" i="20"/>
  <c r="I268" i="20"/>
  <c r="H268" i="20"/>
  <c r="H422" i="20"/>
  <c r="G465" i="20"/>
  <c r="G467" i="20" s="1"/>
  <c r="H484" i="20"/>
  <c r="H486" i="20" s="1"/>
  <c r="H536" i="20"/>
  <c r="J526" i="20"/>
  <c r="H558" i="20"/>
  <c r="H560" i="20" s="1"/>
  <c r="J557" i="20"/>
  <c r="J558" i="20" s="1"/>
  <c r="J560" i="20" s="1"/>
  <c r="J564" i="20" s="1"/>
  <c r="H1280" i="20"/>
  <c r="H1282" i="20" s="1"/>
  <c r="J1279" i="20"/>
  <c r="J1280" i="20" s="1"/>
  <c r="J1282" i="20" s="1"/>
  <c r="J1286" i="20" s="1"/>
  <c r="F73" i="20"/>
  <c r="J178" i="20"/>
  <c r="J180" i="20"/>
  <c r="J209" i="20"/>
  <c r="J230" i="20"/>
  <c r="J242" i="20"/>
  <c r="J263" i="20"/>
  <c r="F297" i="20"/>
  <c r="I332" i="20"/>
  <c r="J401" i="20"/>
  <c r="H465" i="20"/>
  <c r="H467" i="20" s="1"/>
  <c r="J575" i="20"/>
  <c r="H605" i="20"/>
  <c r="J604" i="20"/>
  <c r="J605" i="20" s="1"/>
  <c r="I723" i="20"/>
  <c r="G1212" i="20"/>
  <c r="G1214" i="20" s="1"/>
  <c r="J775" i="20"/>
  <c r="H1541" i="20"/>
  <c r="J1539" i="20"/>
  <c r="J541" i="20"/>
  <c r="J542" i="20" s="1"/>
  <c r="J572" i="20"/>
  <c r="J574" i="20"/>
  <c r="J596" i="20"/>
  <c r="J619" i="20"/>
  <c r="I624" i="20"/>
  <c r="J622" i="20"/>
  <c r="J624" i="20" s="1"/>
  <c r="F677" i="20"/>
  <c r="I677" i="20"/>
  <c r="J680" i="20"/>
  <c r="J682" i="20"/>
  <c r="F711" i="20"/>
  <c r="J713" i="20"/>
  <c r="J732" i="20"/>
  <c r="J734" i="20"/>
  <c r="J748" i="20"/>
  <c r="J750" i="20"/>
  <c r="H768" i="20"/>
  <c r="J760" i="20"/>
  <c r="J777" i="20"/>
  <c r="F793" i="20"/>
  <c r="I805" i="20"/>
  <c r="J807" i="20"/>
  <c r="H883" i="20"/>
  <c r="I922" i="20"/>
  <c r="J904" i="20"/>
  <c r="J924" i="20"/>
  <c r="J925" i="20" s="1"/>
  <c r="H979" i="20"/>
  <c r="J1012" i="20"/>
  <c r="J1408" i="20"/>
  <c r="I1430" i="20"/>
  <c r="H1551" i="20"/>
  <c r="J1550" i="20"/>
  <c r="J1551" i="20" s="1"/>
  <c r="H953" i="20"/>
  <c r="G768" i="20"/>
  <c r="F856" i="20"/>
  <c r="J458" i="20"/>
  <c r="F602" i="20"/>
  <c r="I602" i="20"/>
  <c r="J598" i="20"/>
  <c r="G653" i="20"/>
  <c r="J655" i="20"/>
  <c r="J658" i="20" s="1"/>
  <c r="I658" i="20"/>
  <c r="I883" i="20"/>
  <c r="I979" i="20"/>
  <c r="I1524" i="20"/>
  <c r="J1532" i="20"/>
  <c r="J1533" i="20" s="1"/>
  <c r="I1078" i="20"/>
  <c r="J1070" i="20"/>
  <c r="I577" i="20"/>
  <c r="I579" i="20" s="1"/>
  <c r="J1094" i="20"/>
  <c r="H1212" i="20"/>
  <c r="H1214" i="20" s="1"/>
  <c r="G616" i="20"/>
  <c r="J629" i="20"/>
  <c r="J630" i="20" s="1"/>
  <c r="H630" i="20"/>
  <c r="H653" i="20"/>
  <c r="H677" i="20"/>
  <c r="G689" i="20"/>
  <c r="H711" i="20"/>
  <c r="I773" i="20"/>
  <c r="J788" i="20"/>
  <c r="I856" i="20"/>
  <c r="F901" i="20"/>
  <c r="H988" i="20"/>
  <c r="J987" i="20"/>
  <c r="J988" i="20" s="1"/>
  <c r="J728" i="20"/>
  <c r="I753" i="20"/>
  <c r="J860" i="20"/>
  <c r="H872" i="20"/>
  <c r="H1036" i="20"/>
  <c r="J1033" i="20"/>
  <c r="H602" i="20"/>
  <c r="I711" i="20"/>
  <c r="J714" i="20"/>
  <c r="J716" i="20"/>
  <c r="F753" i="20"/>
  <c r="I793" i="20"/>
  <c r="F831" i="20"/>
  <c r="J833" i="20"/>
  <c r="H922" i="20"/>
  <c r="H985" i="20"/>
  <c r="J984" i="20"/>
  <c r="J985" i="20" s="1"/>
  <c r="J1162" i="20"/>
  <c r="J1210" i="20"/>
  <c r="F1296" i="20"/>
  <c r="F1303" i="20" s="1"/>
  <c r="I1516" i="20"/>
  <c r="J1515" i="20"/>
  <c r="J1516" i="20" s="1"/>
  <c r="J914" i="20"/>
  <c r="I953" i="20"/>
  <c r="J936" i="20"/>
  <c r="J952" i="20"/>
  <c r="J1028" i="20"/>
  <c r="I1251" i="20"/>
  <c r="I1253" i="20" s="1"/>
  <c r="J1225" i="20"/>
  <c r="J1339" i="20"/>
  <c r="H1342" i="20"/>
  <c r="J1374" i="20"/>
  <c r="J1375" i="20" s="1"/>
  <c r="H1375" i="20"/>
  <c r="H1430" i="20"/>
  <c r="J1466" i="20"/>
  <c r="J1468" i="20" s="1"/>
  <c r="H1468" i="20"/>
  <c r="J1505" i="20"/>
  <c r="J1506" i="20" s="1"/>
  <c r="H1506" i="20"/>
  <c r="J663" i="20"/>
  <c r="J691" i="20"/>
  <c r="H773" i="20"/>
  <c r="J798" i="20"/>
  <c r="I831" i="20"/>
  <c r="J918" i="20"/>
  <c r="J940" i="20"/>
  <c r="I1042" i="20"/>
  <c r="J1041" i="20"/>
  <c r="J1042" i="20" s="1"/>
  <c r="J1044" i="20"/>
  <c r="J1045" i="20" s="1"/>
  <c r="F1212" i="20"/>
  <c r="F1214" i="20" s="1"/>
  <c r="C32" i="19" s="1"/>
  <c r="D32" i="19" s="1"/>
  <c r="J1233" i="20"/>
  <c r="J1248" i="20"/>
  <c r="H1372" i="20"/>
  <c r="J1371" i="20"/>
  <c r="J1372" i="20" s="1"/>
  <c r="F1430" i="20"/>
  <c r="J1409" i="20"/>
  <c r="J1460" i="20"/>
  <c r="J1461" i="20" s="1"/>
  <c r="H1461" i="20"/>
  <c r="I1491" i="20"/>
  <c r="I1493" i="20" s="1"/>
  <c r="G1553" i="20"/>
  <c r="J1526" i="20"/>
  <c r="J1527" i="20" s="1"/>
  <c r="H1527" i="20"/>
  <c r="J821" i="20"/>
  <c r="J880" i="20"/>
  <c r="F922" i="20"/>
  <c r="J906" i="20"/>
  <c r="J944" i="20"/>
  <c r="J1241" i="20"/>
  <c r="J1417" i="20"/>
  <c r="J1450" i="20"/>
  <c r="J1543" i="20"/>
  <c r="J1544" i="20" s="1"/>
  <c r="J789" i="20"/>
  <c r="J802" i="20"/>
  <c r="H831" i="20"/>
  <c r="J823" i="20"/>
  <c r="H856" i="20"/>
  <c r="J838" i="20"/>
  <c r="J854" i="20"/>
  <c r="J859" i="20"/>
  <c r="H901" i="20"/>
  <c r="F979" i="20"/>
  <c r="J965" i="20"/>
  <c r="H1030" i="20"/>
  <c r="J990" i="20"/>
  <c r="J1089" i="20"/>
  <c r="I1212" i="20"/>
  <c r="I1214" i="20" s="1"/>
  <c r="J1185" i="20"/>
  <c r="F1253" i="20"/>
  <c r="J1230" i="20"/>
  <c r="F1357" i="20"/>
  <c r="F1359" i="20" s="1"/>
  <c r="C18" i="19" s="1"/>
  <c r="D18" i="19" s="1"/>
  <c r="J1490" i="20"/>
  <c r="J1521" i="20"/>
  <c r="F1078" i="20"/>
  <c r="J1145" i="20"/>
  <c r="J1159" i="20"/>
  <c r="J1175" i="20"/>
  <c r="J1191" i="20"/>
  <c r="J1207" i="20"/>
  <c r="G1318" i="20"/>
  <c r="I1357" i="20"/>
  <c r="H1441" i="20"/>
  <c r="J1477" i="20"/>
  <c r="J1478" i="20" s="1"/>
  <c r="G1080" i="20"/>
  <c r="I1296" i="20"/>
  <c r="J1291" i="20"/>
  <c r="J1301" i="20"/>
  <c r="H1388" i="20"/>
  <c r="H1390" i="20" s="1"/>
  <c r="I1441" i="20"/>
  <c r="H1524" i="20"/>
  <c r="J1518" i="20"/>
  <c r="H1048" i="20"/>
  <c r="J1047" i="20"/>
  <c r="J1048" i="20" s="1"/>
  <c r="F1065" i="20"/>
  <c r="J1062" i="20"/>
  <c r="H1078" i="20"/>
  <c r="H1080" i="20" s="1"/>
  <c r="J1224" i="20"/>
  <c r="J1240" i="20"/>
  <c r="H1301" i="20"/>
  <c r="I1316" i="20"/>
  <c r="I1318" i="20" s="1"/>
  <c r="J1353" i="20"/>
  <c r="J1435" i="20"/>
  <c r="J1457" i="20"/>
  <c r="J1458" i="20" s="1"/>
  <c r="H1475" i="20"/>
  <c r="J1474" i="20"/>
  <c r="J1475" i="20" s="1"/>
  <c r="H1491" i="20"/>
  <c r="H1493" i="20" s="1"/>
  <c r="J1489" i="20"/>
  <c r="J1502" i="20"/>
  <c r="J1503" i="20" s="1"/>
  <c r="J1536" i="20"/>
  <c r="I1548" i="20"/>
  <c r="J1074" i="20"/>
  <c r="J1137" i="20"/>
  <c r="J1151" i="20"/>
  <c r="J1167" i="20"/>
  <c r="J1183" i="20"/>
  <c r="J1199" i="20"/>
  <c r="H1268" i="20"/>
  <c r="H1270" i="20" s="1"/>
  <c r="J1327" i="20"/>
  <c r="J1328" i="20" s="1"/>
  <c r="J1330" i="20" s="1"/>
  <c r="J1334" i="20" s="1"/>
  <c r="G1377" i="20"/>
  <c r="J1454" i="20"/>
  <c r="J1455" i="20" s="1"/>
  <c r="F1510" i="20"/>
  <c r="I1068" i="20"/>
  <c r="H1452" i="20"/>
  <c r="J1344" i="20"/>
  <c r="J1386" i="20"/>
  <c r="J1388" i="20" s="1"/>
  <c r="J1390" i="20" s="1"/>
  <c r="J1394" i="20" s="1"/>
  <c r="J593" i="20" l="1"/>
  <c r="I1359" i="20"/>
  <c r="J106" i="20"/>
  <c r="J536" i="20"/>
  <c r="J677" i="20"/>
  <c r="H547" i="20"/>
  <c r="J1541" i="20"/>
  <c r="J176" i="20"/>
  <c r="J1357" i="20"/>
  <c r="J99" i="20"/>
  <c r="J1441" i="20"/>
  <c r="J1268" i="20"/>
  <c r="J1452" i="20"/>
  <c r="J1537" i="20"/>
  <c r="J1078" i="20"/>
  <c r="J484" i="20"/>
  <c r="J486" i="20" s="1"/>
  <c r="J490" i="20" s="1"/>
  <c r="J1510" i="20"/>
  <c r="I1553" i="20"/>
  <c r="J1346" i="20"/>
  <c r="J1065" i="20"/>
  <c r="H1377" i="20"/>
  <c r="D17" i="19"/>
  <c r="J689" i="20"/>
  <c r="J901" i="20"/>
  <c r="G1480" i="20"/>
  <c r="J445" i="20"/>
  <c r="J815" i="20"/>
  <c r="I635" i="20"/>
  <c r="J1296" i="20"/>
  <c r="J1303" i="20" s="1"/>
  <c r="J1307" i="20" s="1"/>
  <c r="J653" i="20"/>
  <c r="J1491" i="20"/>
  <c r="J1493" i="20" s="1"/>
  <c r="J1497" i="20" s="1"/>
  <c r="J501" i="20"/>
  <c r="J503" i="20" s="1"/>
  <c r="J507" i="20" s="1"/>
  <c r="H1553" i="20"/>
  <c r="H1359" i="20"/>
  <c r="J522" i="20"/>
  <c r="J547" i="20" s="1"/>
  <c r="J551" i="20" s="1"/>
  <c r="J979" i="20"/>
  <c r="J43" i="20"/>
  <c r="J1036" i="20"/>
  <c r="H1050" i="20"/>
  <c r="G635" i="20"/>
  <c r="F1480" i="20"/>
  <c r="C14" i="19" s="1"/>
  <c r="D14" i="19" s="1"/>
  <c r="F547" i="20"/>
  <c r="C33" i="19" s="1"/>
  <c r="D33" i="19" s="1"/>
  <c r="H579" i="20"/>
  <c r="J127" i="20"/>
  <c r="J396" i="20"/>
  <c r="G1050" i="20"/>
  <c r="J297" i="20"/>
  <c r="J332" i="20"/>
  <c r="J883" i="20"/>
  <c r="I547" i="20"/>
  <c r="H1303" i="20"/>
  <c r="I1303" i="20"/>
  <c r="J1377" i="20"/>
  <c r="J1381" i="20" s="1"/>
  <c r="H635" i="20"/>
  <c r="J465" i="20"/>
  <c r="J467" i="20" s="1"/>
  <c r="J471" i="20" s="1"/>
  <c r="J922" i="20"/>
  <c r="J805" i="20"/>
  <c r="H1480" i="20"/>
  <c r="J953" i="20"/>
  <c r="J768" i="20"/>
  <c r="J620" i="20"/>
  <c r="F1553" i="20"/>
  <c r="C22" i="19" s="1"/>
  <c r="D22" i="19" s="1"/>
  <c r="J1251" i="20"/>
  <c r="J1253" i="20" s="1"/>
  <c r="J1257" i="20" s="1"/>
  <c r="J602" i="20"/>
  <c r="J34" i="20"/>
  <c r="I1080" i="20"/>
  <c r="J831" i="20"/>
  <c r="I1050" i="20"/>
  <c r="I1480" i="20"/>
  <c r="J616" i="20"/>
  <c r="G1303" i="20"/>
  <c r="J872" i="20"/>
  <c r="J711" i="20"/>
  <c r="I449" i="20"/>
  <c r="J1030" i="20"/>
  <c r="J1430" i="20"/>
  <c r="J1342" i="20"/>
  <c r="J753" i="20"/>
  <c r="J811" i="20"/>
  <c r="J268" i="20"/>
  <c r="J73" i="20"/>
  <c r="J148" i="20"/>
  <c r="J1270" i="20"/>
  <c r="J1274" i="20" s="1"/>
  <c r="D10" i="19"/>
  <c r="F1080" i="20"/>
  <c r="C35" i="19" s="1"/>
  <c r="D35" i="19" s="1"/>
  <c r="F635" i="20"/>
  <c r="C36" i="19" s="1"/>
  <c r="F1050" i="20"/>
  <c r="C38" i="19" s="1"/>
  <c r="D38" i="19" s="1"/>
  <c r="F449" i="20"/>
  <c r="C28" i="19" s="1"/>
  <c r="D28" i="19" s="1"/>
  <c r="J856" i="20"/>
  <c r="J1212" i="20"/>
  <c r="J1214" i="20" s="1"/>
  <c r="J1218" i="20" s="1"/>
  <c r="J723" i="20"/>
  <c r="G449" i="20"/>
  <c r="J577" i="20"/>
  <c r="J579" i="20" s="1"/>
  <c r="J583" i="20" s="1"/>
  <c r="J239" i="20"/>
  <c r="J1524" i="20"/>
  <c r="J1553" i="20" s="1"/>
  <c r="J1557" i="20" s="1"/>
  <c r="J364" i="20"/>
  <c r="J422" i="20"/>
  <c r="J786" i="20"/>
  <c r="J665" i="20"/>
  <c r="G1359" i="20"/>
  <c r="J793" i="20"/>
  <c r="J187" i="20"/>
  <c r="J207" i="20"/>
  <c r="H449" i="20"/>
  <c r="J1080" i="20" l="1"/>
  <c r="J1084" i="20" s="1"/>
  <c r="J1359" i="20"/>
  <c r="J1363" i="20" s="1"/>
  <c r="J1480" i="20"/>
  <c r="J1484" i="20" s="1"/>
  <c r="J449" i="20"/>
  <c r="J453" i="20" s="1"/>
  <c r="J635" i="20"/>
  <c r="J639" i="20" s="1"/>
  <c r="C43" i="19"/>
  <c r="D36" i="19"/>
  <c r="D43" i="19" s="1"/>
  <c r="C25" i="19"/>
  <c r="J1050" i="20"/>
  <c r="J1054" i="20" s="1"/>
  <c r="D25" i="19"/>
  <c r="C40" i="19"/>
  <c r="D40" i="19" l="1"/>
  <c r="C42" i="19"/>
  <c r="C45" i="19" s="1"/>
  <c r="C47" i="19" s="1"/>
  <c r="D42" i="19" l="1"/>
  <c r="D45" i="19" s="1"/>
  <c r="D47" i="19" s="1"/>
  <c r="C170" i="18" l="1"/>
  <c r="C171" i="18"/>
  <c r="C79" i="18"/>
  <c r="C172" i="18"/>
  <c r="C173" i="18"/>
  <c r="C80" i="18"/>
  <c r="C81" i="18"/>
  <c r="C174" i="18"/>
  <c r="C175" i="18"/>
  <c r="C82" i="18"/>
  <c r="C176" i="18"/>
  <c r="C177" i="18"/>
  <c r="C178" i="18"/>
  <c r="C179" i="18"/>
  <c r="C180" i="18"/>
  <c r="C83" i="18"/>
  <c r="C84" i="18"/>
  <c r="C85" i="18"/>
  <c r="C86" i="18"/>
  <c r="C87" i="18"/>
  <c r="C88" i="18"/>
  <c r="C89" i="18"/>
  <c r="C181" i="18"/>
  <c r="C182" i="18"/>
  <c r="C183" i="18"/>
  <c r="C184" i="18"/>
  <c r="C185" i="18"/>
  <c r="C186" i="18"/>
  <c r="C90" i="18"/>
  <c r="C187" i="18"/>
  <c r="C188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89" i="18"/>
  <c r="C190" i="18"/>
  <c r="C122" i="18"/>
  <c r="C123" i="18"/>
  <c r="C191" i="18"/>
  <c r="C124" i="18"/>
  <c r="C125" i="18"/>
  <c r="C192" i="18"/>
  <c r="C193" i="18"/>
  <c r="C126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127" i="18"/>
  <c r="C214" i="18"/>
  <c r="C215" i="18"/>
  <c r="C216" i="18"/>
  <c r="C217" i="18"/>
  <c r="C218" i="18"/>
  <c r="C128" i="18"/>
  <c r="C219" i="18"/>
  <c r="C220" i="18"/>
  <c r="C221" i="18"/>
  <c r="C222" i="18"/>
  <c r="C223" i="18"/>
  <c r="C224" i="18"/>
  <c r="C225" i="18"/>
  <c r="C129" i="18"/>
  <c r="C226" i="18"/>
  <c r="C130" i="18"/>
  <c r="C131" i="18"/>
  <c r="C227" i="18"/>
  <c r="C228" i="18"/>
  <c r="C132" i="18"/>
  <c r="C229" i="18"/>
  <c r="C230" i="18"/>
  <c r="C231" i="18"/>
  <c r="C133" i="18"/>
  <c r="C134" i="18"/>
  <c r="C135" i="18"/>
  <c r="C232" i="18"/>
  <c r="C233" i="18"/>
  <c r="C234" i="18"/>
  <c r="C235" i="18"/>
  <c r="C236" i="18"/>
  <c r="C136" i="18"/>
  <c r="C137" i="18"/>
  <c r="C237" i="18"/>
  <c r="C138" i="18"/>
  <c r="C74" i="18"/>
  <c r="C139" i="18"/>
  <c r="C238" i="18"/>
  <c r="C239" i="18"/>
  <c r="C240" i="18"/>
  <c r="C241" i="18"/>
  <c r="C140" i="18"/>
  <c r="C242" i="18"/>
  <c r="C243" i="18"/>
  <c r="C244" i="18"/>
  <c r="C245" i="18"/>
  <c r="C246" i="18"/>
  <c r="C247" i="18"/>
  <c r="C248" i="18"/>
  <c r="C249" i="18"/>
  <c r="C250" i="18"/>
  <c r="C251" i="18"/>
  <c r="C252" i="18"/>
  <c r="C141" i="18"/>
  <c r="C253" i="18"/>
  <c r="C254" i="18"/>
  <c r="C255" i="18"/>
  <c r="C256" i="18"/>
  <c r="C142" i="18"/>
  <c r="C257" i="18"/>
  <c r="C258" i="18"/>
  <c r="C143" i="18"/>
  <c r="C259" i="18"/>
  <c r="C260" i="18"/>
  <c r="C144" i="18"/>
  <c r="C145" i="18"/>
  <c r="C169" i="18"/>
  <c r="C168" i="18"/>
  <c r="C167" i="18"/>
  <c r="C166" i="18"/>
  <c r="C165" i="18"/>
  <c r="C164" i="18"/>
  <c r="C163" i="18"/>
  <c r="C78" i="18"/>
  <c r="C162" i="18"/>
  <c r="C161" i="18"/>
  <c r="C160" i="18"/>
  <c r="C159" i="18"/>
  <c r="C77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H48" i="18"/>
  <c r="G51" i="18"/>
  <c r="H51" i="18" s="1"/>
  <c r="C9" i="18"/>
  <c r="C10" i="18"/>
  <c r="C11" i="18"/>
  <c r="C12" i="18"/>
  <c r="C52" i="18"/>
  <c r="C13" i="18"/>
  <c r="C14" i="18"/>
  <c r="C53" i="18"/>
  <c r="C15" i="18"/>
  <c r="C16" i="18"/>
  <c r="C17" i="18"/>
  <c r="C18" i="18"/>
  <c r="C54" i="18"/>
  <c r="C19" i="18"/>
  <c r="C20" i="18"/>
  <c r="C55" i="18"/>
  <c r="C21" i="18"/>
  <c r="C22" i="18"/>
  <c r="C23" i="18"/>
  <c r="C56" i="18"/>
  <c r="C24" i="18"/>
  <c r="C25" i="18"/>
  <c r="C57" i="18"/>
  <c r="C26" i="18"/>
  <c r="C27" i="18"/>
  <c r="C58" i="18"/>
  <c r="C28" i="18"/>
  <c r="C59" i="18"/>
  <c r="C29" i="18"/>
  <c r="C30" i="18"/>
  <c r="C31" i="18"/>
  <c r="C32" i="18"/>
  <c r="C33" i="18"/>
  <c r="C34" i="18"/>
  <c r="C60" i="18"/>
  <c r="C61" i="18"/>
  <c r="C35" i="18"/>
  <c r="C36" i="18"/>
  <c r="C37" i="18"/>
  <c r="C62" i="18"/>
  <c r="C63" i="18"/>
  <c r="C38" i="18"/>
  <c r="C39" i="18"/>
  <c r="C64" i="18"/>
  <c r="C65" i="18"/>
  <c r="C66" i="18"/>
  <c r="C40" i="18"/>
  <c r="C41" i="18"/>
  <c r="C42" i="18"/>
  <c r="C43" i="18"/>
  <c r="C44" i="18"/>
  <c r="C45" i="18"/>
  <c r="C46" i="18"/>
  <c r="C47" i="18"/>
  <c r="C67" i="18"/>
  <c r="C68" i="18"/>
  <c r="C48" i="18"/>
  <c r="C69" i="18"/>
  <c r="C70" i="18"/>
  <c r="C49" i="18"/>
  <c r="C50" i="18"/>
  <c r="C71" i="18"/>
  <c r="C51" i="18"/>
  <c r="C72" i="18"/>
  <c r="C73" i="18"/>
  <c r="C8" i="18"/>
  <c r="H87" i="17"/>
  <c r="G87" i="17"/>
  <c r="F87" i="17"/>
  <c r="C76" i="18" l="1"/>
  <c r="C263" i="18"/>
  <c r="C86" i="17"/>
  <c r="C87" i="17"/>
  <c r="C88" i="17"/>
  <c r="C89" i="17"/>
  <c r="C90" i="17"/>
  <c r="C91" i="17"/>
  <c r="C85" i="17"/>
  <c r="F75" i="17"/>
  <c r="G75" i="17"/>
  <c r="H75" i="17"/>
  <c r="F68" i="17"/>
  <c r="G68" i="17"/>
  <c r="G81" i="17"/>
  <c r="H81" i="17"/>
  <c r="F81" i="17"/>
  <c r="G80" i="17"/>
  <c r="F80" i="17"/>
  <c r="G79" i="17"/>
  <c r="H79" i="17"/>
  <c r="F79" i="17"/>
  <c r="C79" i="17"/>
  <c r="C80" i="17"/>
  <c r="C81" i="17"/>
  <c r="C78" i="17"/>
  <c r="H72" i="17"/>
  <c r="H73" i="17"/>
  <c r="H80" i="17" s="1"/>
  <c r="H74" i="17"/>
  <c r="H71" i="17"/>
  <c r="H62" i="17"/>
  <c r="H68" i="17" s="1"/>
  <c r="H63" i="17"/>
  <c r="H61" i="17"/>
  <c r="C72" i="17"/>
  <c r="C73" i="17"/>
  <c r="C74" i="17"/>
  <c r="C71" i="17"/>
  <c r="C62" i="17"/>
  <c r="C63" i="17"/>
  <c r="C64" i="17"/>
  <c r="C65" i="17"/>
  <c r="C66" i="17"/>
  <c r="C67" i="17"/>
  <c r="C61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35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4" i="17"/>
  <c r="C265" i="18" l="1"/>
  <c r="C75" i="17"/>
  <c r="C92" i="17"/>
  <c r="C82" i="17"/>
  <c r="C68" i="17"/>
  <c r="C29" i="17"/>
  <c r="C55" i="17"/>
  <c r="J1158" i="10"/>
  <c r="J1159" i="10"/>
  <c r="J1160" i="10"/>
  <c r="J1161" i="10"/>
  <c r="J1162" i="10"/>
  <c r="J1163" i="10"/>
  <c r="J1164" i="10"/>
  <c r="J1165" i="10"/>
  <c r="J1166" i="10"/>
  <c r="J1167" i="10"/>
  <c r="J1168" i="10"/>
  <c r="J1169" i="10"/>
  <c r="J1170" i="10"/>
  <c r="J1171" i="10"/>
  <c r="J1172" i="10"/>
  <c r="J1173" i="10"/>
  <c r="J1174" i="10"/>
  <c r="J1175" i="10"/>
  <c r="J1176" i="10"/>
  <c r="J1177" i="10"/>
  <c r="J1178" i="10"/>
  <c r="J1179" i="10"/>
  <c r="J1180" i="10"/>
  <c r="J1181" i="10"/>
  <c r="J1182" i="10"/>
  <c r="J1183" i="10"/>
  <c r="J1184" i="10"/>
  <c r="J1185" i="10"/>
  <c r="J1186" i="10"/>
  <c r="J1187" i="10"/>
  <c r="G223" i="11" l="1"/>
  <c r="H1100" i="10"/>
  <c r="G1290" i="10"/>
  <c r="H1290" i="10"/>
  <c r="D9" i="18" s="1"/>
  <c r="E9" i="18" s="1"/>
  <c r="F9" i="18" s="1"/>
  <c r="G9" i="18" s="1"/>
  <c r="H9" i="18" s="1"/>
  <c r="G1291" i="10"/>
  <c r="H1291" i="10"/>
  <c r="D10" i="18" s="1"/>
  <c r="E10" i="18" s="1"/>
  <c r="F10" i="18" s="1"/>
  <c r="G10" i="18" s="1"/>
  <c r="H10" i="18" s="1"/>
  <c r="G1292" i="10"/>
  <c r="H1292" i="10"/>
  <c r="D11" i="18" s="1"/>
  <c r="E11" i="18" s="1"/>
  <c r="F11" i="18" s="1"/>
  <c r="G11" i="18" s="1"/>
  <c r="H11" i="18" s="1"/>
  <c r="G1293" i="10"/>
  <c r="H1293" i="10"/>
  <c r="D12" i="18" s="1"/>
  <c r="E12" i="18" s="1"/>
  <c r="F12" i="18" s="1"/>
  <c r="G12" i="18" s="1"/>
  <c r="H12" i="18" s="1"/>
  <c r="G1294" i="10"/>
  <c r="H1294" i="10"/>
  <c r="D52" i="18" s="1"/>
  <c r="E52" i="18" s="1"/>
  <c r="F52" i="18" s="1"/>
  <c r="G52" i="18" s="1"/>
  <c r="H52" i="18" s="1"/>
  <c r="G1295" i="10"/>
  <c r="H1295" i="10"/>
  <c r="D13" i="18" s="1"/>
  <c r="E13" i="18" s="1"/>
  <c r="F13" i="18" s="1"/>
  <c r="G13" i="18" s="1"/>
  <c r="H13" i="18" s="1"/>
  <c r="G1296" i="10"/>
  <c r="H1296" i="10"/>
  <c r="D14" i="18" s="1"/>
  <c r="E14" i="18" s="1"/>
  <c r="F14" i="18" s="1"/>
  <c r="G14" i="18" s="1"/>
  <c r="H14" i="18" s="1"/>
  <c r="G1297" i="10"/>
  <c r="H1297" i="10"/>
  <c r="D53" i="18" s="1"/>
  <c r="E53" i="18" s="1"/>
  <c r="F53" i="18" s="1"/>
  <c r="G53" i="18" s="1"/>
  <c r="H53" i="18" s="1"/>
  <c r="G1298" i="10"/>
  <c r="H1298" i="10"/>
  <c r="D15" i="18" s="1"/>
  <c r="E15" i="18" s="1"/>
  <c r="F15" i="18" s="1"/>
  <c r="G15" i="18" s="1"/>
  <c r="H15" i="18" s="1"/>
  <c r="G1299" i="10"/>
  <c r="H1299" i="10"/>
  <c r="D16" i="18" s="1"/>
  <c r="E16" i="18" s="1"/>
  <c r="F16" i="18" s="1"/>
  <c r="G16" i="18" s="1"/>
  <c r="H16" i="18" s="1"/>
  <c r="G1300" i="10"/>
  <c r="H1300" i="10"/>
  <c r="D17" i="18" s="1"/>
  <c r="E17" i="18" s="1"/>
  <c r="F17" i="18" s="1"/>
  <c r="G17" i="18" s="1"/>
  <c r="H17" i="18" s="1"/>
  <c r="G1301" i="10"/>
  <c r="H1301" i="10"/>
  <c r="D18" i="18" s="1"/>
  <c r="E18" i="18" s="1"/>
  <c r="F18" i="18" s="1"/>
  <c r="G18" i="18" s="1"/>
  <c r="H18" i="18" s="1"/>
  <c r="G1302" i="10"/>
  <c r="H1302" i="10"/>
  <c r="D54" i="18" s="1"/>
  <c r="E54" i="18" s="1"/>
  <c r="F54" i="18" s="1"/>
  <c r="G54" i="18" s="1"/>
  <c r="H54" i="18" s="1"/>
  <c r="G1303" i="10"/>
  <c r="H1303" i="10"/>
  <c r="D19" i="18" s="1"/>
  <c r="E19" i="18" s="1"/>
  <c r="F19" i="18" s="1"/>
  <c r="G19" i="18" s="1"/>
  <c r="H19" i="18" s="1"/>
  <c r="G1304" i="10"/>
  <c r="H1304" i="10"/>
  <c r="D20" i="18" s="1"/>
  <c r="E20" i="18" s="1"/>
  <c r="F20" i="18" s="1"/>
  <c r="G20" i="18" s="1"/>
  <c r="H20" i="18" s="1"/>
  <c r="G1305" i="10"/>
  <c r="H1305" i="10"/>
  <c r="D55" i="18" s="1"/>
  <c r="E55" i="18" s="1"/>
  <c r="F55" i="18" s="1"/>
  <c r="G55" i="18" s="1"/>
  <c r="H55" i="18" s="1"/>
  <c r="G1306" i="10"/>
  <c r="H1306" i="10"/>
  <c r="D21" i="18" s="1"/>
  <c r="E21" i="18" s="1"/>
  <c r="F21" i="18" s="1"/>
  <c r="G21" i="18" s="1"/>
  <c r="H21" i="18" s="1"/>
  <c r="G1307" i="10"/>
  <c r="H1307" i="10"/>
  <c r="D22" i="18" s="1"/>
  <c r="E22" i="18" s="1"/>
  <c r="F22" i="18" s="1"/>
  <c r="G22" i="18" s="1"/>
  <c r="H22" i="18" s="1"/>
  <c r="G1308" i="10"/>
  <c r="H1308" i="10"/>
  <c r="D23" i="18" s="1"/>
  <c r="E23" i="18" s="1"/>
  <c r="F23" i="18" s="1"/>
  <c r="G23" i="18" s="1"/>
  <c r="H23" i="18" s="1"/>
  <c r="G1309" i="10"/>
  <c r="H1309" i="10"/>
  <c r="D56" i="18" s="1"/>
  <c r="E56" i="18" s="1"/>
  <c r="F56" i="18" s="1"/>
  <c r="G56" i="18" s="1"/>
  <c r="H56" i="18" s="1"/>
  <c r="G1310" i="10"/>
  <c r="H1310" i="10"/>
  <c r="D24" i="18" s="1"/>
  <c r="E24" i="18" s="1"/>
  <c r="F24" i="18" s="1"/>
  <c r="G24" i="18" s="1"/>
  <c r="H24" i="18" s="1"/>
  <c r="G1311" i="10"/>
  <c r="H1311" i="10"/>
  <c r="D25" i="18" s="1"/>
  <c r="E25" i="18" s="1"/>
  <c r="F25" i="18" s="1"/>
  <c r="G25" i="18" s="1"/>
  <c r="H25" i="18" s="1"/>
  <c r="G1312" i="10"/>
  <c r="H1312" i="10"/>
  <c r="D57" i="18" s="1"/>
  <c r="E57" i="18" s="1"/>
  <c r="F57" i="18" s="1"/>
  <c r="G57" i="18" s="1"/>
  <c r="H57" i="18" s="1"/>
  <c r="G1313" i="10"/>
  <c r="H1313" i="10"/>
  <c r="D26" i="18" s="1"/>
  <c r="E26" i="18" s="1"/>
  <c r="F26" i="18" s="1"/>
  <c r="G26" i="18" s="1"/>
  <c r="H26" i="18" s="1"/>
  <c r="G1314" i="10"/>
  <c r="H1314" i="10"/>
  <c r="D27" i="18" s="1"/>
  <c r="E27" i="18" s="1"/>
  <c r="F27" i="18" s="1"/>
  <c r="G27" i="18" s="1"/>
  <c r="H27" i="18" s="1"/>
  <c r="G1315" i="10"/>
  <c r="H1315" i="10"/>
  <c r="D58" i="18" s="1"/>
  <c r="E58" i="18" s="1"/>
  <c r="F58" i="18" s="1"/>
  <c r="G58" i="18" s="1"/>
  <c r="H58" i="18" s="1"/>
  <c r="G1316" i="10"/>
  <c r="H1316" i="10"/>
  <c r="D28" i="18" s="1"/>
  <c r="E28" i="18" s="1"/>
  <c r="F28" i="18" s="1"/>
  <c r="G28" i="18" s="1"/>
  <c r="H28" i="18" s="1"/>
  <c r="G1317" i="10"/>
  <c r="H1317" i="10"/>
  <c r="D59" i="18" s="1"/>
  <c r="E59" i="18" s="1"/>
  <c r="F59" i="18" s="1"/>
  <c r="G59" i="18" s="1"/>
  <c r="H59" i="18" s="1"/>
  <c r="G1318" i="10"/>
  <c r="H1318" i="10"/>
  <c r="G1319" i="10"/>
  <c r="H1319" i="10"/>
  <c r="G1320" i="10"/>
  <c r="H1320" i="10"/>
  <c r="G1321" i="10"/>
  <c r="H1321" i="10"/>
  <c r="G1322" i="10"/>
  <c r="H1322" i="10"/>
  <c r="G1323" i="10"/>
  <c r="H1323" i="10"/>
  <c r="G1324" i="10"/>
  <c r="H1324" i="10"/>
  <c r="D60" i="18" s="1"/>
  <c r="E60" i="18" s="1"/>
  <c r="G1325" i="10"/>
  <c r="H1325" i="10"/>
  <c r="D61" i="18" s="1"/>
  <c r="E61" i="18" s="1"/>
  <c r="G1326" i="10"/>
  <c r="H1326" i="10"/>
  <c r="G1327" i="10"/>
  <c r="H1327" i="10"/>
  <c r="G1328" i="10"/>
  <c r="H1328" i="10"/>
  <c r="G1329" i="10"/>
  <c r="H1329" i="10"/>
  <c r="D62" i="18" s="1"/>
  <c r="E62" i="18" s="1"/>
  <c r="G1330" i="10"/>
  <c r="H1330" i="10"/>
  <c r="D63" i="18" s="1"/>
  <c r="E63" i="18" s="1"/>
  <c r="G1331" i="10"/>
  <c r="H1331" i="10"/>
  <c r="G1332" i="10"/>
  <c r="H1332" i="10"/>
  <c r="D39" i="18" s="1"/>
  <c r="E39" i="18" s="1"/>
  <c r="F39" i="18" s="1"/>
  <c r="G39" i="18" s="1"/>
  <c r="H39" i="18" s="1"/>
  <c r="G1333" i="10"/>
  <c r="H1333" i="10"/>
  <c r="D64" i="18" s="1"/>
  <c r="E64" i="18" s="1"/>
  <c r="F64" i="18" s="1"/>
  <c r="G64" i="18" s="1"/>
  <c r="H64" i="18" s="1"/>
  <c r="G1334" i="10"/>
  <c r="H1334" i="10"/>
  <c r="D65" i="18" s="1"/>
  <c r="E65" i="18" s="1"/>
  <c r="F65" i="18" s="1"/>
  <c r="G65" i="18" s="1"/>
  <c r="H65" i="18" s="1"/>
  <c r="G1335" i="10"/>
  <c r="H1335" i="10"/>
  <c r="D66" i="18" s="1"/>
  <c r="E66" i="18" s="1"/>
  <c r="F66" i="18" s="1"/>
  <c r="G66" i="18" s="1"/>
  <c r="H66" i="18" s="1"/>
  <c r="G1336" i="10"/>
  <c r="H1336" i="10"/>
  <c r="D40" i="18" s="1"/>
  <c r="E40" i="18" s="1"/>
  <c r="F40" i="18" s="1"/>
  <c r="G40" i="18" s="1"/>
  <c r="H40" i="18" s="1"/>
  <c r="G1337" i="10"/>
  <c r="H1337" i="10"/>
  <c r="D41" i="18" s="1"/>
  <c r="E41" i="18" s="1"/>
  <c r="F41" i="18" s="1"/>
  <c r="G41" i="18" s="1"/>
  <c r="H41" i="18" s="1"/>
  <c r="G1338" i="10"/>
  <c r="H1338" i="10"/>
  <c r="D42" i="18" s="1"/>
  <c r="E42" i="18" s="1"/>
  <c r="F42" i="18" s="1"/>
  <c r="G42" i="18" s="1"/>
  <c r="H42" i="18" s="1"/>
  <c r="G1339" i="10"/>
  <c r="H1339" i="10"/>
  <c r="D43" i="18" s="1"/>
  <c r="E43" i="18" s="1"/>
  <c r="F43" i="18" s="1"/>
  <c r="G43" i="18" s="1"/>
  <c r="H43" i="18" s="1"/>
  <c r="G1340" i="10"/>
  <c r="H1340" i="10"/>
  <c r="D44" i="18" s="1"/>
  <c r="E44" i="18" s="1"/>
  <c r="F44" i="18" s="1"/>
  <c r="G44" i="18" s="1"/>
  <c r="H44" i="18" s="1"/>
  <c r="G1341" i="10"/>
  <c r="H1341" i="10"/>
  <c r="D45" i="18" s="1"/>
  <c r="E45" i="18" s="1"/>
  <c r="F45" i="18" s="1"/>
  <c r="G45" i="18" s="1"/>
  <c r="H45" i="18" s="1"/>
  <c r="G1342" i="10"/>
  <c r="H1342" i="10"/>
  <c r="D46" i="18" s="1"/>
  <c r="E46" i="18" s="1"/>
  <c r="F46" i="18" s="1"/>
  <c r="G46" i="18" s="1"/>
  <c r="H46" i="18" s="1"/>
  <c r="G1343" i="10"/>
  <c r="H1343" i="10"/>
  <c r="D47" i="18" s="1"/>
  <c r="E47" i="18" s="1"/>
  <c r="F47" i="18" s="1"/>
  <c r="G47" i="18" s="1"/>
  <c r="H47" i="18" s="1"/>
  <c r="G1344" i="10"/>
  <c r="H1344" i="10"/>
  <c r="D67" i="18" s="1"/>
  <c r="E67" i="18" s="1"/>
  <c r="F67" i="18" s="1"/>
  <c r="G67" i="18" s="1"/>
  <c r="H67" i="18" s="1"/>
  <c r="G1345" i="10"/>
  <c r="H1345" i="10"/>
  <c r="D68" i="18" s="1"/>
  <c r="E68" i="18" s="1"/>
  <c r="F68" i="18" s="1"/>
  <c r="G68" i="18" s="1"/>
  <c r="H68" i="18" s="1"/>
  <c r="G1346" i="10"/>
  <c r="H1346" i="10"/>
  <c r="D48" i="18" s="1"/>
  <c r="E48" i="18" s="1"/>
  <c r="G1347" i="10"/>
  <c r="H1347" i="10"/>
  <c r="D69" i="18" s="1"/>
  <c r="E69" i="18" s="1"/>
  <c r="F69" i="18" s="1"/>
  <c r="G69" i="18" s="1"/>
  <c r="H69" i="18" s="1"/>
  <c r="G1348" i="10"/>
  <c r="H1348" i="10"/>
  <c r="D70" i="18" s="1"/>
  <c r="E70" i="18" s="1"/>
  <c r="F70" i="18" s="1"/>
  <c r="G70" i="18" s="1"/>
  <c r="H70" i="18" s="1"/>
  <c r="G1349" i="10"/>
  <c r="H1349" i="10"/>
  <c r="D49" i="18" s="1"/>
  <c r="E49" i="18" s="1"/>
  <c r="F49" i="18" s="1"/>
  <c r="G49" i="18" s="1"/>
  <c r="H49" i="18" s="1"/>
  <c r="G1350" i="10"/>
  <c r="H1350" i="10"/>
  <c r="D50" i="18" s="1"/>
  <c r="E50" i="18" s="1"/>
  <c r="F50" i="18" s="1"/>
  <c r="G50" i="18" s="1"/>
  <c r="H50" i="18" s="1"/>
  <c r="G1351" i="10"/>
  <c r="H1351" i="10"/>
  <c r="D71" i="18" s="1"/>
  <c r="E71" i="18" s="1"/>
  <c r="F71" i="18" s="1"/>
  <c r="G71" i="18" s="1"/>
  <c r="H71" i="18" s="1"/>
  <c r="G1352" i="10"/>
  <c r="H1352" i="10"/>
  <c r="D51" i="18" s="1"/>
  <c r="E51" i="18" s="1"/>
  <c r="G1353" i="10"/>
  <c r="H1353" i="10"/>
  <c r="D72" i="18" s="1"/>
  <c r="E72" i="18" s="1"/>
  <c r="F72" i="18" s="1"/>
  <c r="G72" i="18" s="1"/>
  <c r="H72" i="18" s="1"/>
  <c r="G1354" i="10"/>
  <c r="H1354" i="10"/>
  <c r="H1289" i="10"/>
  <c r="D8" i="18" s="1"/>
  <c r="G1289" i="10"/>
  <c r="G1103" i="10"/>
  <c r="H1103" i="10"/>
  <c r="G1104" i="10"/>
  <c r="H1104" i="10"/>
  <c r="G1105" i="10"/>
  <c r="H1105" i="10"/>
  <c r="G1106" i="10"/>
  <c r="H1106" i="10"/>
  <c r="G1107" i="10"/>
  <c r="H1107" i="10"/>
  <c r="G1108" i="10"/>
  <c r="H1108" i="10"/>
  <c r="G1109" i="10"/>
  <c r="H1109" i="10"/>
  <c r="G1110" i="10"/>
  <c r="H1110" i="10"/>
  <c r="G1111" i="10"/>
  <c r="H1111" i="10"/>
  <c r="G1112" i="10"/>
  <c r="H1112" i="10"/>
  <c r="G1113" i="10"/>
  <c r="H1113" i="10"/>
  <c r="G1114" i="10"/>
  <c r="H1114" i="10"/>
  <c r="G1115" i="10"/>
  <c r="H1115" i="10"/>
  <c r="G1116" i="10"/>
  <c r="H1116" i="10"/>
  <c r="G1117" i="10"/>
  <c r="H1117" i="10"/>
  <c r="G1118" i="10"/>
  <c r="H1118" i="10"/>
  <c r="G1119" i="10"/>
  <c r="H1119" i="10"/>
  <c r="G1120" i="10"/>
  <c r="H1120" i="10"/>
  <c r="G1121" i="10"/>
  <c r="H1121" i="10"/>
  <c r="G1122" i="10"/>
  <c r="H1122" i="10"/>
  <c r="G1123" i="10"/>
  <c r="H1123" i="10"/>
  <c r="G1124" i="10"/>
  <c r="H1124" i="10"/>
  <c r="G1125" i="10"/>
  <c r="H1125" i="10"/>
  <c r="G1126" i="10"/>
  <c r="H1126" i="10"/>
  <c r="G1127" i="10"/>
  <c r="H1127" i="10"/>
  <c r="D170" i="18" s="1"/>
  <c r="E170" i="18" s="1"/>
  <c r="F170" i="18" s="1"/>
  <c r="G170" i="18" s="1"/>
  <c r="H170" i="18" s="1"/>
  <c r="G1128" i="10"/>
  <c r="H1128" i="10"/>
  <c r="D171" i="18" s="1"/>
  <c r="E171" i="18" s="1"/>
  <c r="F171" i="18" s="1"/>
  <c r="G171" i="18" s="1"/>
  <c r="H171" i="18" s="1"/>
  <c r="G1129" i="10"/>
  <c r="H1129" i="10"/>
  <c r="D79" i="18" s="1"/>
  <c r="E79" i="18" s="1"/>
  <c r="F79" i="18" s="1"/>
  <c r="G79" i="18" s="1"/>
  <c r="H79" i="18" s="1"/>
  <c r="G1130" i="10"/>
  <c r="H1130" i="10"/>
  <c r="D172" i="18" s="1"/>
  <c r="E172" i="18" s="1"/>
  <c r="F172" i="18" s="1"/>
  <c r="G172" i="18" s="1"/>
  <c r="H172" i="18" s="1"/>
  <c r="G1131" i="10"/>
  <c r="H1131" i="10"/>
  <c r="D173" i="18" s="1"/>
  <c r="E173" i="18" s="1"/>
  <c r="F173" i="18" s="1"/>
  <c r="G173" i="18" s="1"/>
  <c r="H173" i="18" s="1"/>
  <c r="G1132" i="10"/>
  <c r="H1132" i="10"/>
  <c r="D80" i="18" s="1"/>
  <c r="E80" i="18" s="1"/>
  <c r="F80" i="18" s="1"/>
  <c r="G80" i="18" s="1"/>
  <c r="H80" i="18" s="1"/>
  <c r="G1133" i="10"/>
  <c r="H1133" i="10"/>
  <c r="D81" i="18" s="1"/>
  <c r="E81" i="18" s="1"/>
  <c r="F81" i="18" s="1"/>
  <c r="G81" i="18" s="1"/>
  <c r="H81" i="18" s="1"/>
  <c r="G1134" i="10"/>
  <c r="H1134" i="10"/>
  <c r="D174" i="18" s="1"/>
  <c r="E174" i="18" s="1"/>
  <c r="F174" i="18" s="1"/>
  <c r="G174" i="18" s="1"/>
  <c r="H174" i="18" s="1"/>
  <c r="G1135" i="10"/>
  <c r="H1135" i="10"/>
  <c r="D175" i="18" s="1"/>
  <c r="E175" i="18" s="1"/>
  <c r="F175" i="18" s="1"/>
  <c r="G175" i="18" s="1"/>
  <c r="H175" i="18" s="1"/>
  <c r="G1136" i="10"/>
  <c r="H1136" i="10"/>
  <c r="D82" i="18" s="1"/>
  <c r="E82" i="18" s="1"/>
  <c r="F82" i="18" s="1"/>
  <c r="G82" i="18" s="1"/>
  <c r="H82" i="18" s="1"/>
  <c r="G1137" i="10"/>
  <c r="H1137" i="10"/>
  <c r="D176" i="18" s="1"/>
  <c r="E176" i="18" s="1"/>
  <c r="F176" i="18" s="1"/>
  <c r="G176" i="18" s="1"/>
  <c r="H176" i="18" s="1"/>
  <c r="G1138" i="10"/>
  <c r="H1138" i="10"/>
  <c r="D177" i="18" s="1"/>
  <c r="E177" i="18" s="1"/>
  <c r="F177" i="18" s="1"/>
  <c r="G177" i="18" s="1"/>
  <c r="H177" i="18" s="1"/>
  <c r="G1139" i="10"/>
  <c r="H1139" i="10"/>
  <c r="D178" i="18" s="1"/>
  <c r="E178" i="18" s="1"/>
  <c r="F178" i="18" s="1"/>
  <c r="G178" i="18" s="1"/>
  <c r="H178" i="18" s="1"/>
  <c r="G1140" i="10"/>
  <c r="H1140" i="10"/>
  <c r="D179" i="18" s="1"/>
  <c r="E179" i="18" s="1"/>
  <c r="F179" i="18" s="1"/>
  <c r="G179" i="18" s="1"/>
  <c r="H179" i="18" s="1"/>
  <c r="G1141" i="10"/>
  <c r="H1141" i="10"/>
  <c r="D180" i="18" s="1"/>
  <c r="E180" i="18" s="1"/>
  <c r="F180" i="18" s="1"/>
  <c r="G180" i="18" s="1"/>
  <c r="H180" i="18" s="1"/>
  <c r="G1142" i="10"/>
  <c r="H1142" i="10"/>
  <c r="D83" i="18" s="1"/>
  <c r="E83" i="18" s="1"/>
  <c r="F83" i="18" s="1"/>
  <c r="G83" i="18" s="1"/>
  <c r="H83" i="18" s="1"/>
  <c r="G1143" i="10"/>
  <c r="H1143" i="10"/>
  <c r="D84" i="18" s="1"/>
  <c r="E84" i="18" s="1"/>
  <c r="F84" i="18" s="1"/>
  <c r="G84" i="18" s="1"/>
  <c r="H84" i="18" s="1"/>
  <c r="G1144" i="10"/>
  <c r="H1144" i="10"/>
  <c r="D85" i="18" s="1"/>
  <c r="E85" i="18" s="1"/>
  <c r="F85" i="18" s="1"/>
  <c r="G85" i="18" s="1"/>
  <c r="H85" i="18" s="1"/>
  <c r="G1145" i="10"/>
  <c r="H1145" i="10"/>
  <c r="D86" i="18" s="1"/>
  <c r="E86" i="18" s="1"/>
  <c r="F86" i="18" s="1"/>
  <c r="G86" i="18" s="1"/>
  <c r="H86" i="18" s="1"/>
  <c r="G1146" i="10"/>
  <c r="H1146" i="10"/>
  <c r="D87" i="18" s="1"/>
  <c r="E87" i="18" s="1"/>
  <c r="F87" i="18" s="1"/>
  <c r="G87" i="18" s="1"/>
  <c r="H87" i="18" s="1"/>
  <c r="G1147" i="10"/>
  <c r="H1147" i="10"/>
  <c r="D88" i="18" s="1"/>
  <c r="E88" i="18" s="1"/>
  <c r="F88" i="18" s="1"/>
  <c r="G88" i="18" s="1"/>
  <c r="H88" i="18" s="1"/>
  <c r="G1148" i="10"/>
  <c r="H1148" i="10"/>
  <c r="D89" i="18" s="1"/>
  <c r="E89" i="18" s="1"/>
  <c r="F89" i="18" s="1"/>
  <c r="G89" i="18" s="1"/>
  <c r="H89" i="18" s="1"/>
  <c r="G1149" i="10"/>
  <c r="H1149" i="10"/>
  <c r="G1150" i="10"/>
  <c r="H1150" i="10"/>
  <c r="D182" i="18" s="1"/>
  <c r="E182" i="18" s="1"/>
  <c r="G182" i="18" s="1"/>
  <c r="H182" i="18" s="1"/>
  <c r="G1151" i="10"/>
  <c r="H1151" i="10"/>
  <c r="G1152" i="10"/>
  <c r="H1152" i="10"/>
  <c r="D184" i="18" s="1"/>
  <c r="E184" i="18" s="1"/>
  <c r="G1153" i="10"/>
  <c r="H1153" i="10"/>
  <c r="D185" i="18" s="1"/>
  <c r="E185" i="18" s="1"/>
  <c r="F185" i="18" s="1"/>
  <c r="G185" i="18" s="1"/>
  <c r="H185" i="18" s="1"/>
  <c r="G1154" i="10"/>
  <c r="H1154" i="10"/>
  <c r="G1155" i="10"/>
  <c r="H1155" i="10"/>
  <c r="D90" i="18" s="1"/>
  <c r="E90" i="18" s="1"/>
  <c r="F90" i="18" s="1"/>
  <c r="G90" i="18" s="1"/>
  <c r="H90" i="18" s="1"/>
  <c r="G1156" i="10"/>
  <c r="H1156" i="10"/>
  <c r="D187" i="18" s="1"/>
  <c r="E187" i="18" s="1"/>
  <c r="F187" i="18" s="1"/>
  <c r="G187" i="18" s="1"/>
  <c r="H187" i="18" s="1"/>
  <c r="G1157" i="10"/>
  <c r="H1157" i="10"/>
  <c r="G1158" i="10"/>
  <c r="H1158" i="10"/>
  <c r="D91" i="18" s="1"/>
  <c r="E91" i="18" s="1"/>
  <c r="F91" i="18" s="1"/>
  <c r="G91" i="18" s="1"/>
  <c r="H91" i="18" s="1"/>
  <c r="G1159" i="10"/>
  <c r="H1159" i="10"/>
  <c r="D92" i="18" s="1"/>
  <c r="E92" i="18" s="1"/>
  <c r="F92" i="18" s="1"/>
  <c r="G92" i="18" s="1"/>
  <c r="H92" i="18" s="1"/>
  <c r="G1160" i="10"/>
  <c r="H1160" i="10"/>
  <c r="D93" i="18" s="1"/>
  <c r="E93" i="18" s="1"/>
  <c r="F93" i="18" s="1"/>
  <c r="G93" i="18" s="1"/>
  <c r="H93" i="18" s="1"/>
  <c r="G1161" i="10"/>
  <c r="H1161" i="10"/>
  <c r="D94" i="18" s="1"/>
  <c r="E94" i="18" s="1"/>
  <c r="F94" i="18" s="1"/>
  <c r="G94" i="18" s="1"/>
  <c r="H94" i="18" s="1"/>
  <c r="G1162" i="10"/>
  <c r="H1162" i="10"/>
  <c r="D95" i="18" s="1"/>
  <c r="E95" i="18" s="1"/>
  <c r="F95" i="18" s="1"/>
  <c r="G95" i="18" s="1"/>
  <c r="H95" i="18" s="1"/>
  <c r="G1163" i="10"/>
  <c r="H1163" i="10"/>
  <c r="D96" i="18" s="1"/>
  <c r="E96" i="18" s="1"/>
  <c r="F96" i="18" s="1"/>
  <c r="G96" i="18" s="1"/>
  <c r="H96" i="18" s="1"/>
  <c r="G1164" i="10"/>
  <c r="H1164" i="10"/>
  <c r="D97" i="18" s="1"/>
  <c r="E97" i="18" s="1"/>
  <c r="F97" i="18" s="1"/>
  <c r="G97" i="18" s="1"/>
  <c r="H97" i="18" s="1"/>
  <c r="G1165" i="10"/>
  <c r="H1165" i="10"/>
  <c r="D98" i="18" s="1"/>
  <c r="E98" i="18" s="1"/>
  <c r="F98" i="18" s="1"/>
  <c r="G98" i="18" s="1"/>
  <c r="H98" i="18" s="1"/>
  <c r="G1166" i="10"/>
  <c r="H1166" i="10"/>
  <c r="D99" i="18" s="1"/>
  <c r="E99" i="18" s="1"/>
  <c r="F99" i="18" s="1"/>
  <c r="G99" i="18" s="1"/>
  <c r="H99" i="18" s="1"/>
  <c r="G1167" i="10"/>
  <c r="H1167" i="10"/>
  <c r="D100" i="18" s="1"/>
  <c r="E100" i="18" s="1"/>
  <c r="F100" i="18" s="1"/>
  <c r="G100" i="18" s="1"/>
  <c r="H100" i="18" s="1"/>
  <c r="G1168" i="10"/>
  <c r="H1168" i="10"/>
  <c r="D101" i="18" s="1"/>
  <c r="E101" i="18" s="1"/>
  <c r="F101" i="18" s="1"/>
  <c r="G101" i="18" s="1"/>
  <c r="H101" i="18" s="1"/>
  <c r="G1169" i="10"/>
  <c r="H1169" i="10"/>
  <c r="D102" i="18" s="1"/>
  <c r="E102" i="18" s="1"/>
  <c r="F102" i="18" s="1"/>
  <c r="G102" i="18" s="1"/>
  <c r="H102" i="18" s="1"/>
  <c r="G1170" i="10"/>
  <c r="H1170" i="10"/>
  <c r="D103" i="18" s="1"/>
  <c r="E103" i="18" s="1"/>
  <c r="F103" i="18" s="1"/>
  <c r="G103" i="18" s="1"/>
  <c r="H103" i="18" s="1"/>
  <c r="G1171" i="10"/>
  <c r="H1171" i="10"/>
  <c r="D104" i="18" s="1"/>
  <c r="E104" i="18" s="1"/>
  <c r="F104" i="18" s="1"/>
  <c r="G104" i="18" s="1"/>
  <c r="H104" i="18" s="1"/>
  <c r="G1172" i="10"/>
  <c r="H1172" i="10"/>
  <c r="D105" i="18" s="1"/>
  <c r="E105" i="18" s="1"/>
  <c r="F105" i="18" s="1"/>
  <c r="G105" i="18" s="1"/>
  <c r="H105" i="18" s="1"/>
  <c r="G1173" i="10"/>
  <c r="H1173" i="10"/>
  <c r="D106" i="18" s="1"/>
  <c r="E106" i="18" s="1"/>
  <c r="F106" i="18" s="1"/>
  <c r="G106" i="18" s="1"/>
  <c r="H106" i="18" s="1"/>
  <c r="G1174" i="10"/>
  <c r="H1174" i="10"/>
  <c r="D107" i="18" s="1"/>
  <c r="E107" i="18" s="1"/>
  <c r="F107" i="18" s="1"/>
  <c r="G107" i="18" s="1"/>
  <c r="H107" i="18" s="1"/>
  <c r="G1175" i="10"/>
  <c r="H1175" i="10"/>
  <c r="D108" i="18" s="1"/>
  <c r="E108" i="18" s="1"/>
  <c r="F108" i="18" s="1"/>
  <c r="G108" i="18" s="1"/>
  <c r="H108" i="18" s="1"/>
  <c r="G1176" i="10"/>
  <c r="H1176" i="10"/>
  <c r="D109" i="18" s="1"/>
  <c r="E109" i="18" s="1"/>
  <c r="F109" i="18" s="1"/>
  <c r="G109" i="18" s="1"/>
  <c r="H109" i="18" s="1"/>
  <c r="G1177" i="10"/>
  <c r="H1177" i="10"/>
  <c r="D110" i="18" s="1"/>
  <c r="E110" i="18" s="1"/>
  <c r="F110" i="18" s="1"/>
  <c r="G110" i="18" s="1"/>
  <c r="H110" i="18" s="1"/>
  <c r="G1178" i="10"/>
  <c r="H1178" i="10"/>
  <c r="D111" i="18" s="1"/>
  <c r="E111" i="18" s="1"/>
  <c r="F111" i="18" s="1"/>
  <c r="G111" i="18" s="1"/>
  <c r="H111" i="18" s="1"/>
  <c r="G1179" i="10"/>
  <c r="H1179" i="10"/>
  <c r="D112" i="18" s="1"/>
  <c r="E112" i="18" s="1"/>
  <c r="F112" i="18" s="1"/>
  <c r="G112" i="18" s="1"/>
  <c r="H112" i="18" s="1"/>
  <c r="G1180" i="10"/>
  <c r="H1180" i="10"/>
  <c r="D113" i="18" s="1"/>
  <c r="E113" i="18" s="1"/>
  <c r="F113" i="18" s="1"/>
  <c r="G113" i="18" s="1"/>
  <c r="H113" i="18" s="1"/>
  <c r="G1181" i="10"/>
  <c r="H1181" i="10"/>
  <c r="D114" i="18" s="1"/>
  <c r="E114" i="18" s="1"/>
  <c r="F114" i="18" s="1"/>
  <c r="G114" i="18" s="1"/>
  <c r="H114" i="18" s="1"/>
  <c r="G1182" i="10"/>
  <c r="H1182" i="10"/>
  <c r="D115" i="18" s="1"/>
  <c r="E115" i="18" s="1"/>
  <c r="F115" i="18" s="1"/>
  <c r="G115" i="18" s="1"/>
  <c r="H115" i="18" s="1"/>
  <c r="G1183" i="10"/>
  <c r="H1183" i="10"/>
  <c r="D116" i="18" s="1"/>
  <c r="E116" i="18" s="1"/>
  <c r="F116" i="18" s="1"/>
  <c r="G116" i="18" s="1"/>
  <c r="H116" i="18" s="1"/>
  <c r="G1184" i="10"/>
  <c r="H1184" i="10"/>
  <c r="D117" i="18" s="1"/>
  <c r="E117" i="18" s="1"/>
  <c r="F117" i="18" s="1"/>
  <c r="G117" i="18" s="1"/>
  <c r="H117" i="18" s="1"/>
  <c r="G1185" i="10"/>
  <c r="H1185" i="10"/>
  <c r="D118" i="18" s="1"/>
  <c r="E118" i="18" s="1"/>
  <c r="F118" i="18" s="1"/>
  <c r="G118" i="18" s="1"/>
  <c r="H118" i="18" s="1"/>
  <c r="G1186" i="10"/>
  <c r="H1186" i="10"/>
  <c r="D119" i="18" s="1"/>
  <c r="E119" i="18" s="1"/>
  <c r="F119" i="18" s="1"/>
  <c r="G119" i="18" s="1"/>
  <c r="H119" i="18" s="1"/>
  <c r="G1187" i="10"/>
  <c r="H1187" i="10"/>
  <c r="D120" i="18" s="1"/>
  <c r="E120" i="18" s="1"/>
  <c r="F120" i="18" s="1"/>
  <c r="G120" i="18" s="1"/>
  <c r="H120" i="18" s="1"/>
  <c r="G1188" i="10"/>
  <c r="H1188" i="10"/>
  <c r="D121" i="18" s="1"/>
  <c r="E121" i="18" s="1"/>
  <c r="F121" i="18" s="1"/>
  <c r="G121" i="18" s="1"/>
  <c r="H121" i="18" s="1"/>
  <c r="G1189" i="10"/>
  <c r="H1189" i="10"/>
  <c r="D189" i="18" s="1"/>
  <c r="E189" i="18" s="1"/>
  <c r="F189" i="18" s="1"/>
  <c r="G189" i="18" s="1"/>
  <c r="H189" i="18" s="1"/>
  <c r="G1190" i="10"/>
  <c r="H1190" i="10"/>
  <c r="D190" i="18" s="1"/>
  <c r="E190" i="18" s="1"/>
  <c r="F190" i="18" s="1"/>
  <c r="G190" i="18" s="1"/>
  <c r="H190" i="18" s="1"/>
  <c r="G1191" i="10"/>
  <c r="H1191" i="10"/>
  <c r="D122" i="18" s="1"/>
  <c r="E122" i="18" s="1"/>
  <c r="F122" i="18" s="1"/>
  <c r="G122" i="18" s="1"/>
  <c r="H122" i="18" s="1"/>
  <c r="G1192" i="10"/>
  <c r="H1192" i="10"/>
  <c r="D123" i="18" s="1"/>
  <c r="E123" i="18" s="1"/>
  <c r="F123" i="18" s="1"/>
  <c r="G123" i="18" s="1"/>
  <c r="H123" i="18" s="1"/>
  <c r="G1193" i="10"/>
  <c r="H1193" i="10"/>
  <c r="D191" i="18" s="1"/>
  <c r="E191" i="18" s="1"/>
  <c r="F191" i="18" s="1"/>
  <c r="G191" i="18" s="1"/>
  <c r="H191" i="18" s="1"/>
  <c r="G1194" i="10"/>
  <c r="H1194" i="10"/>
  <c r="D124" i="18" s="1"/>
  <c r="E124" i="18" s="1"/>
  <c r="F124" i="18" s="1"/>
  <c r="G124" i="18" s="1"/>
  <c r="H124" i="18" s="1"/>
  <c r="G1195" i="10"/>
  <c r="H1195" i="10"/>
  <c r="D125" i="18" s="1"/>
  <c r="E125" i="18" s="1"/>
  <c r="F125" i="18" s="1"/>
  <c r="G125" i="18" s="1"/>
  <c r="H125" i="18" s="1"/>
  <c r="G1196" i="10"/>
  <c r="H1196" i="10"/>
  <c r="D192" i="18" s="1"/>
  <c r="E192" i="18" s="1"/>
  <c r="F192" i="18" s="1"/>
  <c r="G192" i="18" s="1"/>
  <c r="H192" i="18" s="1"/>
  <c r="G1197" i="10"/>
  <c r="H1197" i="10"/>
  <c r="D193" i="18" s="1"/>
  <c r="E193" i="18" s="1"/>
  <c r="F193" i="18" s="1"/>
  <c r="G193" i="18" s="1"/>
  <c r="H193" i="18" s="1"/>
  <c r="G1198" i="10"/>
  <c r="H1198" i="10"/>
  <c r="D126" i="18" s="1"/>
  <c r="E126" i="18" s="1"/>
  <c r="F126" i="18" s="1"/>
  <c r="G126" i="18" s="1"/>
  <c r="H126" i="18" s="1"/>
  <c r="G1199" i="10"/>
  <c r="H1199" i="10"/>
  <c r="D194" i="18" s="1"/>
  <c r="E194" i="18" s="1"/>
  <c r="F194" i="18" s="1"/>
  <c r="G194" i="18" s="1"/>
  <c r="H194" i="18" s="1"/>
  <c r="G1200" i="10"/>
  <c r="H1200" i="10"/>
  <c r="D195" i="18" s="1"/>
  <c r="E195" i="18" s="1"/>
  <c r="F195" i="18" s="1"/>
  <c r="G195" i="18" s="1"/>
  <c r="H195" i="18" s="1"/>
  <c r="G1201" i="10"/>
  <c r="H1201" i="10"/>
  <c r="D196" i="18" s="1"/>
  <c r="E196" i="18" s="1"/>
  <c r="F196" i="18" s="1"/>
  <c r="G196" i="18" s="1"/>
  <c r="H196" i="18" s="1"/>
  <c r="G1202" i="10"/>
  <c r="H1202" i="10"/>
  <c r="D197" i="18" s="1"/>
  <c r="E197" i="18" s="1"/>
  <c r="F197" i="18" s="1"/>
  <c r="G197" i="18" s="1"/>
  <c r="H197" i="18" s="1"/>
  <c r="G1203" i="10"/>
  <c r="H1203" i="10"/>
  <c r="D198" i="18" s="1"/>
  <c r="E198" i="18" s="1"/>
  <c r="F198" i="18" s="1"/>
  <c r="G198" i="18" s="1"/>
  <c r="H198" i="18" s="1"/>
  <c r="G1204" i="10"/>
  <c r="H1204" i="10"/>
  <c r="D199" i="18" s="1"/>
  <c r="E199" i="18" s="1"/>
  <c r="F199" i="18" s="1"/>
  <c r="G199" i="18" s="1"/>
  <c r="H199" i="18" s="1"/>
  <c r="G1205" i="10"/>
  <c r="H1205" i="10"/>
  <c r="D200" i="18" s="1"/>
  <c r="E200" i="18" s="1"/>
  <c r="F200" i="18" s="1"/>
  <c r="G200" i="18" s="1"/>
  <c r="H200" i="18" s="1"/>
  <c r="G1206" i="10"/>
  <c r="H1206" i="10"/>
  <c r="D201" i="18" s="1"/>
  <c r="E201" i="18" s="1"/>
  <c r="F201" i="18" s="1"/>
  <c r="G201" i="18" s="1"/>
  <c r="H201" i="18" s="1"/>
  <c r="G1207" i="10"/>
  <c r="H1207" i="10"/>
  <c r="D202" i="18" s="1"/>
  <c r="E202" i="18" s="1"/>
  <c r="F202" i="18" s="1"/>
  <c r="G202" i="18" s="1"/>
  <c r="H202" i="18" s="1"/>
  <c r="G1208" i="10"/>
  <c r="H1208" i="10"/>
  <c r="D203" i="18" s="1"/>
  <c r="E203" i="18" s="1"/>
  <c r="F203" i="18" s="1"/>
  <c r="G203" i="18" s="1"/>
  <c r="H203" i="18" s="1"/>
  <c r="G1209" i="10"/>
  <c r="H1209" i="10"/>
  <c r="D204" i="18" s="1"/>
  <c r="E204" i="18" s="1"/>
  <c r="F204" i="18" s="1"/>
  <c r="G204" i="18" s="1"/>
  <c r="H204" i="18" s="1"/>
  <c r="G1210" i="10"/>
  <c r="H1210" i="10"/>
  <c r="D205" i="18" s="1"/>
  <c r="E205" i="18" s="1"/>
  <c r="F205" i="18" s="1"/>
  <c r="G205" i="18" s="1"/>
  <c r="H205" i="18" s="1"/>
  <c r="G1211" i="10"/>
  <c r="H1211" i="10"/>
  <c r="D206" i="18" s="1"/>
  <c r="E206" i="18" s="1"/>
  <c r="F206" i="18" s="1"/>
  <c r="G206" i="18" s="1"/>
  <c r="H206" i="18" s="1"/>
  <c r="G1212" i="10"/>
  <c r="H1212" i="10"/>
  <c r="D207" i="18" s="1"/>
  <c r="E207" i="18" s="1"/>
  <c r="F207" i="18" s="1"/>
  <c r="G207" i="18" s="1"/>
  <c r="H207" i="18" s="1"/>
  <c r="G1213" i="10"/>
  <c r="H1213" i="10"/>
  <c r="D208" i="18" s="1"/>
  <c r="E208" i="18" s="1"/>
  <c r="F208" i="18" s="1"/>
  <c r="G208" i="18" s="1"/>
  <c r="H208" i="18" s="1"/>
  <c r="G1214" i="10"/>
  <c r="H1214" i="10"/>
  <c r="D209" i="18" s="1"/>
  <c r="E209" i="18" s="1"/>
  <c r="F209" i="18" s="1"/>
  <c r="G209" i="18" s="1"/>
  <c r="H209" i="18" s="1"/>
  <c r="G1215" i="10"/>
  <c r="H1215" i="10"/>
  <c r="D210" i="18" s="1"/>
  <c r="E210" i="18" s="1"/>
  <c r="F210" i="18" s="1"/>
  <c r="G210" i="18" s="1"/>
  <c r="H210" i="18" s="1"/>
  <c r="G1216" i="10"/>
  <c r="H1216" i="10"/>
  <c r="D211" i="18" s="1"/>
  <c r="E211" i="18" s="1"/>
  <c r="F211" i="18" s="1"/>
  <c r="G211" i="18" s="1"/>
  <c r="H211" i="18" s="1"/>
  <c r="G1217" i="10"/>
  <c r="H1217" i="10"/>
  <c r="D212" i="18" s="1"/>
  <c r="E212" i="18" s="1"/>
  <c r="F212" i="18" s="1"/>
  <c r="G212" i="18" s="1"/>
  <c r="H212" i="18" s="1"/>
  <c r="G1218" i="10"/>
  <c r="H1218" i="10"/>
  <c r="D213" i="18" s="1"/>
  <c r="E213" i="18" s="1"/>
  <c r="F213" i="18" s="1"/>
  <c r="G213" i="18" s="1"/>
  <c r="H213" i="18" s="1"/>
  <c r="G1219" i="10"/>
  <c r="H1219" i="10"/>
  <c r="D127" i="18" s="1"/>
  <c r="E127" i="18" s="1"/>
  <c r="F127" i="18" s="1"/>
  <c r="G127" i="18" s="1"/>
  <c r="H127" i="18" s="1"/>
  <c r="G1220" i="10"/>
  <c r="H1220" i="10"/>
  <c r="D214" i="18" s="1"/>
  <c r="E214" i="18" s="1"/>
  <c r="F214" i="18" s="1"/>
  <c r="G214" i="18" s="1"/>
  <c r="H214" i="18" s="1"/>
  <c r="G1221" i="10"/>
  <c r="H1221" i="10"/>
  <c r="D215" i="18" s="1"/>
  <c r="E215" i="18" s="1"/>
  <c r="F215" i="18" s="1"/>
  <c r="G215" i="18" s="1"/>
  <c r="H215" i="18" s="1"/>
  <c r="G1222" i="10"/>
  <c r="H1222" i="10"/>
  <c r="D216" i="18" s="1"/>
  <c r="E216" i="18" s="1"/>
  <c r="F216" i="18" s="1"/>
  <c r="G216" i="18" s="1"/>
  <c r="H216" i="18" s="1"/>
  <c r="G1223" i="10"/>
  <c r="H1223" i="10"/>
  <c r="D217" i="18" s="1"/>
  <c r="E217" i="18" s="1"/>
  <c r="F217" i="18" s="1"/>
  <c r="G217" i="18" s="1"/>
  <c r="H217" i="18" s="1"/>
  <c r="G1224" i="10"/>
  <c r="H1224" i="10"/>
  <c r="D218" i="18" s="1"/>
  <c r="E218" i="18" s="1"/>
  <c r="F218" i="18" s="1"/>
  <c r="G218" i="18" s="1"/>
  <c r="H218" i="18" s="1"/>
  <c r="G1225" i="10"/>
  <c r="H1225" i="10"/>
  <c r="D128" i="18" s="1"/>
  <c r="E128" i="18" s="1"/>
  <c r="F128" i="18" s="1"/>
  <c r="G128" i="18" s="1"/>
  <c r="H128" i="18" s="1"/>
  <c r="G1226" i="10"/>
  <c r="H1226" i="10"/>
  <c r="D219" i="18" s="1"/>
  <c r="E219" i="18" s="1"/>
  <c r="F219" i="18" s="1"/>
  <c r="G219" i="18" s="1"/>
  <c r="H219" i="18" s="1"/>
  <c r="G1227" i="10"/>
  <c r="H1227" i="10"/>
  <c r="D220" i="18" s="1"/>
  <c r="E220" i="18" s="1"/>
  <c r="F220" i="18" s="1"/>
  <c r="G220" i="18" s="1"/>
  <c r="H220" i="18" s="1"/>
  <c r="G1228" i="10"/>
  <c r="H1228" i="10"/>
  <c r="D221" i="18" s="1"/>
  <c r="E221" i="18" s="1"/>
  <c r="F221" i="18" s="1"/>
  <c r="G221" i="18" s="1"/>
  <c r="H221" i="18" s="1"/>
  <c r="G1229" i="10"/>
  <c r="H1229" i="10"/>
  <c r="D222" i="18" s="1"/>
  <c r="E222" i="18" s="1"/>
  <c r="F222" i="18" s="1"/>
  <c r="G222" i="18" s="1"/>
  <c r="H222" i="18" s="1"/>
  <c r="G1230" i="10"/>
  <c r="H1230" i="10"/>
  <c r="D223" i="18" s="1"/>
  <c r="E223" i="18" s="1"/>
  <c r="F223" i="18" s="1"/>
  <c r="G223" i="18" s="1"/>
  <c r="H223" i="18" s="1"/>
  <c r="G1231" i="10"/>
  <c r="H1231" i="10"/>
  <c r="D224" i="18" s="1"/>
  <c r="E224" i="18" s="1"/>
  <c r="F224" i="18" s="1"/>
  <c r="G224" i="18" s="1"/>
  <c r="H224" i="18" s="1"/>
  <c r="G1232" i="10"/>
  <c r="H1232" i="10"/>
  <c r="D225" i="18" s="1"/>
  <c r="E225" i="18" s="1"/>
  <c r="F225" i="18" s="1"/>
  <c r="G225" i="18" s="1"/>
  <c r="H225" i="18" s="1"/>
  <c r="G1233" i="10"/>
  <c r="H1233" i="10"/>
  <c r="D129" i="18" s="1"/>
  <c r="E129" i="18" s="1"/>
  <c r="F129" i="18" s="1"/>
  <c r="G129" i="18" s="1"/>
  <c r="H129" i="18" s="1"/>
  <c r="G1234" i="10"/>
  <c r="H1234" i="10"/>
  <c r="D226" i="18" s="1"/>
  <c r="E226" i="18" s="1"/>
  <c r="F226" i="18" s="1"/>
  <c r="G226" i="18" s="1"/>
  <c r="H226" i="18" s="1"/>
  <c r="G1235" i="10"/>
  <c r="H1235" i="10"/>
  <c r="D130" i="18" s="1"/>
  <c r="E130" i="18" s="1"/>
  <c r="F130" i="18" s="1"/>
  <c r="G130" i="18" s="1"/>
  <c r="H130" i="18" s="1"/>
  <c r="G1236" i="10"/>
  <c r="H1236" i="10"/>
  <c r="D131" i="18" s="1"/>
  <c r="E131" i="18" s="1"/>
  <c r="F131" i="18" s="1"/>
  <c r="G131" i="18" s="1"/>
  <c r="H131" i="18" s="1"/>
  <c r="G1237" i="10"/>
  <c r="H1237" i="10"/>
  <c r="D227" i="18" s="1"/>
  <c r="E227" i="18" s="1"/>
  <c r="F227" i="18" s="1"/>
  <c r="G227" i="18" s="1"/>
  <c r="H227" i="18" s="1"/>
  <c r="G1238" i="10"/>
  <c r="H1238" i="10"/>
  <c r="D228" i="18" s="1"/>
  <c r="E228" i="18" s="1"/>
  <c r="F228" i="18" s="1"/>
  <c r="G228" i="18" s="1"/>
  <c r="H228" i="18" s="1"/>
  <c r="G1239" i="10"/>
  <c r="H1239" i="10"/>
  <c r="D132" i="18" s="1"/>
  <c r="E132" i="18" s="1"/>
  <c r="F132" i="18" s="1"/>
  <c r="G132" i="18" s="1"/>
  <c r="H132" i="18" s="1"/>
  <c r="G1240" i="10"/>
  <c r="H1240" i="10"/>
  <c r="D229" i="18" s="1"/>
  <c r="E229" i="18" s="1"/>
  <c r="F229" i="18" s="1"/>
  <c r="G229" i="18" s="1"/>
  <c r="H229" i="18" s="1"/>
  <c r="G1241" i="10"/>
  <c r="H1241" i="10"/>
  <c r="D230" i="18" s="1"/>
  <c r="E230" i="18" s="1"/>
  <c r="F230" i="18" s="1"/>
  <c r="G230" i="18" s="1"/>
  <c r="H230" i="18" s="1"/>
  <c r="G1242" i="10"/>
  <c r="H1242" i="10"/>
  <c r="D231" i="18" s="1"/>
  <c r="E231" i="18" s="1"/>
  <c r="F231" i="18" s="1"/>
  <c r="G231" i="18" s="1"/>
  <c r="H231" i="18" s="1"/>
  <c r="G1243" i="10"/>
  <c r="H1243" i="10"/>
  <c r="D133" i="18" s="1"/>
  <c r="E133" i="18" s="1"/>
  <c r="F133" i="18" s="1"/>
  <c r="G133" i="18" s="1"/>
  <c r="H133" i="18" s="1"/>
  <c r="G1244" i="10"/>
  <c r="H1244" i="10"/>
  <c r="D134" i="18" s="1"/>
  <c r="E134" i="18" s="1"/>
  <c r="F134" i="18" s="1"/>
  <c r="G134" i="18" s="1"/>
  <c r="H134" i="18" s="1"/>
  <c r="G1245" i="10"/>
  <c r="H1245" i="10"/>
  <c r="D135" i="18" s="1"/>
  <c r="E135" i="18" s="1"/>
  <c r="F135" i="18" s="1"/>
  <c r="G135" i="18" s="1"/>
  <c r="H135" i="18" s="1"/>
  <c r="G1246" i="10"/>
  <c r="H1246" i="10"/>
  <c r="D232" i="18" s="1"/>
  <c r="E232" i="18" s="1"/>
  <c r="F232" i="18" s="1"/>
  <c r="G232" i="18" s="1"/>
  <c r="H232" i="18" s="1"/>
  <c r="G1247" i="10"/>
  <c r="H1247" i="10"/>
  <c r="G1248" i="10"/>
  <c r="H1248" i="10"/>
  <c r="G1249" i="10"/>
  <c r="H1249" i="10"/>
  <c r="G1250" i="10"/>
  <c r="H1250" i="10"/>
  <c r="G1251" i="10"/>
  <c r="H1251" i="10"/>
  <c r="G1252" i="10"/>
  <c r="H1252" i="10"/>
  <c r="G1253" i="10"/>
  <c r="H1253" i="10"/>
  <c r="D237" i="18" s="1"/>
  <c r="E237" i="18" s="1"/>
  <c r="F237" i="18" s="1"/>
  <c r="G237" i="18" s="1"/>
  <c r="H237" i="18" s="1"/>
  <c r="G1254" i="10"/>
  <c r="H1254" i="10"/>
  <c r="D138" i="18" s="1"/>
  <c r="E138" i="18" s="1"/>
  <c r="F138" i="18" s="1"/>
  <c r="G138" i="18" s="1"/>
  <c r="H138" i="18" s="1"/>
  <c r="G1255" i="10"/>
  <c r="H1255" i="10"/>
  <c r="D74" i="18" s="1"/>
  <c r="E74" i="18" s="1"/>
  <c r="F74" i="18" s="1"/>
  <c r="G74" i="18" s="1"/>
  <c r="H74" i="18" s="1"/>
  <c r="G1256" i="10"/>
  <c r="H1256" i="10"/>
  <c r="D139" i="18" s="1"/>
  <c r="E139" i="18" s="1"/>
  <c r="F139" i="18" s="1"/>
  <c r="G139" i="18" s="1"/>
  <c r="H139" i="18" s="1"/>
  <c r="G1257" i="10"/>
  <c r="H1257" i="10"/>
  <c r="D238" i="18" s="1"/>
  <c r="E238" i="18" s="1"/>
  <c r="F238" i="18" s="1"/>
  <c r="G238" i="18" s="1"/>
  <c r="H238" i="18" s="1"/>
  <c r="G1258" i="10"/>
  <c r="H1258" i="10"/>
  <c r="D239" i="18" s="1"/>
  <c r="E239" i="18" s="1"/>
  <c r="F239" i="18" s="1"/>
  <c r="G239" i="18" s="1"/>
  <c r="H239" i="18" s="1"/>
  <c r="G1259" i="10"/>
  <c r="H1259" i="10"/>
  <c r="D240" i="18" s="1"/>
  <c r="E240" i="18" s="1"/>
  <c r="F240" i="18" s="1"/>
  <c r="G240" i="18" s="1"/>
  <c r="H240" i="18" s="1"/>
  <c r="G1260" i="10"/>
  <c r="H1260" i="10"/>
  <c r="G1261" i="10"/>
  <c r="H1261" i="10"/>
  <c r="G1262" i="10"/>
  <c r="H1262" i="10"/>
  <c r="G1263" i="10"/>
  <c r="H1263" i="10"/>
  <c r="G1264" i="10"/>
  <c r="H1264" i="10"/>
  <c r="G1265" i="10"/>
  <c r="H1265" i="10"/>
  <c r="G1266" i="10"/>
  <c r="H1266" i="10"/>
  <c r="G1267" i="10"/>
  <c r="H1267" i="10"/>
  <c r="G1268" i="10"/>
  <c r="H1268" i="10"/>
  <c r="G1269" i="10"/>
  <c r="H1269" i="10"/>
  <c r="G1270" i="10"/>
  <c r="H1270" i="10"/>
  <c r="G1271" i="10"/>
  <c r="H1271" i="10"/>
  <c r="G1272" i="10"/>
  <c r="H1272" i="10"/>
  <c r="G1273" i="10"/>
  <c r="H1273" i="10"/>
  <c r="G1274" i="10"/>
  <c r="H1274" i="10"/>
  <c r="G1275" i="10"/>
  <c r="H1275" i="10"/>
  <c r="G1276" i="10"/>
  <c r="H1276" i="10"/>
  <c r="G1277" i="10"/>
  <c r="H1277" i="10"/>
  <c r="G1278" i="10"/>
  <c r="H1278" i="10"/>
  <c r="G1279" i="10"/>
  <c r="H1279" i="10"/>
  <c r="G1280" i="10"/>
  <c r="H1280" i="10"/>
  <c r="G1281" i="10"/>
  <c r="H1281" i="10"/>
  <c r="D143" i="18" s="1"/>
  <c r="E143" i="18" s="1"/>
  <c r="F143" i="18" s="1"/>
  <c r="G143" i="18" s="1"/>
  <c r="H143" i="18" s="1"/>
  <c r="G1282" i="10"/>
  <c r="H1282" i="10"/>
  <c r="D259" i="18" s="1"/>
  <c r="E259" i="18" s="1"/>
  <c r="F259" i="18" s="1"/>
  <c r="G259" i="18" s="1"/>
  <c r="H259" i="18" s="1"/>
  <c r="G1283" i="10"/>
  <c r="H1283" i="10"/>
  <c r="D260" i="18" s="1"/>
  <c r="E260" i="18" s="1"/>
  <c r="F260" i="18" s="1"/>
  <c r="G260" i="18" s="1"/>
  <c r="H260" i="18" s="1"/>
  <c r="G1284" i="10"/>
  <c r="H1284" i="10"/>
  <c r="D144" i="18" s="1"/>
  <c r="E144" i="18" s="1"/>
  <c r="F144" i="18" s="1"/>
  <c r="G144" i="18" s="1"/>
  <c r="H144" i="18" s="1"/>
  <c r="G1285" i="10"/>
  <c r="H1285" i="10"/>
  <c r="D145" i="18" s="1"/>
  <c r="E145" i="18" s="1"/>
  <c r="F145" i="18" s="1"/>
  <c r="G145" i="18" s="1"/>
  <c r="H145" i="18" s="1"/>
  <c r="H1102" i="10"/>
  <c r="G1102" i="10"/>
  <c r="D40" i="17" l="1"/>
  <c r="E40" i="17" s="1"/>
  <c r="F40" i="17" s="1"/>
  <c r="G40" i="17" s="1"/>
  <c r="H40" i="17" s="1"/>
  <c r="D246" i="18"/>
  <c r="E246" i="18" s="1"/>
  <c r="F246" i="18" s="1"/>
  <c r="G246" i="18" s="1"/>
  <c r="H246" i="18" s="1"/>
  <c r="D28" i="17"/>
  <c r="E28" i="17" s="1"/>
  <c r="F28" i="17" s="1"/>
  <c r="G28" i="17" s="1"/>
  <c r="H28" i="17" s="1"/>
  <c r="D169" i="18"/>
  <c r="E169" i="18" s="1"/>
  <c r="F169" i="18" s="1"/>
  <c r="G169" i="18" s="1"/>
  <c r="H169" i="18" s="1"/>
  <c r="D16" i="17"/>
  <c r="E16" i="17" s="1"/>
  <c r="F16" i="17" s="1"/>
  <c r="G16" i="17" s="1"/>
  <c r="H16" i="17" s="1"/>
  <c r="D77" i="18"/>
  <c r="D74" i="17"/>
  <c r="E74" i="17" s="1"/>
  <c r="D48" i="17"/>
  <c r="E48" i="17" s="1"/>
  <c r="F48" i="17" s="1"/>
  <c r="G48" i="17" s="1"/>
  <c r="H48" i="17" s="1"/>
  <c r="D253" i="18"/>
  <c r="E253" i="18" s="1"/>
  <c r="F253" i="18" s="1"/>
  <c r="G253" i="18" s="1"/>
  <c r="H253" i="18" s="1"/>
  <c r="D80" i="17"/>
  <c r="E80" i="17" s="1"/>
  <c r="D186" i="18"/>
  <c r="E186" i="18" s="1"/>
  <c r="D24" i="17"/>
  <c r="E24" i="17" s="1"/>
  <c r="F24" i="17" s="1"/>
  <c r="G24" i="17" s="1"/>
  <c r="H24" i="17" s="1"/>
  <c r="D165" i="18"/>
  <c r="E165" i="18" s="1"/>
  <c r="F165" i="18" s="1"/>
  <c r="G165" i="18" s="1"/>
  <c r="H165" i="18" s="1"/>
  <c r="D20" i="17"/>
  <c r="E20" i="17" s="1"/>
  <c r="F20" i="17" s="1"/>
  <c r="G20" i="17" s="1"/>
  <c r="H20" i="17" s="1"/>
  <c r="D162" i="18"/>
  <c r="E162" i="18" s="1"/>
  <c r="F162" i="18" s="1"/>
  <c r="G162" i="18" s="1"/>
  <c r="H162" i="18" s="1"/>
  <c r="D12" i="17"/>
  <c r="E12" i="17" s="1"/>
  <c r="F12" i="17" s="1"/>
  <c r="G12" i="17" s="1"/>
  <c r="H12" i="17" s="1"/>
  <c r="D155" i="18"/>
  <c r="E155" i="18" s="1"/>
  <c r="F155" i="18" s="1"/>
  <c r="G155" i="18" s="1"/>
  <c r="H155" i="18" s="1"/>
  <c r="D8" i="17"/>
  <c r="E8" i="17" s="1"/>
  <c r="F8" i="17" s="1"/>
  <c r="G8" i="17" s="1"/>
  <c r="H8" i="17" s="1"/>
  <c r="D151" i="18"/>
  <c r="E151" i="18" s="1"/>
  <c r="F151" i="18" s="1"/>
  <c r="G151" i="18" s="1"/>
  <c r="H151" i="18" s="1"/>
  <c r="D72" i="17"/>
  <c r="E72" i="17" s="1"/>
  <c r="D38" i="18"/>
  <c r="E38" i="18" s="1"/>
  <c r="D71" i="17"/>
  <c r="E71" i="17" s="1"/>
  <c r="D34" i="18"/>
  <c r="E34" i="18" s="1"/>
  <c r="D62" i="17"/>
  <c r="E62" i="17" s="1"/>
  <c r="D30" i="18"/>
  <c r="E30" i="18" s="1"/>
  <c r="D4" i="17"/>
  <c r="D147" i="18"/>
  <c r="E147" i="18" s="1"/>
  <c r="F147" i="18" s="1"/>
  <c r="G147" i="18" s="1"/>
  <c r="H147" i="18" s="1"/>
  <c r="E8" i="18"/>
  <c r="D44" i="17"/>
  <c r="E44" i="17" s="1"/>
  <c r="F44" i="17" s="1"/>
  <c r="G44" i="17" s="1"/>
  <c r="H44" i="17" s="1"/>
  <c r="D250" i="18"/>
  <c r="E250" i="18" s="1"/>
  <c r="F250" i="18" s="1"/>
  <c r="G250" i="18" s="1"/>
  <c r="H250" i="18" s="1"/>
  <c r="D88" i="17"/>
  <c r="E88" i="17" s="1"/>
  <c r="D236" i="18"/>
  <c r="E236" i="18" s="1"/>
  <c r="F236" i="18" s="1"/>
  <c r="G236" i="18" s="1"/>
  <c r="H236" i="18" s="1"/>
  <c r="D47" i="17"/>
  <c r="E47" i="17" s="1"/>
  <c r="F47" i="17" s="1"/>
  <c r="G47" i="17" s="1"/>
  <c r="H47" i="17" s="1"/>
  <c r="D141" i="18"/>
  <c r="E141" i="18" s="1"/>
  <c r="F141" i="18" s="1"/>
  <c r="G141" i="18" s="1"/>
  <c r="H141" i="18" s="1"/>
  <c r="D35" i="17"/>
  <c r="E35" i="17" s="1"/>
  <c r="D140" i="18"/>
  <c r="E140" i="18" s="1"/>
  <c r="F140" i="18" s="1"/>
  <c r="G140" i="18" s="1"/>
  <c r="H140" i="18" s="1"/>
  <c r="D87" i="17"/>
  <c r="E87" i="17" s="1"/>
  <c r="D235" i="18"/>
  <c r="E235" i="18" s="1"/>
  <c r="F235" i="18" s="1"/>
  <c r="G235" i="18" s="1"/>
  <c r="H235" i="18" s="1"/>
  <c r="D79" i="17"/>
  <c r="E79" i="17" s="1"/>
  <c r="D188" i="18"/>
  <c r="E188" i="18" s="1"/>
  <c r="D78" i="17"/>
  <c r="E78" i="17" s="1"/>
  <c r="D181" i="18"/>
  <c r="E181" i="18" s="1"/>
  <c r="D27" i="17"/>
  <c r="E27" i="17" s="1"/>
  <c r="F27" i="17" s="1"/>
  <c r="G27" i="17" s="1"/>
  <c r="H27" i="17" s="1"/>
  <c r="D168" i="18"/>
  <c r="E168" i="18" s="1"/>
  <c r="F168" i="18" s="1"/>
  <c r="G168" i="18" s="1"/>
  <c r="H168" i="18" s="1"/>
  <c r="D23" i="17"/>
  <c r="E23" i="17" s="1"/>
  <c r="F23" i="17" s="1"/>
  <c r="G23" i="17" s="1"/>
  <c r="H23" i="17" s="1"/>
  <c r="D164" i="18"/>
  <c r="E164" i="18" s="1"/>
  <c r="F164" i="18" s="1"/>
  <c r="G164" i="18" s="1"/>
  <c r="H164" i="18" s="1"/>
  <c r="D19" i="17"/>
  <c r="E19" i="17" s="1"/>
  <c r="F19" i="17" s="1"/>
  <c r="G19" i="17" s="1"/>
  <c r="H19" i="17" s="1"/>
  <c r="D161" i="18"/>
  <c r="E161" i="18" s="1"/>
  <c r="F161" i="18" s="1"/>
  <c r="G161" i="18" s="1"/>
  <c r="H161" i="18" s="1"/>
  <c r="D15" i="17"/>
  <c r="E15" i="17" s="1"/>
  <c r="F15" i="17" s="1"/>
  <c r="G15" i="17" s="1"/>
  <c r="H15" i="17" s="1"/>
  <c r="D158" i="18"/>
  <c r="E158" i="18" s="1"/>
  <c r="F158" i="18" s="1"/>
  <c r="G158" i="18" s="1"/>
  <c r="H158" i="18" s="1"/>
  <c r="D11" i="17"/>
  <c r="E11" i="17" s="1"/>
  <c r="F11" i="17" s="1"/>
  <c r="G11" i="17" s="1"/>
  <c r="H11" i="17" s="1"/>
  <c r="D154" i="18"/>
  <c r="E154" i="18" s="1"/>
  <c r="F154" i="18" s="1"/>
  <c r="G154" i="18" s="1"/>
  <c r="H154" i="18" s="1"/>
  <c r="D7" i="17"/>
  <c r="E7" i="17" s="1"/>
  <c r="F7" i="17" s="1"/>
  <c r="G7" i="17" s="1"/>
  <c r="H7" i="17" s="1"/>
  <c r="D150" i="18"/>
  <c r="E150" i="18" s="1"/>
  <c r="F150" i="18" s="1"/>
  <c r="G150" i="18" s="1"/>
  <c r="H150" i="18" s="1"/>
  <c r="D65" i="17"/>
  <c r="E65" i="17" s="1"/>
  <c r="D73" i="18"/>
  <c r="E73" i="18" s="1"/>
  <c r="F73" i="18" s="1"/>
  <c r="G73" i="18" s="1"/>
  <c r="H73" i="18" s="1"/>
  <c r="D64" i="17"/>
  <c r="E64" i="17" s="1"/>
  <c r="D35" i="18"/>
  <c r="E35" i="18" s="1"/>
  <c r="D66" i="17"/>
  <c r="E66" i="17" s="1"/>
  <c r="D33" i="18"/>
  <c r="E33" i="18" s="1"/>
  <c r="D61" i="17"/>
  <c r="E61" i="17" s="1"/>
  <c r="D29" i="18"/>
  <c r="E29" i="18" s="1"/>
  <c r="D36" i="17"/>
  <c r="E36" i="17" s="1"/>
  <c r="F36" i="17" s="1"/>
  <c r="G36" i="17" s="1"/>
  <c r="H36" i="17" s="1"/>
  <c r="D242" i="18"/>
  <c r="E242" i="18" s="1"/>
  <c r="F242" i="18" s="1"/>
  <c r="G242" i="18" s="1"/>
  <c r="H242" i="18" s="1"/>
  <c r="D51" i="17"/>
  <c r="E51" i="17" s="1"/>
  <c r="F51" i="17" s="1"/>
  <c r="G51" i="17" s="1"/>
  <c r="H51" i="17" s="1"/>
  <c r="D256" i="18"/>
  <c r="E256" i="18" s="1"/>
  <c r="F256" i="18" s="1"/>
  <c r="G256" i="18" s="1"/>
  <c r="H256" i="18" s="1"/>
  <c r="D46" i="17"/>
  <c r="E46" i="17" s="1"/>
  <c r="F46" i="17" s="1"/>
  <c r="G46" i="17" s="1"/>
  <c r="H46" i="17" s="1"/>
  <c r="D252" i="18"/>
  <c r="E252" i="18" s="1"/>
  <c r="F252" i="18" s="1"/>
  <c r="G252" i="18" s="1"/>
  <c r="H252" i="18" s="1"/>
  <c r="D91" i="17"/>
  <c r="E91" i="17" s="1"/>
  <c r="D241" i="18"/>
  <c r="E241" i="18" s="1"/>
  <c r="F241" i="18" s="1"/>
  <c r="G241" i="18" s="1"/>
  <c r="H241" i="18" s="1"/>
  <c r="D86" i="17"/>
  <c r="E86" i="17" s="1"/>
  <c r="F86" i="17" s="1"/>
  <c r="G86" i="17" s="1"/>
  <c r="H86" i="17" s="1"/>
  <c r="D234" i="18"/>
  <c r="E234" i="18" s="1"/>
  <c r="F234" i="18" s="1"/>
  <c r="G234" i="18" s="1"/>
  <c r="H234" i="18" s="1"/>
  <c r="D26" i="17"/>
  <c r="E26" i="17" s="1"/>
  <c r="F26" i="17" s="1"/>
  <c r="G26" i="17" s="1"/>
  <c r="H26" i="17" s="1"/>
  <c r="D167" i="18"/>
  <c r="E167" i="18" s="1"/>
  <c r="F167" i="18" s="1"/>
  <c r="G167" i="18" s="1"/>
  <c r="H167" i="18" s="1"/>
  <c r="D22" i="17"/>
  <c r="E22" i="17" s="1"/>
  <c r="F22" i="17" s="1"/>
  <c r="G22" i="17" s="1"/>
  <c r="H22" i="17" s="1"/>
  <c r="D163" i="18"/>
  <c r="E163" i="18" s="1"/>
  <c r="F163" i="18" s="1"/>
  <c r="G163" i="18" s="1"/>
  <c r="H163" i="18" s="1"/>
  <c r="D18" i="17"/>
  <c r="E18" i="17" s="1"/>
  <c r="F18" i="17" s="1"/>
  <c r="G18" i="17" s="1"/>
  <c r="H18" i="17" s="1"/>
  <c r="D160" i="18"/>
  <c r="E160" i="18" s="1"/>
  <c r="F160" i="18" s="1"/>
  <c r="G160" i="18" s="1"/>
  <c r="H160" i="18" s="1"/>
  <c r="D14" i="17"/>
  <c r="E14" i="17" s="1"/>
  <c r="F14" i="17" s="1"/>
  <c r="G14" i="17" s="1"/>
  <c r="H14" i="17" s="1"/>
  <c r="D157" i="18"/>
  <c r="E157" i="18" s="1"/>
  <c r="F157" i="18" s="1"/>
  <c r="G157" i="18" s="1"/>
  <c r="H157" i="18" s="1"/>
  <c r="D10" i="17"/>
  <c r="E10" i="17" s="1"/>
  <c r="F10" i="17" s="1"/>
  <c r="G10" i="17" s="1"/>
  <c r="H10" i="17" s="1"/>
  <c r="D153" i="18"/>
  <c r="E153" i="18" s="1"/>
  <c r="F153" i="18" s="1"/>
  <c r="G153" i="18" s="1"/>
  <c r="H153" i="18" s="1"/>
  <c r="D6" i="17"/>
  <c r="E6" i="17" s="1"/>
  <c r="F6" i="17" s="1"/>
  <c r="G6" i="17" s="1"/>
  <c r="H6" i="17" s="1"/>
  <c r="D149" i="18"/>
  <c r="E149" i="18" s="1"/>
  <c r="F149" i="18" s="1"/>
  <c r="G149" i="18" s="1"/>
  <c r="H149" i="18" s="1"/>
  <c r="D63" i="17"/>
  <c r="E63" i="17" s="1"/>
  <c r="D32" i="18"/>
  <c r="E32" i="18" s="1"/>
  <c r="D52" i="17"/>
  <c r="E52" i="17" s="1"/>
  <c r="F52" i="17" s="1"/>
  <c r="G52" i="17" s="1"/>
  <c r="H52" i="17" s="1"/>
  <c r="D142" i="18"/>
  <c r="E142" i="18" s="1"/>
  <c r="F142" i="18" s="1"/>
  <c r="G142" i="18" s="1"/>
  <c r="H142" i="18" s="1"/>
  <c r="D39" i="17"/>
  <c r="E39" i="17" s="1"/>
  <c r="F39" i="17" s="1"/>
  <c r="G39" i="17" s="1"/>
  <c r="H39" i="17" s="1"/>
  <c r="D245" i="18"/>
  <c r="E245" i="18" s="1"/>
  <c r="F245" i="18" s="1"/>
  <c r="G245" i="18" s="1"/>
  <c r="H245" i="18" s="1"/>
  <c r="D54" i="17"/>
  <c r="E54" i="17" s="1"/>
  <c r="F54" i="17" s="1"/>
  <c r="G54" i="17" s="1"/>
  <c r="H54" i="17" s="1"/>
  <c r="D258" i="18"/>
  <c r="E258" i="18" s="1"/>
  <c r="F258" i="18" s="1"/>
  <c r="G258" i="18" s="1"/>
  <c r="H258" i="18" s="1"/>
  <c r="D42" i="17"/>
  <c r="E42" i="17" s="1"/>
  <c r="F42" i="17" s="1"/>
  <c r="G42" i="17" s="1"/>
  <c r="H42" i="17" s="1"/>
  <c r="D248" i="18"/>
  <c r="E248" i="18" s="1"/>
  <c r="F248" i="18" s="1"/>
  <c r="G248" i="18" s="1"/>
  <c r="H248" i="18" s="1"/>
  <c r="D49" i="17"/>
  <c r="E49" i="17" s="1"/>
  <c r="F49" i="17" s="1"/>
  <c r="G49" i="17" s="1"/>
  <c r="H49" i="17" s="1"/>
  <c r="D254" i="18"/>
  <c r="E254" i="18" s="1"/>
  <c r="F254" i="18" s="1"/>
  <c r="G254" i="18" s="1"/>
  <c r="H254" i="18" s="1"/>
  <c r="D41" i="17"/>
  <c r="E41" i="17" s="1"/>
  <c r="F41" i="17" s="1"/>
  <c r="G41" i="17" s="1"/>
  <c r="H41" i="17" s="1"/>
  <c r="D247" i="18"/>
  <c r="E247" i="18" s="1"/>
  <c r="F247" i="18" s="1"/>
  <c r="G247" i="18" s="1"/>
  <c r="H247" i="18" s="1"/>
  <c r="D89" i="17"/>
  <c r="E89" i="17" s="1"/>
  <c r="D136" i="18"/>
  <c r="E136" i="18" s="1"/>
  <c r="F136" i="18" s="1"/>
  <c r="G136" i="18" s="1"/>
  <c r="H136" i="18" s="1"/>
  <c r="D25" i="17"/>
  <c r="E25" i="17" s="1"/>
  <c r="F25" i="17" s="1"/>
  <c r="G25" i="17" s="1"/>
  <c r="H25" i="17" s="1"/>
  <c r="D166" i="18"/>
  <c r="E166" i="18" s="1"/>
  <c r="F166" i="18" s="1"/>
  <c r="G166" i="18" s="1"/>
  <c r="H166" i="18" s="1"/>
  <c r="D17" i="17"/>
  <c r="E17" i="17" s="1"/>
  <c r="F17" i="17" s="1"/>
  <c r="G17" i="17" s="1"/>
  <c r="H17" i="17" s="1"/>
  <c r="D159" i="18"/>
  <c r="E159" i="18" s="1"/>
  <c r="F159" i="18" s="1"/>
  <c r="G159" i="18" s="1"/>
  <c r="H159" i="18" s="1"/>
  <c r="D9" i="17"/>
  <c r="E9" i="17" s="1"/>
  <c r="F9" i="17" s="1"/>
  <c r="G9" i="17" s="1"/>
  <c r="H9" i="17" s="1"/>
  <c r="D152" i="18"/>
  <c r="E152" i="18" s="1"/>
  <c r="F152" i="18" s="1"/>
  <c r="G152" i="18" s="1"/>
  <c r="H152" i="18" s="1"/>
  <c r="D43" i="17"/>
  <c r="E43" i="17" s="1"/>
  <c r="F43" i="17" s="1"/>
  <c r="G43" i="17" s="1"/>
  <c r="H43" i="17" s="1"/>
  <c r="D249" i="18"/>
  <c r="E249" i="18" s="1"/>
  <c r="F249" i="18" s="1"/>
  <c r="G249" i="18" s="1"/>
  <c r="H249" i="18" s="1"/>
  <c r="D50" i="17"/>
  <c r="E50" i="17" s="1"/>
  <c r="F50" i="17" s="1"/>
  <c r="G50" i="17" s="1"/>
  <c r="H50" i="17" s="1"/>
  <c r="D255" i="18"/>
  <c r="E255" i="18" s="1"/>
  <c r="F255" i="18" s="1"/>
  <c r="G255" i="18" s="1"/>
  <c r="H255" i="18" s="1"/>
  <c r="D38" i="17"/>
  <c r="E38" i="17" s="1"/>
  <c r="F38" i="17" s="1"/>
  <c r="G38" i="17" s="1"/>
  <c r="H38" i="17" s="1"/>
  <c r="D244" i="18"/>
  <c r="E244" i="18" s="1"/>
  <c r="F244" i="18" s="1"/>
  <c r="G244" i="18" s="1"/>
  <c r="H244" i="18" s="1"/>
  <c r="D90" i="17"/>
  <c r="E90" i="17" s="1"/>
  <c r="D137" i="18"/>
  <c r="E137" i="18" s="1"/>
  <c r="F137" i="18" s="1"/>
  <c r="G137" i="18" s="1"/>
  <c r="H137" i="18" s="1"/>
  <c r="D53" i="17"/>
  <c r="E53" i="17" s="1"/>
  <c r="F53" i="17" s="1"/>
  <c r="G53" i="17" s="1"/>
  <c r="H53" i="17" s="1"/>
  <c r="D257" i="18"/>
  <c r="E257" i="18" s="1"/>
  <c r="F257" i="18" s="1"/>
  <c r="G257" i="18" s="1"/>
  <c r="H257" i="18" s="1"/>
  <c r="D45" i="17"/>
  <c r="E45" i="17" s="1"/>
  <c r="F45" i="17" s="1"/>
  <c r="G45" i="17" s="1"/>
  <c r="H45" i="17" s="1"/>
  <c r="D251" i="18"/>
  <c r="E251" i="18" s="1"/>
  <c r="F251" i="18" s="1"/>
  <c r="G251" i="18" s="1"/>
  <c r="H251" i="18" s="1"/>
  <c r="D37" i="17"/>
  <c r="E37" i="17" s="1"/>
  <c r="F37" i="17" s="1"/>
  <c r="G37" i="17" s="1"/>
  <c r="H37" i="17" s="1"/>
  <c r="D243" i="18"/>
  <c r="E243" i="18" s="1"/>
  <c r="F243" i="18" s="1"/>
  <c r="G243" i="18" s="1"/>
  <c r="H243" i="18" s="1"/>
  <c r="D85" i="17"/>
  <c r="E85" i="17" s="1"/>
  <c r="D233" i="18"/>
  <c r="E233" i="18" s="1"/>
  <c r="F233" i="18" s="1"/>
  <c r="G233" i="18" s="1"/>
  <c r="H233" i="18" s="1"/>
  <c r="D81" i="17"/>
  <c r="E81" i="17" s="1"/>
  <c r="D183" i="18"/>
  <c r="E183" i="18" s="1"/>
  <c r="D21" i="17"/>
  <c r="E21" i="17" s="1"/>
  <c r="F21" i="17" s="1"/>
  <c r="G21" i="17" s="1"/>
  <c r="H21" i="17" s="1"/>
  <c r="D78" i="18"/>
  <c r="E78" i="18" s="1"/>
  <c r="F78" i="18" s="1"/>
  <c r="G78" i="18" s="1"/>
  <c r="H78" i="18" s="1"/>
  <c r="D13" i="17"/>
  <c r="E13" i="17" s="1"/>
  <c r="F13" i="17" s="1"/>
  <c r="G13" i="17" s="1"/>
  <c r="H13" i="17" s="1"/>
  <c r="D156" i="18"/>
  <c r="E156" i="18" s="1"/>
  <c r="F156" i="18" s="1"/>
  <c r="G156" i="18" s="1"/>
  <c r="H156" i="18" s="1"/>
  <c r="D5" i="17"/>
  <c r="E5" i="17" s="1"/>
  <c r="F5" i="17" s="1"/>
  <c r="G5" i="17" s="1"/>
  <c r="H5" i="17" s="1"/>
  <c r="D148" i="18"/>
  <c r="E148" i="18" s="1"/>
  <c r="F148" i="18" s="1"/>
  <c r="G148" i="18" s="1"/>
  <c r="H148" i="18" s="1"/>
  <c r="D73" i="17"/>
  <c r="E73" i="17" s="1"/>
  <c r="D37" i="18"/>
  <c r="E37" i="18" s="1"/>
  <c r="D67" i="17"/>
  <c r="E67" i="17" s="1"/>
  <c r="D31" i="18"/>
  <c r="E31" i="18" s="1"/>
  <c r="E4" i="17"/>
  <c r="B1289" i="10"/>
  <c r="G1287" i="10"/>
  <c r="H1287" i="10"/>
  <c r="D76" i="13"/>
  <c r="I59" i="13"/>
  <c r="G59" i="13"/>
  <c r="K59" i="13" s="1"/>
  <c r="C59" i="13"/>
  <c r="I75" i="13"/>
  <c r="G75" i="13"/>
  <c r="C75" i="13"/>
  <c r="I74" i="13"/>
  <c r="G74" i="13"/>
  <c r="C74" i="13"/>
  <c r="I73" i="13"/>
  <c r="G73" i="13"/>
  <c r="C73" i="13"/>
  <c r="I58" i="13"/>
  <c r="G58" i="13"/>
  <c r="K58" i="13" s="1"/>
  <c r="C58" i="13"/>
  <c r="I57" i="13"/>
  <c r="G57" i="13"/>
  <c r="C57" i="13"/>
  <c r="I56" i="13"/>
  <c r="G56" i="13"/>
  <c r="C56" i="13"/>
  <c r="I55" i="13"/>
  <c r="G55" i="13"/>
  <c r="C55" i="13"/>
  <c r="I54" i="13"/>
  <c r="G54" i="13"/>
  <c r="K54" i="13" s="1"/>
  <c r="C54" i="13"/>
  <c r="I53" i="13"/>
  <c r="G53" i="13"/>
  <c r="C53" i="13"/>
  <c r="I52" i="13"/>
  <c r="G52" i="13"/>
  <c r="C52" i="13"/>
  <c r="I51" i="13"/>
  <c r="G51" i="13"/>
  <c r="C51" i="13"/>
  <c r="I50" i="13"/>
  <c r="G50" i="13"/>
  <c r="K50" i="13" s="1"/>
  <c r="C50" i="13"/>
  <c r="I72" i="13"/>
  <c r="G72" i="13"/>
  <c r="C72" i="13"/>
  <c r="I49" i="13"/>
  <c r="G49" i="13"/>
  <c r="C49" i="13"/>
  <c r="I71" i="13"/>
  <c r="G71" i="13"/>
  <c r="K71" i="13" s="1"/>
  <c r="C71" i="13"/>
  <c r="I48" i="13"/>
  <c r="G48" i="13"/>
  <c r="K48" i="13" s="1"/>
  <c r="C48" i="13"/>
  <c r="I47" i="13"/>
  <c r="G47" i="13"/>
  <c r="C47" i="13"/>
  <c r="I46" i="13"/>
  <c r="G46" i="13"/>
  <c r="C46" i="13"/>
  <c r="I45" i="13"/>
  <c r="G45" i="13"/>
  <c r="C45" i="13"/>
  <c r="I44" i="13"/>
  <c r="G44" i="13"/>
  <c r="K44" i="13" s="1"/>
  <c r="C44" i="13"/>
  <c r="I43" i="13"/>
  <c r="G43" i="13"/>
  <c r="C43" i="13"/>
  <c r="I70" i="13"/>
  <c r="G70" i="13"/>
  <c r="K70" i="13" s="1"/>
  <c r="C70" i="13"/>
  <c r="I42" i="13"/>
  <c r="G42" i="13"/>
  <c r="C42" i="13"/>
  <c r="I41" i="13"/>
  <c r="G41" i="13"/>
  <c r="K41" i="13" s="1"/>
  <c r="C41" i="13"/>
  <c r="I69" i="13"/>
  <c r="G69" i="13"/>
  <c r="C69" i="13"/>
  <c r="I40" i="13"/>
  <c r="G40" i="13"/>
  <c r="C40" i="13"/>
  <c r="I39" i="13"/>
  <c r="G39" i="13"/>
  <c r="C39" i="13"/>
  <c r="I38" i="13"/>
  <c r="G38" i="13"/>
  <c r="K38" i="13" s="1"/>
  <c r="C38" i="13"/>
  <c r="I68" i="13"/>
  <c r="G68" i="13"/>
  <c r="C68" i="13"/>
  <c r="I67" i="13"/>
  <c r="G67" i="13"/>
  <c r="K67" i="13" s="1"/>
  <c r="C67" i="13"/>
  <c r="I66" i="13"/>
  <c r="G66" i="13"/>
  <c r="K66" i="13" s="1"/>
  <c r="C66" i="13"/>
  <c r="I37" i="13"/>
  <c r="G37" i="13"/>
  <c r="K37" i="13" s="1"/>
  <c r="C37" i="13"/>
  <c r="I65" i="13"/>
  <c r="G65" i="13"/>
  <c r="C65" i="13"/>
  <c r="I64" i="13"/>
  <c r="G64" i="13"/>
  <c r="C64" i="13"/>
  <c r="I63" i="13"/>
  <c r="G63" i="13"/>
  <c r="C63" i="13"/>
  <c r="I62" i="13"/>
  <c r="G62" i="13"/>
  <c r="K62" i="13" s="1"/>
  <c r="C62" i="13"/>
  <c r="I36" i="13"/>
  <c r="G36" i="13"/>
  <c r="C36" i="13"/>
  <c r="I61" i="13"/>
  <c r="G61" i="13"/>
  <c r="K61" i="13" s="1"/>
  <c r="C61" i="13"/>
  <c r="I35" i="13"/>
  <c r="G35" i="13"/>
  <c r="C35" i="13"/>
  <c r="I60" i="13"/>
  <c r="G60" i="13"/>
  <c r="K60" i="13" s="1"/>
  <c r="C60" i="13"/>
  <c r="I34" i="13"/>
  <c r="G34" i="13"/>
  <c r="C34" i="13"/>
  <c r="D30" i="13"/>
  <c r="I29" i="13"/>
  <c r="G29" i="13"/>
  <c r="K29" i="13" s="1"/>
  <c r="C29" i="13"/>
  <c r="I28" i="13"/>
  <c r="G28" i="13"/>
  <c r="C28" i="13"/>
  <c r="I13" i="13"/>
  <c r="G13" i="13"/>
  <c r="C13" i="13"/>
  <c r="I12" i="13"/>
  <c r="G12" i="13"/>
  <c r="K12" i="13" s="1"/>
  <c r="C12" i="13"/>
  <c r="I27" i="13"/>
  <c r="G27" i="13"/>
  <c r="C27" i="13"/>
  <c r="I11" i="13"/>
  <c r="G11" i="13"/>
  <c r="C11" i="13"/>
  <c r="I26" i="13"/>
  <c r="G26" i="13"/>
  <c r="C26" i="13"/>
  <c r="I25" i="13"/>
  <c r="G25" i="13"/>
  <c r="C25" i="13"/>
  <c r="I24" i="13"/>
  <c r="G24" i="13"/>
  <c r="K24" i="13" s="1"/>
  <c r="C24" i="13"/>
  <c r="I10" i="13"/>
  <c r="G10" i="13"/>
  <c r="C10" i="13"/>
  <c r="I9" i="13"/>
  <c r="G9" i="13"/>
  <c r="C9" i="13"/>
  <c r="I23" i="13"/>
  <c r="G23" i="13"/>
  <c r="K23" i="13" s="1"/>
  <c r="C23" i="13"/>
  <c r="I22" i="13"/>
  <c r="G22" i="13"/>
  <c r="C22" i="13"/>
  <c r="I21" i="13"/>
  <c r="G21" i="13"/>
  <c r="C21" i="13"/>
  <c r="I20" i="13"/>
  <c r="G20" i="13"/>
  <c r="C20" i="13"/>
  <c r="I19" i="13"/>
  <c r="G19" i="13"/>
  <c r="C19" i="13"/>
  <c r="I8" i="13"/>
  <c r="G8" i="13"/>
  <c r="K8" i="13" s="1"/>
  <c r="C8" i="13"/>
  <c r="I18" i="13"/>
  <c r="G18" i="13"/>
  <c r="C18" i="13"/>
  <c r="I17" i="13"/>
  <c r="G17" i="13"/>
  <c r="C17" i="13"/>
  <c r="I16" i="13"/>
  <c r="G16" i="13"/>
  <c r="K16" i="13" s="1"/>
  <c r="C16" i="13"/>
  <c r="I7" i="13"/>
  <c r="G7" i="13"/>
  <c r="C7" i="13"/>
  <c r="I6" i="13"/>
  <c r="G6" i="13"/>
  <c r="C6" i="13"/>
  <c r="I5" i="13"/>
  <c r="G5" i="13"/>
  <c r="C5" i="13"/>
  <c r="I15" i="13"/>
  <c r="G15" i="13"/>
  <c r="C15" i="13"/>
  <c r="I14" i="13"/>
  <c r="G14" i="13"/>
  <c r="K14" i="13" s="1"/>
  <c r="C14" i="13"/>
  <c r="I4" i="13"/>
  <c r="G4" i="13"/>
  <c r="C4" i="13"/>
  <c r="G281" i="16"/>
  <c r="K35" i="13" l="1"/>
  <c r="K55" i="13"/>
  <c r="K49" i="13"/>
  <c r="K56" i="13"/>
  <c r="K65" i="13"/>
  <c r="K69" i="13"/>
  <c r="K47" i="13"/>
  <c r="K53" i="13"/>
  <c r="K75" i="13"/>
  <c r="K63" i="13"/>
  <c r="K39" i="13"/>
  <c r="K45" i="13"/>
  <c r="K51" i="13"/>
  <c r="K73" i="13"/>
  <c r="K28" i="13"/>
  <c r="K15" i="13"/>
  <c r="K19" i="13"/>
  <c r="K25" i="13"/>
  <c r="K7" i="13"/>
  <c r="K22" i="13"/>
  <c r="K27" i="13"/>
  <c r="K18" i="13"/>
  <c r="K10" i="13"/>
  <c r="D92" i="17"/>
  <c r="E68" i="17"/>
  <c r="I22" i="17"/>
  <c r="D76" i="18"/>
  <c r="E77" i="18"/>
  <c r="D263" i="18"/>
  <c r="C41" i="19" s="1"/>
  <c r="D29" i="17"/>
  <c r="D82" i="17"/>
  <c r="F8" i="18"/>
  <c r="E76" i="18"/>
  <c r="C26" i="19" s="1"/>
  <c r="E29" i="17"/>
  <c r="E82" i="17"/>
  <c r="D55" i="17"/>
  <c r="D75" i="17"/>
  <c r="E75" i="17"/>
  <c r="D68" i="17"/>
  <c r="H78" i="17"/>
  <c r="H82" i="17" s="1"/>
  <c r="E92" i="17"/>
  <c r="F85" i="17"/>
  <c r="G85" i="17" s="1"/>
  <c r="H85" i="17" s="1"/>
  <c r="H92" i="17" s="1"/>
  <c r="G78" i="17"/>
  <c r="G82" i="17" s="1"/>
  <c r="F78" i="17"/>
  <c r="E55" i="17"/>
  <c r="I35" i="17"/>
  <c r="F35" i="17"/>
  <c r="I4" i="17"/>
  <c r="J4" i="17" s="1"/>
  <c r="F4" i="17"/>
  <c r="B1290" i="10"/>
  <c r="B1291" i="10" s="1"/>
  <c r="E73" i="13"/>
  <c r="E22" i="13"/>
  <c r="E65" i="13"/>
  <c r="E53" i="13"/>
  <c r="E37" i="13"/>
  <c r="E41" i="13"/>
  <c r="E15" i="13"/>
  <c r="E66" i="13"/>
  <c r="E71" i="13"/>
  <c r="E55" i="13"/>
  <c r="E5" i="13"/>
  <c r="E20" i="13"/>
  <c r="E26" i="13"/>
  <c r="E45" i="13"/>
  <c r="E70" i="13"/>
  <c r="E49" i="13"/>
  <c r="E75" i="13"/>
  <c r="K26" i="13"/>
  <c r="E59" i="13"/>
  <c r="E64" i="13"/>
  <c r="E17" i="13"/>
  <c r="E25" i="13"/>
  <c r="E35" i="13"/>
  <c r="E36" i="13"/>
  <c r="E48" i="13"/>
  <c r="E42" i="13"/>
  <c r="E46" i="13"/>
  <c r="E72" i="13"/>
  <c r="E14" i="13"/>
  <c r="E16" i="13"/>
  <c r="E12" i="13"/>
  <c r="E60" i="13"/>
  <c r="E61" i="13"/>
  <c r="E43" i="13"/>
  <c r="E8" i="13"/>
  <c r="E29" i="13"/>
  <c r="E67" i="13"/>
  <c r="K42" i="13"/>
  <c r="E47" i="13"/>
  <c r="G30" i="13"/>
  <c r="C76" i="13"/>
  <c r="E7" i="13"/>
  <c r="K17" i="13"/>
  <c r="E19" i="13"/>
  <c r="E21" i="13"/>
  <c r="E24" i="13"/>
  <c r="G76" i="13"/>
  <c r="E39" i="13"/>
  <c r="K46" i="13"/>
  <c r="E54" i="13"/>
  <c r="E56" i="13"/>
  <c r="E52" i="13"/>
  <c r="E11" i="13"/>
  <c r="E68" i="13"/>
  <c r="K52" i="13"/>
  <c r="E40" i="13"/>
  <c r="E57" i="13"/>
  <c r="E9" i="13"/>
  <c r="K5" i="13"/>
  <c r="K9" i="13"/>
  <c r="E6" i="13"/>
  <c r="E13" i="13"/>
  <c r="E63" i="13"/>
  <c r="K40" i="13"/>
  <c r="E74" i="13"/>
  <c r="E62" i="13"/>
  <c r="K64" i="13"/>
  <c r="C30" i="13"/>
  <c r="K20" i="13"/>
  <c r="E23" i="13"/>
  <c r="E27" i="13"/>
  <c r="K13" i="13"/>
  <c r="E69" i="13"/>
  <c r="E51" i="13"/>
  <c r="K74" i="13"/>
  <c r="K43" i="13"/>
  <c r="E34" i="13"/>
  <c r="E38" i="13"/>
  <c r="E44" i="13"/>
  <c r="E50" i="13"/>
  <c r="E58" i="13"/>
  <c r="K68" i="13"/>
  <c r="K36" i="13"/>
  <c r="K72" i="13"/>
  <c r="K57" i="13"/>
  <c r="K34" i="13"/>
  <c r="K6" i="13"/>
  <c r="E4" i="13"/>
  <c r="E18" i="13"/>
  <c r="E10" i="13"/>
  <c r="E28" i="13"/>
  <c r="K21" i="13"/>
  <c r="K11" i="13"/>
  <c r="K4" i="13"/>
  <c r="D210" i="12"/>
  <c r="I209" i="12"/>
  <c r="G209" i="12"/>
  <c r="K209" i="12" s="1"/>
  <c r="C209" i="12"/>
  <c r="I208" i="12"/>
  <c r="G208" i="12"/>
  <c r="K208" i="12" s="1"/>
  <c r="C208" i="12"/>
  <c r="I207" i="12"/>
  <c r="G207" i="12"/>
  <c r="C207" i="12"/>
  <c r="I206" i="12"/>
  <c r="G206" i="12"/>
  <c r="K206" i="12" s="1"/>
  <c r="C206" i="12"/>
  <c r="I205" i="12"/>
  <c r="G205" i="12"/>
  <c r="K205" i="12" s="1"/>
  <c r="C205" i="12"/>
  <c r="I204" i="12"/>
  <c r="G204" i="12"/>
  <c r="C204" i="12"/>
  <c r="I203" i="12"/>
  <c r="G203" i="12"/>
  <c r="K203" i="12" s="1"/>
  <c r="C203" i="12"/>
  <c r="I202" i="12"/>
  <c r="G202" i="12"/>
  <c r="C202" i="12"/>
  <c r="I201" i="12"/>
  <c r="G201" i="12"/>
  <c r="K201" i="12" s="1"/>
  <c r="C201" i="12"/>
  <c r="I200" i="12"/>
  <c r="G200" i="12"/>
  <c r="K200" i="12" s="1"/>
  <c r="C200" i="12"/>
  <c r="I199" i="12"/>
  <c r="G199" i="12"/>
  <c r="C199" i="12"/>
  <c r="I198" i="12"/>
  <c r="G198" i="12"/>
  <c r="K198" i="12" s="1"/>
  <c r="C198" i="12"/>
  <c r="I197" i="12"/>
  <c r="G197" i="12"/>
  <c r="K197" i="12" s="1"/>
  <c r="C197" i="12"/>
  <c r="I196" i="12"/>
  <c r="G196" i="12"/>
  <c r="C196" i="12"/>
  <c r="I195" i="12"/>
  <c r="G195" i="12"/>
  <c r="K195" i="12" s="1"/>
  <c r="C195" i="12"/>
  <c r="I194" i="12"/>
  <c r="G194" i="12"/>
  <c r="K194" i="12" s="1"/>
  <c r="C194" i="12"/>
  <c r="I193" i="12"/>
  <c r="G193" i="12"/>
  <c r="K193" i="12" s="1"/>
  <c r="C193" i="12"/>
  <c r="I192" i="12"/>
  <c r="G192" i="12"/>
  <c r="K192" i="12" s="1"/>
  <c r="C192" i="12"/>
  <c r="I191" i="12"/>
  <c r="G191" i="12"/>
  <c r="C191" i="12"/>
  <c r="I190" i="12"/>
  <c r="G190" i="12"/>
  <c r="K190" i="12" s="1"/>
  <c r="C190" i="12"/>
  <c r="I189" i="12"/>
  <c r="G189" i="12"/>
  <c r="K189" i="12" s="1"/>
  <c r="C189" i="12"/>
  <c r="I188" i="12"/>
  <c r="G188" i="12"/>
  <c r="C188" i="12"/>
  <c r="I187" i="12"/>
  <c r="G187" i="12"/>
  <c r="K187" i="12" s="1"/>
  <c r="C187" i="12"/>
  <c r="I186" i="12"/>
  <c r="G186" i="12"/>
  <c r="K186" i="12" s="1"/>
  <c r="C186" i="12"/>
  <c r="I185" i="12"/>
  <c r="G185" i="12"/>
  <c r="K185" i="12" s="1"/>
  <c r="C185" i="12"/>
  <c r="I184" i="12"/>
  <c r="G184" i="12"/>
  <c r="K184" i="12" s="1"/>
  <c r="C184" i="12"/>
  <c r="I183" i="12"/>
  <c r="G183" i="12"/>
  <c r="C183" i="12"/>
  <c r="I182" i="12"/>
  <c r="G182" i="12"/>
  <c r="K182" i="12" s="1"/>
  <c r="C182" i="12"/>
  <c r="I181" i="12"/>
  <c r="G181" i="12"/>
  <c r="C181" i="12"/>
  <c r="I180" i="12"/>
  <c r="G180" i="12"/>
  <c r="C180" i="12"/>
  <c r="I179" i="12"/>
  <c r="G179" i="12"/>
  <c r="K179" i="12" s="1"/>
  <c r="C179" i="12"/>
  <c r="I178" i="12"/>
  <c r="G178" i="12"/>
  <c r="K178" i="12" s="1"/>
  <c r="C178" i="12"/>
  <c r="I177" i="12"/>
  <c r="G177" i="12"/>
  <c r="K177" i="12" s="1"/>
  <c r="C177" i="12"/>
  <c r="I176" i="12"/>
  <c r="G176" i="12"/>
  <c r="K176" i="12" s="1"/>
  <c r="C176" i="12"/>
  <c r="I175" i="12"/>
  <c r="G175" i="12"/>
  <c r="C175" i="12"/>
  <c r="I174" i="12"/>
  <c r="G174" i="12"/>
  <c r="K174" i="12" s="1"/>
  <c r="C174" i="12"/>
  <c r="I173" i="12"/>
  <c r="G173" i="12"/>
  <c r="K173" i="12" s="1"/>
  <c r="C173" i="12"/>
  <c r="I172" i="12"/>
  <c r="G172" i="12"/>
  <c r="C172" i="12"/>
  <c r="I171" i="12"/>
  <c r="G171" i="12"/>
  <c r="K171" i="12" s="1"/>
  <c r="C171" i="12"/>
  <c r="I170" i="12"/>
  <c r="G170" i="12"/>
  <c r="K170" i="12" s="1"/>
  <c r="C170" i="12"/>
  <c r="I169" i="12"/>
  <c r="G169" i="12"/>
  <c r="K169" i="12" s="1"/>
  <c r="C169" i="12"/>
  <c r="I168" i="12"/>
  <c r="G168" i="12"/>
  <c r="K168" i="12" s="1"/>
  <c r="C168" i="12"/>
  <c r="I167" i="12"/>
  <c r="G167" i="12"/>
  <c r="C167" i="12"/>
  <c r="I166" i="12"/>
  <c r="G166" i="12"/>
  <c r="K166" i="12" s="1"/>
  <c r="C166" i="12"/>
  <c r="I165" i="12"/>
  <c r="G165" i="12"/>
  <c r="C165" i="12"/>
  <c r="I164" i="12"/>
  <c r="G164" i="12"/>
  <c r="C164" i="12"/>
  <c r="I163" i="12"/>
  <c r="G163" i="12"/>
  <c r="K163" i="12" s="1"/>
  <c r="C163" i="12"/>
  <c r="I162" i="12"/>
  <c r="G162" i="12"/>
  <c r="C162" i="12"/>
  <c r="I161" i="12"/>
  <c r="G161" i="12"/>
  <c r="K161" i="12" s="1"/>
  <c r="C161" i="12"/>
  <c r="I160" i="12"/>
  <c r="G160" i="12"/>
  <c r="C160" i="12"/>
  <c r="I159" i="12"/>
  <c r="G159" i="12"/>
  <c r="C159" i="12"/>
  <c r="I158" i="12"/>
  <c r="G158" i="12"/>
  <c r="K158" i="12" s="1"/>
  <c r="C158" i="12"/>
  <c r="I157" i="12"/>
  <c r="G157" i="12"/>
  <c r="K157" i="12" s="1"/>
  <c r="C157" i="12"/>
  <c r="I156" i="12"/>
  <c r="G156" i="12"/>
  <c r="C156" i="12"/>
  <c r="I155" i="12"/>
  <c r="G155" i="12"/>
  <c r="K155" i="12" s="1"/>
  <c r="C155" i="12"/>
  <c r="I154" i="12"/>
  <c r="G154" i="12"/>
  <c r="K154" i="12" s="1"/>
  <c r="C154" i="12"/>
  <c r="I153" i="12"/>
  <c r="G153" i="12"/>
  <c r="K153" i="12" s="1"/>
  <c r="C153" i="12"/>
  <c r="I152" i="12"/>
  <c r="G152" i="12"/>
  <c r="C152" i="12"/>
  <c r="I151" i="12"/>
  <c r="G151" i="12"/>
  <c r="C151" i="12"/>
  <c r="I150" i="12"/>
  <c r="G150" i="12"/>
  <c r="K150" i="12" s="1"/>
  <c r="C150" i="12"/>
  <c r="I149" i="12"/>
  <c r="G149" i="12"/>
  <c r="K149" i="12" s="1"/>
  <c r="C149" i="12"/>
  <c r="I148" i="12"/>
  <c r="G148" i="12"/>
  <c r="C148" i="12"/>
  <c r="I147" i="12"/>
  <c r="G147" i="12"/>
  <c r="K147" i="12" s="1"/>
  <c r="C147" i="12"/>
  <c r="I146" i="12"/>
  <c r="G146" i="12"/>
  <c r="K146" i="12" s="1"/>
  <c r="C146" i="12"/>
  <c r="I145" i="12"/>
  <c r="G145" i="12"/>
  <c r="K145" i="12" s="1"/>
  <c r="C145" i="12"/>
  <c r="I144" i="12"/>
  <c r="G144" i="12"/>
  <c r="C144" i="12"/>
  <c r="I143" i="12"/>
  <c r="G143" i="12"/>
  <c r="C143" i="12"/>
  <c r="I142" i="12"/>
  <c r="G142" i="12"/>
  <c r="C142" i="12"/>
  <c r="I141" i="12"/>
  <c r="G141" i="12"/>
  <c r="K141" i="12" s="1"/>
  <c r="C141" i="12"/>
  <c r="I140" i="12"/>
  <c r="G140" i="12"/>
  <c r="C140" i="12"/>
  <c r="I139" i="12"/>
  <c r="G139" i="12"/>
  <c r="K139" i="12" s="1"/>
  <c r="C139" i="12"/>
  <c r="I138" i="12"/>
  <c r="G138" i="12"/>
  <c r="C138" i="12"/>
  <c r="I137" i="12"/>
  <c r="G137" i="12"/>
  <c r="K137" i="12" s="1"/>
  <c r="C137" i="12"/>
  <c r="I136" i="12"/>
  <c r="G136" i="12"/>
  <c r="C136" i="12"/>
  <c r="I135" i="12"/>
  <c r="G135" i="12"/>
  <c r="C135" i="12"/>
  <c r="I134" i="12"/>
  <c r="G134" i="12"/>
  <c r="K134" i="12" s="1"/>
  <c r="C134" i="12"/>
  <c r="I133" i="12"/>
  <c r="G133" i="12"/>
  <c r="K133" i="12" s="1"/>
  <c r="C133" i="12"/>
  <c r="I132" i="12"/>
  <c r="G132" i="12"/>
  <c r="C132" i="12"/>
  <c r="I131" i="12"/>
  <c r="G131" i="12"/>
  <c r="C131" i="12"/>
  <c r="I130" i="12"/>
  <c r="G130" i="12"/>
  <c r="K130" i="12" s="1"/>
  <c r="C130" i="12"/>
  <c r="I129" i="12"/>
  <c r="G129" i="12"/>
  <c r="C129" i="12"/>
  <c r="I128" i="12"/>
  <c r="G128" i="12"/>
  <c r="C128" i="12"/>
  <c r="I127" i="12"/>
  <c r="G127" i="12"/>
  <c r="C127" i="12"/>
  <c r="I126" i="12"/>
  <c r="G126" i="12"/>
  <c r="K126" i="12" s="1"/>
  <c r="C126" i="12"/>
  <c r="I125" i="12"/>
  <c r="G125" i="12"/>
  <c r="K125" i="12" s="1"/>
  <c r="C125" i="12"/>
  <c r="I124" i="12"/>
  <c r="G124" i="12"/>
  <c r="C124" i="12"/>
  <c r="I123" i="12"/>
  <c r="G123" i="12"/>
  <c r="K123" i="12" s="1"/>
  <c r="C123" i="12"/>
  <c r="I122" i="12"/>
  <c r="G122" i="12"/>
  <c r="C122" i="12"/>
  <c r="I121" i="12"/>
  <c r="G121" i="12"/>
  <c r="K121" i="12" s="1"/>
  <c r="C121" i="12"/>
  <c r="I120" i="12"/>
  <c r="G120" i="12"/>
  <c r="C120" i="12"/>
  <c r="I119" i="12"/>
  <c r="G119" i="12"/>
  <c r="C119" i="12"/>
  <c r="I118" i="12"/>
  <c r="G118" i="12"/>
  <c r="K118" i="12" s="1"/>
  <c r="C118" i="12"/>
  <c r="I117" i="12"/>
  <c r="G117" i="12"/>
  <c r="K117" i="12" s="1"/>
  <c r="C117" i="12"/>
  <c r="I116" i="12"/>
  <c r="G116" i="12"/>
  <c r="C116" i="12"/>
  <c r="I115" i="12"/>
  <c r="G115" i="12"/>
  <c r="K115" i="12" s="1"/>
  <c r="C115" i="12"/>
  <c r="I114" i="12"/>
  <c r="G114" i="12"/>
  <c r="K114" i="12" s="1"/>
  <c r="C114" i="12"/>
  <c r="I113" i="12"/>
  <c r="G113" i="12"/>
  <c r="K113" i="12" s="1"/>
  <c r="C113" i="12"/>
  <c r="I112" i="12"/>
  <c r="G112" i="12"/>
  <c r="C112" i="12"/>
  <c r="I111" i="12"/>
  <c r="G111" i="12"/>
  <c r="C111" i="12"/>
  <c r="I110" i="12"/>
  <c r="G110" i="12"/>
  <c r="K110" i="12" s="1"/>
  <c r="C110" i="12"/>
  <c r="I109" i="12"/>
  <c r="G109" i="12"/>
  <c r="K109" i="12" s="1"/>
  <c r="C109" i="12"/>
  <c r="I108" i="12"/>
  <c r="G108" i="12"/>
  <c r="C108" i="12"/>
  <c r="I107" i="12"/>
  <c r="G107" i="12"/>
  <c r="C107" i="12"/>
  <c r="I106" i="12"/>
  <c r="G106" i="12"/>
  <c r="C106" i="12"/>
  <c r="I105" i="12"/>
  <c r="G105" i="12"/>
  <c r="K105" i="12" s="1"/>
  <c r="C105" i="12"/>
  <c r="I104" i="12"/>
  <c r="G104" i="12"/>
  <c r="C104" i="12"/>
  <c r="I103" i="12"/>
  <c r="G103" i="12"/>
  <c r="C103" i="12"/>
  <c r="I102" i="12"/>
  <c r="G102" i="12"/>
  <c r="C102" i="12"/>
  <c r="I101" i="12"/>
  <c r="G101" i="12"/>
  <c r="K101" i="12" s="1"/>
  <c r="C101" i="12"/>
  <c r="I100" i="12"/>
  <c r="G100" i="12"/>
  <c r="C100" i="12"/>
  <c r="I99" i="12"/>
  <c r="G99" i="12"/>
  <c r="K99" i="12" s="1"/>
  <c r="C99" i="12"/>
  <c r="I98" i="12"/>
  <c r="G98" i="12"/>
  <c r="C98" i="12"/>
  <c r="I97" i="12"/>
  <c r="G97" i="12"/>
  <c r="K97" i="12" s="1"/>
  <c r="C97" i="12"/>
  <c r="I96" i="12"/>
  <c r="G96" i="12"/>
  <c r="C96" i="12"/>
  <c r="I95" i="12"/>
  <c r="G95" i="12"/>
  <c r="C95" i="12"/>
  <c r="I94" i="12"/>
  <c r="G94" i="12"/>
  <c r="K94" i="12" s="1"/>
  <c r="C94" i="12"/>
  <c r="I93" i="12"/>
  <c r="G93" i="12"/>
  <c r="K93" i="12" s="1"/>
  <c r="C93" i="12"/>
  <c r="I92" i="12"/>
  <c r="G92" i="12"/>
  <c r="C92" i="12"/>
  <c r="D88" i="12"/>
  <c r="I87" i="12"/>
  <c r="G87" i="12"/>
  <c r="K87" i="12" s="1"/>
  <c r="C87" i="12"/>
  <c r="I86" i="12"/>
  <c r="G86" i="12"/>
  <c r="K86" i="12" s="1"/>
  <c r="C86" i="12"/>
  <c r="I85" i="12"/>
  <c r="G85" i="12"/>
  <c r="C85" i="12"/>
  <c r="I84" i="12"/>
  <c r="G84" i="12"/>
  <c r="K84" i="12" s="1"/>
  <c r="C84" i="12"/>
  <c r="I83" i="12"/>
  <c r="G83" i="12"/>
  <c r="K83" i="12" s="1"/>
  <c r="C83" i="12"/>
  <c r="I82" i="12"/>
  <c r="G82" i="12"/>
  <c r="C82" i="12"/>
  <c r="I81" i="12"/>
  <c r="G81" i="12"/>
  <c r="K81" i="12" s="1"/>
  <c r="C81" i="12"/>
  <c r="I80" i="12"/>
  <c r="G80" i="12"/>
  <c r="C80" i="12"/>
  <c r="I79" i="12"/>
  <c r="G79" i="12"/>
  <c r="K79" i="12" s="1"/>
  <c r="C79" i="12"/>
  <c r="I78" i="12"/>
  <c r="G78" i="12"/>
  <c r="K78" i="12" s="1"/>
  <c r="C78" i="12"/>
  <c r="I77" i="12"/>
  <c r="G77" i="12"/>
  <c r="C77" i="12"/>
  <c r="I76" i="12"/>
  <c r="G76" i="12"/>
  <c r="K76" i="12" s="1"/>
  <c r="C76" i="12"/>
  <c r="I75" i="12"/>
  <c r="G75" i="12"/>
  <c r="K75" i="12" s="1"/>
  <c r="C75" i="12"/>
  <c r="I74" i="12"/>
  <c r="G74" i="12"/>
  <c r="C74" i="12"/>
  <c r="I73" i="12"/>
  <c r="G73" i="12"/>
  <c r="C73" i="12"/>
  <c r="I72" i="12"/>
  <c r="G72" i="12"/>
  <c r="K72" i="12" s="1"/>
  <c r="C72" i="12"/>
  <c r="I71" i="12"/>
  <c r="G71" i="12"/>
  <c r="K71" i="12" s="1"/>
  <c r="C71" i="12"/>
  <c r="I70" i="12"/>
  <c r="G70" i="12"/>
  <c r="C70" i="12"/>
  <c r="I69" i="12"/>
  <c r="G69" i="12"/>
  <c r="C69" i="12"/>
  <c r="I68" i="12"/>
  <c r="G68" i="12"/>
  <c r="K68" i="12" s="1"/>
  <c r="C68" i="12"/>
  <c r="I67" i="12"/>
  <c r="G67" i="12"/>
  <c r="K67" i="12" s="1"/>
  <c r="C67" i="12"/>
  <c r="I66" i="12"/>
  <c r="G66" i="12"/>
  <c r="C66" i="12"/>
  <c r="I65" i="12"/>
  <c r="G65" i="12"/>
  <c r="K65" i="12" s="1"/>
  <c r="C65" i="12"/>
  <c r="I64" i="12"/>
  <c r="G64" i="12"/>
  <c r="C64" i="12"/>
  <c r="I63" i="12"/>
  <c r="G63" i="12"/>
  <c r="K63" i="12" s="1"/>
  <c r="C63" i="12"/>
  <c r="I62" i="12"/>
  <c r="G62" i="12"/>
  <c r="C62" i="12"/>
  <c r="I61" i="12"/>
  <c r="G61" i="12"/>
  <c r="C61" i="12"/>
  <c r="I60" i="12"/>
  <c r="G60" i="12"/>
  <c r="K60" i="12" s="1"/>
  <c r="C60" i="12"/>
  <c r="I59" i="12"/>
  <c r="G59" i="12"/>
  <c r="C59" i="12"/>
  <c r="D55" i="12"/>
  <c r="I54" i="12"/>
  <c r="G54" i="12"/>
  <c r="K54" i="12" s="1"/>
  <c r="C54" i="12"/>
  <c r="I53" i="12"/>
  <c r="G53" i="12"/>
  <c r="K53" i="12" s="1"/>
  <c r="C53" i="12"/>
  <c r="I52" i="12"/>
  <c r="G52" i="12"/>
  <c r="K52" i="12" s="1"/>
  <c r="C52" i="12"/>
  <c r="I51" i="12"/>
  <c r="G51" i="12"/>
  <c r="K51" i="12" s="1"/>
  <c r="C51" i="12"/>
  <c r="I50" i="12"/>
  <c r="G50" i="12"/>
  <c r="K50" i="12" s="1"/>
  <c r="C50" i="12"/>
  <c r="I49" i="12"/>
  <c r="G49" i="12"/>
  <c r="C49" i="12"/>
  <c r="I48" i="12"/>
  <c r="G48" i="12"/>
  <c r="K48" i="12" s="1"/>
  <c r="C48" i="12"/>
  <c r="I47" i="12"/>
  <c r="G47" i="12"/>
  <c r="C47" i="12"/>
  <c r="I46" i="12"/>
  <c r="G46" i="12"/>
  <c r="K46" i="12" s="1"/>
  <c r="C46" i="12"/>
  <c r="I45" i="12"/>
  <c r="G45" i="12"/>
  <c r="C45" i="12"/>
  <c r="I44" i="12"/>
  <c r="G44" i="12"/>
  <c r="K44" i="12" s="1"/>
  <c r="C44" i="12"/>
  <c r="I43" i="12"/>
  <c r="G43" i="12"/>
  <c r="K43" i="12" s="1"/>
  <c r="C43" i="12"/>
  <c r="I42" i="12"/>
  <c r="G42" i="12"/>
  <c r="C42" i="12"/>
  <c r="I41" i="12"/>
  <c r="G41" i="12"/>
  <c r="C41" i="12"/>
  <c r="I40" i="12"/>
  <c r="G40" i="12"/>
  <c r="K40" i="12" s="1"/>
  <c r="C40" i="12"/>
  <c r="I39" i="12"/>
  <c r="G39" i="12"/>
  <c r="C39" i="12"/>
  <c r="I38" i="12"/>
  <c r="G38" i="12"/>
  <c r="K38" i="12" s="1"/>
  <c r="C38" i="12"/>
  <c r="I37" i="12"/>
  <c r="G37" i="12"/>
  <c r="K37" i="12" s="1"/>
  <c r="C37" i="12"/>
  <c r="I36" i="12"/>
  <c r="G36" i="12"/>
  <c r="K36" i="12" s="1"/>
  <c r="C36" i="12"/>
  <c r="I35" i="12"/>
  <c r="G35" i="12"/>
  <c r="K35" i="12" s="1"/>
  <c r="C35" i="12"/>
  <c r="I34" i="12"/>
  <c r="G34" i="12"/>
  <c r="K34" i="12" s="1"/>
  <c r="C34" i="12"/>
  <c r="I33" i="12"/>
  <c r="G33" i="12"/>
  <c r="C33" i="12"/>
  <c r="I32" i="12"/>
  <c r="G32" i="12"/>
  <c r="K32" i="12" s="1"/>
  <c r="C32" i="12"/>
  <c r="I31" i="12"/>
  <c r="G31" i="12"/>
  <c r="C31" i="12"/>
  <c r="I30" i="12"/>
  <c r="G30" i="12"/>
  <c r="K30" i="12" s="1"/>
  <c r="C30" i="12"/>
  <c r="I29" i="12"/>
  <c r="G29" i="12"/>
  <c r="K29" i="12" s="1"/>
  <c r="C29" i="12"/>
  <c r="I28" i="12"/>
  <c r="G28" i="12"/>
  <c r="K28" i="12" s="1"/>
  <c r="C28" i="12"/>
  <c r="I27" i="12"/>
  <c r="G27" i="12"/>
  <c r="K27" i="12" s="1"/>
  <c r="C27" i="12"/>
  <c r="I26" i="12"/>
  <c r="G26" i="12"/>
  <c r="K26" i="12" s="1"/>
  <c r="C26" i="12"/>
  <c r="I25" i="12"/>
  <c r="G25" i="12"/>
  <c r="C25" i="12"/>
  <c r="I24" i="12"/>
  <c r="G24" i="12"/>
  <c r="K24" i="12" s="1"/>
  <c r="C24" i="12"/>
  <c r="I23" i="12"/>
  <c r="G23" i="12"/>
  <c r="C23" i="12"/>
  <c r="I22" i="12"/>
  <c r="G22" i="12"/>
  <c r="K22" i="12" s="1"/>
  <c r="C22" i="12"/>
  <c r="I21" i="12"/>
  <c r="G21" i="12"/>
  <c r="K21" i="12" s="1"/>
  <c r="C21" i="12"/>
  <c r="I20" i="12"/>
  <c r="G20" i="12"/>
  <c r="K20" i="12" s="1"/>
  <c r="C20" i="12"/>
  <c r="I19" i="12"/>
  <c r="G19" i="12"/>
  <c r="K19" i="12" s="1"/>
  <c r="C19" i="12"/>
  <c r="I18" i="12"/>
  <c r="G18" i="12"/>
  <c r="K18" i="12" s="1"/>
  <c r="C18" i="12"/>
  <c r="I17" i="12"/>
  <c r="G17" i="12"/>
  <c r="C17" i="12"/>
  <c r="I16" i="12"/>
  <c r="G16" i="12"/>
  <c r="K16" i="12" s="1"/>
  <c r="C16" i="12"/>
  <c r="I15" i="12"/>
  <c r="G15" i="12"/>
  <c r="C15" i="12"/>
  <c r="I14" i="12"/>
  <c r="G14" i="12"/>
  <c r="C14" i="12"/>
  <c r="I13" i="12"/>
  <c r="G13" i="12"/>
  <c r="K13" i="12" s="1"/>
  <c r="C13" i="12"/>
  <c r="I12" i="12"/>
  <c r="G12" i="12"/>
  <c r="K12" i="12" s="1"/>
  <c r="C12" i="12"/>
  <c r="I11" i="12"/>
  <c r="G11" i="12"/>
  <c r="K11" i="12" s="1"/>
  <c r="C11" i="12"/>
  <c r="I10" i="12"/>
  <c r="G10" i="12"/>
  <c r="K10" i="12" s="1"/>
  <c r="C10" i="12"/>
  <c r="I9" i="12"/>
  <c r="G9" i="12"/>
  <c r="C9" i="12"/>
  <c r="I8" i="12"/>
  <c r="G8" i="12"/>
  <c r="K8" i="12" s="1"/>
  <c r="C8" i="12"/>
  <c r="I7" i="12"/>
  <c r="G7" i="12"/>
  <c r="C7" i="12"/>
  <c r="I6" i="12"/>
  <c r="G6" i="12"/>
  <c r="K6" i="12" s="1"/>
  <c r="C6" i="12"/>
  <c r="I5" i="12"/>
  <c r="G5" i="12"/>
  <c r="K5" i="12" s="1"/>
  <c r="C5" i="12"/>
  <c r="I4" i="12"/>
  <c r="G4" i="12"/>
  <c r="C4" i="12"/>
  <c r="D239" i="12"/>
  <c r="I238" i="12"/>
  <c r="G238" i="12"/>
  <c r="C238" i="12"/>
  <c r="I237" i="12"/>
  <c r="G237" i="12"/>
  <c r="K237" i="12" s="1"/>
  <c r="C237" i="12"/>
  <c r="I236" i="12"/>
  <c r="G236" i="12"/>
  <c r="C236" i="12"/>
  <c r="I235" i="12"/>
  <c r="G235" i="12"/>
  <c r="C235" i="12"/>
  <c r="I234" i="12"/>
  <c r="G234" i="12"/>
  <c r="K234" i="12" s="1"/>
  <c r="C234" i="12"/>
  <c r="I233" i="12"/>
  <c r="G233" i="12"/>
  <c r="C233" i="12"/>
  <c r="I232" i="12"/>
  <c r="G232" i="12"/>
  <c r="C232" i="12"/>
  <c r="I231" i="12"/>
  <c r="G231" i="12"/>
  <c r="K231" i="12" s="1"/>
  <c r="C231" i="12"/>
  <c r="I230" i="12"/>
  <c r="G230" i="12"/>
  <c r="C230" i="12"/>
  <c r="I229" i="12"/>
  <c r="G229" i="12"/>
  <c r="C229" i="12"/>
  <c r="I228" i="12"/>
  <c r="G228" i="12"/>
  <c r="C228" i="12"/>
  <c r="I227" i="12"/>
  <c r="G227" i="12"/>
  <c r="C227" i="12"/>
  <c r="I226" i="12"/>
  <c r="G226" i="12"/>
  <c r="K226" i="12" s="1"/>
  <c r="C226" i="12"/>
  <c r="I225" i="12"/>
  <c r="G225" i="12"/>
  <c r="C225" i="12"/>
  <c r="I224" i="12"/>
  <c r="G224" i="12"/>
  <c r="C224" i="12"/>
  <c r="I223" i="12"/>
  <c r="G223" i="12"/>
  <c r="K223" i="12" s="1"/>
  <c r="C223" i="12"/>
  <c r="I222" i="12"/>
  <c r="G222" i="12"/>
  <c r="K222" i="12" s="1"/>
  <c r="C222" i="12"/>
  <c r="I221" i="12"/>
  <c r="G221" i="12"/>
  <c r="K221" i="12" s="1"/>
  <c r="C221" i="12"/>
  <c r="I220" i="12"/>
  <c r="G220" i="12"/>
  <c r="C220" i="12"/>
  <c r="I219" i="12"/>
  <c r="G219" i="12"/>
  <c r="C219" i="12"/>
  <c r="I218" i="12"/>
  <c r="G218" i="12"/>
  <c r="K218" i="12" s="1"/>
  <c r="C218" i="12"/>
  <c r="I217" i="12"/>
  <c r="G217" i="12"/>
  <c r="C217" i="12"/>
  <c r="I216" i="12"/>
  <c r="G216" i="12"/>
  <c r="K216" i="12" s="1"/>
  <c r="C216" i="12"/>
  <c r="I215" i="12"/>
  <c r="G215" i="12"/>
  <c r="K215" i="12" s="1"/>
  <c r="C215" i="12"/>
  <c r="I214" i="12"/>
  <c r="G214" i="12"/>
  <c r="C214" i="12"/>
  <c r="G239" i="12" l="1"/>
  <c r="K238" i="12"/>
  <c r="K235" i="12"/>
  <c r="K229" i="12"/>
  <c r="K230" i="12"/>
  <c r="K227" i="12"/>
  <c r="K219" i="12"/>
  <c r="K181" i="12"/>
  <c r="K165" i="12"/>
  <c r="K142" i="12"/>
  <c r="K131" i="12"/>
  <c r="K129" i="12"/>
  <c r="K107" i="12"/>
  <c r="K106" i="12"/>
  <c r="K102" i="12"/>
  <c r="K98" i="12"/>
  <c r="K73" i="12"/>
  <c r="K45" i="12"/>
  <c r="K14" i="12"/>
  <c r="F77" i="18"/>
  <c r="E263" i="18"/>
  <c r="D265" i="18"/>
  <c r="G8" i="18"/>
  <c r="F76" i="18"/>
  <c r="G92" i="17"/>
  <c r="F92" i="17"/>
  <c r="F82" i="17"/>
  <c r="G35" i="17"/>
  <c r="F55" i="17"/>
  <c r="G4" i="17"/>
  <c r="F29" i="17"/>
  <c r="E163" i="12"/>
  <c r="E203" i="12"/>
  <c r="E137" i="12"/>
  <c r="E145" i="12"/>
  <c r="E161" i="12"/>
  <c r="E193" i="12"/>
  <c r="E201" i="12"/>
  <c r="E209" i="12"/>
  <c r="E112" i="12"/>
  <c r="E128" i="12"/>
  <c r="K42" i="12"/>
  <c r="E76" i="13"/>
  <c r="E30" i="13"/>
  <c r="E214" i="12"/>
  <c r="E8" i="12"/>
  <c r="E32" i="12"/>
  <c r="E40" i="12"/>
  <c r="E48" i="12"/>
  <c r="E65" i="12"/>
  <c r="E98" i="12"/>
  <c r="E28" i="12"/>
  <c r="E37" i="12"/>
  <c r="E53" i="12"/>
  <c r="E70" i="12"/>
  <c r="E174" i="12"/>
  <c r="E206" i="12"/>
  <c r="E130" i="12"/>
  <c r="E178" i="12"/>
  <c r="E47" i="12"/>
  <c r="E162" i="12"/>
  <c r="E39" i="12"/>
  <c r="E23" i="12"/>
  <c r="E19" i="12"/>
  <c r="E35" i="12"/>
  <c r="E51" i="12"/>
  <c r="E60" i="12"/>
  <c r="E76" i="12"/>
  <c r="E227" i="12"/>
  <c r="E5" i="12"/>
  <c r="E72" i="12"/>
  <c r="E110" i="12"/>
  <c r="E118" i="12"/>
  <c r="E126" i="12"/>
  <c r="K162" i="12"/>
  <c r="E168" i="12"/>
  <c r="E176" i="12"/>
  <c r="E192" i="12"/>
  <c r="E116" i="12"/>
  <c r="E106" i="12"/>
  <c r="E127" i="12"/>
  <c r="E234" i="12"/>
  <c r="E12" i="12"/>
  <c r="E79" i="12"/>
  <c r="E87" i="12"/>
  <c r="E96" i="12"/>
  <c r="K119" i="12"/>
  <c r="E122" i="12"/>
  <c r="E180" i="12"/>
  <c r="E216" i="12"/>
  <c r="E224" i="12"/>
  <c r="E232" i="12"/>
  <c r="E69" i="12"/>
  <c r="E77" i="12"/>
  <c r="E85" i="12"/>
  <c r="K96" i="12"/>
  <c r="E194" i="12"/>
  <c r="E66" i="12"/>
  <c r="E17" i="12"/>
  <c r="K112" i="12"/>
  <c r="K122" i="12"/>
  <c r="K183" i="12"/>
  <c r="E191" i="12"/>
  <c r="E24" i="12"/>
  <c r="E61" i="12"/>
  <c r="E81" i="12"/>
  <c r="E97" i="12"/>
  <c r="E99" i="12"/>
  <c r="E114" i="12"/>
  <c r="E142" i="12"/>
  <c r="E147" i="12"/>
  <c r="E155" i="12"/>
  <c r="E170" i="12"/>
  <c r="E172" i="12"/>
  <c r="E195" i="12"/>
  <c r="K61" i="12"/>
  <c r="K120" i="12"/>
  <c r="E148" i="12"/>
  <c r="K224" i="12"/>
  <c r="K232" i="12"/>
  <c r="E235" i="12"/>
  <c r="E15" i="12"/>
  <c r="E33" i="12"/>
  <c r="E82" i="12"/>
  <c r="K128" i="12"/>
  <c r="E138" i="12"/>
  <c r="E151" i="12"/>
  <c r="E159" i="12"/>
  <c r="K236" i="12"/>
  <c r="K127" i="12"/>
  <c r="E4" i="12"/>
  <c r="E64" i="12"/>
  <c r="E186" i="12"/>
  <c r="E100" i="12"/>
  <c r="E143" i="12"/>
  <c r="K191" i="12"/>
  <c r="K77" i="12"/>
  <c r="E80" i="12"/>
  <c r="K103" i="12"/>
  <c r="E108" i="12"/>
  <c r="E131" i="12"/>
  <c r="E164" i="12"/>
  <c r="E182" i="12"/>
  <c r="K199" i="12"/>
  <c r="E207" i="12"/>
  <c r="E95" i="12"/>
  <c r="E7" i="12"/>
  <c r="K135" i="12"/>
  <c r="E16" i="12"/>
  <c r="E21" i="12"/>
  <c r="E31" i="12"/>
  <c r="E44" i="12"/>
  <c r="E49" i="12"/>
  <c r="E63" i="12"/>
  <c r="E104" i="12"/>
  <c r="E129" i="12"/>
  <c r="E139" i="12"/>
  <c r="E160" i="12"/>
  <c r="E190" i="12"/>
  <c r="E202" i="12"/>
  <c r="E220" i="12"/>
  <c r="E218" i="12"/>
  <c r="K220" i="12"/>
  <c r="E223" i="12"/>
  <c r="E225" i="12"/>
  <c r="E230" i="12"/>
  <c r="E11" i="12"/>
  <c r="E13" i="12"/>
  <c r="E20" i="12"/>
  <c r="E27" i="12"/>
  <c r="E29" i="12"/>
  <c r="E36" i="12"/>
  <c r="E43" i="12"/>
  <c r="E45" i="12"/>
  <c r="E52" i="12"/>
  <c r="K64" i="12"/>
  <c r="K69" i="12"/>
  <c r="K80" i="12"/>
  <c r="K85" i="12"/>
  <c r="E94" i="12"/>
  <c r="E113" i="12"/>
  <c r="E115" i="12"/>
  <c r="K138" i="12"/>
  <c r="E144" i="12"/>
  <c r="E146" i="12"/>
  <c r="E158" i="12"/>
  <c r="K160" i="12"/>
  <c r="K167" i="12"/>
  <c r="E177" i="12"/>
  <c r="E179" i="12"/>
  <c r="K202" i="12"/>
  <c r="E208" i="12"/>
  <c r="G55" i="12"/>
  <c r="E9" i="12"/>
  <c r="E25" i="12"/>
  <c r="E41" i="12"/>
  <c r="E74" i="12"/>
  <c r="E86" i="12"/>
  <c r="C210" i="12"/>
  <c r="E111" i="12"/>
  <c r="E132" i="12"/>
  <c r="K144" i="12"/>
  <c r="K151" i="12"/>
  <c r="E175" i="12"/>
  <c r="E196" i="12"/>
  <c r="E219" i="12"/>
  <c r="E226" i="12"/>
  <c r="K228" i="12"/>
  <c r="E231" i="12"/>
  <c r="E233" i="12"/>
  <c r="E238" i="12"/>
  <c r="K4" i="12"/>
  <c r="K9" i="12"/>
  <c r="K25" i="12"/>
  <c r="K41" i="12"/>
  <c r="E68" i="12"/>
  <c r="K70" i="12"/>
  <c r="E84" i="12"/>
  <c r="G210" i="12"/>
  <c r="E102" i="12"/>
  <c r="K104" i="12"/>
  <c r="K111" i="12"/>
  <c r="E121" i="12"/>
  <c r="E123" i="12"/>
  <c r="E135" i="12"/>
  <c r="E152" i="12"/>
  <c r="E154" i="12"/>
  <c r="E156" i="12"/>
  <c r="E166" i="12"/>
  <c r="K175" i="12"/>
  <c r="E185" i="12"/>
  <c r="E187" i="12"/>
  <c r="E199" i="12"/>
  <c r="C88" i="12"/>
  <c r="E215" i="12"/>
  <c r="E217" i="12"/>
  <c r="E222" i="12"/>
  <c r="E236" i="12"/>
  <c r="G88" i="12"/>
  <c r="E62" i="12"/>
  <c r="E71" i="12"/>
  <c r="E73" i="12"/>
  <c r="E78" i="12"/>
  <c r="K95" i="12"/>
  <c r="E105" i="12"/>
  <c r="E107" i="12"/>
  <c r="E119" i="12"/>
  <c r="E136" i="12"/>
  <c r="E140" i="12"/>
  <c r="E150" i="12"/>
  <c r="K152" i="12"/>
  <c r="K159" i="12"/>
  <c r="E169" i="12"/>
  <c r="E171" i="12"/>
  <c r="E183" i="12"/>
  <c r="E200" i="12"/>
  <c r="E204" i="12"/>
  <c r="E228" i="12"/>
  <c r="C55" i="12"/>
  <c r="K17" i="12"/>
  <c r="K33" i="12"/>
  <c r="K49" i="12"/>
  <c r="K62" i="12"/>
  <c r="E103" i="12"/>
  <c r="E120" i="12"/>
  <c r="E124" i="12"/>
  <c r="E134" i="12"/>
  <c r="K136" i="12"/>
  <c r="K143" i="12"/>
  <c r="E153" i="12"/>
  <c r="E167" i="12"/>
  <c r="E184" i="12"/>
  <c r="E188" i="12"/>
  <c r="E198" i="12"/>
  <c r="K207" i="12"/>
  <c r="K108" i="12"/>
  <c r="K140" i="12"/>
  <c r="K204" i="12"/>
  <c r="E93" i="12"/>
  <c r="E101" i="12"/>
  <c r="E109" i="12"/>
  <c r="E117" i="12"/>
  <c r="E125" i="12"/>
  <c r="E133" i="12"/>
  <c r="E141" i="12"/>
  <c r="E149" i="12"/>
  <c r="E157" i="12"/>
  <c r="E165" i="12"/>
  <c r="E173" i="12"/>
  <c r="E181" i="12"/>
  <c r="E189" i="12"/>
  <c r="E197" i="12"/>
  <c r="E205" i="12"/>
  <c r="K100" i="12"/>
  <c r="K116" i="12"/>
  <c r="K124" i="12"/>
  <c r="K132" i="12"/>
  <c r="K164" i="12"/>
  <c r="K92" i="12"/>
  <c r="K148" i="12"/>
  <c r="K180" i="12"/>
  <c r="K156" i="12"/>
  <c r="K172" i="12"/>
  <c r="K188" i="12"/>
  <c r="K196" i="12"/>
  <c r="E92" i="12"/>
  <c r="K66" i="12"/>
  <c r="K74" i="12"/>
  <c r="K82" i="12"/>
  <c r="E59" i="12"/>
  <c r="E67" i="12"/>
  <c r="E75" i="12"/>
  <c r="E83" i="12"/>
  <c r="K59" i="12"/>
  <c r="E6" i="12"/>
  <c r="K7" i="12"/>
  <c r="E14" i="12"/>
  <c r="K15" i="12"/>
  <c r="E22" i="12"/>
  <c r="K23" i="12"/>
  <c r="E30" i="12"/>
  <c r="K31" i="12"/>
  <c r="E38" i="12"/>
  <c r="K39" i="12"/>
  <c r="E46" i="12"/>
  <c r="K47" i="12"/>
  <c r="E54" i="12"/>
  <c r="E10" i="12"/>
  <c r="E18" i="12"/>
  <c r="E26" i="12"/>
  <c r="E34" i="12"/>
  <c r="E42" i="12"/>
  <c r="E50" i="12"/>
  <c r="K214" i="12"/>
  <c r="E221" i="12"/>
  <c r="E229" i="12"/>
  <c r="E237" i="12"/>
  <c r="K217" i="12"/>
  <c r="K225" i="12"/>
  <c r="K233" i="12"/>
  <c r="C239" i="12"/>
  <c r="E265" i="18" l="1"/>
  <c r="D41" i="19"/>
  <c r="G77" i="18"/>
  <c r="F263" i="18"/>
  <c r="F265" i="18" s="1"/>
  <c r="H8" i="18"/>
  <c r="H76" i="18" s="1"/>
  <c r="G76" i="18"/>
  <c r="G55" i="17"/>
  <c r="H35" i="17"/>
  <c r="H55" i="17" s="1"/>
  <c r="H4" i="17"/>
  <c r="H29" i="17" s="1"/>
  <c r="G29" i="17"/>
  <c r="E239" i="12"/>
  <c r="E88" i="12"/>
  <c r="E55" i="12"/>
  <c r="E210" i="12"/>
  <c r="H77" i="18" l="1"/>
  <c r="H263" i="18" s="1"/>
  <c r="H265" i="18" s="1"/>
  <c r="G263" i="18"/>
  <c r="G265" i="18" s="1"/>
  <c r="D288" i="16"/>
  <c r="I263" i="16"/>
  <c r="G263" i="16"/>
  <c r="C263" i="16"/>
  <c r="I262" i="16"/>
  <c r="G262" i="16"/>
  <c r="K262" i="16" s="1"/>
  <c r="C262" i="16"/>
  <c r="I261" i="16"/>
  <c r="G261" i="16"/>
  <c r="C261" i="16"/>
  <c r="I287" i="16"/>
  <c r="G287" i="16"/>
  <c r="C287" i="16"/>
  <c r="I286" i="16"/>
  <c r="G286" i="16"/>
  <c r="C286" i="16"/>
  <c r="I285" i="16"/>
  <c r="G285" i="16"/>
  <c r="C285" i="16"/>
  <c r="I284" i="16"/>
  <c r="G284" i="16"/>
  <c r="C284" i="16"/>
  <c r="I260" i="16"/>
  <c r="G260" i="16"/>
  <c r="K260" i="16" s="1"/>
  <c r="C260" i="16"/>
  <c r="I259" i="16"/>
  <c r="G259" i="16"/>
  <c r="C259" i="16"/>
  <c r="I283" i="16"/>
  <c r="G283" i="16"/>
  <c r="K283" i="16" s="1"/>
  <c r="C283" i="16"/>
  <c r="I282" i="16"/>
  <c r="G282" i="16"/>
  <c r="C282" i="16"/>
  <c r="I281" i="16"/>
  <c r="K281" i="16" s="1"/>
  <c r="C281" i="16"/>
  <c r="E281" i="16" s="1"/>
  <c r="I258" i="16"/>
  <c r="G258" i="16"/>
  <c r="C258" i="16"/>
  <c r="I280" i="16"/>
  <c r="G280" i="16"/>
  <c r="C280" i="16"/>
  <c r="I279" i="16"/>
  <c r="G279" i="16"/>
  <c r="C279" i="16"/>
  <c r="I257" i="16"/>
  <c r="G257" i="16"/>
  <c r="K257" i="16" s="1"/>
  <c r="C257" i="16"/>
  <c r="I256" i="16"/>
  <c r="G256" i="16"/>
  <c r="C256" i="16"/>
  <c r="I278" i="16"/>
  <c r="G278" i="16"/>
  <c r="K278" i="16" s="1"/>
  <c r="C278" i="16"/>
  <c r="I277" i="16"/>
  <c r="G277" i="16"/>
  <c r="C277" i="16"/>
  <c r="I276" i="16"/>
  <c r="G276" i="16"/>
  <c r="C276" i="16"/>
  <c r="I275" i="16"/>
  <c r="G275" i="16"/>
  <c r="C275" i="16"/>
  <c r="I274" i="16"/>
  <c r="G274" i="16"/>
  <c r="C274" i="16"/>
  <c r="I255" i="16"/>
  <c r="G255" i="16"/>
  <c r="C255" i="16"/>
  <c r="I254" i="16"/>
  <c r="G254" i="16"/>
  <c r="K254" i="16" s="1"/>
  <c r="C254" i="16"/>
  <c r="I253" i="16"/>
  <c r="G253" i="16"/>
  <c r="C253" i="16"/>
  <c r="I273" i="16"/>
  <c r="G273" i="16"/>
  <c r="K273" i="16" s="1"/>
  <c r="C273" i="16"/>
  <c r="I272" i="16"/>
  <c r="G272" i="16"/>
  <c r="C272" i="16"/>
  <c r="I271" i="16"/>
  <c r="G271" i="16"/>
  <c r="C271" i="16"/>
  <c r="I270" i="16"/>
  <c r="G270" i="16"/>
  <c r="C270" i="16"/>
  <c r="I252" i="16"/>
  <c r="G252" i="16"/>
  <c r="C252" i="16"/>
  <c r="I251" i="16"/>
  <c r="G251" i="16"/>
  <c r="C251" i="16"/>
  <c r="I269" i="16"/>
  <c r="G269" i="16"/>
  <c r="K269" i="16" s="1"/>
  <c r="C269" i="16"/>
  <c r="I268" i="16"/>
  <c r="G268" i="16"/>
  <c r="C268" i="16"/>
  <c r="I267" i="16"/>
  <c r="G267" i="16"/>
  <c r="K267" i="16" s="1"/>
  <c r="C267" i="16"/>
  <c r="I266" i="16"/>
  <c r="G266" i="16"/>
  <c r="C266" i="16"/>
  <c r="I250" i="16"/>
  <c r="G250" i="16"/>
  <c r="C250" i="16"/>
  <c r="I265" i="16"/>
  <c r="G265" i="16"/>
  <c r="C265" i="16"/>
  <c r="I264" i="16"/>
  <c r="G264" i="16"/>
  <c r="C264" i="16"/>
  <c r="I249" i="16"/>
  <c r="G249" i="16"/>
  <c r="C249" i="16"/>
  <c r="I248" i="16"/>
  <c r="G248" i="16"/>
  <c r="K248" i="16" s="1"/>
  <c r="C248" i="16"/>
  <c r="I247" i="16"/>
  <c r="G247" i="16"/>
  <c r="C247" i="16"/>
  <c r="I246" i="16"/>
  <c r="G246" i="16"/>
  <c r="C246" i="16"/>
  <c r="D242" i="16"/>
  <c r="I191" i="16"/>
  <c r="G191" i="16"/>
  <c r="C191" i="16"/>
  <c r="I190" i="16"/>
  <c r="G190" i="16"/>
  <c r="C190" i="16"/>
  <c r="I189" i="16"/>
  <c r="G189" i="16"/>
  <c r="C189" i="16"/>
  <c r="I241" i="16"/>
  <c r="G241" i="16"/>
  <c r="K241" i="16" s="1"/>
  <c r="C241" i="16"/>
  <c r="I240" i="16"/>
  <c r="G240" i="16"/>
  <c r="C240" i="16"/>
  <c r="I239" i="16"/>
  <c r="G239" i="16"/>
  <c r="C239" i="16"/>
  <c r="I238" i="16"/>
  <c r="G238" i="16"/>
  <c r="C238" i="16"/>
  <c r="I237" i="16"/>
  <c r="G237" i="16"/>
  <c r="C237" i="16"/>
  <c r="I236" i="16"/>
  <c r="G236" i="16"/>
  <c r="C236" i="16"/>
  <c r="I188" i="16"/>
  <c r="G188" i="16"/>
  <c r="K188" i="16" s="1"/>
  <c r="C188" i="16"/>
  <c r="I235" i="16"/>
  <c r="G235" i="16"/>
  <c r="K235" i="16" s="1"/>
  <c r="C235" i="16"/>
  <c r="I234" i="16"/>
  <c r="G234" i="16"/>
  <c r="K234" i="16" s="1"/>
  <c r="C234" i="16"/>
  <c r="I187" i="16"/>
  <c r="G187" i="16"/>
  <c r="C187" i="16"/>
  <c r="I233" i="16"/>
  <c r="G233" i="16"/>
  <c r="C233" i="16"/>
  <c r="I232" i="16"/>
  <c r="G232" i="16"/>
  <c r="C232" i="16"/>
  <c r="I231" i="16"/>
  <c r="G231" i="16"/>
  <c r="C231" i="16"/>
  <c r="I230" i="16"/>
  <c r="G230" i="16"/>
  <c r="C230" i="16"/>
  <c r="I229" i="16"/>
  <c r="G229" i="16"/>
  <c r="K229" i="16" s="1"/>
  <c r="C229" i="16"/>
  <c r="I228" i="16"/>
  <c r="G228" i="16"/>
  <c r="K228" i="16" s="1"/>
  <c r="C228" i="16"/>
  <c r="I227" i="16"/>
  <c r="G227" i="16"/>
  <c r="K227" i="16" s="1"/>
  <c r="C227" i="16"/>
  <c r="I226" i="16"/>
  <c r="G226" i="16"/>
  <c r="C226" i="16"/>
  <c r="I225" i="16"/>
  <c r="G225" i="16"/>
  <c r="C225" i="16"/>
  <c r="I224" i="16"/>
  <c r="G224" i="16"/>
  <c r="C224" i="16"/>
  <c r="I186" i="16"/>
  <c r="G186" i="16"/>
  <c r="C186" i="16"/>
  <c r="I223" i="16"/>
  <c r="G223" i="16"/>
  <c r="C223" i="16"/>
  <c r="I222" i="16"/>
  <c r="G222" i="16"/>
  <c r="K222" i="16" s="1"/>
  <c r="C222" i="16"/>
  <c r="I221" i="16"/>
  <c r="G221" i="16"/>
  <c r="C221" i="16"/>
  <c r="I185" i="16"/>
  <c r="G185" i="16"/>
  <c r="C185" i="16"/>
  <c r="I184" i="16"/>
  <c r="G184" i="16"/>
  <c r="C184" i="16"/>
  <c r="I220" i="16"/>
  <c r="G220" i="16"/>
  <c r="C220" i="16"/>
  <c r="I183" i="16"/>
  <c r="G183" i="16"/>
  <c r="C183" i="16"/>
  <c r="I219" i="16"/>
  <c r="C219" i="16"/>
  <c r="I218" i="16"/>
  <c r="G218" i="16"/>
  <c r="C218" i="16"/>
  <c r="I217" i="16"/>
  <c r="G217" i="16"/>
  <c r="C217" i="16"/>
  <c r="I216" i="16"/>
  <c r="G216" i="16"/>
  <c r="C216" i="16"/>
  <c r="I215" i="16"/>
  <c r="G215" i="16"/>
  <c r="C215" i="16"/>
  <c r="I214" i="16"/>
  <c r="G214" i="16"/>
  <c r="C214" i="16"/>
  <c r="I182" i="16"/>
  <c r="G182" i="16"/>
  <c r="C182" i="16"/>
  <c r="I181" i="16"/>
  <c r="G181" i="16"/>
  <c r="C181" i="16"/>
  <c r="I180" i="16"/>
  <c r="G180" i="16"/>
  <c r="C180" i="16"/>
  <c r="I179" i="16"/>
  <c r="G179" i="16"/>
  <c r="C179" i="16"/>
  <c r="I213" i="16"/>
  <c r="G213" i="16"/>
  <c r="C213" i="16"/>
  <c r="I212" i="16"/>
  <c r="G212" i="16"/>
  <c r="C212" i="16"/>
  <c r="I211" i="16"/>
  <c r="G211" i="16"/>
  <c r="C211" i="16"/>
  <c r="I177" i="16"/>
  <c r="G177" i="16"/>
  <c r="C177" i="16"/>
  <c r="I210" i="16"/>
  <c r="G210" i="16"/>
  <c r="K210" i="16" s="1"/>
  <c r="C210" i="16"/>
  <c r="I209" i="16"/>
  <c r="G209" i="16"/>
  <c r="K209" i="16" s="1"/>
  <c r="C209" i="16"/>
  <c r="I176" i="16"/>
  <c r="G176" i="16"/>
  <c r="C176" i="16"/>
  <c r="I175" i="16"/>
  <c r="G175" i="16"/>
  <c r="C175" i="16"/>
  <c r="I208" i="16"/>
  <c r="G208" i="16"/>
  <c r="C208" i="16"/>
  <c r="I207" i="16"/>
  <c r="G207" i="16"/>
  <c r="C207" i="16"/>
  <c r="I206" i="16"/>
  <c r="G206" i="16"/>
  <c r="C206" i="16"/>
  <c r="I205" i="16"/>
  <c r="G205" i="16"/>
  <c r="C205" i="16"/>
  <c r="I174" i="16"/>
  <c r="G174" i="16"/>
  <c r="K174" i="16" s="1"/>
  <c r="C174" i="16"/>
  <c r="I173" i="16"/>
  <c r="G173" i="16"/>
  <c r="C173" i="16"/>
  <c r="I204" i="16"/>
  <c r="G204" i="16"/>
  <c r="C204" i="16"/>
  <c r="I203" i="16"/>
  <c r="G203" i="16"/>
  <c r="C203" i="16"/>
  <c r="I172" i="16"/>
  <c r="G172" i="16"/>
  <c r="C172" i="16"/>
  <c r="I202" i="16"/>
  <c r="G202" i="16"/>
  <c r="C202" i="16"/>
  <c r="I201" i="16"/>
  <c r="G201" i="16"/>
  <c r="K201" i="16" s="1"/>
  <c r="C201" i="16"/>
  <c r="I200" i="16"/>
  <c r="G200" i="16"/>
  <c r="C200" i="16"/>
  <c r="I199" i="16"/>
  <c r="G199" i="16"/>
  <c r="K199" i="16" s="1"/>
  <c r="C199" i="16"/>
  <c r="I198" i="16"/>
  <c r="G198" i="16"/>
  <c r="K198" i="16" s="1"/>
  <c r="C198" i="16"/>
  <c r="I197" i="16"/>
  <c r="G197" i="16"/>
  <c r="C197" i="16"/>
  <c r="I170" i="16"/>
  <c r="G170" i="16"/>
  <c r="C170" i="16"/>
  <c r="I169" i="16"/>
  <c r="G169" i="16"/>
  <c r="C169" i="16"/>
  <c r="I168" i="16"/>
  <c r="G168" i="16"/>
  <c r="C168" i="16"/>
  <c r="I196" i="16"/>
  <c r="G196" i="16"/>
  <c r="K196" i="16" s="1"/>
  <c r="C196" i="16"/>
  <c r="I195" i="16"/>
  <c r="G195" i="16"/>
  <c r="C195" i="16"/>
  <c r="I194" i="16"/>
  <c r="G194" i="16"/>
  <c r="K194" i="16" s="1"/>
  <c r="C194" i="16"/>
  <c r="I193" i="16"/>
  <c r="G193" i="16"/>
  <c r="K193" i="16" s="1"/>
  <c r="C193" i="16"/>
  <c r="I192" i="16"/>
  <c r="G192" i="16"/>
  <c r="C192" i="16"/>
  <c r="I167" i="16"/>
  <c r="G167" i="16"/>
  <c r="C167" i="16"/>
  <c r="I178" i="16"/>
  <c r="G178" i="16"/>
  <c r="C178" i="16"/>
  <c r="I171" i="16"/>
  <c r="G171" i="16"/>
  <c r="C171" i="16"/>
  <c r="I164" i="16"/>
  <c r="G164" i="16"/>
  <c r="K164" i="16" s="1"/>
  <c r="C164" i="16"/>
  <c r="I163" i="16"/>
  <c r="G163" i="16"/>
  <c r="C163" i="16"/>
  <c r="I162" i="16"/>
  <c r="G162" i="16"/>
  <c r="K162" i="16" s="1"/>
  <c r="C162" i="16"/>
  <c r="I166" i="16"/>
  <c r="G166" i="16"/>
  <c r="C166" i="16"/>
  <c r="I161" i="16"/>
  <c r="G161" i="16"/>
  <c r="C161" i="16"/>
  <c r="I165" i="16"/>
  <c r="G165" i="16"/>
  <c r="C165" i="16"/>
  <c r="I160" i="16"/>
  <c r="G160" i="16"/>
  <c r="C160" i="16"/>
  <c r="I159" i="16"/>
  <c r="G159" i="16"/>
  <c r="C159" i="16"/>
  <c r="D155" i="16"/>
  <c r="I154" i="16"/>
  <c r="G154" i="16"/>
  <c r="C154" i="16"/>
  <c r="I111" i="16"/>
  <c r="G111" i="16"/>
  <c r="K111" i="16" s="1"/>
  <c r="C111" i="16"/>
  <c r="I153" i="16"/>
  <c r="G153" i="16"/>
  <c r="C153" i="16"/>
  <c r="I110" i="16"/>
  <c r="G110" i="16"/>
  <c r="C110" i="16"/>
  <c r="I152" i="16"/>
  <c r="G152" i="16"/>
  <c r="C152" i="16"/>
  <c r="I151" i="16"/>
  <c r="G151" i="16"/>
  <c r="C151" i="16"/>
  <c r="I150" i="16"/>
  <c r="G150" i="16"/>
  <c r="K150" i="16" s="1"/>
  <c r="C150" i="16"/>
  <c r="I149" i="16"/>
  <c r="G149" i="16"/>
  <c r="K149" i="16" s="1"/>
  <c r="C149" i="16"/>
  <c r="I109" i="16"/>
  <c r="G109" i="16"/>
  <c r="C109" i="16"/>
  <c r="I148" i="16"/>
  <c r="G148" i="16"/>
  <c r="K148" i="16" s="1"/>
  <c r="C148" i="16"/>
  <c r="I147" i="16"/>
  <c r="G147" i="16"/>
  <c r="C147" i="16"/>
  <c r="I146" i="16"/>
  <c r="G146" i="16"/>
  <c r="C146" i="16"/>
  <c r="I145" i="16"/>
  <c r="G145" i="16"/>
  <c r="C145" i="16"/>
  <c r="I144" i="16"/>
  <c r="G144" i="16"/>
  <c r="C144" i="16"/>
  <c r="I143" i="16"/>
  <c r="G143" i="16"/>
  <c r="K143" i="16" s="1"/>
  <c r="C143" i="16"/>
  <c r="I142" i="16"/>
  <c r="G142" i="16"/>
  <c r="K142" i="16" s="1"/>
  <c r="C142" i="16"/>
  <c r="I141" i="16"/>
  <c r="G141" i="16"/>
  <c r="C141" i="16"/>
  <c r="I140" i="16"/>
  <c r="G140" i="16"/>
  <c r="K140" i="16" s="1"/>
  <c r="C140" i="16"/>
  <c r="I139" i="16"/>
  <c r="G139" i="16"/>
  <c r="C139" i="16"/>
  <c r="I138" i="16"/>
  <c r="G138" i="16"/>
  <c r="C138" i="16"/>
  <c r="I107" i="16"/>
  <c r="G107" i="16"/>
  <c r="C107" i="16"/>
  <c r="I106" i="16"/>
  <c r="G106" i="16"/>
  <c r="C106" i="16"/>
  <c r="I137" i="16"/>
  <c r="G137" i="16"/>
  <c r="K137" i="16" s="1"/>
  <c r="C137" i="16"/>
  <c r="I136" i="16"/>
  <c r="G136" i="16"/>
  <c r="K136" i="16" s="1"/>
  <c r="C136" i="16"/>
  <c r="I135" i="16"/>
  <c r="G135" i="16"/>
  <c r="C135" i="16"/>
  <c r="I134" i="16"/>
  <c r="G134" i="16"/>
  <c r="K134" i="16" s="1"/>
  <c r="C134" i="16"/>
  <c r="I133" i="16"/>
  <c r="G133" i="16"/>
  <c r="C133" i="16"/>
  <c r="I132" i="16"/>
  <c r="G132" i="16"/>
  <c r="C132" i="16"/>
  <c r="I131" i="16"/>
  <c r="G131" i="16"/>
  <c r="C131" i="16"/>
  <c r="I105" i="16"/>
  <c r="G105" i="16"/>
  <c r="C105" i="16"/>
  <c r="I104" i="16"/>
  <c r="G104" i="16"/>
  <c r="K104" i="16" s="1"/>
  <c r="C104" i="16"/>
  <c r="I103" i="16"/>
  <c r="G103" i="16"/>
  <c r="C103" i="16"/>
  <c r="I102" i="16"/>
  <c r="G102" i="16"/>
  <c r="C102" i="16"/>
  <c r="I130" i="16"/>
  <c r="G130" i="16"/>
  <c r="K130" i="16" s="1"/>
  <c r="C130" i="16"/>
  <c r="I129" i="16"/>
  <c r="G129" i="16"/>
  <c r="C129" i="16"/>
  <c r="I101" i="16"/>
  <c r="G101" i="16"/>
  <c r="C101" i="16"/>
  <c r="I128" i="16"/>
  <c r="G128" i="16"/>
  <c r="C128" i="16"/>
  <c r="I100" i="16"/>
  <c r="G100" i="16"/>
  <c r="C100" i="16"/>
  <c r="I127" i="16"/>
  <c r="G127" i="16"/>
  <c r="K127" i="16" s="1"/>
  <c r="C127" i="16"/>
  <c r="I126" i="16"/>
  <c r="G126" i="16"/>
  <c r="K126" i="16" s="1"/>
  <c r="C126" i="16"/>
  <c r="I125" i="16"/>
  <c r="G125" i="16"/>
  <c r="C125" i="16"/>
  <c r="I124" i="16"/>
  <c r="G124" i="16"/>
  <c r="K124" i="16" s="1"/>
  <c r="C124" i="16"/>
  <c r="I99" i="16"/>
  <c r="G99" i="16"/>
  <c r="C99" i="16"/>
  <c r="I98" i="16"/>
  <c r="G98" i="16"/>
  <c r="C98" i="16"/>
  <c r="I123" i="16"/>
  <c r="G123" i="16"/>
  <c r="C123" i="16"/>
  <c r="I122" i="16"/>
  <c r="G122" i="16"/>
  <c r="C122" i="16"/>
  <c r="I97" i="16"/>
  <c r="G97" i="16"/>
  <c r="K97" i="16" s="1"/>
  <c r="C97" i="16"/>
  <c r="I96" i="16"/>
  <c r="G96" i="16"/>
  <c r="C96" i="16"/>
  <c r="I95" i="16"/>
  <c r="G95" i="16"/>
  <c r="C95" i="16"/>
  <c r="I94" i="16"/>
  <c r="G94" i="16"/>
  <c r="K94" i="16" s="1"/>
  <c r="C94" i="16"/>
  <c r="I93" i="16"/>
  <c r="G93" i="16"/>
  <c r="C93" i="16"/>
  <c r="I121" i="16"/>
  <c r="G121" i="16"/>
  <c r="C121" i="16"/>
  <c r="I120" i="16"/>
  <c r="G120" i="16"/>
  <c r="C120" i="16"/>
  <c r="I119" i="16"/>
  <c r="G119" i="16"/>
  <c r="C119" i="16"/>
  <c r="I92" i="16"/>
  <c r="G92" i="16"/>
  <c r="K92" i="16" s="1"/>
  <c r="C92" i="16"/>
  <c r="I118" i="16"/>
  <c r="G118" i="16"/>
  <c r="C118" i="16"/>
  <c r="I117" i="16"/>
  <c r="G117" i="16"/>
  <c r="C117" i="16"/>
  <c r="I116" i="16"/>
  <c r="G116" i="16"/>
  <c r="K116" i="16" s="1"/>
  <c r="C116" i="16"/>
  <c r="I115" i="16"/>
  <c r="G115" i="16"/>
  <c r="C115" i="16"/>
  <c r="I91" i="16"/>
  <c r="G91" i="16"/>
  <c r="C91" i="16"/>
  <c r="I114" i="16"/>
  <c r="G114" i="16"/>
  <c r="C114" i="16"/>
  <c r="I113" i="16"/>
  <c r="G113" i="16"/>
  <c r="C113" i="16"/>
  <c r="I90" i="16"/>
  <c r="G90" i="16"/>
  <c r="K90" i="16" s="1"/>
  <c r="C90" i="16"/>
  <c r="I89" i="16"/>
  <c r="G89" i="16"/>
  <c r="C89" i="16"/>
  <c r="I112" i="16"/>
  <c r="G112" i="16"/>
  <c r="C112" i="16"/>
  <c r="I108" i="16"/>
  <c r="G108" i="16"/>
  <c r="K108" i="16" s="1"/>
  <c r="C108" i="16"/>
  <c r="I87" i="16"/>
  <c r="G87" i="16"/>
  <c r="C87" i="16"/>
  <c r="I86" i="16"/>
  <c r="G86" i="16"/>
  <c r="C86" i="16"/>
  <c r="I88" i="16"/>
  <c r="G88" i="16"/>
  <c r="C88" i="16"/>
  <c r="I85" i="16"/>
  <c r="G85" i="16"/>
  <c r="C85" i="16"/>
  <c r="I84" i="16"/>
  <c r="G84" i="16"/>
  <c r="K84" i="16" s="1"/>
  <c r="C84" i="16"/>
  <c r="D411" i="15"/>
  <c r="I410" i="15"/>
  <c r="G410" i="15"/>
  <c r="C410" i="15"/>
  <c r="I409" i="15"/>
  <c r="G409" i="15"/>
  <c r="K409" i="15" s="1"/>
  <c r="C409" i="15"/>
  <c r="I408" i="15"/>
  <c r="G408" i="15"/>
  <c r="C408" i="15"/>
  <c r="I407" i="15"/>
  <c r="G407" i="15"/>
  <c r="C407" i="15"/>
  <c r="I366" i="15"/>
  <c r="G366" i="15"/>
  <c r="C366" i="15"/>
  <c r="I406" i="15"/>
  <c r="G406" i="15"/>
  <c r="C406" i="15"/>
  <c r="I405" i="15"/>
  <c r="G405" i="15"/>
  <c r="C405" i="15"/>
  <c r="I404" i="15"/>
  <c r="G404" i="15"/>
  <c r="K404" i="15" s="1"/>
  <c r="C404" i="15"/>
  <c r="I365" i="15"/>
  <c r="G365" i="15"/>
  <c r="C365" i="15"/>
  <c r="I403" i="15"/>
  <c r="G403" i="15"/>
  <c r="K403" i="15" s="1"/>
  <c r="C403" i="15"/>
  <c r="I402" i="15"/>
  <c r="G402" i="15"/>
  <c r="C402" i="15"/>
  <c r="I401" i="15"/>
  <c r="G401" i="15"/>
  <c r="C401" i="15"/>
  <c r="I400" i="15"/>
  <c r="G400" i="15"/>
  <c r="K400" i="15" s="1"/>
  <c r="C400" i="15"/>
  <c r="I399" i="15"/>
  <c r="G399" i="15"/>
  <c r="C399" i="15"/>
  <c r="I398" i="15"/>
  <c r="G398" i="15"/>
  <c r="C398" i="15"/>
  <c r="I397" i="15"/>
  <c r="G397" i="15"/>
  <c r="K397" i="15" s="1"/>
  <c r="C397" i="15"/>
  <c r="I396" i="15"/>
  <c r="G396" i="15"/>
  <c r="C396" i="15"/>
  <c r="I395" i="15"/>
  <c r="G395" i="15"/>
  <c r="K395" i="15" s="1"/>
  <c r="C395" i="15"/>
  <c r="I394" i="15"/>
  <c r="G394" i="15"/>
  <c r="C394" i="15"/>
  <c r="I364" i="15"/>
  <c r="G364" i="15"/>
  <c r="C364" i="15"/>
  <c r="I393" i="15"/>
  <c r="G393" i="15"/>
  <c r="K393" i="15" s="1"/>
  <c r="C393" i="15"/>
  <c r="I392" i="15"/>
  <c r="G392" i="15"/>
  <c r="C392" i="15"/>
  <c r="I391" i="15"/>
  <c r="G391" i="15"/>
  <c r="C391" i="15"/>
  <c r="I390" i="15"/>
  <c r="G390" i="15"/>
  <c r="C390" i="15"/>
  <c r="I389" i="15"/>
  <c r="G389" i="15"/>
  <c r="C389" i="15"/>
  <c r="I363" i="15"/>
  <c r="G363" i="15"/>
  <c r="C363" i="15"/>
  <c r="I362" i="15"/>
  <c r="G362" i="15"/>
  <c r="C362" i="15"/>
  <c r="I361" i="15"/>
  <c r="G361" i="15"/>
  <c r="C361" i="15"/>
  <c r="I360" i="15"/>
  <c r="G360" i="15"/>
  <c r="C360" i="15"/>
  <c r="I388" i="15"/>
  <c r="G388" i="15"/>
  <c r="C388" i="15"/>
  <c r="I387" i="15"/>
  <c r="G387" i="15"/>
  <c r="C387" i="15"/>
  <c r="I386" i="15"/>
  <c r="G386" i="15"/>
  <c r="C386" i="15"/>
  <c r="I385" i="15"/>
  <c r="G385" i="15"/>
  <c r="C385" i="15"/>
  <c r="I359" i="15"/>
  <c r="G359" i="15"/>
  <c r="K359" i="15" s="1"/>
  <c r="C359" i="15"/>
  <c r="I384" i="15"/>
  <c r="G384" i="15"/>
  <c r="C384" i="15"/>
  <c r="I383" i="15"/>
  <c r="G383" i="15"/>
  <c r="C383" i="15"/>
  <c r="I382" i="15"/>
  <c r="G382" i="15"/>
  <c r="C382" i="15"/>
  <c r="I381" i="15"/>
  <c r="G381" i="15"/>
  <c r="C381" i="15"/>
  <c r="I380" i="15"/>
  <c r="G380" i="15"/>
  <c r="C380" i="15"/>
  <c r="I358" i="15"/>
  <c r="G358" i="15"/>
  <c r="K358" i="15" s="1"/>
  <c r="C358" i="15"/>
  <c r="I357" i="15"/>
  <c r="G357" i="15"/>
  <c r="C357" i="15"/>
  <c r="I356" i="15"/>
  <c r="G356" i="15"/>
  <c r="K356" i="15" s="1"/>
  <c r="C356" i="15"/>
  <c r="I379" i="15"/>
  <c r="G379" i="15"/>
  <c r="C379" i="15"/>
  <c r="I378" i="15"/>
  <c r="G378" i="15"/>
  <c r="C378" i="15"/>
  <c r="I355" i="15"/>
  <c r="G355" i="15"/>
  <c r="C355" i="15"/>
  <c r="I354" i="15"/>
  <c r="G354" i="15"/>
  <c r="C354" i="15"/>
  <c r="I377" i="15"/>
  <c r="G377" i="15"/>
  <c r="C377" i="15"/>
  <c r="I376" i="15"/>
  <c r="G376" i="15"/>
  <c r="K376" i="15" s="1"/>
  <c r="C376" i="15"/>
  <c r="I375" i="15"/>
  <c r="G375" i="15"/>
  <c r="C375" i="15"/>
  <c r="I374" i="15"/>
  <c r="G374" i="15"/>
  <c r="C374" i="15"/>
  <c r="I373" i="15"/>
  <c r="G373" i="15"/>
  <c r="C373" i="15"/>
  <c r="I353" i="15"/>
  <c r="G353" i="15"/>
  <c r="C353" i="15"/>
  <c r="I372" i="15"/>
  <c r="G372" i="15"/>
  <c r="C372" i="15"/>
  <c r="I371" i="15"/>
  <c r="G371" i="15"/>
  <c r="C371" i="15"/>
  <c r="I352" i="15"/>
  <c r="G352" i="15"/>
  <c r="C352" i="15"/>
  <c r="I370" i="15"/>
  <c r="G370" i="15"/>
  <c r="K370" i="15" s="1"/>
  <c r="C370" i="15"/>
  <c r="I369" i="15"/>
  <c r="G369" i="15"/>
  <c r="C369" i="15"/>
  <c r="I368" i="15"/>
  <c r="G368" i="15"/>
  <c r="C368" i="15"/>
  <c r="I367" i="15"/>
  <c r="G367" i="15"/>
  <c r="C367" i="15"/>
  <c r="I351" i="15"/>
  <c r="G351" i="15"/>
  <c r="C351" i="15"/>
  <c r="I350" i="15"/>
  <c r="G350" i="15"/>
  <c r="K350" i="15" s="1"/>
  <c r="C350" i="15"/>
  <c r="I349" i="15"/>
  <c r="G349" i="15"/>
  <c r="C349" i="15"/>
  <c r="D80" i="16"/>
  <c r="I36" i="16"/>
  <c r="G36" i="16"/>
  <c r="C36" i="16"/>
  <c r="I79" i="16"/>
  <c r="G79" i="16"/>
  <c r="C79" i="16"/>
  <c r="I78" i="16"/>
  <c r="G78" i="16"/>
  <c r="C78" i="16"/>
  <c r="I35" i="16"/>
  <c r="G35" i="16"/>
  <c r="K35" i="16" s="1"/>
  <c r="C35" i="16"/>
  <c r="I34" i="16"/>
  <c r="G34" i="16"/>
  <c r="C34" i="16"/>
  <c r="I77" i="16"/>
  <c r="G77" i="16"/>
  <c r="C77" i="16"/>
  <c r="I76" i="16"/>
  <c r="G76" i="16"/>
  <c r="C76" i="16"/>
  <c r="I75" i="16"/>
  <c r="G75" i="16"/>
  <c r="K75" i="16" s="1"/>
  <c r="C75" i="16"/>
  <c r="I74" i="16"/>
  <c r="G74" i="16"/>
  <c r="K74" i="16" s="1"/>
  <c r="C74" i="16"/>
  <c r="I73" i="16"/>
  <c r="G73" i="16"/>
  <c r="C73" i="16"/>
  <c r="I33" i="16"/>
  <c r="G33" i="16"/>
  <c r="C33" i="16"/>
  <c r="I32" i="16"/>
  <c r="G32" i="16"/>
  <c r="C32" i="16"/>
  <c r="I72" i="16"/>
  <c r="G72" i="16"/>
  <c r="C72" i="16"/>
  <c r="I71" i="16"/>
  <c r="G71" i="16"/>
  <c r="C71" i="16"/>
  <c r="I70" i="16"/>
  <c r="G70" i="16"/>
  <c r="C70" i="16"/>
  <c r="I31" i="16"/>
  <c r="G31" i="16"/>
  <c r="K31" i="16" s="1"/>
  <c r="C31" i="16"/>
  <c r="I30" i="16"/>
  <c r="G30" i="16"/>
  <c r="C30" i="16"/>
  <c r="I69" i="16"/>
  <c r="G69" i="16"/>
  <c r="C69" i="16"/>
  <c r="I68" i="16"/>
  <c r="G68" i="16"/>
  <c r="C68" i="16"/>
  <c r="I67" i="16"/>
  <c r="G67" i="16"/>
  <c r="K67" i="16" s="1"/>
  <c r="C67" i="16"/>
  <c r="I29" i="16"/>
  <c r="G29" i="16"/>
  <c r="C29" i="16"/>
  <c r="I66" i="16"/>
  <c r="G66" i="16"/>
  <c r="C66" i="16"/>
  <c r="I65" i="16"/>
  <c r="G65" i="16"/>
  <c r="C65" i="16"/>
  <c r="I64" i="16"/>
  <c r="G64" i="16"/>
  <c r="K64" i="16" s="1"/>
  <c r="C64" i="16"/>
  <c r="I28" i="16"/>
  <c r="G28" i="16"/>
  <c r="C28" i="16"/>
  <c r="I27" i="16"/>
  <c r="G27" i="16"/>
  <c r="C27" i="16"/>
  <c r="I26" i="16"/>
  <c r="G26" i="16"/>
  <c r="C26" i="16"/>
  <c r="I25" i="16"/>
  <c r="G25" i="16"/>
  <c r="C25" i="16"/>
  <c r="I24" i="16"/>
  <c r="G24" i="16"/>
  <c r="C24" i="16"/>
  <c r="I23" i="16"/>
  <c r="G23" i="16"/>
  <c r="C23" i="16"/>
  <c r="I63" i="16"/>
  <c r="C63" i="16"/>
  <c r="I62" i="16"/>
  <c r="G62" i="16"/>
  <c r="C62" i="16"/>
  <c r="I61" i="16"/>
  <c r="G61" i="16"/>
  <c r="C61" i="16"/>
  <c r="I60" i="16"/>
  <c r="G60" i="16"/>
  <c r="C60" i="16"/>
  <c r="I59" i="16"/>
  <c r="G59" i="16"/>
  <c r="K59" i="16" s="1"/>
  <c r="C59" i="16"/>
  <c r="I58" i="16"/>
  <c r="G58" i="16"/>
  <c r="K58" i="16" s="1"/>
  <c r="C58" i="16"/>
  <c r="I22" i="16"/>
  <c r="G22" i="16"/>
  <c r="C22" i="16"/>
  <c r="I21" i="16"/>
  <c r="G21" i="16"/>
  <c r="C21" i="16"/>
  <c r="I20" i="16"/>
  <c r="G20" i="16"/>
  <c r="C20" i="16"/>
  <c r="I19" i="16"/>
  <c r="G19" i="16"/>
  <c r="C19" i="16"/>
  <c r="I57" i="16"/>
  <c r="G57" i="16"/>
  <c r="C57" i="16"/>
  <c r="I56" i="16"/>
  <c r="G56" i="16"/>
  <c r="K56" i="16" s="1"/>
  <c r="C56" i="16"/>
  <c r="I55" i="16"/>
  <c r="G55" i="16"/>
  <c r="K55" i="16" s="1"/>
  <c r="C55" i="16"/>
  <c r="I54" i="16"/>
  <c r="G54" i="16"/>
  <c r="K54" i="16" s="1"/>
  <c r="C54" i="16"/>
  <c r="I18" i="16"/>
  <c r="G18" i="16"/>
  <c r="C18" i="16"/>
  <c r="I53" i="16"/>
  <c r="G53" i="16"/>
  <c r="C53" i="16"/>
  <c r="I52" i="16"/>
  <c r="G52" i="16"/>
  <c r="C52" i="16"/>
  <c r="I51" i="16"/>
  <c r="G51" i="16"/>
  <c r="C51" i="16"/>
  <c r="I50" i="16"/>
  <c r="G50" i="16"/>
  <c r="C50" i="16"/>
  <c r="I17" i="16"/>
  <c r="G17" i="16"/>
  <c r="K17" i="16" s="1"/>
  <c r="C17" i="16"/>
  <c r="I16" i="16"/>
  <c r="G16" i="16"/>
  <c r="K16" i="16" s="1"/>
  <c r="C16" i="16"/>
  <c r="I15" i="16"/>
  <c r="G15" i="16"/>
  <c r="C15" i="16"/>
  <c r="I49" i="16"/>
  <c r="G49" i="16"/>
  <c r="C49" i="16"/>
  <c r="I14" i="16"/>
  <c r="G14" i="16"/>
  <c r="C14" i="16"/>
  <c r="I13" i="16"/>
  <c r="G13" i="16"/>
  <c r="C13" i="16"/>
  <c r="I12" i="16"/>
  <c r="G12" i="16"/>
  <c r="C12" i="16"/>
  <c r="I48" i="16"/>
  <c r="G48" i="16"/>
  <c r="C48" i="16"/>
  <c r="I47" i="16"/>
  <c r="G47" i="16"/>
  <c r="C47" i="16"/>
  <c r="I46" i="16"/>
  <c r="G46" i="16"/>
  <c r="K46" i="16" s="1"/>
  <c r="C46" i="16"/>
  <c r="I45" i="16"/>
  <c r="G45" i="16"/>
  <c r="K45" i="16" s="1"/>
  <c r="C45" i="16"/>
  <c r="I44" i="16"/>
  <c r="G44" i="16"/>
  <c r="C44" i="16"/>
  <c r="I43" i="16"/>
  <c r="G43" i="16"/>
  <c r="C43" i="16"/>
  <c r="I42" i="16"/>
  <c r="G42" i="16"/>
  <c r="C42" i="16"/>
  <c r="I41" i="16"/>
  <c r="G41" i="16"/>
  <c r="C41" i="16"/>
  <c r="I40" i="16"/>
  <c r="G40" i="16"/>
  <c r="C40" i="16"/>
  <c r="I11" i="16"/>
  <c r="G11" i="16"/>
  <c r="K11" i="16" s="1"/>
  <c r="C11" i="16"/>
  <c r="I39" i="16"/>
  <c r="G39" i="16"/>
  <c r="K39" i="16" s="1"/>
  <c r="C39" i="16"/>
  <c r="I38" i="16"/>
  <c r="G38" i="16"/>
  <c r="K38" i="16" s="1"/>
  <c r="C38" i="16"/>
  <c r="I37" i="16"/>
  <c r="G37" i="16"/>
  <c r="C37" i="16"/>
  <c r="I10" i="16"/>
  <c r="G10" i="16"/>
  <c r="C10" i="16"/>
  <c r="I8" i="16"/>
  <c r="G8" i="16"/>
  <c r="C8" i="16"/>
  <c r="I7" i="16"/>
  <c r="G7" i="16"/>
  <c r="C7" i="16"/>
  <c r="I6" i="16"/>
  <c r="G6" i="16"/>
  <c r="C6" i="16"/>
  <c r="I9" i="16"/>
  <c r="G9" i="16"/>
  <c r="C9" i="16"/>
  <c r="I5" i="16"/>
  <c r="G5" i="16"/>
  <c r="K5" i="16" s="1"/>
  <c r="C5" i="16"/>
  <c r="I4" i="16"/>
  <c r="G4" i="16"/>
  <c r="C4" i="16"/>
  <c r="D345" i="15"/>
  <c r="I344" i="15"/>
  <c r="G344" i="15"/>
  <c r="C344" i="15"/>
  <c r="I343" i="15"/>
  <c r="G343" i="15"/>
  <c r="C343" i="15"/>
  <c r="I342" i="15"/>
  <c r="G342" i="15"/>
  <c r="K342" i="15" s="1"/>
  <c r="C342" i="15"/>
  <c r="I341" i="15"/>
  <c r="G341" i="15"/>
  <c r="C341" i="15"/>
  <c r="I340" i="15"/>
  <c r="G340" i="15"/>
  <c r="C340" i="15"/>
  <c r="I339" i="15"/>
  <c r="G339" i="15"/>
  <c r="C339" i="15"/>
  <c r="I338" i="15"/>
  <c r="G338" i="15"/>
  <c r="C338" i="15"/>
  <c r="I337" i="15"/>
  <c r="G337" i="15"/>
  <c r="K337" i="15" s="1"/>
  <c r="C337" i="15"/>
  <c r="I336" i="15"/>
  <c r="G336" i="15"/>
  <c r="C336" i="15"/>
  <c r="I335" i="15"/>
  <c r="G335" i="15"/>
  <c r="C335" i="15"/>
  <c r="I334" i="15"/>
  <c r="G334" i="15"/>
  <c r="K334" i="15" s="1"/>
  <c r="C334" i="15"/>
  <c r="I333" i="15"/>
  <c r="G333" i="15"/>
  <c r="C333" i="15"/>
  <c r="I332" i="15"/>
  <c r="G332" i="15"/>
  <c r="C332" i="15"/>
  <c r="I331" i="15"/>
  <c r="G331" i="15"/>
  <c r="C331" i="15"/>
  <c r="I330" i="15"/>
  <c r="G330" i="15"/>
  <c r="C330" i="15"/>
  <c r="I329" i="15"/>
  <c r="G329" i="15"/>
  <c r="C329" i="15"/>
  <c r="I328" i="15"/>
  <c r="G328" i="15"/>
  <c r="C328" i="15"/>
  <c r="I327" i="15"/>
  <c r="G327" i="15"/>
  <c r="C327" i="15"/>
  <c r="D323" i="15"/>
  <c r="I289" i="15"/>
  <c r="G289" i="15"/>
  <c r="C289" i="15"/>
  <c r="I322" i="15"/>
  <c r="G322" i="15"/>
  <c r="C322" i="15"/>
  <c r="I321" i="15"/>
  <c r="G321" i="15"/>
  <c r="C321" i="15"/>
  <c r="I320" i="15"/>
  <c r="G320" i="15"/>
  <c r="C320" i="15"/>
  <c r="I319" i="15"/>
  <c r="G319" i="15"/>
  <c r="C319" i="15"/>
  <c r="I318" i="15"/>
  <c r="G318" i="15"/>
  <c r="C318" i="15"/>
  <c r="I288" i="15"/>
  <c r="G288" i="15"/>
  <c r="C288" i="15"/>
  <c r="I317" i="15"/>
  <c r="G317" i="15"/>
  <c r="C317" i="15"/>
  <c r="I316" i="15"/>
  <c r="G316" i="15"/>
  <c r="C316" i="15"/>
  <c r="I315" i="15"/>
  <c r="G315" i="15"/>
  <c r="C315" i="15"/>
  <c r="I314" i="15"/>
  <c r="G314" i="15"/>
  <c r="C314" i="15"/>
  <c r="I287" i="15"/>
  <c r="G287" i="15"/>
  <c r="C287" i="15"/>
  <c r="I286" i="15"/>
  <c r="G286" i="15"/>
  <c r="C286" i="15"/>
  <c r="I313" i="15"/>
  <c r="G313" i="15"/>
  <c r="C313" i="15"/>
  <c r="I285" i="15"/>
  <c r="G285" i="15"/>
  <c r="C285" i="15"/>
  <c r="I284" i="15"/>
  <c r="G284" i="15"/>
  <c r="C284" i="15"/>
  <c r="I312" i="15"/>
  <c r="G312" i="15"/>
  <c r="C312" i="15"/>
  <c r="I311" i="15"/>
  <c r="G311" i="15"/>
  <c r="C311" i="15"/>
  <c r="I310" i="15"/>
  <c r="G310" i="15"/>
  <c r="C310" i="15"/>
  <c r="I309" i="15"/>
  <c r="G309" i="15"/>
  <c r="C309" i="15"/>
  <c r="I283" i="15"/>
  <c r="G283" i="15"/>
  <c r="C283" i="15"/>
  <c r="I308" i="15"/>
  <c r="G308" i="15"/>
  <c r="C308" i="15"/>
  <c r="I282" i="15"/>
  <c r="G282" i="15"/>
  <c r="C282" i="15"/>
  <c r="I307" i="15"/>
  <c r="G307" i="15"/>
  <c r="C307" i="15"/>
  <c r="I306" i="15"/>
  <c r="G306" i="15"/>
  <c r="C306" i="15"/>
  <c r="I281" i="15"/>
  <c r="G281" i="15"/>
  <c r="K281" i="15" s="1"/>
  <c r="C281" i="15"/>
  <c r="I280" i="15"/>
  <c r="G280" i="15"/>
  <c r="C280" i="15"/>
  <c r="I305" i="15"/>
  <c r="G305" i="15"/>
  <c r="C305" i="15"/>
  <c r="I279" i="15"/>
  <c r="G279" i="15"/>
  <c r="C279" i="15"/>
  <c r="I278" i="15"/>
  <c r="G278" i="15"/>
  <c r="K278" i="15" s="1"/>
  <c r="C278" i="15"/>
  <c r="I277" i="15"/>
  <c r="G277" i="15"/>
  <c r="C277" i="15"/>
  <c r="I276" i="15"/>
  <c r="G276" i="15"/>
  <c r="C276" i="15"/>
  <c r="I275" i="15"/>
  <c r="G275" i="15"/>
  <c r="C275" i="15"/>
  <c r="I304" i="15"/>
  <c r="G304" i="15"/>
  <c r="C304" i="15"/>
  <c r="I274" i="15"/>
  <c r="G274" i="15"/>
  <c r="C274" i="15"/>
  <c r="I303" i="15"/>
  <c r="G303" i="15"/>
  <c r="C303" i="15"/>
  <c r="I302" i="15"/>
  <c r="G302" i="15"/>
  <c r="C302" i="15"/>
  <c r="I301" i="15"/>
  <c r="G301" i="15"/>
  <c r="C301" i="15"/>
  <c r="I300" i="15"/>
  <c r="G300" i="15"/>
  <c r="C300" i="15"/>
  <c r="I299" i="15"/>
  <c r="G299" i="15"/>
  <c r="C299" i="15"/>
  <c r="I298" i="15"/>
  <c r="G298" i="15"/>
  <c r="C298" i="15"/>
  <c r="I273" i="15"/>
  <c r="G273" i="15"/>
  <c r="C273" i="15"/>
  <c r="I272" i="15"/>
  <c r="G272" i="15"/>
  <c r="C272" i="15"/>
  <c r="I297" i="15"/>
  <c r="G297" i="15"/>
  <c r="C297" i="15"/>
  <c r="I296" i="15"/>
  <c r="G296" i="15"/>
  <c r="C296" i="15"/>
  <c r="I295" i="15"/>
  <c r="G295" i="15"/>
  <c r="C295" i="15"/>
  <c r="I294" i="15"/>
  <c r="G294" i="15"/>
  <c r="C294" i="15"/>
  <c r="I271" i="15"/>
  <c r="G271" i="15"/>
  <c r="C271" i="15"/>
  <c r="I293" i="15"/>
  <c r="G293" i="15"/>
  <c r="C293" i="15"/>
  <c r="I292" i="15"/>
  <c r="G292" i="15"/>
  <c r="C292" i="15"/>
  <c r="I291" i="15"/>
  <c r="G291" i="15"/>
  <c r="K291" i="15" s="1"/>
  <c r="C291" i="15"/>
  <c r="I290" i="15"/>
  <c r="G290" i="15"/>
  <c r="C290" i="15"/>
  <c r="I270" i="15"/>
  <c r="G270" i="15"/>
  <c r="C270" i="15"/>
  <c r="I268" i="15"/>
  <c r="G268" i="15"/>
  <c r="C268" i="15"/>
  <c r="I269" i="15"/>
  <c r="G269" i="15"/>
  <c r="C269" i="15"/>
  <c r="I267" i="15"/>
  <c r="G267" i="15"/>
  <c r="C267" i="15"/>
  <c r="I266" i="15"/>
  <c r="G266" i="15"/>
  <c r="C266" i="15"/>
  <c r="I265" i="15"/>
  <c r="G265" i="15"/>
  <c r="C265" i="15"/>
  <c r="I264" i="15"/>
  <c r="G264" i="15"/>
  <c r="C264" i="15"/>
  <c r="D260" i="15"/>
  <c r="I259" i="15"/>
  <c r="G259" i="15"/>
  <c r="C259" i="15"/>
  <c r="I258" i="15"/>
  <c r="G258" i="15"/>
  <c r="C258" i="15"/>
  <c r="I257" i="15"/>
  <c r="G257" i="15"/>
  <c r="C257" i="15"/>
  <c r="I256" i="15"/>
  <c r="G256" i="15"/>
  <c r="C256" i="15"/>
  <c r="I255" i="15"/>
  <c r="G255" i="15"/>
  <c r="K255" i="15" s="1"/>
  <c r="C255" i="15"/>
  <c r="I250" i="15"/>
  <c r="G250" i="15"/>
  <c r="C250" i="15"/>
  <c r="I249" i="15"/>
  <c r="G249" i="15"/>
  <c r="C249" i="15"/>
  <c r="I248" i="15"/>
  <c r="G248" i="15"/>
  <c r="C248" i="15"/>
  <c r="I247" i="15"/>
  <c r="G247" i="15"/>
  <c r="C247" i="15"/>
  <c r="I246" i="15"/>
  <c r="G246" i="15"/>
  <c r="C246" i="15"/>
  <c r="I245" i="15"/>
  <c r="G245" i="15"/>
  <c r="C245" i="15"/>
  <c r="I244" i="15"/>
  <c r="G244" i="15"/>
  <c r="C244" i="15"/>
  <c r="I254" i="15"/>
  <c r="G254" i="15"/>
  <c r="K254" i="15" s="1"/>
  <c r="C254" i="15"/>
  <c r="I253" i="15"/>
  <c r="G253" i="15"/>
  <c r="K253" i="15" s="1"/>
  <c r="C253" i="15"/>
  <c r="I243" i="15"/>
  <c r="G243" i="15"/>
  <c r="C243" i="15"/>
  <c r="I242" i="15"/>
  <c r="G242" i="15"/>
  <c r="C242" i="15"/>
  <c r="I252" i="15"/>
  <c r="G252" i="15"/>
  <c r="C252" i="15"/>
  <c r="I251" i="15"/>
  <c r="G251" i="15"/>
  <c r="C251" i="15"/>
  <c r="I241" i="15"/>
  <c r="G241" i="15"/>
  <c r="C241" i="15"/>
  <c r="I240" i="15"/>
  <c r="G240" i="15"/>
  <c r="C240" i="15"/>
  <c r="I239" i="15"/>
  <c r="G239" i="15"/>
  <c r="C239" i="15"/>
  <c r="I238" i="15"/>
  <c r="G238" i="15"/>
  <c r="C238" i="15"/>
  <c r="D234" i="15"/>
  <c r="I233" i="15"/>
  <c r="G233" i="15"/>
  <c r="C233" i="15"/>
  <c r="I230" i="15"/>
  <c r="G230" i="15"/>
  <c r="C230" i="15"/>
  <c r="I229" i="15"/>
  <c r="G229" i="15"/>
  <c r="C229" i="15"/>
  <c r="I232" i="15"/>
  <c r="G232" i="15"/>
  <c r="K232" i="15" s="1"/>
  <c r="C232" i="15"/>
  <c r="I231" i="15"/>
  <c r="G231" i="15"/>
  <c r="C231" i="15"/>
  <c r="I221" i="15"/>
  <c r="G221" i="15"/>
  <c r="C221" i="15"/>
  <c r="I228" i="15"/>
  <c r="G228" i="15"/>
  <c r="C228" i="15"/>
  <c r="I227" i="15"/>
  <c r="G227" i="15"/>
  <c r="C227" i="15"/>
  <c r="I226" i="15"/>
  <c r="G226" i="15"/>
  <c r="C226" i="15"/>
  <c r="I225" i="15"/>
  <c r="G225" i="15"/>
  <c r="C225" i="15"/>
  <c r="I224" i="15"/>
  <c r="G224" i="15"/>
  <c r="C224" i="15"/>
  <c r="I223" i="15"/>
  <c r="G223" i="15"/>
  <c r="K223" i="15" s="1"/>
  <c r="C223" i="15"/>
  <c r="I222" i="15"/>
  <c r="G222" i="15"/>
  <c r="C222" i="15"/>
  <c r="D217" i="15"/>
  <c r="I193" i="15"/>
  <c r="G193" i="15"/>
  <c r="C193" i="15"/>
  <c r="I216" i="15"/>
  <c r="G216" i="15"/>
  <c r="C216" i="15"/>
  <c r="I215" i="15"/>
  <c r="G215" i="15"/>
  <c r="K215" i="15" s="1"/>
  <c r="C215" i="15"/>
  <c r="I214" i="15"/>
  <c r="G214" i="15"/>
  <c r="C214" i="15"/>
  <c r="I213" i="15"/>
  <c r="G213" i="15"/>
  <c r="C213" i="15"/>
  <c r="I212" i="15"/>
  <c r="G212" i="15"/>
  <c r="C212" i="15"/>
  <c r="I211" i="15"/>
  <c r="G211" i="15"/>
  <c r="C211" i="15"/>
  <c r="I210" i="15"/>
  <c r="G210" i="15"/>
  <c r="C210" i="15"/>
  <c r="I192" i="15"/>
  <c r="G192" i="15"/>
  <c r="C192" i="15"/>
  <c r="I209" i="15"/>
  <c r="G209" i="15"/>
  <c r="C209" i="15"/>
  <c r="I208" i="15"/>
  <c r="G208" i="15"/>
  <c r="K208" i="15" s="1"/>
  <c r="C208" i="15"/>
  <c r="I207" i="15"/>
  <c r="G207" i="15"/>
  <c r="C207" i="15"/>
  <c r="I191" i="15"/>
  <c r="G191" i="15"/>
  <c r="C191" i="15"/>
  <c r="I190" i="15"/>
  <c r="G190" i="15"/>
  <c r="C190" i="15"/>
  <c r="I206" i="15"/>
  <c r="G206" i="15"/>
  <c r="C206" i="15"/>
  <c r="I189" i="15"/>
  <c r="G189" i="15"/>
  <c r="C189" i="15"/>
  <c r="I188" i="15"/>
  <c r="G188" i="15"/>
  <c r="C188" i="15"/>
  <c r="I205" i="15"/>
  <c r="G205" i="15"/>
  <c r="C205" i="15"/>
  <c r="I187" i="15"/>
  <c r="G187" i="15"/>
  <c r="K187" i="15" s="1"/>
  <c r="C187" i="15"/>
  <c r="I186" i="15"/>
  <c r="G186" i="15"/>
  <c r="C186" i="15"/>
  <c r="I185" i="15"/>
  <c r="G185" i="15"/>
  <c r="C185" i="15"/>
  <c r="I184" i="15"/>
  <c r="G184" i="15"/>
  <c r="C184" i="15"/>
  <c r="I204" i="15"/>
  <c r="G204" i="15"/>
  <c r="C204" i="15"/>
  <c r="I203" i="15"/>
  <c r="G203" i="15"/>
  <c r="C203" i="15"/>
  <c r="I202" i="15"/>
  <c r="G202" i="15"/>
  <c r="C202" i="15"/>
  <c r="I201" i="15"/>
  <c r="G201" i="15"/>
  <c r="C201" i="15"/>
  <c r="I183" i="15"/>
  <c r="G183" i="15"/>
  <c r="C183" i="15"/>
  <c r="I200" i="15"/>
  <c r="G200" i="15"/>
  <c r="C200" i="15"/>
  <c r="I199" i="15"/>
  <c r="G199" i="15"/>
  <c r="C199" i="15"/>
  <c r="I198" i="15"/>
  <c r="G198" i="15"/>
  <c r="C198" i="15"/>
  <c r="I197" i="15"/>
  <c r="G197" i="15"/>
  <c r="C197" i="15"/>
  <c r="I196" i="15"/>
  <c r="G196" i="15"/>
  <c r="C196" i="15"/>
  <c r="I195" i="15"/>
  <c r="G195" i="15"/>
  <c r="C195" i="15"/>
  <c r="I194" i="15"/>
  <c r="G194" i="15"/>
  <c r="C194" i="15"/>
  <c r="I182" i="15"/>
  <c r="G182" i="15"/>
  <c r="K182" i="15" s="1"/>
  <c r="C182" i="15"/>
  <c r="I181" i="15"/>
  <c r="G181" i="15"/>
  <c r="C181" i="15"/>
  <c r="D177" i="15"/>
  <c r="I176" i="15"/>
  <c r="G176" i="15"/>
  <c r="C176" i="15"/>
  <c r="I175" i="15"/>
  <c r="G175" i="15"/>
  <c r="C175" i="15"/>
  <c r="I174" i="15"/>
  <c r="G174" i="15"/>
  <c r="C174" i="15"/>
  <c r="I173" i="15"/>
  <c r="G173" i="15"/>
  <c r="K173" i="15" s="1"/>
  <c r="C173" i="15"/>
  <c r="I172" i="15"/>
  <c r="G172" i="15"/>
  <c r="C172" i="15"/>
  <c r="I171" i="15"/>
  <c r="G171" i="15"/>
  <c r="C171" i="15"/>
  <c r="I162" i="15"/>
  <c r="G162" i="15"/>
  <c r="C162" i="15"/>
  <c r="I170" i="15"/>
  <c r="G170" i="15"/>
  <c r="K170" i="15" s="1"/>
  <c r="C170" i="15"/>
  <c r="I161" i="15"/>
  <c r="G161" i="15"/>
  <c r="C161" i="15"/>
  <c r="I169" i="15"/>
  <c r="G169" i="15"/>
  <c r="C169" i="15"/>
  <c r="I160" i="15"/>
  <c r="G160" i="15"/>
  <c r="C160" i="15"/>
  <c r="I168" i="15"/>
  <c r="G168" i="15"/>
  <c r="C168" i="15"/>
  <c r="I159" i="15"/>
  <c r="G159" i="15"/>
  <c r="C159" i="15"/>
  <c r="I167" i="15"/>
  <c r="G167" i="15"/>
  <c r="C167" i="15"/>
  <c r="I166" i="15"/>
  <c r="G166" i="15"/>
  <c r="C166" i="15"/>
  <c r="I165" i="15"/>
  <c r="G165" i="15"/>
  <c r="K165" i="15" s="1"/>
  <c r="C165" i="15"/>
  <c r="I164" i="15"/>
  <c r="G164" i="15"/>
  <c r="C164" i="15"/>
  <c r="I158" i="15"/>
  <c r="G158" i="15"/>
  <c r="C158" i="15"/>
  <c r="I163" i="15"/>
  <c r="G163" i="15"/>
  <c r="C163" i="15"/>
  <c r="I155" i="15"/>
  <c r="G155" i="15"/>
  <c r="C155" i="15"/>
  <c r="I157" i="15"/>
  <c r="G157" i="15"/>
  <c r="C157" i="15"/>
  <c r="I156" i="15"/>
  <c r="G156" i="15"/>
  <c r="C156" i="15"/>
  <c r="I154" i="15"/>
  <c r="G154" i="15"/>
  <c r="C154" i="15"/>
  <c r="I153" i="15"/>
  <c r="G153" i="15"/>
  <c r="C153" i="15"/>
  <c r="I152" i="15"/>
  <c r="G152" i="15"/>
  <c r="C152" i="15"/>
  <c r="D148" i="15"/>
  <c r="I147" i="15"/>
  <c r="G147" i="15"/>
  <c r="C147" i="15"/>
  <c r="I146" i="15"/>
  <c r="G146" i="15"/>
  <c r="C146" i="15"/>
  <c r="I145" i="15"/>
  <c r="G145" i="15"/>
  <c r="K145" i="15" s="1"/>
  <c r="C145" i="15"/>
  <c r="I144" i="15"/>
  <c r="G144" i="15"/>
  <c r="C144" i="15"/>
  <c r="I143" i="15"/>
  <c r="G143" i="15"/>
  <c r="C143" i="15"/>
  <c r="I142" i="15"/>
  <c r="G142" i="15"/>
  <c r="C142" i="15"/>
  <c r="I141" i="15"/>
  <c r="G141" i="15"/>
  <c r="C141" i="15"/>
  <c r="I140" i="15"/>
  <c r="G140" i="15"/>
  <c r="C140" i="15"/>
  <c r="I112" i="15"/>
  <c r="G112" i="15"/>
  <c r="C112" i="15"/>
  <c r="I139" i="15"/>
  <c r="G139" i="15"/>
  <c r="C139" i="15"/>
  <c r="I138" i="15"/>
  <c r="G138" i="15"/>
  <c r="C138" i="15"/>
  <c r="I137" i="15"/>
  <c r="G137" i="15"/>
  <c r="C137" i="15"/>
  <c r="I136" i="15"/>
  <c r="G136" i="15"/>
  <c r="C136" i="15"/>
  <c r="I135" i="15"/>
  <c r="G135" i="15"/>
  <c r="C135" i="15"/>
  <c r="I134" i="15"/>
  <c r="G134" i="15"/>
  <c r="C134" i="15"/>
  <c r="I133" i="15"/>
  <c r="G133" i="15"/>
  <c r="C133" i="15"/>
  <c r="I111" i="15"/>
  <c r="G111" i="15"/>
  <c r="C111" i="15"/>
  <c r="I132" i="15"/>
  <c r="G132" i="15"/>
  <c r="C132" i="15"/>
  <c r="I131" i="15"/>
  <c r="G131" i="15"/>
  <c r="K131" i="15" s="1"/>
  <c r="C131" i="15"/>
  <c r="I110" i="15"/>
  <c r="G110" i="15"/>
  <c r="C110" i="15"/>
  <c r="I109" i="15"/>
  <c r="G109" i="15"/>
  <c r="C109" i="15"/>
  <c r="I108" i="15"/>
  <c r="G108" i="15"/>
  <c r="C108" i="15"/>
  <c r="I107" i="15"/>
  <c r="G107" i="15"/>
  <c r="C107" i="15"/>
  <c r="I130" i="15"/>
  <c r="G130" i="15"/>
  <c r="C130" i="15"/>
  <c r="I129" i="15"/>
  <c r="G129" i="15"/>
  <c r="C129" i="15"/>
  <c r="I106" i="15"/>
  <c r="G106" i="15"/>
  <c r="C106" i="15"/>
  <c r="I128" i="15"/>
  <c r="G128" i="15"/>
  <c r="C128" i="15"/>
  <c r="I127" i="15"/>
  <c r="G127" i="15"/>
  <c r="C127" i="15"/>
  <c r="I105" i="15"/>
  <c r="G105" i="15"/>
  <c r="C105" i="15"/>
  <c r="I126" i="15"/>
  <c r="G126" i="15"/>
  <c r="C126" i="15"/>
  <c r="I125" i="15"/>
  <c r="G125" i="15"/>
  <c r="C125" i="15"/>
  <c r="I104" i="15"/>
  <c r="G104" i="15"/>
  <c r="C104" i="15"/>
  <c r="I124" i="15"/>
  <c r="G124" i="15"/>
  <c r="C124" i="15"/>
  <c r="I123" i="15"/>
  <c r="G123" i="15"/>
  <c r="C123" i="15"/>
  <c r="I103" i="15"/>
  <c r="G103" i="15"/>
  <c r="K103" i="15" s="1"/>
  <c r="C103" i="15"/>
  <c r="I102" i="15"/>
  <c r="G102" i="15"/>
  <c r="C102" i="15"/>
  <c r="I122" i="15"/>
  <c r="G122" i="15"/>
  <c r="C122" i="15"/>
  <c r="I121" i="15"/>
  <c r="G121" i="15"/>
  <c r="C121" i="15"/>
  <c r="I101" i="15"/>
  <c r="G101" i="15"/>
  <c r="C101" i="15"/>
  <c r="I120" i="15"/>
  <c r="G120" i="15"/>
  <c r="C120" i="15"/>
  <c r="I119" i="15"/>
  <c r="G119" i="15"/>
  <c r="C119" i="15"/>
  <c r="I118" i="15"/>
  <c r="G118" i="15"/>
  <c r="C118" i="15"/>
  <c r="I117" i="15"/>
  <c r="G117" i="15"/>
  <c r="C117" i="15"/>
  <c r="I116" i="15"/>
  <c r="G116" i="15"/>
  <c r="C116" i="15"/>
  <c r="I100" i="15"/>
  <c r="G100" i="15"/>
  <c r="C100" i="15"/>
  <c r="I115" i="15"/>
  <c r="G115" i="15"/>
  <c r="C115" i="15"/>
  <c r="I99" i="15"/>
  <c r="G99" i="15"/>
  <c r="C99" i="15"/>
  <c r="I98" i="15"/>
  <c r="G98" i="15"/>
  <c r="C98" i="15"/>
  <c r="I114" i="15"/>
  <c r="G114" i="15"/>
  <c r="C114" i="15"/>
  <c r="I97" i="15"/>
  <c r="G97" i="15"/>
  <c r="C97" i="15"/>
  <c r="I96" i="15"/>
  <c r="G96" i="15"/>
  <c r="K96" i="15" s="1"/>
  <c r="C96" i="15"/>
  <c r="I95" i="15"/>
  <c r="G95" i="15"/>
  <c r="C95" i="15"/>
  <c r="I113" i="15"/>
  <c r="G113" i="15"/>
  <c r="C113" i="15"/>
  <c r="I94" i="15"/>
  <c r="G94" i="15"/>
  <c r="C94" i="15"/>
  <c r="I93" i="15"/>
  <c r="G93" i="15"/>
  <c r="C93" i="15"/>
  <c r="I90" i="15"/>
  <c r="G90" i="15"/>
  <c r="C90" i="15"/>
  <c r="I92" i="15"/>
  <c r="G92" i="15"/>
  <c r="C92" i="15"/>
  <c r="I89" i="15"/>
  <c r="G89" i="15"/>
  <c r="C89" i="15"/>
  <c r="I91" i="15"/>
  <c r="G91" i="15"/>
  <c r="C91" i="15"/>
  <c r="I88" i="15"/>
  <c r="G88" i="15"/>
  <c r="C88" i="15"/>
  <c r="I87" i="15"/>
  <c r="G87" i="15"/>
  <c r="C87" i="15"/>
  <c r="I82" i="15"/>
  <c r="G82" i="15"/>
  <c r="C82" i="15"/>
  <c r="I81" i="15"/>
  <c r="G81" i="15"/>
  <c r="C81" i="15"/>
  <c r="I80" i="15"/>
  <c r="G80" i="15"/>
  <c r="C80" i="15"/>
  <c r="I77" i="15"/>
  <c r="G77" i="15"/>
  <c r="C77" i="15"/>
  <c r="I76" i="15"/>
  <c r="G76" i="15"/>
  <c r="C76" i="15"/>
  <c r="I79" i="15"/>
  <c r="G79" i="15"/>
  <c r="C79" i="15"/>
  <c r="I78" i="15"/>
  <c r="G78" i="15"/>
  <c r="C78" i="15"/>
  <c r="D72" i="15"/>
  <c r="I71" i="15"/>
  <c r="G71" i="15"/>
  <c r="C71" i="15"/>
  <c r="I70" i="15"/>
  <c r="G70" i="15"/>
  <c r="C70" i="15"/>
  <c r="I69" i="15"/>
  <c r="G69" i="15"/>
  <c r="C69" i="15"/>
  <c r="I68" i="15"/>
  <c r="G68" i="15"/>
  <c r="C68" i="15"/>
  <c r="I67" i="15"/>
  <c r="G67" i="15"/>
  <c r="C67" i="15"/>
  <c r="I66" i="15"/>
  <c r="G66" i="15"/>
  <c r="C66" i="15"/>
  <c r="I58" i="15"/>
  <c r="G58" i="15"/>
  <c r="C58" i="15"/>
  <c r="I57" i="15"/>
  <c r="G57" i="15"/>
  <c r="C57" i="15"/>
  <c r="I65" i="15"/>
  <c r="G65" i="15"/>
  <c r="C65" i="15"/>
  <c r="I56" i="15"/>
  <c r="G56" i="15"/>
  <c r="C56" i="15"/>
  <c r="I55" i="15"/>
  <c r="G55" i="15"/>
  <c r="C55" i="15"/>
  <c r="I54" i="15"/>
  <c r="G54" i="15"/>
  <c r="C54" i="15"/>
  <c r="I53" i="15"/>
  <c r="G53" i="15"/>
  <c r="K53" i="15" s="1"/>
  <c r="C53" i="15"/>
  <c r="I64" i="15"/>
  <c r="G64" i="15"/>
  <c r="C64" i="15"/>
  <c r="I52" i="15"/>
  <c r="G52" i="15"/>
  <c r="C52" i="15"/>
  <c r="I51" i="15"/>
  <c r="G51" i="15"/>
  <c r="C51" i="15"/>
  <c r="I50" i="15"/>
  <c r="G50" i="15"/>
  <c r="C50" i="15"/>
  <c r="I49" i="15"/>
  <c r="G49" i="15"/>
  <c r="C49" i="15"/>
  <c r="I63" i="15"/>
  <c r="G63" i="15"/>
  <c r="C63" i="15"/>
  <c r="I48" i="15"/>
  <c r="G48" i="15"/>
  <c r="C48" i="15"/>
  <c r="I47" i="15"/>
  <c r="G47" i="15"/>
  <c r="C47" i="15"/>
  <c r="I46" i="15"/>
  <c r="G46" i="15"/>
  <c r="C46" i="15"/>
  <c r="I45" i="15"/>
  <c r="G45" i="15"/>
  <c r="C45" i="15"/>
  <c r="I44" i="15"/>
  <c r="G44" i="15"/>
  <c r="C44" i="15"/>
  <c r="I62" i="15"/>
  <c r="G62" i="15"/>
  <c r="C62" i="15"/>
  <c r="I61" i="15"/>
  <c r="G61" i="15"/>
  <c r="C61" i="15"/>
  <c r="I43" i="15"/>
  <c r="G43" i="15"/>
  <c r="C43" i="15"/>
  <c r="I42" i="15"/>
  <c r="G42" i="15"/>
  <c r="C42" i="15"/>
  <c r="I60" i="15"/>
  <c r="G60" i="15"/>
  <c r="K60" i="15" s="1"/>
  <c r="C60" i="15"/>
  <c r="I59" i="15"/>
  <c r="G59" i="15"/>
  <c r="C59" i="15"/>
  <c r="I40" i="15"/>
  <c r="G40" i="15"/>
  <c r="K40" i="15" s="1"/>
  <c r="C40" i="15"/>
  <c r="I41" i="15"/>
  <c r="G41" i="15"/>
  <c r="C41" i="15"/>
  <c r="I39" i="15"/>
  <c r="G39" i="15"/>
  <c r="C39" i="15"/>
  <c r="I38" i="15"/>
  <c r="G38" i="15"/>
  <c r="C38" i="15"/>
  <c r="D34" i="15"/>
  <c r="I33" i="15"/>
  <c r="G33" i="15"/>
  <c r="C33" i="15"/>
  <c r="I32" i="15"/>
  <c r="G32" i="15"/>
  <c r="C32" i="15"/>
  <c r="I26" i="15"/>
  <c r="G26" i="15"/>
  <c r="C26" i="15"/>
  <c r="I31" i="15"/>
  <c r="G31" i="15"/>
  <c r="C31" i="15"/>
  <c r="I30" i="15"/>
  <c r="G30" i="15"/>
  <c r="C30" i="15"/>
  <c r="I25" i="15"/>
  <c r="G25" i="15"/>
  <c r="C25" i="15"/>
  <c r="I24" i="15"/>
  <c r="G24" i="15"/>
  <c r="C24" i="15"/>
  <c r="I23" i="15"/>
  <c r="G23" i="15"/>
  <c r="C23" i="15"/>
  <c r="I22" i="15"/>
  <c r="G22" i="15"/>
  <c r="C22" i="15"/>
  <c r="I21" i="15"/>
  <c r="G21" i="15"/>
  <c r="C21" i="15"/>
  <c r="I29" i="15"/>
  <c r="G29" i="15"/>
  <c r="C29" i="15"/>
  <c r="I20" i="15"/>
  <c r="G20" i="15"/>
  <c r="C20" i="15"/>
  <c r="I19" i="15"/>
  <c r="G19" i="15"/>
  <c r="C19" i="15"/>
  <c r="I18" i="15"/>
  <c r="G18" i="15"/>
  <c r="C18" i="15"/>
  <c r="I28" i="15"/>
  <c r="G28" i="15"/>
  <c r="C28" i="15"/>
  <c r="I17" i="15"/>
  <c r="G17" i="15"/>
  <c r="K17" i="15" s="1"/>
  <c r="C17" i="15"/>
  <c r="I16" i="15"/>
  <c r="G16" i="15"/>
  <c r="C16" i="15"/>
  <c r="I15" i="15"/>
  <c r="G15" i="15"/>
  <c r="C15" i="15"/>
  <c r="I27" i="15"/>
  <c r="G27" i="15"/>
  <c r="C27" i="15"/>
  <c r="I14" i="15"/>
  <c r="G14" i="15"/>
  <c r="C14" i="15"/>
  <c r="I7" i="15"/>
  <c r="G7" i="15"/>
  <c r="K7" i="15" s="1"/>
  <c r="C7" i="15"/>
  <c r="I6" i="15"/>
  <c r="G6" i="15"/>
  <c r="C6" i="15"/>
  <c r="I5" i="15"/>
  <c r="G5" i="15"/>
  <c r="C5" i="15"/>
  <c r="I13" i="15"/>
  <c r="G13" i="15"/>
  <c r="C13" i="15"/>
  <c r="I4" i="15"/>
  <c r="G4" i="15"/>
  <c r="C4" i="15"/>
  <c r="I12" i="15"/>
  <c r="G12" i="15"/>
  <c r="C12" i="15"/>
  <c r="I11" i="15"/>
  <c r="G11" i="15"/>
  <c r="C11" i="15"/>
  <c r="I10" i="15"/>
  <c r="G10" i="15"/>
  <c r="C10" i="15"/>
  <c r="I9" i="15"/>
  <c r="G9" i="15"/>
  <c r="K9" i="15" s="1"/>
  <c r="C9" i="15"/>
  <c r="I8" i="15"/>
  <c r="G8" i="15"/>
  <c r="C8" i="15"/>
  <c r="D171" i="14"/>
  <c r="I170" i="14"/>
  <c r="G170" i="14"/>
  <c r="C170" i="14"/>
  <c r="I148" i="14"/>
  <c r="G148" i="14"/>
  <c r="C148" i="14"/>
  <c r="I169" i="14"/>
  <c r="G169" i="14"/>
  <c r="C169" i="14"/>
  <c r="I168" i="14"/>
  <c r="G168" i="14"/>
  <c r="K168" i="14" s="1"/>
  <c r="C168" i="14"/>
  <c r="I167" i="14"/>
  <c r="G167" i="14"/>
  <c r="C167" i="14"/>
  <c r="I166" i="14"/>
  <c r="G166" i="14"/>
  <c r="C166" i="14"/>
  <c r="I165" i="14"/>
  <c r="G165" i="14"/>
  <c r="K165" i="14" s="1"/>
  <c r="C165" i="14"/>
  <c r="I147" i="14"/>
  <c r="G147" i="14"/>
  <c r="C147" i="14"/>
  <c r="I164" i="14"/>
  <c r="G164" i="14"/>
  <c r="C164" i="14"/>
  <c r="I163" i="14"/>
  <c r="G163" i="14"/>
  <c r="C163" i="14"/>
  <c r="I146" i="14"/>
  <c r="G146" i="14"/>
  <c r="C146" i="14"/>
  <c r="I162" i="14"/>
  <c r="G162" i="14"/>
  <c r="K162" i="14" s="1"/>
  <c r="C162" i="14"/>
  <c r="I161" i="14"/>
  <c r="G161" i="14"/>
  <c r="C161" i="14"/>
  <c r="I160" i="14"/>
  <c r="G160" i="14"/>
  <c r="C160" i="14"/>
  <c r="I159" i="14"/>
  <c r="G159" i="14"/>
  <c r="K159" i="14" s="1"/>
  <c r="C159" i="14"/>
  <c r="I145" i="14"/>
  <c r="G145" i="14"/>
  <c r="C145" i="14"/>
  <c r="I158" i="14"/>
  <c r="G158" i="14"/>
  <c r="C158" i="14"/>
  <c r="I157" i="14"/>
  <c r="G157" i="14"/>
  <c r="C157" i="14"/>
  <c r="I156" i="14"/>
  <c r="G156" i="14"/>
  <c r="C156" i="14"/>
  <c r="I155" i="14"/>
  <c r="G155" i="14"/>
  <c r="K155" i="14" s="1"/>
  <c r="C155" i="14"/>
  <c r="I154" i="14"/>
  <c r="G154" i="14"/>
  <c r="C154" i="14"/>
  <c r="I153" i="14"/>
  <c r="G153" i="14"/>
  <c r="C153" i="14"/>
  <c r="I144" i="14"/>
  <c r="G144" i="14"/>
  <c r="K144" i="14" s="1"/>
  <c r="C144" i="14"/>
  <c r="I152" i="14"/>
  <c r="G152" i="14"/>
  <c r="C152" i="14"/>
  <c r="I151" i="14"/>
  <c r="G151" i="14"/>
  <c r="C151" i="14"/>
  <c r="I143" i="14"/>
  <c r="G143" i="14"/>
  <c r="C143" i="14"/>
  <c r="I142" i="14"/>
  <c r="G142" i="14"/>
  <c r="C142" i="14"/>
  <c r="I150" i="14"/>
  <c r="G150" i="14"/>
  <c r="K150" i="14" s="1"/>
  <c r="C150" i="14"/>
  <c r="I141" i="14"/>
  <c r="G141" i="14"/>
  <c r="C141" i="14"/>
  <c r="I140" i="14"/>
  <c r="G140" i="14"/>
  <c r="C140" i="14"/>
  <c r="I149" i="14"/>
  <c r="G149" i="14"/>
  <c r="K149" i="14" s="1"/>
  <c r="C149" i="14"/>
  <c r="I139" i="14"/>
  <c r="G139" i="14"/>
  <c r="C139" i="14"/>
  <c r="D135" i="14"/>
  <c r="I134" i="14"/>
  <c r="K134" i="14" s="1"/>
  <c r="C134" i="14"/>
  <c r="E134" i="14" s="1"/>
  <c r="I78" i="14"/>
  <c r="G78" i="14"/>
  <c r="C78" i="14"/>
  <c r="I133" i="14"/>
  <c r="G133" i="14"/>
  <c r="C133" i="14"/>
  <c r="I132" i="14"/>
  <c r="G132" i="14"/>
  <c r="K132" i="14" s="1"/>
  <c r="C132" i="14"/>
  <c r="I131" i="14"/>
  <c r="G131" i="14"/>
  <c r="C131" i="14"/>
  <c r="I77" i="14"/>
  <c r="G77" i="14"/>
  <c r="C77" i="14"/>
  <c r="I76" i="14"/>
  <c r="G76" i="14"/>
  <c r="C76" i="14"/>
  <c r="I130" i="14"/>
  <c r="G130" i="14"/>
  <c r="C130" i="14"/>
  <c r="I129" i="14"/>
  <c r="G129" i="14"/>
  <c r="C129" i="14"/>
  <c r="I128" i="14"/>
  <c r="G128" i="14"/>
  <c r="C128" i="14"/>
  <c r="I127" i="14"/>
  <c r="G127" i="14"/>
  <c r="C127" i="14"/>
  <c r="I126" i="14"/>
  <c r="G126" i="14"/>
  <c r="C126" i="14"/>
  <c r="I125" i="14"/>
  <c r="G125" i="14"/>
  <c r="C125" i="14"/>
  <c r="I75" i="14"/>
  <c r="G75" i="14"/>
  <c r="C75" i="14"/>
  <c r="I124" i="14"/>
  <c r="G124" i="14"/>
  <c r="C124" i="14"/>
  <c r="I123" i="14"/>
  <c r="G123" i="14"/>
  <c r="C123" i="14"/>
  <c r="I74" i="14"/>
  <c r="G74" i="14"/>
  <c r="C74" i="14"/>
  <c r="I122" i="14"/>
  <c r="G122" i="14"/>
  <c r="C122" i="14"/>
  <c r="I73" i="14"/>
  <c r="G73" i="14"/>
  <c r="C73" i="14"/>
  <c r="I121" i="14"/>
  <c r="G121" i="14"/>
  <c r="K121" i="14" s="1"/>
  <c r="C121" i="14"/>
  <c r="I120" i="14"/>
  <c r="G120" i="14"/>
  <c r="C120" i="14"/>
  <c r="I119" i="14"/>
  <c r="G119" i="14"/>
  <c r="K119" i="14" s="1"/>
  <c r="C119" i="14"/>
  <c r="I118" i="14"/>
  <c r="G118" i="14"/>
  <c r="C118" i="14"/>
  <c r="I117" i="14"/>
  <c r="G117" i="14"/>
  <c r="C117" i="14"/>
  <c r="I72" i="14"/>
  <c r="G72" i="14"/>
  <c r="C72" i="14"/>
  <c r="I71" i="14"/>
  <c r="G71" i="14"/>
  <c r="C71" i="14"/>
  <c r="I116" i="14"/>
  <c r="G116" i="14"/>
  <c r="C116" i="14"/>
  <c r="I115" i="14"/>
  <c r="G115" i="14"/>
  <c r="C115" i="14"/>
  <c r="I70" i="14"/>
  <c r="G70" i="14"/>
  <c r="C70" i="14"/>
  <c r="I114" i="14"/>
  <c r="G114" i="14"/>
  <c r="K114" i="14" s="1"/>
  <c r="C114" i="14"/>
  <c r="I69" i="14"/>
  <c r="G69" i="14"/>
  <c r="C69" i="14"/>
  <c r="I113" i="14"/>
  <c r="G113" i="14"/>
  <c r="C113" i="14"/>
  <c r="I68" i="14"/>
  <c r="G68" i="14"/>
  <c r="C68" i="14"/>
  <c r="I67" i="14"/>
  <c r="G67" i="14"/>
  <c r="C67" i="14"/>
  <c r="I112" i="14"/>
  <c r="G112" i="14"/>
  <c r="C112" i="14"/>
  <c r="I66" i="14"/>
  <c r="G66" i="14"/>
  <c r="K66" i="14" s="1"/>
  <c r="C66" i="14"/>
  <c r="I65" i="14"/>
  <c r="G65" i="14"/>
  <c r="C65" i="14"/>
  <c r="I111" i="14"/>
  <c r="G111" i="14"/>
  <c r="K111" i="14" s="1"/>
  <c r="C111" i="14"/>
  <c r="I110" i="14"/>
  <c r="G110" i="14"/>
  <c r="C110" i="14"/>
  <c r="I64" i="14"/>
  <c r="G64" i="14"/>
  <c r="C64" i="14"/>
  <c r="I109" i="14"/>
  <c r="G109" i="14"/>
  <c r="C109" i="14"/>
  <c r="I108" i="14"/>
  <c r="G108" i="14"/>
  <c r="C108" i="14"/>
  <c r="I107" i="14"/>
  <c r="G107" i="14"/>
  <c r="C107" i="14"/>
  <c r="I106" i="14"/>
  <c r="G106" i="14"/>
  <c r="C106" i="14"/>
  <c r="I63" i="14"/>
  <c r="G63" i="14"/>
  <c r="C63" i="14"/>
  <c r="I105" i="14"/>
  <c r="G105" i="14"/>
  <c r="K105" i="14" s="1"/>
  <c r="C105" i="14"/>
  <c r="I62" i="14"/>
  <c r="G62" i="14"/>
  <c r="C62" i="14"/>
  <c r="I61" i="14"/>
  <c r="G61" i="14"/>
  <c r="C61" i="14"/>
  <c r="I104" i="14"/>
  <c r="G104" i="14"/>
  <c r="C104" i="14"/>
  <c r="I103" i="14"/>
  <c r="G103" i="14"/>
  <c r="C103" i="14"/>
  <c r="I102" i="14"/>
  <c r="G102" i="14"/>
  <c r="C102" i="14"/>
  <c r="I60" i="14"/>
  <c r="G60" i="14"/>
  <c r="K60" i="14" s="1"/>
  <c r="C60" i="14"/>
  <c r="I59" i="14"/>
  <c r="G59" i="14"/>
  <c r="C59" i="14"/>
  <c r="I101" i="14"/>
  <c r="G101" i="14"/>
  <c r="K101" i="14" s="1"/>
  <c r="C101" i="14"/>
  <c r="I58" i="14"/>
  <c r="G58" i="14"/>
  <c r="K58" i="14" s="1"/>
  <c r="C58" i="14"/>
  <c r="I57" i="14"/>
  <c r="G57" i="14"/>
  <c r="C57" i="14"/>
  <c r="I100" i="14"/>
  <c r="G100" i="14"/>
  <c r="C100" i="14"/>
  <c r="I99" i="14"/>
  <c r="G99" i="14"/>
  <c r="C99" i="14"/>
  <c r="I98" i="14"/>
  <c r="G98" i="14"/>
  <c r="C98" i="14"/>
  <c r="I97" i="14"/>
  <c r="G97" i="14"/>
  <c r="C97" i="14"/>
  <c r="I96" i="14"/>
  <c r="G96" i="14"/>
  <c r="C96" i="14"/>
  <c r="I56" i="14"/>
  <c r="G56" i="14"/>
  <c r="C56" i="14"/>
  <c r="I55" i="14"/>
  <c r="G55" i="14"/>
  <c r="K55" i="14" s="1"/>
  <c r="C55" i="14"/>
  <c r="I95" i="14"/>
  <c r="G95" i="14"/>
  <c r="C95" i="14"/>
  <c r="I54" i="14"/>
  <c r="G54" i="14"/>
  <c r="C54" i="14"/>
  <c r="I53" i="14"/>
  <c r="G53" i="14"/>
  <c r="C53" i="14"/>
  <c r="I94" i="14"/>
  <c r="G94" i="14"/>
  <c r="C94" i="14"/>
  <c r="I52" i="14"/>
  <c r="G52" i="14"/>
  <c r="C52" i="14"/>
  <c r="I93" i="14"/>
  <c r="G93" i="14"/>
  <c r="C93" i="14"/>
  <c r="I92" i="14"/>
  <c r="G92" i="14"/>
  <c r="K92" i="14" s="1"/>
  <c r="C92" i="14"/>
  <c r="I91" i="14"/>
  <c r="G91" i="14"/>
  <c r="K91" i="14" s="1"/>
  <c r="C91" i="14"/>
  <c r="I90" i="14"/>
  <c r="G90" i="14"/>
  <c r="C90" i="14"/>
  <c r="I51" i="14"/>
  <c r="G51" i="14"/>
  <c r="C51" i="14"/>
  <c r="I89" i="14"/>
  <c r="G89" i="14"/>
  <c r="C89" i="14"/>
  <c r="I88" i="14"/>
  <c r="G88" i="14"/>
  <c r="C88" i="14"/>
  <c r="I87" i="14"/>
  <c r="G87" i="14"/>
  <c r="K87" i="14" s="1"/>
  <c r="C87" i="14"/>
  <c r="I86" i="14"/>
  <c r="G86" i="14"/>
  <c r="C86" i="14"/>
  <c r="I50" i="14"/>
  <c r="G50" i="14"/>
  <c r="K50" i="14" s="1"/>
  <c r="C50" i="14"/>
  <c r="I49" i="14"/>
  <c r="G49" i="14"/>
  <c r="K49" i="14" s="1"/>
  <c r="C49" i="14"/>
  <c r="I85" i="14"/>
  <c r="G85" i="14"/>
  <c r="C85" i="14"/>
  <c r="I48" i="14"/>
  <c r="G48" i="14"/>
  <c r="C48" i="14"/>
  <c r="I47" i="14"/>
  <c r="G47" i="14"/>
  <c r="C47" i="14"/>
  <c r="I46" i="14"/>
  <c r="G46" i="14"/>
  <c r="C46" i="14"/>
  <c r="I45" i="14"/>
  <c r="G45" i="14"/>
  <c r="C45" i="14"/>
  <c r="I44" i="14"/>
  <c r="G44" i="14"/>
  <c r="C44" i="14"/>
  <c r="I84" i="14"/>
  <c r="K84" i="14"/>
  <c r="C84" i="14"/>
  <c r="I43" i="14"/>
  <c r="G43" i="14"/>
  <c r="K43" i="14" s="1"/>
  <c r="C43" i="14"/>
  <c r="I83" i="14"/>
  <c r="G83" i="14"/>
  <c r="C83" i="14"/>
  <c r="I42" i="14"/>
  <c r="G42" i="14"/>
  <c r="C42" i="14"/>
  <c r="I82" i="14"/>
  <c r="G82" i="14"/>
  <c r="C82" i="14"/>
  <c r="I81" i="14"/>
  <c r="G81" i="14"/>
  <c r="C81" i="14"/>
  <c r="I41" i="14"/>
  <c r="G41" i="14"/>
  <c r="C41" i="14"/>
  <c r="I80" i="14"/>
  <c r="G80" i="14"/>
  <c r="C80" i="14"/>
  <c r="I79" i="14"/>
  <c r="G79" i="14"/>
  <c r="K79" i="14" s="1"/>
  <c r="C79" i="14"/>
  <c r="I40" i="14"/>
  <c r="G40" i="14"/>
  <c r="C40" i="14"/>
  <c r="I20" i="14"/>
  <c r="G20" i="14"/>
  <c r="C20" i="14"/>
  <c r="I39" i="14"/>
  <c r="G39" i="14"/>
  <c r="C39" i="14"/>
  <c r="I38" i="14"/>
  <c r="G38" i="14"/>
  <c r="C38" i="14"/>
  <c r="I19" i="14"/>
  <c r="G19" i="14"/>
  <c r="C19" i="14"/>
  <c r="I18" i="14"/>
  <c r="G18" i="14"/>
  <c r="C18" i="14"/>
  <c r="I37" i="14"/>
  <c r="G37" i="14"/>
  <c r="C37" i="14"/>
  <c r="I36" i="14"/>
  <c r="G36" i="14"/>
  <c r="K36" i="14" s="1"/>
  <c r="C36" i="14"/>
  <c r="I35" i="14"/>
  <c r="G35" i="14"/>
  <c r="K35" i="14" s="1"/>
  <c r="C35" i="14"/>
  <c r="I34" i="14"/>
  <c r="G34" i="14"/>
  <c r="C34" i="14"/>
  <c r="I17" i="14"/>
  <c r="G17" i="14"/>
  <c r="C17" i="14"/>
  <c r="I16" i="14"/>
  <c r="G16" i="14"/>
  <c r="C16" i="14"/>
  <c r="I33" i="14"/>
  <c r="G33" i="14"/>
  <c r="C33" i="14"/>
  <c r="I15" i="14"/>
  <c r="G15" i="14"/>
  <c r="K15" i="14" s="1"/>
  <c r="C15" i="14"/>
  <c r="I14" i="14"/>
  <c r="G14" i="14"/>
  <c r="C14" i="14"/>
  <c r="I32" i="14"/>
  <c r="G32" i="14"/>
  <c r="K32" i="14" s="1"/>
  <c r="C32" i="14"/>
  <c r="I13" i="14"/>
  <c r="G13" i="14"/>
  <c r="C13" i="14"/>
  <c r="I12" i="14"/>
  <c r="G12" i="14"/>
  <c r="C12" i="14"/>
  <c r="I31" i="14"/>
  <c r="G31" i="14"/>
  <c r="C31" i="14"/>
  <c r="I30" i="14"/>
  <c r="G30" i="14"/>
  <c r="C30" i="14"/>
  <c r="I11" i="14"/>
  <c r="G11" i="14"/>
  <c r="C11" i="14"/>
  <c r="I29" i="14"/>
  <c r="G29" i="14"/>
  <c r="C29" i="14"/>
  <c r="I28" i="14"/>
  <c r="G28" i="14"/>
  <c r="C28" i="14"/>
  <c r="I10" i="14"/>
  <c r="G10" i="14"/>
  <c r="K10" i="14" s="1"/>
  <c r="C10" i="14"/>
  <c r="I27" i="14"/>
  <c r="G27" i="14"/>
  <c r="K27" i="14" s="1"/>
  <c r="C27" i="14"/>
  <c r="I9" i="14"/>
  <c r="G9" i="14"/>
  <c r="C9" i="14"/>
  <c r="I26" i="14"/>
  <c r="G26" i="14"/>
  <c r="C26" i="14"/>
  <c r="I25" i="14"/>
  <c r="G25" i="14"/>
  <c r="C25" i="14"/>
  <c r="I8" i="14"/>
  <c r="G8" i="14"/>
  <c r="C8" i="14"/>
  <c r="I24" i="14"/>
  <c r="G24" i="14"/>
  <c r="K24" i="14" s="1"/>
  <c r="C24" i="14"/>
  <c r="I23" i="14"/>
  <c r="G23" i="14"/>
  <c r="C23" i="14"/>
  <c r="I7" i="14"/>
  <c r="G7" i="14"/>
  <c r="K7" i="14" s="1"/>
  <c r="C7" i="14"/>
  <c r="I22" i="14"/>
  <c r="G22" i="14"/>
  <c r="K22" i="14" s="1"/>
  <c r="C22" i="14"/>
  <c r="I6" i="14"/>
  <c r="G6" i="14"/>
  <c r="C6" i="14"/>
  <c r="I21" i="14"/>
  <c r="G21" i="14"/>
  <c r="C21" i="14"/>
  <c r="I5" i="14"/>
  <c r="G5" i="14"/>
  <c r="C5" i="14"/>
  <c r="I4" i="14"/>
  <c r="G4" i="14"/>
  <c r="C4" i="14"/>
  <c r="K56" i="14" l="1"/>
  <c r="K250" i="16"/>
  <c r="K271" i="16"/>
  <c r="K276" i="16"/>
  <c r="K287" i="16"/>
  <c r="K268" i="16"/>
  <c r="K253" i="16"/>
  <c r="K256" i="16"/>
  <c r="K259" i="16"/>
  <c r="K263" i="16"/>
  <c r="K265" i="16"/>
  <c r="K270" i="16"/>
  <c r="K275" i="16"/>
  <c r="K258" i="16"/>
  <c r="K286" i="16"/>
  <c r="K160" i="16"/>
  <c r="K178" i="16"/>
  <c r="K169" i="16"/>
  <c r="K172" i="16"/>
  <c r="K208" i="16"/>
  <c r="K213" i="16"/>
  <c r="K217" i="16"/>
  <c r="K183" i="16"/>
  <c r="K224" i="16"/>
  <c r="K232" i="16"/>
  <c r="K238" i="16"/>
  <c r="K185" i="16"/>
  <c r="K182" i="16"/>
  <c r="K189" i="16"/>
  <c r="K173" i="16"/>
  <c r="K206" i="16"/>
  <c r="K211" i="16"/>
  <c r="K215" i="16"/>
  <c r="K223" i="16"/>
  <c r="K230" i="16"/>
  <c r="K236" i="16"/>
  <c r="K191" i="16"/>
  <c r="K165" i="16"/>
  <c r="K167" i="16"/>
  <c r="K170" i="16"/>
  <c r="K203" i="16"/>
  <c r="K175" i="16"/>
  <c r="K179" i="16"/>
  <c r="K218" i="16"/>
  <c r="K220" i="16"/>
  <c r="K225" i="16"/>
  <c r="K233" i="16"/>
  <c r="K239" i="16"/>
  <c r="K171" i="16"/>
  <c r="K168" i="16"/>
  <c r="K202" i="16"/>
  <c r="K207" i="16"/>
  <c r="K212" i="16"/>
  <c r="K216" i="16"/>
  <c r="K86" i="16"/>
  <c r="K91" i="16"/>
  <c r="K121" i="16"/>
  <c r="K98" i="16"/>
  <c r="K101" i="16"/>
  <c r="K132" i="16"/>
  <c r="K138" i="16"/>
  <c r="K146" i="16"/>
  <c r="K110" i="16"/>
  <c r="K103" i="16"/>
  <c r="K87" i="16"/>
  <c r="K93" i="16"/>
  <c r="K99" i="16"/>
  <c r="K129" i="16"/>
  <c r="K139" i="16"/>
  <c r="K147" i="16"/>
  <c r="K153" i="16"/>
  <c r="K89" i="16"/>
  <c r="K118" i="16"/>
  <c r="K96" i="16"/>
  <c r="K88" i="16"/>
  <c r="K114" i="16"/>
  <c r="K120" i="16"/>
  <c r="K123" i="16"/>
  <c r="K128" i="16"/>
  <c r="K131" i="16"/>
  <c r="K107" i="16"/>
  <c r="K145" i="16"/>
  <c r="K152" i="16"/>
  <c r="K25" i="16"/>
  <c r="K26" i="16"/>
  <c r="K68" i="16"/>
  <c r="K33" i="16"/>
  <c r="K78" i="16"/>
  <c r="K15" i="16"/>
  <c r="K28" i="16"/>
  <c r="K30" i="16"/>
  <c r="K36" i="16"/>
  <c r="K6" i="16"/>
  <c r="K40" i="16"/>
  <c r="K48" i="16"/>
  <c r="K50" i="16"/>
  <c r="K57" i="16"/>
  <c r="K61" i="16"/>
  <c r="K7" i="16"/>
  <c r="K41" i="16"/>
  <c r="K12" i="16"/>
  <c r="K51" i="16"/>
  <c r="K19" i="16"/>
  <c r="K62" i="16"/>
  <c r="K24" i="16"/>
  <c r="K29" i="16"/>
  <c r="K72" i="16"/>
  <c r="K34" i="16"/>
  <c r="K37" i="16"/>
  <c r="K44" i="16"/>
  <c r="K49" i="16"/>
  <c r="K18" i="16"/>
  <c r="K22" i="16"/>
  <c r="K27" i="16"/>
  <c r="K69" i="16"/>
  <c r="K353" i="15"/>
  <c r="K361" i="15"/>
  <c r="K364" i="15"/>
  <c r="K401" i="15"/>
  <c r="K407" i="15"/>
  <c r="K357" i="15"/>
  <c r="K385" i="15"/>
  <c r="K365" i="15"/>
  <c r="K410" i="15"/>
  <c r="K330" i="15"/>
  <c r="K336" i="15"/>
  <c r="K270" i="15"/>
  <c r="K296" i="15"/>
  <c r="K302" i="15"/>
  <c r="K279" i="15"/>
  <c r="K283" i="15"/>
  <c r="K319" i="15"/>
  <c r="K293" i="15"/>
  <c r="K298" i="15"/>
  <c r="K312" i="15"/>
  <c r="K316" i="15"/>
  <c r="K289" i="15"/>
  <c r="K257" i="15"/>
  <c r="K189" i="15"/>
  <c r="K160" i="15"/>
  <c r="K174" i="15"/>
  <c r="K115" i="15"/>
  <c r="K126" i="15"/>
  <c r="K108" i="15"/>
  <c r="K113" i="15"/>
  <c r="K109" i="15"/>
  <c r="K143" i="15"/>
  <c r="K69" i="15"/>
  <c r="K43" i="15"/>
  <c r="K66" i="15"/>
  <c r="K5" i="15"/>
  <c r="K28" i="15"/>
  <c r="K16" i="15"/>
  <c r="K33" i="15"/>
  <c r="K29" i="15"/>
  <c r="K26" i="15"/>
  <c r="K152" i="14"/>
  <c r="K145" i="14"/>
  <c r="K151" i="14"/>
  <c r="K158" i="14"/>
  <c r="K170" i="14"/>
  <c r="K141" i="14"/>
  <c r="K154" i="14"/>
  <c r="K161" i="14"/>
  <c r="K167" i="14"/>
  <c r="K143" i="14"/>
  <c r="K157" i="14"/>
  <c r="K163" i="14"/>
  <c r="K148" i="14"/>
  <c r="K75" i="14"/>
  <c r="K77" i="14"/>
  <c r="K40" i="14"/>
  <c r="K6" i="14"/>
  <c r="K9" i="14"/>
  <c r="K12" i="14"/>
  <c r="K34" i="14"/>
  <c r="K20" i="14"/>
  <c r="K83" i="14"/>
  <c r="K85" i="14"/>
  <c r="K90" i="14"/>
  <c r="K95" i="14"/>
  <c r="K57" i="14"/>
  <c r="K61" i="14"/>
  <c r="K64" i="14"/>
  <c r="K113" i="14"/>
  <c r="K117" i="14"/>
  <c r="K123" i="14"/>
  <c r="K130" i="14"/>
  <c r="K23" i="14"/>
  <c r="K28" i="14"/>
  <c r="K14" i="14"/>
  <c r="K80" i="14"/>
  <c r="K44" i="14"/>
  <c r="K86" i="14"/>
  <c r="K59" i="14"/>
  <c r="K63" i="14"/>
  <c r="K65" i="14"/>
  <c r="K70" i="14"/>
  <c r="K120" i="14"/>
  <c r="K125" i="14"/>
  <c r="K131" i="14"/>
  <c r="K5" i="14"/>
  <c r="K25" i="14"/>
  <c r="K30" i="14"/>
  <c r="K16" i="14"/>
  <c r="K38" i="14"/>
  <c r="K82" i="14"/>
  <c r="K47" i="14"/>
  <c r="K89" i="14"/>
  <c r="K53" i="14"/>
  <c r="K99" i="14"/>
  <c r="K103" i="14"/>
  <c r="K108" i="14"/>
  <c r="K67" i="14"/>
  <c r="K71" i="14"/>
  <c r="K122" i="14"/>
  <c r="K128" i="14"/>
  <c r="K78" i="14"/>
  <c r="E250" i="16"/>
  <c r="E370" i="15"/>
  <c r="E6" i="14"/>
  <c r="E12" i="14"/>
  <c r="E245" i="15"/>
  <c r="E93" i="14"/>
  <c r="E140" i="16"/>
  <c r="E148" i="16"/>
  <c r="E68" i="14"/>
  <c r="K118" i="14"/>
  <c r="E265" i="16"/>
  <c r="K266" i="16"/>
  <c r="E301" i="15"/>
  <c r="E31" i="14"/>
  <c r="E113" i="16"/>
  <c r="E29" i="16"/>
  <c r="E85" i="16"/>
  <c r="E119" i="16"/>
  <c r="K249" i="16"/>
  <c r="E51" i="14"/>
  <c r="E54" i="14"/>
  <c r="E168" i="14"/>
  <c r="E58" i="15"/>
  <c r="E131" i="15"/>
  <c r="K147" i="15"/>
  <c r="E175" i="15"/>
  <c r="E198" i="15"/>
  <c r="E184" i="15"/>
  <c r="E192" i="15"/>
  <c r="E212" i="15"/>
  <c r="E193" i="15"/>
  <c r="E243" i="15"/>
  <c r="K42" i="16"/>
  <c r="K52" i="16"/>
  <c r="E54" i="16"/>
  <c r="E137" i="16"/>
  <c r="E150" i="16"/>
  <c r="E111" i="16"/>
  <c r="E10" i="16"/>
  <c r="E391" i="15"/>
  <c r="E398" i="15"/>
  <c r="E405" i="15"/>
  <c r="E178" i="16"/>
  <c r="E195" i="16"/>
  <c r="E169" i="16"/>
  <c r="E222" i="16"/>
  <c r="E229" i="16"/>
  <c r="E188" i="16"/>
  <c r="E39" i="14"/>
  <c r="E66" i="15"/>
  <c r="E196" i="15"/>
  <c r="E5" i="16"/>
  <c r="E45" i="16"/>
  <c r="E20" i="16"/>
  <c r="E174" i="16"/>
  <c r="E230" i="16"/>
  <c r="E305" i="15"/>
  <c r="K373" i="15"/>
  <c r="K379" i="15"/>
  <c r="K54" i="14"/>
  <c r="K100" i="14"/>
  <c r="E104" i="14"/>
  <c r="E109" i="14"/>
  <c r="E69" i="14"/>
  <c r="E118" i="14"/>
  <c r="E101" i="15"/>
  <c r="E141" i="15"/>
  <c r="E209" i="15"/>
  <c r="E216" i="15"/>
  <c r="E37" i="16"/>
  <c r="E372" i="15"/>
  <c r="E121" i="16"/>
  <c r="E235" i="16"/>
  <c r="E248" i="16"/>
  <c r="E181" i="15"/>
  <c r="E200" i="15"/>
  <c r="E78" i="16"/>
  <c r="E224" i="16"/>
  <c r="E166" i="14"/>
  <c r="E10" i="15"/>
  <c r="K12" i="15"/>
  <c r="K15" i="15"/>
  <c r="E20" i="15"/>
  <c r="E31" i="15"/>
  <c r="K52" i="15"/>
  <c r="E168" i="15"/>
  <c r="E335" i="15"/>
  <c r="E34" i="16"/>
  <c r="E96" i="16"/>
  <c r="E175" i="16"/>
  <c r="E232" i="16"/>
  <c r="K187" i="16"/>
  <c r="E26" i="14"/>
  <c r="E96" i="15"/>
  <c r="E138" i="16"/>
  <c r="E251" i="16"/>
  <c r="E284" i="16"/>
  <c r="K85" i="16"/>
  <c r="K39" i="14"/>
  <c r="E42" i="14"/>
  <c r="E48" i="14"/>
  <c r="E62" i="14"/>
  <c r="K146" i="14"/>
  <c r="E46" i="15"/>
  <c r="E229" i="15"/>
  <c r="E32" i="16"/>
  <c r="K100" i="16"/>
  <c r="E144" i="16"/>
  <c r="E205" i="16"/>
  <c r="E226" i="16"/>
  <c r="E14" i="14"/>
  <c r="K64" i="15"/>
  <c r="E99" i="15"/>
  <c r="E256" i="15"/>
  <c r="E292" i="15"/>
  <c r="E4" i="16"/>
  <c r="K76" i="16"/>
  <c r="E35" i="16"/>
  <c r="E108" i="16"/>
  <c r="E116" i="16"/>
  <c r="E103" i="16"/>
  <c r="K105" i="16"/>
  <c r="K106" i="16"/>
  <c r="E167" i="16"/>
  <c r="E198" i="16"/>
  <c r="E17" i="14"/>
  <c r="E52" i="14"/>
  <c r="E110" i="14"/>
  <c r="E147" i="14"/>
  <c r="K184" i="15"/>
  <c r="E224" i="15"/>
  <c r="E240" i="15"/>
  <c r="K20" i="16"/>
  <c r="E151" i="16"/>
  <c r="E166" i="16"/>
  <c r="E150" i="14"/>
  <c r="E163" i="15"/>
  <c r="E160" i="15"/>
  <c r="E201" i="15"/>
  <c r="E205" i="15"/>
  <c r="E311" i="15"/>
  <c r="E315" i="15"/>
  <c r="E13" i="16"/>
  <c r="E18" i="16"/>
  <c r="E55" i="16"/>
  <c r="K32" i="16"/>
  <c r="E382" i="15"/>
  <c r="E360" i="15"/>
  <c r="E393" i="15"/>
  <c r="E124" i="16"/>
  <c r="E194" i="16"/>
  <c r="E170" i="16"/>
  <c r="E308" i="15"/>
  <c r="E74" i="14"/>
  <c r="E129" i="14"/>
  <c r="E40" i="15"/>
  <c r="E207" i="15"/>
  <c r="E297" i="15"/>
  <c r="E303" i="15"/>
  <c r="E333" i="15"/>
  <c r="E39" i="16"/>
  <c r="E15" i="16"/>
  <c r="E52" i="16"/>
  <c r="E72" i="14"/>
  <c r="E23" i="14"/>
  <c r="E83" i="14"/>
  <c r="E158" i="14"/>
  <c r="E13" i="15"/>
  <c r="E17" i="15"/>
  <c r="E44" i="15"/>
  <c r="K58" i="15"/>
  <c r="E145" i="15"/>
  <c r="K4" i="16"/>
  <c r="E49" i="16"/>
  <c r="E58" i="16"/>
  <c r="E63" i="16"/>
  <c r="E68" i="16"/>
  <c r="E375" i="15"/>
  <c r="E87" i="16"/>
  <c r="E101" i="16"/>
  <c r="E134" i="16"/>
  <c r="K166" i="16"/>
  <c r="E172" i="16"/>
  <c r="E212" i="16"/>
  <c r="E182" i="16"/>
  <c r="E220" i="16"/>
  <c r="E187" i="16"/>
  <c r="E266" i="16"/>
  <c r="E269" i="16"/>
  <c r="E253" i="16"/>
  <c r="E124" i="14"/>
  <c r="E80" i="15"/>
  <c r="E202" i="15"/>
  <c r="E188" i="15"/>
  <c r="E250" i="15"/>
  <c r="E280" i="15"/>
  <c r="E314" i="15"/>
  <c r="K331" i="15"/>
  <c r="K63" i="16"/>
  <c r="E354" i="15"/>
  <c r="K119" i="16"/>
  <c r="E159" i="16"/>
  <c r="E190" i="16"/>
  <c r="E272" i="16"/>
  <c r="E18" i="14"/>
  <c r="E44" i="14"/>
  <c r="E63" i="14"/>
  <c r="E65" i="14"/>
  <c r="K124" i="14"/>
  <c r="K76" i="14"/>
  <c r="E156" i="14"/>
  <c r="E145" i="14"/>
  <c r="E12" i="15"/>
  <c r="E113" i="15"/>
  <c r="K124" i="15"/>
  <c r="E126" i="15"/>
  <c r="E127" i="15"/>
  <c r="E129" i="15"/>
  <c r="E134" i="15"/>
  <c r="E161" i="15"/>
  <c r="E171" i="15"/>
  <c r="E183" i="15"/>
  <c r="E214" i="15"/>
  <c r="K228" i="15"/>
  <c r="E254" i="15"/>
  <c r="E290" i="15"/>
  <c r="E284" i="15"/>
  <c r="K13" i="16"/>
  <c r="E59" i="16"/>
  <c r="E25" i="16"/>
  <c r="E72" i="16"/>
  <c r="E33" i="16"/>
  <c r="E373" i="15"/>
  <c r="E362" i="15"/>
  <c r="E394" i="15"/>
  <c r="E122" i="16"/>
  <c r="E100" i="16"/>
  <c r="E110" i="16"/>
  <c r="E203" i="16"/>
  <c r="E209" i="16"/>
  <c r="E228" i="16"/>
  <c r="E270" i="16"/>
  <c r="K272" i="16"/>
  <c r="E254" i="16"/>
  <c r="E282" i="16"/>
  <c r="K79" i="15"/>
  <c r="K21" i="14"/>
  <c r="E27" i="14"/>
  <c r="K18" i="14"/>
  <c r="E86" i="14"/>
  <c r="E70" i="14"/>
  <c r="E120" i="14"/>
  <c r="E144" i="14"/>
  <c r="E169" i="14"/>
  <c r="E4" i="15"/>
  <c r="E81" i="15"/>
  <c r="E135" i="15"/>
  <c r="E189" i="15"/>
  <c r="K190" i="15"/>
  <c r="E208" i="15"/>
  <c r="E255" i="15"/>
  <c r="K290" i="15"/>
  <c r="E343" i="15"/>
  <c r="E8" i="16"/>
  <c r="E44" i="16"/>
  <c r="E46" i="16"/>
  <c r="E22" i="16"/>
  <c r="K65" i="16"/>
  <c r="E67" i="16"/>
  <c r="E70" i="16"/>
  <c r="E86" i="16"/>
  <c r="E94" i="16"/>
  <c r="E105" i="16"/>
  <c r="E106" i="16"/>
  <c r="E163" i="16"/>
  <c r="E181" i="16"/>
  <c r="K214" i="16"/>
  <c r="E183" i="16"/>
  <c r="E268" i="16"/>
  <c r="E261" i="16"/>
  <c r="E286" i="16"/>
  <c r="K261" i="16"/>
  <c r="E76" i="14"/>
  <c r="E38" i="15"/>
  <c r="K114" i="15"/>
  <c r="E19" i="14"/>
  <c r="E20" i="14"/>
  <c r="E94" i="14"/>
  <c r="E98" i="14"/>
  <c r="E57" i="14"/>
  <c r="K62" i="14"/>
  <c r="K110" i="14"/>
  <c r="E125" i="14"/>
  <c r="E131" i="14"/>
  <c r="E140" i="14"/>
  <c r="E151" i="14"/>
  <c r="E159" i="14"/>
  <c r="E18" i="15"/>
  <c r="E25" i="15"/>
  <c r="E26" i="15"/>
  <c r="E59" i="15"/>
  <c r="K67" i="15"/>
  <c r="K81" i="15"/>
  <c r="E88" i="15"/>
  <c r="E125" i="15"/>
  <c r="E109" i="15"/>
  <c r="K135" i="15"/>
  <c r="E194" i="15"/>
  <c r="E253" i="15"/>
  <c r="E270" i="15"/>
  <c r="E272" i="15"/>
  <c r="E278" i="15"/>
  <c r="E309" i="15"/>
  <c r="E341" i="15"/>
  <c r="K8" i="16"/>
  <c r="E42" i="16"/>
  <c r="E16" i="16"/>
  <c r="E24" i="16"/>
  <c r="E26" i="16"/>
  <c r="K70" i="16"/>
  <c r="K352" i="15"/>
  <c r="E127" i="16"/>
  <c r="E130" i="16"/>
  <c r="K151" i="16"/>
  <c r="K163" i="16"/>
  <c r="K181" i="16"/>
  <c r="K226" i="16"/>
  <c r="E106" i="14"/>
  <c r="K106" i="14"/>
  <c r="K268" i="15"/>
  <c r="E327" i="15"/>
  <c r="K355" i="15"/>
  <c r="E355" i="15"/>
  <c r="K386" i="15"/>
  <c r="K390" i="15"/>
  <c r="K122" i="16"/>
  <c r="E34" i="14"/>
  <c r="K93" i="14"/>
  <c r="E59" i="14"/>
  <c r="E102" i="14"/>
  <c r="K104" i="14"/>
  <c r="E73" i="14"/>
  <c r="K74" i="14"/>
  <c r="E149" i="14"/>
  <c r="E152" i="14"/>
  <c r="E153" i="14"/>
  <c r="K48" i="15"/>
  <c r="E48" i="15"/>
  <c r="E186" i="15"/>
  <c r="E222" i="15"/>
  <c r="E231" i="15"/>
  <c r="E249" i="15"/>
  <c r="E258" i="15"/>
  <c r="E377" i="15"/>
  <c r="E92" i="16"/>
  <c r="K221" i="16"/>
  <c r="E221" i="16"/>
  <c r="E225" i="16"/>
  <c r="E256" i="16"/>
  <c r="K279" i="16"/>
  <c r="E41" i="14"/>
  <c r="K41" i="14"/>
  <c r="E97" i="14"/>
  <c r="K97" i="14"/>
  <c r="K69" i="14"/>
  <c r="K27" i="15"/>
  <c r="E14" i="16"/>
  <c r="E123" i="15"/>
  <c r="K171" i="15"/>
  <c r="K198" i="15"/>
  <c r="K309" i="15"/>
  <c r="K287" i="15"/>
  <c r="E38" i="16"/>
  <c r="E142" i="16"/>
  <c r="K144" i="16"/>
  <c r="K247" i="16"/>
  <c r="E247" i="16"/>
  <c r="E126" i="14"/>
  <c r="K126" i="14"/>
  <c r="G171" i="14"/>
  <c r="K139" i="14"/>
  <c r="E139" i="14"/>
  <c r="C155" i="16"/>
  <c r="E87" i="15"/>
  <c r="K13" i="14"/>
  <c r="E13" i="14"/>
  <c r="E37" i="14"/>
  <c r="K122" i="15"/>
  <c r="E122" i="15"/>
  <c r="E137" i="15"/>
  <c r="E146" i="15"/>
  <c r="E176" i="15"/>
  <c r="E287" i="15"/>
  <c r="E320" i="15"/>
  <c r="K42" i="14"/>
  <c r="E100" i="14"/>
  <c r="K164" i="14"/>
  <c r="E164" i="14"/>
  <c r="E11" i="14"/>
  <c r="E81" i="14"/>
  <c r="E45" i="14"/>
  <c r="K45" i="14"/>
  <c r="E112" i="14"/>
  <c r="K68" i="14"/>
  <c r="K55" i="15"/>
  <c r="E57" i="15"/>
  <c r="K82" i="15"/>
  <c r="E82" i="15"/>
  <c r="E116" i="15"/>
  <c r="E105" i="15"/>
  <c r="K111" i="15"/>
  <c r="K318" i="15"/>
  <c r="E318" i="15"/>
  <c r="K96" i="14"/>
  <c r="E96" i="14"/>
  <c r="E29" i="14"/>
  <c r="K29" i="14"/>
  <c r="E115" i="14"/>
  <c r="K115" i="14"/>
  <c r="E184" i="16"/>
  <c r="E21" i="14"/>
  <c r="K31" i="14"/>
  <c r="E133" i="14"/>
  <c r="G135" i="14"/>
  <c r="E28" i="14"/>
  <c r="E80" i="14"/>
  <c r="E95" i="14"/>
  <c r="E146" i="14"/>
  <c r="E45" i="15"/>
  <c r="E115" i="15"/>
  <c r="E307" i="15"/>
  <c r="E334" i="15"/>
  <c r="E339" i="15"/>
  <c r="E342" i="15"/>
  <c r="E89" i="16"/>
  <c r="K113" i="16"/>
  <c r="E200" i="16"/>
  <c r="K200" i="16"/>
  <c r="E189" i="16"/>
  <c r="E66" i="16"/>
  <c r="E115" i="16"/>
  <c r="E133" i="16"/>
  <c r="C135" i="14"/>
  <c r="E9" i="14"/>
  <c r="E90" i="14"/>
  <c r="E162" i="14"/>
  <c r="E92" i="15"/>
  <c r="E169" i="15"/>
  <c r="E376" i="15"/>
  <c r="E357" i="15"/>
  <c r="E389" i="15"/>
  <c r="E396" i="15"/>
  <c r="E365" i="15"/>
  <c r="E90" i="16"/>
  <c r="K115" i="16"/>
  <c r="E118" i="16"/>
  <c r="E97" i="16"/>
  <c r="E126" i="16"/>
  <c r="E104" i="16"/>
  <c r="K133" i="16"/>
  <c r="E136" i="16"/>
  <c r="E143" i="16"/>
  <c r="E149" i="16"/>
  <c r="E193" i="16"/>
  <c r="E199" i="16"/>
  <c r="E173" i="16"/>
  <c r="E216" i="16"/>
  <c r="E236" i="16"/>
  <c r="E255" i="16"/>
  <c r="K284" i="16"/>
  <c r="E287" i="16"/>
  <c r="K37" i="14"/>
  <c r="E46" i="14"/>
  <c r="K48" i="14"/>
  <c r="K52" i="14"/>
  <c r="E60" i="14"/>
  <c r="E116" i="14"/>
  <c r="K72" i="14"/>
  <c r="E121" i="14"/>
  <c r="E127" i="14"/>
  <c r="K129" i="14"/>
  <c r="E132" i="14"/>
  <c r="K147" i="14"/>
  <c r="K169" i="14"/>
  <c r="E95" i="15"/>
  <c r="E100" i="15"/>
  <c r="E136" i="15"/>
  <c r="K158" i="15"/>
  <c r="E166" i="15"/>
  <c r="K169" i="15"/>
  <c r="E162" i="15"/>
  <c r="E251" i="15"/>
  <c r="K303" i="15"/>
  <c r="K335" i="15"/>
  <c r="G80" i="16"/>
  <c r="E9" i="16"/>
  <c r="E43" i="16"/>
  <c r="E47" i="16"/>
  <c r="E53" i="16"/>
  <c r="E23" i="16"/>
  <c r="E65" i="16"/>
  <c r="E71" i="16"/>
  <c r="E73" i="16"/>
  <c r="E76" i="16"/>
  <c r="E379" i="15"/>
  <c r="E381" i="15"/>
  <c r="E399" i="15"/>
  <c r="E91" i="16"/>
  <c r="E93" i="16"/>
  <c r="E98" i="16"/>
  <c r="E129" i="16"/>
  <c r="E132" i="16"/>
  <c r="E139" i="16"/>
  <c r="E146" i="16"/>
  <c r="E153" i="16"/>
  <c r="E171" i="16"/>
  <c r="K195" i="16"/>
  <c r="E208" i="16"/>
  <c r="E210" i="16"/>
  <c r="E214" i="16"/>
  <c r="E223" i="16"/>
  <c r="E239" i="16"/>
  <c r="K190" i="16"/>
  <c r="E249" i="16"/>
  <c r="K255" i="16"/>
  <c r="E276" i="16"/>
  <c r="E258" i="16"/>
  <c r="K282" i="16"/>
  <c r="E260" i="16"/>
  <c r="E263" i="16"/>
  <c r="E107" i="14"/>
  <c r="K109" i="14"/>
  <c r="E66" i="14"/>
  <c r="E24" i="14"/>
  <c r="E33" i="14"/>
  <c r="K17" i="14"/>
  <c r="E85" i="14"/>
  <c r="E87" i="14"/>
  <c r="E64" i="14"/>
  <c r="E117" i="14"/>
  <c r="E130" i="14"/>
  <c r="E142" i="14"/>
  <c r="E155" i="14"/>
  <c r="E160" i="14"/>
  <c r="E165" i="14"/>
  <c r="K14" i="15"/>
  <c r="K24" i="15"/>
  <c r="E64" i="15"/>
  <c r="K100" i="15"/>
  <c r="E110" i="15"/>
  <c r="K136" i="15"/>
  <c r="E195" i="15"/>
  <c r="K212" i="15"/>
  <c r="E266" i="15"/>
  <c r="E268" i="15"/>
  <c r="E299" i="15"/>
  <c r="E306" i="15"/>
  <c r="K286" i="15"/>
  <c r="E331" i="15"/>
  <c r="K343" i="15"/>
  <c r="E41" i="16"/>
  <c r="K43" i="16"/>
  <c r="E51" i="16"/>
  <c r="K53" i="16"/>
  <c r="E62" i="16"/>
  <c r="E31" i="16"/>
  <c r="E358" i="15"/>
  <c r="E386" i="15"/>
  <c r="E390" i="15"/>
  <c r="E397" i="15"/>
  <c r="E165" i="16"/>
  <c r="K205" i="16"/>
  <c r="E179" i="16"/>
  <c r="E217" i="16"/>
  <c r="E191" i="16"/>
  <c r="E279" i="16"/>
  <c r="E21" i="16"/>
  <c r="E60" i="16"/>
  <c r="E77" i="16"/>
  <c r="E79" i="16"/>
  <c r="E99" i="16"/>
  <c r="E147" i="16"/>
  <c r="E177" i="16"/>
  <c r="K184" i="16"/>
  <c r="E240" i="16"/>
  <c r="E277" i="16"/>
  <c r="E22" i="14"/>
  <c r="E8" i="14"/>
  <c r="K26" i="14"/>
  <c r="E15" i="14"/>
  <c r="E88" i="14"/>
  <c r="K51" i="14"/>
  <c r="E61" i="14"/>
  <c r="E113" i="14"/>
  <c r="E123" i="14"/>
  <c r="C171" i="14"/>
  <c r="E170" i="14"/>
  <c r="E41" i="15"/>
  <c r="K59" i="15"/>
  <c r="E49" i="15"/>
  <c r="E52" i="15"/>
  <c r="K105" i="15"/>
  <c r="K163" i="15"/>
  <c r="E190" i="15"/>
  <c r="E225" i="15"/>
  <c r="E228" i="15"/>
  <c r="E230" i="15"/>
  <c r="E244" i="15"/>
  <c r="K249" i="15"/>
  <c r="E295" i="15"/>
  <c r="E7" i="16"/>
  <c r="K10" i="16"/>
  <c r="E12" i="16"/>
  <c r="K14" i="16"/>
  <c r="E19" i="16"/>
  <c r="E64" i="16"/>
  <c r="E75" i="16"/>
  <c r="K77" i="16"/>
  <c r="E350" i="15"/>
  <c r="E383" i="15"/>
  <c r="E361" i="15"/>
  <c r="E407" i="15"/>
  <c r="E160" i="16"/>
  <c r="E162" i="16"/>
  <c r="K177" i="16"/>
  <c r="E213" i="16"/>
  <c r="E218" i="16"/>
  <c r="E233" i="16"/>
  <c r="E238" i="16"/>
  <c r="K240" i="16"/>
  <c r="C288" i="16"/>
  <c r="K251" i="16"/>
  <c r="E271" i="16"/>
  <c r="E275" i="16"/>
  <c r="K277" i="16"/>
  <c r="E257" i="16"/>
  <c r="E259" i="16"/>
  <c r="E47" i="15"/>
  <c r="K47" i="15"/>
  <c r="K93" i="15"/>
  <c r="E93" i="15"/>
  <c r="K121" i="15"/>
  <c r="E121" i="15"/>
  <c r="E29" i="15"/>
  <c r="K91" i="15"/>
  <c r="E91" i="15"/>
  <c r="K94" i="15"/>
  <c r="E103" i="15"/>
  <c r="K107" i="15"/>
  <c r="E107" i="15"/>
  <c r="E257" i="15"/>
  <c r="E281" i="15"/>
  <c r="E283" i="15"/>
  <c r="E310" i="15"/>
  <c r="K310" i="15"/>
  <c r="K322" i="15"/>
  <c r="E322" i="15"/>
  <c r="K369" i="15"/>
  <c r="E369" i="15"/>
  <c r="E353" i="15"/>
  <c r="K42" i="15"/>
  <c r="E42" i="15"/>
  <c r="K142" i="15"/>
  <c r="E142" i="15"/>
  <c r="K167" i="15"/>
  <c r="K238" i="15"/>
  <c r="E238" i="15"/>
  <c r="E367" i="15"/>
  <c r="E5" i="15"/>
  <c r="K45" i="15"/>
  <c r="K87" i="15"/>
  <c r="E119" i="15"/>
  <c r="K101" i="15"/>
  <c r="E108" i="15"/>
  <c r="E132" i="15"/>
  <c r="K241" i="15"/>
  <c r="E241" i="15"/>
  <c r="K273" i="15"/>
  <c r="E273" i="15"/>
  <c r="E302" i="15"/>
  <c r="E274" i="15"/>
  <c r="K363" i="15"/>
  <c r="K394" i="15"/>
  <c r="G72" i="15"/>
  <c r="K128" i="15"/>
  <c r="E128" i="15"/>
  <c r="K210" i="15"/>
  <c r="E210" i="15"/>
  <c r="K10" i="15"/>
  <c r="K41" i="15"/>
  <c r="E143" i="15"/>
  <c r="E154" i="15"/>
  <c r="E158" i="15"/>
  <c r="K196" i="15"/>
  <c r="K183" i="15"/>
  <c r="K226" i="15"/>
  <c r="K239" i="15"/>
  <c r="E239" i="15"/>
  <c r="E338" i="15"/>
  <c r="K338" i="15"/>
  <c r="E385" i="15"/>
  <c r="K387" i="15"/>
  <c r="K366" i="15"/>
  <c r="E366" i="15"/>
  <c r="E63" i="15"/>
  <c r="K63" i="15"/>
  <c r="K23" i="15"/>
  <c r="E23" i="15"/>
  <c r="E51" i="15"/>
  <c r="K304" i="15"/>
  <c r="E304" i="15"/>
  <c r="K22" i="15"/>
  <c r="E32" i="15"/>
  <c r="E94" i="15"/>
  <c r="E97" i="15"/>
  <c r="E112" i="15"/>
  <c r="K141" i="15"/>
  <c r="E173" i="15"/>
  <c r="K203" i="15"/>
  <c r="E203" i="15"/>
  <c r="K329" i="15"/>
  <c r="E329" i="15"/>
  <c r="K297" i="15"/>
  <c r="E317" i="15"/>
  <c r="K367" i="15"/>
  <c r="E11" i="15"/>
  <c r="E28" i="15"/>
  <c r="K19" i="15"/>
  <c r="K54" i="15"/>
  <c r="K68" i="15"/>
  <c r="K78" i="15"/>
  <c r="K117" i="15"/>
  <c r="K138" i="15"/>
  <c r="K152" i="15"/>
  <c r="E156" i="15"/>
  <c r="K155" i="15"/>
  <c r="E174" i="15"/>
  <c r="E182" i="15"/>
  <c r="E187" i="15"/>
  <c r="E215" i="15"/>
  <c r="E223" i="15"/>
  <c r="E279" i="15"/>
  <c r="K313" i="15"/>
  <c r="K321" i="15"/>
  <c r="K328" i="15"/>
  <c r="E337" i="15"/>
  <c r="K368" i="15"/>
  <c r="K378" i="15"/>
  <c r="E380" i="15"/>
  <c r="K382" i="15"/>
  <c r="K389" i="15"/>
  <c r="K391" i="15"/>
  <c r="E364" i="15"/>
  <c r="E400" i="15"/>
  <c r="K402" i="15"/>
  <c r="E404" i="15"/>
  <c r="E406" i="15"/>
  <c r="E410" i="15"/>
  <c r="C411" i="15"/>
  <c r="K11" i="15"/>
  <c r="E21" i="15"/>
  <c r="E102" i="15"/>
  <c r="E144" i="15"/>
  <c r="K156" i="15"/>
  <c r="K231" i="15"/>
  <c r="K229" i="15"/>
  <c r="E246" i="15"/>
  <c r="K250" i="15"/>
  <c r="K265" i="15"/>
  <c r="E291" i="15"/>
  <c r="K308" i="15"/>
  <c r="K311" i="15"/>
  <c r="E286" i="15"/>
  <c r="E316" i="15"/>
  <c r="K333" i="15"/>
  <c r="K344" i="15"/>
  <c r="G411" i="15"/>
  <c r="K351" i="15"/>
  <c r="E352" i="15"/>
  <c r="K372" i="15"/>
  <c r="K380" i="15"/>
  <c r="K362" i="15"/>
  <c r="E392" i="15"/>
  <c r="E408" i="15"/>
  <c r="E6" i="15"/>
  <c r="K13" i="15"/>
  <c r="E27" i="15"/>
  <c r="K20" i="15"/>
  <c r="K21" i="15"/>
  <c r="E24" i="15"/>
  <c r="K30" i="15"/>
  <c r="E61" i="15"/>
  <c r="K44" i="15"/>
  <c r="K46" i="15"/>
  <c r="E53" i="15"/>
  <c r="E55" i="15"/>
  <c r="E67" i="15"/>
  <c r="E69" i="15"/>
  <c r="E79" i="15"/>
  <c r="K92" i="15"/>
  <c r="E118" i="15"/>
  <c r="E124" i="15"/>
  <c r="K125" i="15"/>
  <c r="K129" i="15"/>
  <c r="E139" i="15"/>
  <c r="K153" i="15"/>
  <c r="E164" i="15"/>
  <c r="E167" i="15"/>
  <c r="K168" i="15"/>
  <c r="K201" i="15"/>
  <c r="K209" i="15"/>
  <c r="E232" i="15"/>
  <c r="K374" i="15"/>
  <c r="K383" i="15"/>
  <c r="E387" i="15"/>
  <c r="K360" i="15"/>
  <c r="K396" i="15"/>
  <c r="K398" i="15"/>
  <c r="E401" i="15"/>
  <c r="K408" i="15"/>
  <c r="C260" i="15"/>
  <c r="E271" i="15"/>
  <c r="K295" i="15"/>
  <c r="K320" i="15"/>
  <c r="K327" i="15"/>
  <c r="E371" i="15"/>
  <c r="E384" i="15"/>
  <c r="K405" i="15"/>
  <c r="G34" i="15"/>
  <c r="E14" i="15"/>
  <c r="E15" i="15"/>
  <c r="K31" i="15"/>
  <c r="K32" i="15"/>
  <c r="E60" i="15"/>
  <c r="E43" i="15"/>
  <c r="E54" i="15"/>
  <c r="E56" i="15"/>
  <c r="E68" i="15"/>
  <c r="E70" i="15"/>
  <c r="E78" i="15"/>
  <c r="E76" i="15"/>
  <c r="E89" i="15"/>
  <c r="E114" i="15"/>
  <c r="K99" i="15"/>
  <c r="E117" i="15"/>
  <c r="K119" i="15"/>
  <c r="E106" i="15"/>
  <c r="E111" i="15"/>
  <c r="K134" i="15"/>
  <c r="E138" i="15"/>
  <c r="K112" i="15"/>
  <c r="E155" i="15"/>
  <c r="K175" i="15"/>
  <c r="K194" i="15"/>
  <c r="K205" i="15"/>
  <c r="K216" i="15"/>
  <c r="K222" i="15"/>
  <c r="K224" i="15"/>
  <c r="E227" i="15"/>
  <c r="K233" i="15"/>
  <c r="K243" i="15"/>
  <c r="K245" i="15"/>
  <c r="K264" i="15"/>
  <c r="K292" i="15"/>
  <c r="E296" i="15"/>
  <c r="E276" i="15"/>
  <c r="K305" i="15"/>
  <c r="E313" i="15"/>
  <c r="K315" i="15"/>
  <c r="E319" i="15"/>
  <c r="E289" i="15"/>
  <c r="E330" i="15"/>
  <c r="K341" i="15"/>
  <c r="K375" i="15"/>
  <c r="K377" i="15"/>
  <c r="E378" i="15"/>
  <c r="K384" i="15"/>
  <c r="E388" i="15"/>
  <c r="E402" i="15"/>
  <c r="C34" i="15"/>
  <c r="K4" i="15"/>
  <c r="E84" i="16"/>
  <c r="E125" i="16"/>
  <c r="K125" i="16"/>
  <c r="E95" i="16"/>
  <c r="K95" i="16"/>
  <c r="E141" i="16"/>
  <c r="K141" i="16"/>
  <c r="E207" i="16"/>
  <c r="E180" i="16"/>
  <c r="K180" i="16"/>
  <c r="E264" i="16"/>
  <c r="K264" i="16"/>
  <c r="G242" i="16"/>
  <c r="K159" i="16"/>
  <c r="E192" i="16"/>
  <c r="K192" i="16"/>
  <c r="E280" i="16"/>
  <c r="K280" i="16"/>
  <c r="E117" i="16"/>
  <c r="K117" i="16"/>
  <c r="E135" i="16"/>
  <c r="K135" i="16"/>
  <c r="E202" i="16"/>
  <c r="E231" i="16"/>
  <c r="K231" i="16"/>
  <c r="G288" i="16"/>
  <c r="E161" i="16"/>
  <c r="K161" i="16"/>
  <c r="E176" i="16"/>
  <c r="K176" i="16"/>
  <c r="E252" i="16"/>
  <c r="K252" i="16"/>
  <c r="E112" i="16"/>
  <c r="K112" i="16"/>
  <c r="E102" i="16"/>
  <c r="K102" i="16"/>
  <c r="E154" i="16"/>
  <c r="K154" i="16"/>
  <c r="E168" i="16"/>
  <c r="E219" i="16"/>
  <c r="K219" i="16"/>
  <c r="E285" i="16"/>
  <c r="K285" i="16"/>
  <c r="E204" i="16"/>
  <c r="K204" i="16"/>
  <c r="E237" i="16"/>
  <c r="K237" i="16"/>
  <c r="E109" i="16"/>
  <c r="K109" i="16"/>
  <c r="E274" i="16"/>
  <c r="K274" i="16"/>
  <c r="C242" i="16"/>
  <c r="E197" i="16"/>
  <c r="K197" i="16"/>
  <c r="E186" i="16"/>
  <c r="K186" i="16"/>
  <c r="E88" i="16"/>
  <c r="E114" i="16"/>
  <c r="E120" i="16"/>
  <c r="E123" i="16"/>
  <c r="E128" i="16"/>
  <c r="E131" i="16"/>
  <c r="E107" i="16"/>
  <c r="E145" i="16"/>
  <c r="E152" i="16"/>
  <c r="E164" i="16"/>
  <c r="E196" i="16"/>
  <c r="E201" i="16"/>
  <c r="E206" i="16"/>
  <c r="E211" i="16"/>
  <c r="E215" i="16"/>
  <c r="E185" i="16"/>
  <c r="E227" i="16"/>
  <c r="E234" i="16"/>
  <c r="E241" i="16"/>
  <c r="E246" i="16"/>
  <c r="E267" i="16"/>
  <c r="E273" i="16"/>
  <c r="E278" i="16"/>
  <c r="E283" i="16"/>
  <c r="E262" i="16"/>
  <c r="G155" i="16"/>
  <c r="K246" i="16"/>
  <c r="K354" i="15"/>
  <c r="K392" i="15"/>
  <c r="K406" i="15"/>
  <c r="E368" i="15"/>
  <c r="E374" i="15"/>
  <c r="E356" i="15"/>
  <c r="E359" i="15"/>
  <c r="E363" i="15"/>
  <c r="E395" i="15"/>
  <c r="E403" i="15"/>
  <c r="E409" i="15"/>
  <c r="E351" i="15"/>
  <c r="K371" i="15"/>
  <c r="K388" i="15"/>
  <c r="K349" i="15"/>
  <c r="K381" i="15"/>
  <c r="K399" i="15"/>
  <c r="E349" i="15"/>
  <c r="C80" i="16"/>
  <c r="K9" i="16"/>
  <c r="K47" i="16"/>
  <c r="K60" i="16"/>
  <c r="K73" i="16"/>
  <c r="K79" i="16"/>
  <c r="E6" i="16"/>
  <c r="E40" i="16"/>
  <c r="E48" i="16"/>
  <c r="E50" i="16"/>
  <c r="E57" i="16"/>
  <c r="E61" i="16"/>
  <c r="E28" i="16"/>
  <c r="E30" i="16"/>
  <c r="E74" i="16"/>
  <c r="E36" i="16"/>
  <c r="K21" i="16"/>
  <c r="K23" i="16"/>
  <c r="K66" i="16"/>
  <c r="K71" i="16"/>
  <c r="E11" i="16"/>
  <c r="E17" i="16"/>
  <c r="E56" i="16"/>
  <c r="E27" i="16"/>
  <c r="E69" i="16"/>
  <c r="K191" i="15"/>
  <c r="E191" i="15"/>
  <c r="K288" i="15"/>
  <c r="E288" i="15"/>
  <c r="C217" i="15"/>
  <c r="K88" i="15"/>
  <c r="K89" i="15"/>
  <c r="K95" i="15"/>
  <c r="K97" i="15"/>
  <c r="K116" i="15"/>
  <c r="K118" i="15"/>
  <c r="K102" i="15"/>
  <c r="K123" i="15"/>
  <c r="K127" i="15"/>
  <c r="K106" i="15"/>
  <c r="K110" i="15"/>
  <c r="K132" i="15"/>
  <c r="K137" i="15"/>
  <c r="K139" i="15"/>
  <c r="K144" i="15"/>
  <c r="K146" i="15"/>
  <c r="C177" i="15"/>
  <c r="K157" i="15"/>
  <c r="E157" i="15"/>
  <c r="K159" i="15"/>
  <c r="E159" i="15"/>
  <c r="K172" i="15"/>
  <c r="E172" i="15"/>
  <c r="G217" i="15"/>
  <c r="K200" i="15"/>
  <c r="K186" i="15"/>
  <c r="K207" i="15"/>
  <c r="K214" i="15"/>
  <c r="K221" i="15"/>
  <c r="E221" i="15"/>
  <c r="C234" i="15"/>
  <c r="K240" i="15"/>
  <c r="K251" i="15"/>
  <c r="K244" i="15"/>
  <c r="K246" i="15"/>
  <c r="K256" i="15"/>
  <c r="K258" i="15"/>
  <c r="C323" i="15"/>
  <c r="K269" i="15"/>
  <c r="E269" i="15"/>
  <c r="K301" i="15"/>
  <c r="K282" i="15"/>
  <c r="E282" i="15"/>
  <c r="G345" i="15"/>
  <c r="E252" i="15"/>
  <c r="E247" i="15"/>
  <c r="E259" i="15"/>
  <c r="K277" i="15"/>
  <c r="E277" i="15"/>
  <c r="C72" i="15"/>
  <c r="K51" i="15"/>
  <c r="K57" i="15"/>
  <c r="C83" i="15"/>
  <c r="K80" i="15"/>
  <c r="K154" i="15"/>
  <c r="K164" i="15"/>
  <c r="K166" i="15"/>
  <c r="K161" i="15"/>
  <c r="K162" i="15"/>
  <c r="K176" i="15"/>
  <c r="K225" i="15"/>
  <c r="K227" i="15"/>
  <c r="K230" i="15"/>
  <c r="K266" i="15"/>
  <c r="E275" i="15"/>
  <c r="K280" i="15"/>
  <c r="K306" i="15"/>
  <c r="K332" i="15"/>
  <c r="E332" i="15"/>
  <c r="C148" i="15"/>
  <c r="K185" i="15"/>
  <c r="E185" i="15"/>
  <c r="K90" i="15"/>
  <c r="E90" i="15"/>
  <c r="K98" i="15"/>
  <c r="E98" i="15"/>
  <c r="K120" i="15"/>
  <c r="E120" i="15"/>
  <c r="K104" i="15"/>
  <c r="E104" i="15"/>
  <c r="K130" i="15"/>
  <c r="E130" i="15"/>
  <c r="K133" i="15"/>
  <c r="E133" i="15"/>
  <c r="K140" i="15"/>
  <c r="E140" i="15"/>
  <c r="E153" i="15"/>
  <c r="E165" i="15"/>
  <c r="E170" i="15"/>
  <c r="E197" i="15"/>
  <c r="E204" i="15"/>
  <c r="E206" i="15"/>
  <c r="E211" i="15"/>
  <c r="E226" i="15"/>
  <c r="E233" i="15"/>
  <c r="K242" i="15"/>
  <c r="E242" i="15"/>
  <c r="K248" i="15"/>
  <c r="E248" i="15"/>
  <c r="E265" i="15"/>
  <c r="E267" i="15"/>
  <c r="E298" i="15"/>
  <c r="K274" i="15"/>
  <c r="K275" i="15"/>
  <c r="G177" i="15"/>
  <c r="E152" i="15"/>
  <c r="G323" i="15"/>
  <c r="E264" i="15"/>
  <c r="E147" i="15"/>
  <c r="K199" i="15"/>
  <c r="E199" i="15"/>
  <c r="K213" i="15"/>
  <c r="E213" i="15"/>
  <c r="G234" i="15"/>
  <c r="K300" i="15"/>
  <c r="E300" i="15"/>
  <c r="K294" i="15"/>
  <c r="E294" i="15"/>
  <c r="K285" i="15"/>
  <c r="E285" i="15"/>
  <c r="C345" i="15"/>
  <c r="K340" i="15"/>
  <c r="E340" i="15"/>
  <c r="K39" i="15"/>
  <c r="E39" i="15"/>
  <c r="K62" i="15"/>
  <c r="E62" i="15"/>
  <c r="K50" i="15"/>
  <c r="E50" i="15"/>
  <c r="K65" i="15"/>
  <c r="E65" i="15"/>
  <c r="K71" i="15"/>
  <c r="E71" i="15"/>
  <c r="K77" i="15"/>
  <c r="E77" i="15"/>
  <c r="G83" i="15"/>
  <c r="G148" i="15"/>
  <c r="K195" i="15"/>
  <c r="K197" i="15"/>
  <c r="K202" i="15"/>
  <c r="K204" i="15"/>
  <c r="K188" i="15"/>
  <c r="K206" i="15"/>
  <c r="K192" i="15"/>
  <c r="K211" i="15"/>
  <c r="K193" i="15"/>
  <c r="G260" i="15"/>
  <c r="E293" i="15"/>
  <c r="K272" i="15"/>
  <c r="E312" i="15"/>
  <c r="K314" i="15"/>
  <c r="E321" i="15"/>
  <c r="E328" i="15"/>
  <c r="E336" i="15"/>
  <c r="E344" i="15"/>
  <c r="K38" i="15"/>
  <c r="K61" i="15"/>
  <c r="K49" i="15"/>
  <c r="K56" i="15"/>
  <c r="K70" i="15"/>
  <c r="K76" i="15"/>
  <c r="K252" i="15"/>
  <c r="K247" i="15"/>
  <c r="K259" i="15"/>
  <c r="K267" i="15"/>
  <c r="K271" i="15"/>
  <c r="K299" i="15"/>
  <c r="K276" i="15"/>
  <c r="K307" i="15"/>
  <c r="K284" i="15"/>
  <c r="K317" i="15"/>
  <c r="K339" i="15"/>
  <c r="K181" i="15"/>
  <c r="E16" i="15"/>
  <c r="E22" i="15"/>
  <c r="E33" i="15"/>
  <c r="K6" i="15"/>
  <c r="K18" i="15"/>
  <c r="K25" i="15"/>
  <c r="K8" i="15"/>
  <c r="E9" i="15"/>
  <c r="E7" i="15"/>
  <c r="E19" i="15"/>
  <c r="E30" i="15"/>
  <c r="E8" i="15"/>
  <c r="K142" i="14"/>
  <c r="K153" i="14"/>
  <c r="K160" i="14"/>
  <c r="K166" i="14"/>
  <c r="K156" i="14"/>
  <c r="K140" i="14"/>
  <c r="E143" i="14"/>
  <c r="E157" i="14"/>
  <c r="E163" i="14"/>
  <c r="E148" i="14"/>
  <c r="E141" i="14"/>
  <c r="E154" i="14"/>
  <c r="E161" i="14"/>
  <c r="E167" i="14"/>
  <c r="E7" i="14"/>
  <c r="E10" i="14"/>
  <c r="E32" i="14"/>
  <c r="E36" i="14"/>
  <c r="E79" i="14"/>
  <c r="E84" i="14"/>
  <c r="E50" i="14"/>
  <c r="E92" i="14"/>
  <c r="E56" i="14"/>
  <c r="E101" i="14"/>
  <c r="E105" i="14"/>
  <c r="E111" i="14"/>
  <c r="E114" i="14"/>
  <c r="E119" i="14"/>
  <c r="E75" i="14"/>
  <c r="E77" i="14"/>
  <c r="K4" i="14"/>
  <c r="K8" i="14"/>
  <c r="K11" i="14"/>
  <c r="K33" i="14"/>
  <c r="K19" i="14"/>
  <c r="K81" i="14"/>
  <c r="K46" i="14"/>
  <c r="K88" i="14"/>
  <c r="K94" i="14"/>
  <c r="K98" i="14"/>
  <c r="K102" i="14"/>
  <c r="K107" i="14"/>
  <c r="K112" i="14"/>
  <c r="K116" i="14"/>
  <c r="K73" i="14"/>
  <c r="K127" i="14"/>
  <c r="K133" i="14"/>
  <c r="E35" i="14"/>
  <c r="E40" i="14"/>
  <c r="E43" i="14"/>
  <c r="E49" i="14"/>
  <c r="E91" i="14"/>
  <c r="E55" i="14"/>
  <c r="E58" i="14"/>
  <c r="E5" i="14"/>
  <c r="E25" i="14"/>
  <c r="E30" i="14"/>
  <c r="E16" i="14"/>
  <c r="E38" i="14"/>
  <c r="E82" i="14"/>
  <c r="E47" i="14"/>
  <c r="E89" i="14"/>
  <c r="E53" i="14"/>
  <c r="E99" i="14"/>
  <c r="E103" i="14"/>
  <c r="E108" i="14"/>
  <c r="E67" i="14"/>
  <c r="E71" i="14"/>
  <c r="E122" i="14"/>
  <c r="E128" i="14"/>
  <c r="E78" i="14"/>
  <c r="E4" i="14"/>
  <c r="E242" i="16" l="1"/>
  <c r="E83" i="15"/>
  <c r="E80" i="16"/>
  <c r="E171" i="14"/>
  <c r="E345" i="15"/>
  <c r="E234" i="15"/>
  <c r="E72" i="15"/>
  <c r="E260" i="15"/>
  <c r="E217" i="15"/>
  <c r="E148" i="15"/>
  <c r="E155" i="16"/>
  <c r="E288" i="16"/>
  <c r="E411" i="15"/>
  <c r="E323" i="15"/>
  <c r="E177" i="15"/>
  <c r="E34" i="15"/>
  <c r="E135" i="14"/>
  <c r="I9" i="11" l="1"/>
  <c r="J32" i="10" s="1"/>
  <c r="I10" i="11"/>
  <c r="J39" i="10" s="1"/>
  <c r="I11" i="11"/>
  <c r="J67" i="10" s="1"/>
  <c r="I12" i="11"/>
  <c r="J96" i="10" s="1"/>
  <c r="I13" i="11"/>
  <c r="J115" i="10" s="1"/>
  <c r="I14" i="11"/>
  <c r="J134" i="10" s="1"/>
  <c r="I15" i="11"/>
  <c r="J169" i="10" s="1"/>
  <c r="I16" i="11"/>
  <c r="J187" i="10" s="1"/>
  <c r="I17" i="11"/>
  <c r="J217" i="10" s="1"/>
  <c r="I18" i="11"/>
  <c r="J244" i="10" s="1"/>
  <c r="I19" i="11"/>
  <c r="J271" i="10" s="1"/>
  <c r="J1115" i="10" s="1"/>
  <c r="I20" i="11"/>
  <c r="J272" i="10" s="1"/>
  <c r="I21" i="11"/>
  <c r="J302" i="10" s="1"/>
  <c r="I22" i="11"/>
  <c r="J332" i="10" s="1"/>
  <c r="I23" i="11"/>
  <c r="J363" i="10" s="1"/>
  <c r="J1120" i="10" s="1"/>
  <c r="I24" i="11"/>
  <c r="J364" i="10" s="1"/>
  <c r="J1121" i="10" s="1"/>
  <c r="I25" i="11"/>
  <c r="J365" i="10" s="1"/>
  <c r="J1122" i="10" s="1"/>
  <c r="I26" i="11"/>
  <c r="J366" i="10" s="1"/>
  <c r="J1123" i="10" s="1"/>
  <c r="I27" i="11"/>
  <c r="J367" i="10" s="1"/>
  <c r="J1124" i="10" s="1"/>
  <c r="I28" i="11"/>
  <c r="J368" i="10" s="1"/>
  <c r="J1125" i="10" s="1"/>
  <c r="I29" i="11"/>
  <c r="J369" i="10" s="1"/>
  <c r="J1126" i="10" s="1"/>
  <c r="I30" i="11"/>
  <c r="J397" i="10" s="1"/>
  <c r="I31" i="11"/>
  <c r="J399" i="10" s="1"/>
  <c r="J1139" i="10" s="1"/>
  <c r="I32" i="11"/>
  <c r="J438" i="10" s="1"/>
  <c r="J1196" i="10" s="1"/>
  <c r="I33" i="11"/>
  <c r="J449" i="10" s="1"/>
  <c r="I34" i="11"/>
  <c r="J475" i="10" s="1"/>
  <c r="J1204" i="10" s="1"/>
  <c r="I35" i="11"/>
  <c r="J478" i="10" s="1"/>
  <c r="I36" i="11"/>
  <c r="J480" i="10" s="1"/>
  <c r="J1208" i="10" s="1"/>
  <c r="I37" i="11"/>
  <c r="J481" i="10" s="1"/>
  <c r="I38" i="11"/>
  <c r="J499" i="10" s="1"/>
  <c r="J1212" i="10" s="1"/>
  <c r="I39" i="11"/>
  <c r="J500" i="10" s="1"/>
  <c r="I40" i="11"/>
  <c r="J534" i="10" s="1"/>
  <c r="I41" i="11"/>
  <c r="J544" i="10" s="1"/>
  <c r="I42" i="11"/>
  <c r="J551" i="10" s="1"/>
  <c r="I43" i="11"/>
  <c r="J560" i="10" s="1"/>
  <c r="I44" i="11"/>
  <c r="J598" i="10" s="1"/>
  <c r="I45" i="11"/>
  <c r="J606" i="10" s="1"/>
  <c r="I46" i="11"/>
  <c r="J625" i="10" s="1"/>
  <c r="I47" i="11"/>
  <c r="J664" i="10" s="1"/>
  <c r="I48" i="11"/>
  <c r="J705" i="10" s="1"/>
  <c r="J1235" i="10" s="1"/>
  <c r="I49" i="11"/>
  <c r="J707" i="10" s="1"/>
  <c r="I50" i="11"/>
  <c r="J720" i="10" s="1"/>
  <c r="J1238" i="10" s="1"/>
  <c r="I51" i="11"/>
  <c r="J722" i="10" s="1"/>
  <c r="I52" i="11"/>
  <c r="J749" i="10" s="1"/>
  <c r="I53" i="11"/>
  <c r="J844" i="10" s="1"/>
  <c r="I54" i="11"/>
  <c r="J875" i="10" s="1"/>
  <c r="I55" i="11"/>
  <c r="J939" i="10" s="1"/>
  <c r="I56" i="11"/>
  <c r="J959" i="10" s="1"/>
  <c r="I57" i="11"/>
  <c r="J1017" i="10" s="1"/>
  <c r="I58" i="11"/>
  <c r="J1046" i="10" s="1"/>
  <c r="J1320" i="10" s="1"/>
  <c r="I63" i="11"/>
  <c r="J3" i="10" s="1"/>
  <c r="I64" i="11"/>
  <c r="J33" i="10" s="1"/>
  <c r="I65" i="11"/>
  <c r="J40" i="10" s="1"/>
  <c r="I66" i="11"/>
  <c r="J68" i="10" s="1"/>
  <c r="I67" i="11"/>
  <c r="J97" i="10" s="1"/>
  <c r="I68" i="11"/>
  <c r="J135" i="10" s="1"/>
  <c r="I69" i="11"/>
  <c r="J170" i="10" s="1"/>
  <c r="I70" i="11"/>
  <c r="J188" i="10" s="1"/>
  <c r="I71" i="11"/>
  <c r="J218" i="10" s="1"/>
  <c r="I72" i="11"/>
  <c r="J245" i="10" s="1"/>
  <c r="I73" i="11"/>
  <c r="J273" i="10" s="1"/>
  <c r="I74" i="11"/>
  <c r="J303" i="10" s="1"/>
  <c r="I75" i="11"/>
  <c r="J333" i="10" s="1"/>
  <c r="I76" i="11"/>
  <c r="J428" i="10" s="1"/>
  <c r="I77" i="11"/>
  <c r="J450" i="10" s="1"/>
  <c r="I78" i="11"/>
  <c r="J483" i="10" s="1"/>
  <c r="I79" i="11"/>
  <c r="J535" i="10" s="1"/>
  <c r="I80" i="11"/>
  <c r="J552" i="10" s="1"/>
  <c r="I81" i="11"/>
  <c r="J561" i="10" s="1"/>
  <c r="I82" i="11"/>
  <c r="J599" i="10" s="1"/>
  <c r="I83" i="11"/>
  <c r="J607" i="10" s="1"/>
  <c r="I84" i="11"/>
  <c r="J626" i="10" s="1"/>
  <c r="I85" i="11"/>
  <c r="J786" i="10" s="1"/>
  <c r="I86" i="11"/>
  <c r="J798" i="10" s="1"/>
  <c r="I87" i="11"/>
  <c r="J1018" i="10" s="1"/>
  <c r="I88" i="11"/>
  <c r="J1048" i="10" s="1"/>
  <c r="I93" i="11"/>
  <c r="J4" i="10" s="1"/>
  <c r="I94" i="11"/>
  <c r="J5" i="10" s="1"/>
  <c r="I95" i="11"/>
  <c r="J6" i="10" s="1"/>
  <c r="I96" i="11"/>
  <c r="J34" i="10" s="1"/>
  <c r="I97" i="11"/>
  <c r="J41" i="10" s="1"/>
  <c r="I98" i="11"/>
  <c r="J42" i="10" s="1"/>
  <c r="I99" i="11"/>
  <c r="J43" i="10" s="1"/>
  <c r="I100" i="11"/>
  <c r="J69" i="10" s="1"/>
  <c r="I101" i="11"/>
  <c r="J70" i="10" s="1"/>
  <c r="I102" i="11"/>
  <c r="J71" i="10" s="1"/>
  <c r="I103" i="11"/>
  <c r="J98" i="10" s="1"/>
  <c r="I104" i="11"/>
  <c r="J99" i="10" s="1"/>
  <c r="I105" i="11"/>
  <c r="J100" i="10" s="1"/>
  <c r="I106" i="11"/>
  <c r="J116" i="10" s="1"/>
  <c r="I107" i="11"/>
  <c r="J117" i="10" s="1"/>
  <c r="I108" i="11"/>
  <c r="J136" i="10" s="1"/>
  <c r="I109" i="11"/>
  <c r="J137" i="10" s="1"/>
  <c r="I110" i="11"/>
  <c r="J138" i="10" s="1"/>
  <c r="I111" i="11"/>
  <c r="J160" i="10" s="1"/>
  <c r="I112" i="11"/>
  <c r="J171" i="10" s="1"/>
  <c r="I113" i="11"/>
  <c r="J172" i="10" s="1"/>
  <c r="I114" i="11"/>
  <c r="J173" i="10" s="1"/>
  <c r="I115" i="11"/>
  <c r="J189" i="10" s="1"/>
  <c r="I116" i="11"/>
  <c r="J190" i="10" s="1"/>
  <c r="I117" i="11"/>
  <c r="J191" i="10" s="1"/>
  <c r="I118" i="11"/>
  <c r="J219" i="10" s="1"/>
  <c r="I119" i="11"/>
  <c r="J220" i="10" s="1"/>
  <c r="I120" i="11"/>
  <c r="J221" i="10" s="1"/>
  <c r="I121" i="11"/>
  <c r="J246" i="10" s="1"/>
  <c r="I122" i="11"/>
  <c r="J247" i="10" s="1"/>
  <c r="I123" i="11"/>
  <c r="J248" i="10" s="1"/>
  <c r="I124" i="11"/>
  <c r="J274" i="10" s="1"/>
  <c r="I125" i="11"/>
  <c r="J275" i="10" s="1"/>
  <c r="I126" i="11"/>
  <c r="J276" i="10" s="1"/>
  <c r="I127" i="11"/>
  <c r="J304" i="10" s="1"/>
  <c r="I128" i="11"/>
  <c r="J305" i="10" s="1"/>
  <c r="I129" i="11"/>
  <c r="J306" i="10" s="1"/>
  <c r="I130" i="11"/>
  <c r="J334" i="10" s="1"/>
  <c r="I131" i="11"/>
  <c r="J335" i="10" s="1"/>
  <c r="I132" i="11"/>
  <c r="J336" i="10" s="1"/>
  <c r="I133" i="11"/>
  <c r="J370" i="10" s="1"/>
  <c r="I134" i="11"/>
  <c r="J374" i="10" s="1"/>
  <c r="I135" i="11"/>
  <c r="J381" i="10" s="1"/>
  <c r="I136" i="11"/>
  <c r="J396" i="10" s="1"/>
  <c r="J1137" i="10" s="1"/>
  <c r="I137" i="11"/>
  <c r="J398" i="10" s="1"/>
  <c r="I138" i="11"/>
  <c r="J402" i="10" s="1"/>
  <c r="I139" i="11"/>
  <c r="J405" i="10" s="1"/>
  <c r="J1142" i="10" s="1"/>
  <c r="I140" i="11"/>
  <c r="J406" i="10" s="1"/>
  <c r="J1143" i="10" s="1"/>
  <c r="I141" i="11"/>
  <c r="J407" i="10" s="1"/>
  <c r="J1144" i="10" s="1"/>
  <c r="I142" i="11"/>
  <c r="J408" i="10" s="1"/>
  <c r="J1145" i="10" s="1"/>
  <c r="I143" i="11"/>
  <c r="J409" i="10" s="1"/>
  <c r="J1146" i="10" s="1"/>
  <c r="I144" i="11"/>
  <c r="J419" i="10" s="1"/>
  <c r="J1152" i="10" s="1"/>
  <c r="I145" i="11"/>
  <c r="J430" i="10" s="1"/>
  <c r="I146" i="11"/>
  <c r="J432" i="10" s="1"/>
  <c r="I147" i="11"/>
  <c r="J447" i="10" s="1"/>
  <c r="J1200" i="10" s="1"/>
  <c r="I148" i="11"/>
  <c r="J448" i="10" s="1"/>
  <c r="J1201" i="10" s="1"/>
  <c r="I149" i="11"/>
  <c r="J451" i="10" s="1"/>
  <c r="I150" i="11"/>
  <c r="J452" i="10" s="1"/>
  <c r="I151" i="11"/>
  <c r="J453" i="10" s="1"/>
  <c r="I152" i="11"/>
  <c r="J472" i="10" s="1"/>
  <c r="J1203" i="10" s="1"/>
  <c r="I153" i="11"/>
  <c r="J476" i="10" s="1"/>
  <c r="J1205" i="10" s="1"/>
  <c r="I154" i="11"/>
  <c r="J484" i="10" s="1"/>
  <c r="I155" i="11"/>
  <c r="J485" i="10" s="1"/>
  <c r="I156" i="11"/>
  <c r="J493" i="10" s="1"/>
  <c r="I157" i="11"/>
  <c r="J501" i="10" s="1"/>
  <c r="I158" i="11"/>
  <c r="J502" i="10" s="1"/>
  <c r="I159" i="11"/>
  <c r="J517" i="10" s="1"/>
  <c r="I160" i="11"/>
  <c r="J522" i="10" s="1"/>
  <c r="I161" i="11"/>
  <c r="J526" i="10" s="1"/>
  <c r="I162" i="11"/>
  <c r="J536" i="10" s="1"/>
  <c r="I163" i="11"/>
  <c r="J545" i="10" s="1"/>
  <c r="I164" i="11"/>
  <c r="J546" i="10" s="1"/>
  <c r="I165" i="11"/>
  <c r="J553" i="10" s="1"/>
  <c r="I166" i="11"/>
  <c r="J554" i="10" s="1"/>
  <c r="I167" i="11"/>
  <c r="J562" i="10" s="1"/>
  <c r="I168" i="11"/>
  <c r="J563" i="10" s="1"/>
  <c r="I169" i="11"/>
  <c r="J597" i="10" s="1"/>
  <c r="J1225" i="10" s="1"/>
  <c r="I170" i="11"/>
  <c r="J600" i="10" s="1"/>
  <c r="I171" i="11"/>
  <c r="J608" i="10" s="1"/>
  <c r="I172" i="11"/>
  <c r="J609" i="10" s="1"/>
  <c r="I173" i="11"/>
  <c r="J627" i="10" s="1"/>
  <c r="I174" i="11"/>
  <c r="J628" i="10" s="1"/>
  <c r="I175" i="11"/>
  <c r="J629" i="10" s="1"/>
  <c r="I176" i="11"/>
  <c r="J651" i="10" s="1"/>
  <c r="J1230" i="10" s="1"/>
  <c r="I177" i="11"/>
  <c r="J652" i="10" s="1"/>
  <c r="I178" i="11"/>
  <c r="J665" i="10" s="1"/>
  <c r="I179" i="11"/>
  <c r="J666" i="10" s="1"/>
  <c r="I180" i="11"/>
  <c r="J708" i="10" s="1"/>
  <c r="I181" i="11"/>
  <c r="J723" i="10" s="1"/>
  <c r="I182" i="11"/>
  <c r="J750" i="10" s="1"/>
  <c r="I183" i="11"/>
  <c r="J751" i="10" s="1"/>
  <c r="I184" i="11"/>
  <c r="J769" i="10" s="1"/>
  <c r="J1243" i="10" s="1"/>
  <c r="I185" i="11"/>
  <c r="J792" i="10" s="1"/>
  <c r="I186" i="11"/>
  <c r="J799" i="10" s="1"/>
  <c r="I187" i="11"/>
  <c r="J807" i="10" s="1"/>
  <c r="J1255" i="10" s="1"/>
  <c r="I188" i="11"/>
  <c r="J825" i="10" s="1"/>
  <c r="I189" i="11"/>
  <c r="J845" i="10" s="1"/>
  <c r="I190" i="11"/>
  <c r="J846" i="10" s="1"/>
  <c r="I191" i="11"/>
  <c r="J876" i="10" s="1"/>
  <c r="I192" i="11"/>
  <c r="J877" i="10" s="1"/>
  <c r="I193" i="11"/>
  <c r="J935" i="10" s="1"/>
  <c r="I194" i="11"/>
  <c r="J940" i="10" s="1"/>
  <c r="I195" i="11"/>
  <c r="J941" i="10" s="1"/>
  <c r="I196" i="11"/>
  <c r="J960" i="10" s="1"/>
  <c r="I197" i="11"/>
  <c r="J961" i="10" s="1"/>
  <c r="I198" i="11"/>
  <c r="J962" i="10" s="1"/>
  <c r="I199" i="11"/>
  <c r="J981" i="10" s="1"/>
  <c r="J1285" i="10" s="1"/>
  <c r="I200" i="11"/>
  <c r="J985" i="10" s="1"/>
  <c r="I201" i="11"/>
  <c r="J986" i="10" s="1"/>
  <c r="J1290" i="10" s="1"/>
  <c r="I202" i="11"/>
  <c r="J987" i="10" s="1"/>
  <c r="J1291" i="10" s="1"/>
  <c r="I203" i="11"/>
  <c r="J988" i="10" s="1"/>
  <c r="J1292" i="10" s="1"/>
  <c r="I204" i="11"/>
  <c r="J989" i="10" s="1"/>
  <c r="J1293" i="10" s="1"/>
  <c r="I205" i="11"/>
  <c r="J990" i="10" s="1"/>
  <c r="J1294" i="10" s="1"/>
  <c r="I206" i="11"/>
  <c r="J1006" i="10" s="1"/>
  <c r="I207" i="11"/>
  <c r="J1008" i="10" s="1"/>
  <c r="J1309" i="10" s="1"/>
  <c r="I208" i="11"/>
  <c r="J1009" i="10" s="1"/>
  <c r="J1310" i="10" s="1"/>
  <c r="I209" i="11"/>
  <c r="J1010" i="10" s="1"/>
  <c r="J1311" i="10" s="1"/>
  <c r="I210" i="11"/>
  <c r="J1011" i="10" s="1"/>
  <c r="J1312" i="10" s="1"/>
  <c r="I211" i="11"/>
  <c r="J1012" i="10" s="1"/>
  <c r="J1313" i="10" s="1"/>
  <c r="I212" i="11"/>
  <c r="J1019" i="10" s="1"/>
  <c r="I213" i="11"/>
  <c r="J1020" i="10" s="1"/>
  <c r="I214" i="11"/>
  <c r="J1045" i="10" s="1"/>
  <c r="J1319" i="10" s="1"/>
  <c r="I215" i="11"/>
  <c r="J1049" i="10" s="1"/>
  <c r="I216" i="11"/>
  <c r="J1068" i="10" s="1"/>
  <c r="J1332" i="10" s="1"/>
  <c r="I217" i="11"/>
  <c r="J1069" i="10" s="1"/>
  <c r="J1333" i="10" s="1"/>
  <c r="I218" i="11"/>
  <c r="J1071" i="10" s="1"/>
  <c r="I219" i="11"/>
  <c r="J1078" i="10" s="1"/>
  <c r="I220" i="11"/>
  <c r="J1092" i="10" s="1"/>
  <c r="J1349" i="10" s="1"/>
  <c r="I221" i="11"/>
  <c r="J1093" i="10" s="1"/>
  <c r="I222" i="11"/>
  <c r="J1095" i="10" s="1"/>
  <c r="J1351" i="10" s="1"/>
  <c r="I223" i="11"/>
  <c r="J1096" i="10" s="1"/>
  <c r="J1352" i="10" s="1"/>
  <c r="I228" i="11"/>
  <c r="J7" i="10" s="1"/>
  <c r="I229" i="11"/>
  <c r="J44" i="10" s="1"/>
  <c r="I230" i="11"/>
  <c r="J72" i="10" s="1"/>
  <c r="I231" i="11"/>
  <c r="J101" i="10" s="1"/>
  <c r="I232" i="11"/>
  <c r="J139" i="10" s="1"/>
  <c r="I233" i="11"/>
  <c r="J161" i="10" s="1"/>
  <c r="I234" i="11"/>
  <c r="J174" i="10" s="1"/>
  <c r="I235" i="11"/>
  <c r="J192" i="10" s="1"/>
  <c r="I236" i="11"/>
  <c r="J222" i="10" s="1"/>
  <c r="I237" i="11"/>
  <c r="J249" i="10" s="1"/>
  <c r="I238" i="11"/>
  <c r="J277" i="10" s="1"/>
  <c r="I239" i="11"/>
  <c r="J307" i="10" s="1"/>
  <c r="I240" i="11"/>
  <c r="J337" i="10" s="1"/>
  <c r="I241" i="11"/>
  <c r="J440" i="10" s="1"/>
  <c r="J1198" i="10" s="1"/>
  <c r="I242" i="11"/>
  <c r="J441" i="10" s="1"/>
  <c r="I243" i="11"/>
  <c r="J454" i="10" s="1"/>
  <c r="I244" i="11"/>
  <c r="J503" i="10" s="1"/>
  <c r="I245" i="11"/>
  <c r="J564" i="10" s="1"/>
  <c r="I246" i="11"/>
  <c r="J610" i="10" s="1"/>
  <c r="I247" i="11"/>
  <c r="J630" i="10" s="1"/>
  <c r="I248" i="11"/>
  <c r="J667" i="10" s="1"/>
  <c r="I249" i="11"/>
  <c r="J752" i="10" s="1"/>
  <c r="I250" i="11"/>
  <c r="J800" i="10" s="1"/>
  <c r="I251" i="11"/>
  <c r="J809" i="10" s="1"/>
  <c r="J1257" i="10" s="1"/>
  <c r="I252" i="11"/>
  <c r="J847" i="10" s="1"/>
  <c r="I253" i="11"/>
  <c r="J942" i="10" s="1"/>
  <c r="I254" i="11"/>
  <c r="J963" i="10" s="1"/>
  <c r="I255" i="11"/>
  <c r="J1021" i="10" s="1"/>
  <c r="I256" i="11"/>
  <c r="J1098" i="10" s="1"/>
  <c r="J1354" i="10" s="1"/>
  <c r="I261" i="11"/>
  <c r="J8" i="10" s="1"/>
  <c r="I262" i="11"/>
  <c r="J45" i="10" s="1"/>
  <c r="I263" i="11"/>
  <c r="J73" i="10" s="1"/>
  <c r="I264" i="11"/>
  <c r="J102" i="10" s="1"/>
  <c r="I265" i="11"/>
  <c r="J118" i="10" s="1"/>
  <c r="I266" i="11"/>
  <c r="J140" i="10" s="1"/>
  <c r="I267" i="11"/>
  <c r="J175" i="10" s="1"/>
  <c r="I268" i="11"/>
  <c r="J193" i="10" s="1"/>
  <c r="I269" i="11"/>
  <c r="J223" i="10" s="1"/>
  <c r="I270" i="11"/>
  <c r="J250" i="10" s="1"/>
  <c r="I271" i="11"/>
  <c r="J278" i="10" s="1"/>
  <c r="I272" i="11"/>
  <c r="J308" i="10" s="1"/>
  <c r="I273" i="11"/>
  <c r="J338" i="10" s="1"/>
  <c r="I274" i="11"/>
  <c r="J431" i="10" s="1"/>
  <c r="I275" i="11"/>
  <c r="J455" i="10" s="1"/>
  <c r="I276" i="11"/>
  <c r="J473" i="10" s="1"/>
  <c r="I277" i="11"/>
  <c r="J486" i="10" s="1"/>
  <c r="I278" i="11"/>
  <c r="J504" i="10" s="1"/>
  <c r="I279" i="11"/>
  <c r="J537" i="10" s="1"/>
  <c r="I280" i="11"/>
  <c r="J547" i="10" s="1"/>
  <c r="I281" i="11"/>
  <c r="J565" i="10" s="1"/>
  <c r="I282" i="11"/>
  <c r="J631" i="10" s="1"/>
  <c r="I283" i="11"/>
  <c r="J653" i="10" s="1"/>
  <c r="I284" i="11"/>
  <c r="J668" i="10" s="1"/>
  <c r="I285" i="11"/>
  <c r="J724" i="10" s="1"/>
  <c r="I286" i="11"/>
  <c r="J753" i="10" s="1"/>
  <c r="I287" i="11"/>
  <c r="J797" i="10" s="1"/>
  <c r="J1260" i="10" s="1"/>
  <c r="I288" i="11"/>
  <c r="J848" i="10" s="1"/>
  <c r="I289" i="11"/>
  <c r="J878" i="10" s="1"/>
  <c r="I290" i="11"/>
  <c r="J943" i="10" s="1"/>
  <c r="I291" i="11"/>
  <c r="J964" i="10" s="1"/>
  <c r="I292" i="11"/>
  <c r="J1022" i="10" s="1"/>
  <c r="I297" i="11"/>
  <c r="J9" i="10" s="1"/>
  <c r="I298" i="11"/>
  <c r="J194" i="10" s="1"/>
  <c r="I299" i="11"/>
  <c r="J279" i="10" s="1"/>
  <c r="I300" i="11"/>
  <c r="J309" i="10" s="1"/>
  <c r="I301" i="11"/>
  <c r="J339" i="10" s="1"/>
  <c r="I302" i="11"/>
  <c r="J494" i="10" s="1"/>
  <c r="I303" i="11"/>
  <c r="J632" i="10" s="1"/>
  <c r="I304" i="11"/>
  <c r="J709" i="10" s="1"/>
  <c r="I305" i="11"/>
  <c r="J813" i="10" s="1"/>
  <c r="I306" i="11"/>
  <c r="J826" i="10" s="1"/>
  <c r="I307" i="11"/>
  <c r="J849" i="10" s="1"/>
  <c r="I308" i="11"/>
  <c r="J857" i="10" s="1"/>
  <c r="I309" i="11"/>
  <c r="J866" i="10" s="1"/>
  <c r="I310" i="11"/>
  <c r="J868" i="10" s="1"/>
  <c r="I311" i="11"/>
  <c r="J870" i="10" s="1"/>
  <c r="I312" i="11"/>
  <c r="J879" i="10" s="1"/>
  <c r="I313" i="11"/>
  <c r="J900" i="10" s="1"/>
  <c r="I314" i="11"/>
  <c r="J902" i="10" s="1"/>
  <c r="I315" i="11"/>
  <c r="J904" i="10" s="1"/>
  <c r="J1272" i="10" s="1"/>
  <c r="I316" i="11"/>
  <c r="J907" i="10" s="1"/>
  <c r="I317" i="11"/>
  <c r="J910" i="10" s="1"/>
  <c r="I318" i="11"/>
  <c r="J912" i="10" s="1"/>
  <c r="I319" i="11"/>
  <c r="J927" i="10" s="1"/>
  <c r="I320" i="11"/>
  <c r="J929" i="10" s="1"/>
  <c r="I321" i="11"/>
  <c r="J931" i="10" s="1"/>
  <c r="I322" i="11"/>
  <c r="J996" i="10" s="1"/>
  <c r="J1300" i="10" s="1"/>
  <c r="I323" i="11"/>
  <c r="J997" i="10" s="1"/>
  <c r="J1301" i="10" s="1"/>
  <c r="I324" i="11"/>
  <c r="J1003" i="10" s="1"/>
  <c r="J1305" i="10" s="1"/>
  <c r="I325" i="11"/>
  <c r="J1007" i="10" s="1"/>
  <c r="I326" i="11"/>
  <c r="J1023" i="10" s="1"/>
  <c r="I331" i="11"/>
  <c r="J10" i="10" s="1"/>
  <c r="I332" i="11"/>
  <c r="J11" i="10" s="1"/>
  <c r="I333" i="11"/>
  <c r="J12" i="10" s="1"/>
  <c r="I334" i="11"/>
  <c r="J13" i="10" s="1"/>
  <c r="I335" i="11"/>
  <c r="J35" i="10" s="1"/>
  <c r="I336" i="11"/>
  <c r="J36" i="10" s="1"/>
  <c r="I337" i="11"/>
  <c r="J46" i="10" s="1"/>
  <c r="I338" i="11"/>
  <c r="J47" i="10" s="1"/>
  <c r="I339" i="11"/>
  <c r="J48" i="10" s="1"/>
  <c r="I340" i="11"/>
  <c r="J49" i="10" s="1"/>
  <c r="I341" i="11"/>
  <c r="J74" i="10" s="1"/>
  <c r="I342" i="11"/>
  <c r="J75" i="10" s="1"/>
  <c r="I343" i="11"/>
  <c r="J76" i="10" s="1"/>
  <c r="I344" i="11"/>
  <c r="J77" i="10" s="1"/>
  <c r="I345" i="11"/>
  <c r="J103" i="10" s="1"/>
  <c r="I346" i="11"/>
  <c r="J104" i="10" s="1"/>
  <c r="I347" i="11"/>
  <c r="J105" i="10" s="1"/>
  <c r="I348" i="11"/>
  <c r="J106" i="10" s="1"/>
  <c r="I349" i="11"/>
  <c r="J119" i="10" s="1"/>
  <c r="I350" i="11"/>
  <c r="J141" i="10" s="1"/>
  <c r="I351" i="11"/>
  <c r="J142" i="10" s="1"/>
  <c r="I352" i="11"/>
  <c r="J143" i="10" s="1"/>
  <c r="I353" i="11"/>
  <c r="J176" i="10" s="1"/>
  <c r="I354" i="11"/>
  <c r="J177" i="10" s="1"/>
  <c r="I355" i="11"/>
  <c r="J178" i="10" s="1"/>
  <c r="I356" i="11"/>
  <c r="J179" i="10" s="1"/>
  <c r="I357" i="11"/>
  <c r="J195" i="10" s="1"/>
  <c r="I358" i="11"/>
  <c r="J196" i="10" s="1"/>
  <c r="I359" i="11"/>
  <c r="J197" i="10" s="1"/>
  <c r="I360" i="11"/>
  <c r="J198" i="10" s="1"/>
  <c r="I361" i="11"/>
  <c r="J224" i="10" s="1"/>
  <c r="I362" i="11"/>
  <c r="J225" i="10" s="1"/>
  <c r="I363" i="11"/>
  <c r="J226" i="10" s="1"/>
  <c r="I364" i="11"/>
  <c r="J227" i="10" s="1"/>
  <c r="I365" i="11"/>
  <c r="J251" i="10" s="1"/>
  <c r="I366" i="11"/>
  <c r="J252" i="10" s="1"/>
  <c r="I367" i="11"/>
  <c r="J253" i="10" s="1"/>
  <c r="I368" i="11"/>
  <c r="J254" i="10" s="1"/>
  <c r="I369" i="11"/>
  <c r="J280" i="10" s="1"/>
  <c r="I370" i="11"/>
  <c r="J281" i="10" s="1"/>
  <c r="I371" i="11"/>
  <c r="J282" i="10" s="1"/>
  <c r="I372" i="11"/>
  <c r="J283" i="10" s="1"/>
  <c r="I373" i="11"/>
  <c r="J310" i="10" s="1"/>
  <c r="I374" i="11"/>
  <c r="J311" i="10" s="1"/>
  <c r="I375" i="11"/>
  <c r="J312" i="10" s="1"/>
  <c r="I376" i="11"/>
  <c r="J313" i="10" s="1"/>
  <c r="I377" i="11"/>
  <c r="J340" i="10" s="1"/>
  <c r="I378" i="11"/>
  <c r="J341" i="10" s="1"/>
  <c r="I379" i="11"/>
  <c r="J342" i="10" s="1"/>
  <c r="I380" i="11"/>
  <c r="J343" i="10" s="1"/>
  <c r="I381" i="11"/>
  <c r="J362" i="10" s="1"/>
  <c r="J1119" i="10" s="1"/>
  <c r="I382" i="11"/>
  <c r="J410" i="10" s="1"/>
  <c r="J1147" i="10" s="1"/>
  <c r="I383" i="11"/>
  <c r="J411" i="10" s="1"/>
  <c r="J1148" i="10" s="1"/>
  <c r="I384" i="11"/>
  <c r="J420" i="10" s="1"/>
  <c r="J1153" i="10" s="1"/>
  <c r="I385" i="11"/>
  <c r="J424" i="10" s="1"/>
  <c r="I386" i="11"/>
  <c r="J429" i="10" s="1"/>
  <c r="I387" i="11"/>
  <c r="J442" i="10" s="1"/>
  <c r="I388" i="11"/>
  <c r="J456" i="10" s="1"/>
  <c r="I389" i="11"/>
  <c r="J457" i="10" s="1"/>
  <c r="I390" i="11"/>
  <c r="J458" i="10" s="1"/>
  <c r="I391" i="11"/>
  <c r="J459" i="10" s="1"/>
  <c r="I392" i="11"/>
  <c r="J477" i="10" s="1"/>
  <c r="J1206" i="10" s="1"/>
  <c r="I393" i="11"/>
  <c r="J479" i="10" s="1"/>
  <c r="I394" i="11"/>
  <c r="J487" i="10" s="1"/>
  <c r="I395" i="11"/>
  <c r="J488" i="10" s="1"/>
  <c r="I396" i="11"/>
  <c r="J489" i="10" s="1"/>
  <c r="I397" i="11"/>
  <c r="J490" i="10" s="1"/>
  <c r="I398" i="11"/>
  <c r="J505" i="10" s="1"/>
  <c r="I399" i="11"/>
  <c r="J506" i="10" s="1"/>
  <c r="I400" i="11"/>
  <c r="J523" i="10" s="1"/>
  <c r="I401" i="11"/>
  <c r="J525" i="10" s="1"/>
  <c r="J1217" i="10" s="1"/>
  <c r="I402" i="11"/>
  <c r="J555" i="10" s="1"/>
  <c r="I403" i="11"/>
  <c r="J556" i="10" s="1"/>
  <c r="I404" i="11"/>
  <c r="J557" i="10" s="1"/>
  <c r="I405" i="11"/>
  <c r="J566" i="10" s="1"/>
  <c r="I406" i="11"/>
  <c r="J567" i="10" s="1"/>
  <c r="I407" i="11"/>
  <c r="J601" i="10" s="1"/>
  <c r="I408" i="11"/>
  <c r="J602" i="10" s="1"/>
  <c r="I409" i="11"/>
  <c r="J611" i="10" s="1"/>
  <c r="I410" i="11"/>
  <c r="J612" i="10" s="1"/>
  <c r="I411" i="11"/>
  <c r="J633" i="10" s="1"/>
  <c r="I412" i="11"/>
  <c r="J634" i="10" s="1"/>
  <c r="I413" i="11"/>
  <c r="J635" i="10" s="1"/>
  <c r="I414" i="11"/>
  <c r="J636" i="10" s="1"/>
  <c r="I415" i="11"/>
  <c r="J654" i="10" s="1"/>
  <c r="I416" i="11"/>
  <c r="J657" i="10" s="1"/>
  <c r="I417" i="11"/>
  <c r="J669" i="10" s="1"/>
  <c r="I418" i="11"/>
  <c r="J670" i="10" s="1"/>
  <c r="I419" i="11"/>
  <c r="J681" i="10" s="1"/>
  <c r="I420" i="11"/>
  <c r="J725" i="10" s="1"/>
  <c r="I421" i="11"/>
  <c r="J754" i="10" s="1"/>
  <c r="I422" i="11"/>
  <c r="J755" i="10" s="1"/>
  <c r="I423" i="11"/>
  <c r="J770" i="10" s="1"/>
  <c r="J1244" i="10" s="1"/>
  <c r="I424" i="11"/>
  <c r="J787" i="10" s="1"/>
  <c r="I425" i="11"/>
  <c r="J801" i="10" s="1"/>
  <c r="I426" i="11"/>
  <c r="J802" i="10" s="1"/>
  <c r="I427" i="11"/>
  <c r="J808" i="10" s="1"/>
  <c r="J1256" i="10" s="1"/>
  <c r="I428" i="11"/>
  <c r="J810" i="10" s="1"/>
  <c r="J1258" i="10" s="1"/>
  <c r="I429" i="11"/>
  <c r="J814" i="10" s="1"/>
  <c r="I430" i="11"/>
  <c r="J850" i="10" s="1"/>
  <c r="I431" i="11"/>
  <c r="J851" i="10" s="1"/>
  <c r="I432" i="11"/>
  <c r="J880" i="10" s="1"/>
  <c r="I433" i="11"/>
  <c r="J934" i="10" s="1"/>
  <c r="J1280" i="10" s="1"/>
  <c r="I434" i="11"/>
  <c r="J944" i="10" s="1"/>
  <c r="I435" i="11"/>
  <c r="J945" i="10" s="1"/>
  <c r="I436" i="11"/>
  <c r="J965" i="10" s="1"/>
  <c r="I437" i="11"/>
  <c r="J966" i="10" s="1"/>
  <c r="I438" i="11"/>
  <c r="J1024" i="10" s="1"/>
  <c r="I439" i="11"/>
  <c r="J1025" i="10" s="1"/>
  <c r="I440" i="11"/>
  <c r="J1026" i="10" s="1"/>
  <c r="I441" i="11"/>
  <c r="J1027" i="10" s="1"/>
  <c r="I442" i="11"/>
  <c r="J1047" i="10" s="1"/>
  <c r="J1321" i="10" s="1"/>
  <c r="I443" i="11"/>
  <c r="J1050" i="10" s="1"/>
  <c r="I444" i="11"/>
  <c r="J1051" i="10" s="1"/>
  <c r="I445" i="11"/>
  <c r="J1053" i="10" s="1"/>
  <c r="I446" i="11"/>
  <c r="J1060" i="10" s="1"/>
  <c r="J1325" i="10" s="1"/>
  <c r="I447" i="11"/>
  <c r="J1079" i="10" s="1"/>
  <c r="I448" i="11"/>
  <c r="J1094" i="10" s="1"/>
  <c r="I453" i="11"/>
  <c r="J14" i="10" s="1"/>
  <c r="I454" i="11"/>
  <c r="J50" i="10" s="1"/>
  <c r="I455" i="11"/>
  <c r="J78" i="10" s="1"/>
  <c r="I456" i="11"/>
  <c r="J107" i="10" s="1"/>
  <c r="I457" i="11"/>
  <c r="J120" i="10" s="1"/>
  <c r="I458" i="11"/>
  <c r="J144" i="10" s="1"/>
  <c r="I459" i="11"/>
  <c r="J180" i="10" s="1"/>
  <c r="I460" i="11"/>
  <c r="J199" i="10" s="1"/>
  <c r="I461" i="11"/>
  <c r="J228" i="10" s="1"/>
  <c r="I462" i="11"/>
  <c r="J255" i="10" s="1"/>
  <c r="I463" i="11"/>
  <c r="J284" i="10" s="1"/>
  <c r="I464" i="11"/>
  <c r="J314" i="10" s="1"/>
  <c r="I465" i="11"/>
  <c r="J344" i="10" s="1"/>
  <c r="I466" i="11"/>
  <c r="J427" i="10" s="1"/>
  <c r="J1188" i="10" s="1"/>
  <c r="I467" i="11"/>
  <c r="J433" i="10" s="1"/>
  <c r="I468" i="11"/>
  <c r="J434" i="10" s="1"/>
  <c r="J1192" i="10" s="1"/>
  <c r="I469" i="11"/>
  <c r="J435" i="10" s="1"/>
  <c r="J1193" i="10" s="1"/>
  <c r="I470" i="11"/>
  <c r="J436" i="10" s="1"/>
  <c r="J1194" i="10" s="1"/>
  <c r="I471" i="11"/>
  <c r="J437" i="10" s="1"/>
  <c r="J1195" i="10" s="1"/>
  <c r="I472" i="11"/>
  <c r="J439" i="10" s="1"/>
  <c r="J1197" i="10" s="1"/>
  <c r="I473" i="11"/>
  <c r="J443" i="10" s="1"/>
  <c r="I474" i="11"/>
  <c r="J460" i="10" s="1"/>
  <c r="I475" i="11"/>
  <c r="J507" i="10" s="1"/>
  <c r="I476" i="11"/>
  <c r="J568" i="10" s="1"/>
  <c r="I477" i="11"/>
  <c r="J594" i="10" s="1"/>
  <c r="I478" i="11"/>
  <c r="J613" i="10" s="1"/>
  <c r="I479" i="11"/>
  <c r="J637" i="10" s="1"/>
  <c r="I480" i="11"/>
  <c r="J658" i="10" s="1"/>
  <c r="I481" i="11"/>
  <c r="J671" i="10" s="1"/>
  <c r="I482" i="11"/>
  <c r="J680" i="10" s="1"/>
  <c r="J1233" i="10" s="1"/>
  <c r="I483" i="11"/>
  <c r="J682" i="10" s="1"/>
  <c r="I484" i="11"/>
  <c r="J710" i="10" s="1"/>
  <c r="I485" i="11"/>
  <c r="J726" i="10" s="1"/>
  <c r="I486" i="11"/>
  <c r="J756" i="10" s="1"/>
  <c r="I487" i="11"/>
  <c r="J788" i="10" s="1"/>
  <c r="I488" i="11"/>
  <c r="J803" i="10" s="1"/>
  <c r="I489" i="11"/>
  <c r="J827" i="10" s="1"/>
  <c r="I490" i="11"/>
  <c r="J852" i="10" s="1"/>
  <c r="I491" i="11"/>
  <c r="J946" i="10" s="1"/>
  <c r="I492" i="11"/>
  <c r="J967" i="10" s="1"/>
  <c r="I493" i="11"/>
  <c r="J1028" i="10" s="1"/>
  <c r="I494" i="11"/>
  <c r="J1059" i="10" s="1"/>
  <c r="J1324" i="10" s="1"/>
  <c r="I499" i="11"/>
  <c r="J15" i="10" s="1"/>
  <c r="I500" i="11"/>
  <c r="J51" i="10" s="1"/>
  <c r="I501" i="11"/>
  <c r="J145" i="10" s="1"/>
  <c r="I502" i="11"/>
  <c r="J200" i="10" s="1"/>
  <c r="I503" i="11"/>
  <c r="J229" i="10" s="1"/>
  <c r="I504" i="11"/>
  <c r="J256" i="10" s="1"/>
  <c r="I505" i="11"/>
  <c r="J285" i="10" s="1"/>
  <c r="I506" i="11"/>
  <c r="J315" i="10" s="1"/>
  <c r="I507" i="11"/>
  <c r="J345" i="10" s="1"/>
  <c r="I508" i="11"/>
  <c r="J461" i="10" s="1"/>
  <c r="I509" i="11"/>
  <c r="J495" i="10" s="1"/>
  <c r="I510" i="11"/>
  <c r="J508" i="10" s="1"/>
  <c r="I511" i="11"/>
  <c r="J614" i="10" s="1"/>
  <c r="I512" i="11"/>
  <c r="J638" i="10" s="1"/>
  <c r="I513" i="11"/>
  <c r="J672" i="10" s="1"/>
  <c r="I514" i="11"/>
  <c r="J706" i="10" s="1"/>
  <c r="J1236" i="10" s="1"/>
  <c r="I515" i="11"/>
  <c r="J711" i="10" s="1"/>
  <c r="I516" i="11"/>
  <c r="J757" i="10" s="1"/>
  <c r="I517" i="11"/>
  <c r="J853" i="10" s="1"/>
  <c r="I518" i="11"/>
  <c r="J947" i="10" s="1"/>
  <c r="I519" i="11"/>
  <c r="J968" i="10" s="1"/>
  <c r="I520" i="11"/>
  <c r="J1014" i="10" s="1"/>
  <c r="J1315" i="10" s="1"/>
  <c r="I521" i="11"/>
  <c r="J1029" i="10" s="1"/>
  <c r="I522" i="11"/>
  <c r="J1072" i="10" s="1"/>
  <c r="I523" i="11"/>
  <c r="J1087" i="10" s="1"/>
  <c r="J1344" i="10" s="1"/>
  <c r="I528" i="11"/>
  <c r="J16" i="10" s="1"/>
  <c r="I529" i="11"/>
  <c r="J52" i="10" s="1"/>
  <c r="I530" i="11"/>
  <c r="J121" i="10" s="1"/>
  <c r="I531" i="11"/>
  <c r="J146" i="10" s="1"/>
  <c r="I532" i="11"/>
  <c r="J201" i="10" s="1"/>
  <c r="I533" i="11"/>
  <c r="J230" i="10" s="1"/>
  <c r="I534" i="11"/>
  <c r="J257" i="10" s="1"/>
  <c r="I535" i="11"/>
  <c r="J286" i="10" s="1"/>
  <c r="I536" i="11"/>
  <c r="J316" i="10" s="1"/>
  <c r="I537" i="11"/>
  <c r="J346" i="10" s="1"/>
  <c r="I538" i="11"/>
  <c r="J382" i="10" s="1"/>
  <c r="I539" i="11"/>
  <c r="J388" i="10" s="1"/>
  <c r="I540" i="11"/>
  <c r="J496" i="10" s="1"/>
  <c r="I541" i="11"/>
  <c r="J530" i="10" s="1"/>
  <c r="I542" i="11"/>
  <c r="J569" i="10" s="1"/>
  <c r="I543" i="11"/>
  <c r="J659" i="10" s="1"/>
  <c r="I544" i="11"/>
  <c r="J683" i="10" s="1"/>
  <c r="I545" i="11"/>
  <c r="J712" i="10" s="1"/>
  <c r="I546" i="11"/>
  <c r="J727" i="10" s="1"/>
  <c r="I547" i="11"/>
  <c r="J758" i="10" s="1"/>
  <c r="I548" i="11"/>
  <c r="J772" i="10" s="1"/>
  <c r="J1246" i="10" s="1"/>
  <c r="I549" i="11"/>
  <c r="J780" i="10" s="1"/>
  <c r="I550" i="11"/>
  <c r="J793" i="10" s="1"/>
  <c r="I551" i="11"/>
  <c r="J795" i="10" s="1"/>
  <c r="J1251" i="10" s="1"/>
  <c r="I552" i="11"/>
  <c r="J796" i="10" s="1"/>
  <c r="J1252" i="10" s="1"/>
  <c r="I553" i="11"/>
  <c r="J815" i="10" s="1"/>
  <c r="I554" i="11"/>
  <c r="J828" i="10" s="1"/>
  <c r="I555" i="11"/>
  <c r="J881" i="10" s="1"/>
  <c r="I556" i="11"/>
  <c r="J908" i="10" s="1"/>
  <c r="I557" i="11"/>
  <c r="J948" i="10" s="1"/>
  <c r="I558" i="11"/>
  <c r="J969" i="10" s="1"/>
  <c r="I559" i="11"/>
  <c r="J998" i="10" s="1"/>
  <c r="I560" i="11"/>
  <c r="J1005" i="10" s="1"/>
  <c r="J1307" i="10" s="1"/>
  <c r="I561" i="11"/>
  <c r="J1030" i="10" s="1"/>
  <c r="I566" i="11"/>
  <c r="J162" i="10" s="1"/>
  <c r="I567" i="11"/>
  <c r="J482" i="10" s="1"/>
  <c r="I568" i="11"/>
  <c r="J816" i="10" s="1"/>
  <c r="I569" i="11"/>
  <c r="J858" i="10" s="1"/>
  <c r="I570" i="11"/>
  <c r="J932" i="10" s="1"/>
  <c r="I571" i="11"/>
  <c r="J1031" i="10" s="1"/>
  <c r="I572" i="11"/>
  <c r="J1076" i="10" s="1"/>
  <c r="J1338" i="10" s="1"/>
  <c r="I577" i="11"/>
  <c r="J17" i="10" s="1"/>
  <c r="I578" i="11"/>
  <c r="J18" i="10" s="1"/>
  <c r="I579" i="11"/>
  <c r="J19" i="10" s="1"/>
  <c r="I580" i="11"/>
  <c r="J37" i="10" s="1"/>
  <c r="I581" i="11"/>
  <c r="J53" i="10" s="1"/>
  <c r="I582" i="11"/>
  <c r="J54" i="10" s="1"/>
  <c r="I583" i="11"/>
  <c r="J55" i="10" s="1"/>
  <c r="I584" i="11"/>
  <c r="J79" i="10" s="1"/>
  <c r="I585" i="11"/>
  <c r="J80" i="10" s="1"/>
  <c r="I586" i="11"/>
  <c r="J81" i="10" s="1"/>
  <c r="I587" i="11"/>
  <c r="J91" i="10" s="1"/>
  <c r="I588" i="11"/>
  <c r="J108" i="10" s="1"/>
  <c r="I589" i="11"/>
  <c r="J122" i="10" s="1"/>
  <c r="I590" i="11"/>
  <c r="J123" i="10" s="1"/>
  <c r="I591" i="11"/>
  <c r="J147" i="10" s="1"/>
  <c r="I592" i="11"/>
  <c r="J148" i="10" s="1"/>
  <c r="I593" i="11"/>
  <c r="J149" i="10" s="1"/>
  <c r="I594" i="11"/>
  <c r="J163" i="10" s="1"/>
  <c r="I595" i="11"/>
  <c r="J181" i="10" s="1"/>
  <c r="I596" i="11"/>
  <c r="J182" i="10" s="1"/>
  <c r="I597" i="11"/>
  <c r="J202" i="10" s="1"/>
  <c r="I598" i="11"/>
  <c r="J203" i="10" s="1"/>
  <c r="I599" i="11"/>
  <c r="J204" i="10" s="1"/>
  <c r="I600" i="11"/>
  <c r="J231" i="10" s="1"/>
  <c r="I601" i="11"/>
  <c r="J232" i="10" s="1"/>
  <c r="I602" i="11"/>
  <c r="J258" i="10" s="1"/>
  <c r="I603" i="11"/>
  <c r="J259" i="10" s="1"/>
  <c r="I604" i="11"/>
  <c r="J287" i="10" s="1"/>
  <c r="I605" i="11"/>
  <c r="J288" i="10" s="1"/>
  <c r="I606" i="11"/>
  <c r="J289" i="10" s="1"/>
  <c r="I607" i="11"/>
  <c r="J317" i="10" s="1"/>
  <c r="I608" i="11"/>
  <c r="J318" i="10" s="1"/>
  <c r="I609" i="11"/>
  <c r="J319" i="10" s="1"/>
  <c r="I610" i="11"/>
  <c r="J347" i="10" s="1"/>
  <c r="I611" i="11"/>
  <c r="J348" i="10" s="1"/>
  <c r="I612" i="11"/>
  <c r="J349" i="10" s="1"/>
  <c r="I613" i="11"/>
  <c r="J462" i="10" s="1"/>
  <c r="I614" i="11"/>
  <c r="J463" i="10" s="1"/>
  <c r="I615" i="11"/>
  <c r="J491" i="10" s="1"/>
  <c r="I616" i="11"/>
  <c r="J492" i="10" s="1"/>
  <c r="I617" i="11"/>
  <c r="J509" i="10" s="1"/>
  <c r="I618" i="11"/>
  <c r="J558" i="10" s="1"/>
  <c r="I619" i="11"/>
  <c r="J570" i="10" s="1"/>
  <c r="I620" i="11"/>
  <c r="J603" i="10" s="1"/>
  <c r="I621" i="11"/>
  <c r="J615" i="10" s="1"/>
  <c r="I622" i="11"/>
  <c r="J639" i="10" s="1"/>
  <c r="I623" i="11"/>
  <c r="J640" i="10" s="1"/>
  <c r="I624" i="11"/>
  <c r="J673" i="10" s="1"/>
  <c r="I625" i="11"/>
  <c r="J747" i="10" s="1"/>
  <c r="I626" i="11"/>
  <c r="J759" i="10" s="1"/>
  <c r="I627" i="11"/>
  <c r="J781" i="10" s="1"/>
  <c r="I628" i="11"/>
  <c r="J794" i="10" s="1"/>
  <c r="I629" i="11"/>
  <c r="J812" i="10" s="1"/>
  <c r="J1261" i="10" s="1"/>
  <c r="I630" i="11"/>
  <c r="J854" i="10" s="1"/>
  <c r="I631" i="11"/>
  <c r="J859" i="10" s="1"/>
  <c r="I632" i="11"/>
  <c r="J949" i="10" s="1"/>
  <c r="I633" i="11"/>
  <c r="J970" i="10" s="1"/>
  <c r="I634" i="11"/>
  <c r="J1032" i="10" s="1"/>
  <c r="I635" i="11"/>
  <c r="J1033" i="10" s="1"/>
  <c r="I636" i="11"/>
  <c r="J1052" i="10" s="1"/>
  <c r="I637" i="11"/>
  <c r="J1089" i="10" s="1"/>
  <c r="J1346" i="10" s="1"/>
  <c r="I642" i="11"/>
  <c r="J20" i="10" s="1"/>
  <c r="I643" i="11"/>
  <c r="J56" i="10" s="1"/>
  <c r="I644" i="11"/>
  <c r="J124" i="10" s="1"/>
  <c r="I645" i="11"/>
  <c r="J150" i="10" s="1"/>
  <c r="I646" i="11"/>
  <c r="J183" i="10" s="1"/>
  <c r="I647" i="11"/>
  <c r="J205" i="10" s="1"/>
  <c r="I648" i="11"/>
  <c r="J233" i="10" s="1"/>
  <c r="I649" i="11"/>
  <c r="J260" i="10" s="1"/>
  <c r="I650" i="11"/>
  <c r="J290" i="10" s="1"/>
  <c r="I651" i="11"/>
  <c r="J320" i="10" s="1"/>
  <c r="I652" i="11"/>
  <c r="J350" i="10" s="1"/>
  <c r="I653" i="11"/>
  <c r="J464" i="10" s="1"/>
  <c r="I654" i="11"/>
  <c r="J510" i="10" s="1"/>
  <c r="I655" i="11"/>
  <c r="J571" i="10" s="1"/>
  <c r="I656" i="11"/>
  <c r="J616" i="10" s="1"/>
  <c r="I657" i="11"/>
  <c r="J641" i="10" s="1"/>
  <c r="I658" i="11"/>
  <c r="J674" i="10" s="1"/>
  <c r="I659" i="11"/>
  <c r="J760" i="10" s="1"/>
  <c r="I660" i="11"/>
  <c r="J855" i="10" s="1"/>
  <c r="I661" i="11"/>
  <c r="J950" i="10" s="1"/>
  <c r="I662" i="11"/>
  <c r="J971" i="10" s="1"/>
  <c r="I663" i="11"/>
  <c r="J1004" i="10" s="1"/>
  <c r="J1306" i="10" s="1"/>
  <c r="I664" i="11"/>
  <c r="J1015" i="10" s="1"/>
  <c r="J1316" i="10" s="1"/>
  <c r="I665" i="11"/>
  <c r="J1034" i="10" s="1"/>
  <c r="I666" i="11"/>
  <c r="J1077" i="10" s="1"/>
  <c r="J1339" i="10" s="1"/>
  <c r="I671" i="11"/>
  <c r="J21" i="10" s="1"/>
  <c r="I672" i="11"/>
  <c r="J57" i="10" s="1"/>
  <c r="I673" i="11"/>
  <c r="J82" i="10" s="1"/>
  <c r="I674" i="11"/>
  <c r="J109" i="10" s="1"/>
  <c r="I675" i="11"/>
  <c r="J125" i="10" s="1"/>
  <c r="I676" i="11"/>
  <c r="J151" i="10" s="1"/>
  <c r="I677" i="11"/>
  <c r="J184" i="10" s="1"/>
  <c r="I678" i="11"/>
  <c r="J206" i="10" s="1"/>
  <c r="I679" i="11"/>
  <c r="J234" i="10" s="1"/>
  <c r="I680" i="11"/>
  <c r="J261" i="10" s="1"/>
  <c r="I681" i="11"/>
  <c r="J291" i="10" s="1"/>
  <c r="I682" i="11"/>
  <c r="J321" i="10" s="1"/>
  <c r="I683" i="11"/>
  <c r="J351" i="10" s="1"/>
  <c r="I684" i="11"/>
  <c r="J465" i="10" s="1"/>
  <c r="I685" i="11"/>
  <c r="J511" i="10" s="1"/>
  <c r="I686" i="11"/>
  <c r="J524" i="10" s="1"/>
  <c r="I687" i="11"/>
  <c r="J538" i="10" s="1"/>
  <c r="I688" i="11"/>
  <c r="J559" i="10" s="1"/>
  <c r="I689" i="11"/>
  <c r="J572" i="10" s="1"/>
  <c r="I690" i="11"/>
  <c r="J604" i="10" s="1"/>
  <c r="I691" i="11"/>
  <c r="J617" i="10" s="1"/>
  <c r="I692" i="11"/>
  <c r="J642" i="10" s="1"/>
  <c r="I693" i="11"/>
  <c r="J655" i="10" s="1"/>
  <c r="I694" i="11"/>
  <c r="J675" i="10" s="1"/>
  <c r="I695" i="11"/>
  <c r="J684" i="10" s="1"/>
  <c r="I696" i="11"/>
  <c r="J728" i="10" s="1"/>
  <c r="I697" i="11"/>
  <c r="J761" i="10" s="1"/>
  <c r="I698" i="11"/>
  <c r="J804" i="10" s="1"/>
  <c r="I699" i="11"/>
  <c r="J811" i="10" s="1"/>
  <c r="J1259" i="10" s="1"/>
  <c r="I700" i="11"/>
  <c r="J829" i="10" s="1"/>
  <c r="I701" i="11"/>
  <c r="J905" i="10" s="1"/>
  <c r="I702" i="11"/>
  <c r="J951" i="10" s="1"/>
  <c r="I703" i="11"/>
  <c r="J972" i="10" s="1"/>
  <c r="I704" i="11"/>
  <c r="J1013" i="10" s="1"/>
  <c r="J1314" i="10" s="1"/>
  <c r="I705" i="11"/>
  <c r="J1035" i="10" s="1"/>
  <c r="I706" i="11"/>
  <c r="J1080" i="10" s="1"/>
  <c r="I711" i="11"/>
  <c r="J22" i="10" s="1"/>
  <c r="I712" i="11"/>
  <c r="J83" i="10" s="1"/>
  <c r="I713" i="11"/>
  <c r="J152" i="10" s="1"/>
  <c r="I714" i="11"/>
  <c r="J207" i="10" s="1"/>
  <c r="I715" i="11"/>
  <c r="J292" i="10" s="1"/>
  <c r="I716" i="11"/>
  <c r="J322" i="10" s="1"/>
  <c r="I717" i="11"/>
  <c r="J352" i="10" s="1"/>
  <c r="I718" i="11"/>
  <c r="J573" i="10" s="1"/>
  <c r="I719" i="11"/>
  <c r="J685" i="10" s="1"/>
  <c r="I720" i="11"/>
  <c r="J830" i="10" s="1"/>
  <c r="I721" i="11"/>
  <c r="J856" i="10" s="1"/>
  <c r="I722" i="11"/>
  <c r="J882" i="10" s="1"/>
  <c r="I723" i="11"/>
  <c r="J1036" i="10" s="1"/>
  <c r="I728" i="11"/>
  <c r="J23" i="10" s="1"/>
  <c r="I729" i="11"/>
  <c r="J58" i="10" s="1"/>
  <c r="I730" i="11"/>
  <c r="J126" i="10" s="1"/>
  <c r="I731" i="11"/>
  <c r="J153" i="10" s="1"/>
  <c r="I732" i="11"/>
  <c r="J208" i="10" s="1"/>
  <c r="I733" i="11"/>
  <c r="J235" i="10" s="1"/>
  <c r="I734" i="11"/>
  <c r="J262" i="10" s="1"/>
  <c r="I735" i="11"/>
  <c r="J293" i="10" s="1"/>
  <c r="I736" i="11"/>
  <c r="J323" i="10" s="1"/>
  <c r="I737" i="11"/>
  <c r="J353" i="10" s="1"/>
  <c r="I738" i="11"/>
  <c r="J444" i="10" s="1"/>
  <c r="I739" i="11"/>
  <c r="J518" i="10" s="1"/>
  <c r="I740" i="11"/>
  <c r="J527" i="10" s="1"/>
  <c r="I741" i="11"/>
  <c r="J643" i="10" s="1"/>
  <c r="I742" i="11"/>
  <c r="J748" i="10" s="1"/>
  <c r="I743" i="11"/>
  <c r="J762" i="10" s="1"/>
  <c r="I744" i="11"/>
  <c r="J860" i="10" s="1"/>
  <c r="I745" i="11"/>
  <c r="J952" i="10" s="1"/>
  <c r="I746" i="11"/>
  <c r="J973" i="10" s="1"/>
  <c r="I747" i="11"/>
  <c r="J1037" i="10" s="1"/>
  <c r="I748" i="11"/>
  <c r="J1073" i="10" s="1"/>
  <c r="J1336" i="10" s="1"/>
  <c r="I749" i="11"/>
  <c r="J1086" i="10" s="1"/>
  <c r="J1343" i="10" s="1"/>
  <c r="I754" i="11"/>
  <c r="J24" i="10" s="1"/>
  <c r="I755" i="11"/>
  <c r="J25" i="10" s="1"/>
  <c r="I756" i="11"/>
  <c r="J59" i="10" s="1"/>
  <c r="I757" i="11"/>
  <c r="J60" i="10" s="1"/>
  <c r="I758" i="11"/>
  <c r="J84" i="10" s="1"/>
  <c r="I759" i="11"/>
  <c r="J110" i="10" s="1"/>
  <c r="I760" i="11"/>
  <c r="J111" i="10" s="1"/>
  <c r="I761" i="11"/>
  <c r="J127" i="10" s="1"/>
  <c r="I762" i="11"/>
  <c r="J128" i="10" s="1"/>
  <c r="I763" i="11"/>
  <c r="J154" i="10" s="1"/>
  <c r="I764" i="11"/>
  <c r="J155" i="10" s="1"/>
  <c r="I765" i="11"/>
  <c r="J164" i="10" s="1"/>
  <c r="I766" i="11"/>
  <c r="J209" i="10" s="1"/>
  <c r="I767" i="11"/>
  <c r="J210" i="10" s="1"/>
  <c r="I768" i="11"/>
  <c r="J236" i="10" s="1"/>
  <c r="I769" i="11"/>
  <c r="J237" i="10" s="1"/>
  <c r="I770" i="11"/>
  <c r="J263" i="10" s="1"/>
  <c r="I771" i="11"/>
  <c r="J264" i="10" s="1"/>
  <c r="I772" i="11"/>
  <c r="J294" i="10" s="1"/>
  <c r="I773" i="11"/>
  <c r="J295" i="10" s="1"/>
  <c r="I774" i="11"/>
  <c r="J324" i="10" s="1"/>
  <c r="I775" i="11"/>
  <c r="J325" i="10" s="1"/>
  <c r="I776" i="11"/>
  <c r="J354" i="10" s="1"/>
  <c r="I777" i="11"/>
  <c r="J355" i="10" s="1"/>
  <c r="I778" i="11"/>
  <c r="J389" i="10" s="1"/>
  <c r="I779" i="11"/>
  <c r="J412" i="10" s="1"/>
  <c r="I780" i="11"/>
  <c r="J445" i="10" s="1"/>
  <c r="I781" i="11"/>
  <c r="J466" i="10" s="1"/>
  <c r="I782" i="11"/>
  <c r="J497" i="10" s="1"/>
  <c r="I783" i="11"/>
  <c r="J574" i="10" s="1"/>
  <c r="I784" i="11"/>
  <c r="J618" i="10" s="1"/>
  <c r="I785" i="11"/>
  <c r="J644" i="10" s="1"/>
  <c r="I786" i="11"/>
  <c r="J686" i="10" s="1"/>
  <c r="I787" i="11"/>
  <c r="J713" i="10" s="1"/>
  <c r="I788" i="11"/>
  <c r="J729" i="10" s="1"/>
  <c r="I789" i="11"/>
  <c r="J763" i="10" s="1"/>
  <c r="I790" i="11"/>
  <c r="J773" i="10" s="1"/>
  <c r="I791" i="11"/>
  <c r="J776" i="10" s="1"/>
  <c r="I792" i="11"/>
  <c r="J777" i="10" s="1"/>
  <c r="I793" i="11"/>
  <c r="J789" i="10" s="1"/>
  <c r="I794" i="11"/>
  <c r="J817" i="10" s="1"/>
  <c r="I795" i="11"/>
  <c r="J818" i="10" s="1"/>
  <c r="I796" i="11"/>
  <c r="J831" i="10" s="1"/>
  <c r="I797" i="11"/>
  <c r="J832" i="10" s="1"/>
  <c r="I798" i="11"/>
  <c r="J861" i="10" s="1"/>
  <c r="I799" i="11"/>
  <c r="J867" i="10" s="1"/>
  <c r="I800" i="11"/>
  <c r="J883" i="10" s="1"/>
  <c r="I801" i="11"/>
  <c r="J909" i="10" s="1"/>
  <c r="I802" i="11"/>
  <c r="J953" i="10" s="1"/>
  <c r="I803" i="11"/>
  <c r="J954" i="10" s="1"/>
  <c r="I804" i="11"/>
  <c r="J974" i="10" s="1"/>
  <c r="I805" i="11"/>
  <c r="J975" i="10" s="1"/>
  <c r="I806" i="11"/>
  <c r="J999" i="10" s="1"/>
  <c r="J1302" i="10" s="1"/>
  <c r="I807" i="11"/>
  <c r="J1000" i="10" s="1"/>
  <c r="I808" i="11"/>
  <c r="J1001" i="10" s="1"/>
  <c r="I809" i="11"/>
  <c r="J1038" i="10" s="1"/>
  <c r="I810" i="11"/>
  <c r="J1039" i="10" s="1"/>
  <c r="I811" i="11"/>
  <c r="J1054" i="10" s="1"/>
  <c r="I812" i="11"/>
  <c r="J1081" i="10" s="1"/>
  <c r="I817" i="11"/>
  <c r="J26" i="10" s="1"/>
  <c r="I818" i="11"/>
  <c r="J61" i="10" s="1"/>
  <c r="I819" i="11"/>
  <c r="J85" i="10" s="1"/>
  <c r="I820" i="11"/>
  <c r="J211" i="10" s="1"/>
  <c r="I821" i="11"/>
  <c r="J238" i="10" s="1"/>
  <c r="I822" i="11"/>
  <c r="J265" i="10" s="1"/>
  <c r="I823" i="11"/>
  <c r="J296" i="10" s="1"/>
  <c r="I824" i="11"/>
  <c r="J326" i="10" s="1"/>
  <c r="I825" i="11"/>
  <c r="J356" i="10" s="1"/>
  <c r="I826" i="11"/>
  <c r="J467" i="10" s="1"/>
  <c r="I827" i="11"/>
  <c r="J595" i="10" s="1"/>
  <c r="I828" i="11"/>
  <c r="J619" i="10" s="1"/>
  <c r="I829" i="11"/>
  <c r="J645" i="10" s="1"/>
  <c r="I830" i="11"/>
  <c r="J660" i="10" s="1"/>
  <c r="I831" i="11"/>
  <c r="J687" i="10" s="1"/>
  <c r="I832" i="11"/>
  <c r="J714" i="10" s="1"/>
  <c r="I833" i="11"/>
  <c r="J833" i="10" s="1"/>
  <c r="I834" i="11"/>
  <c r="J1016" i="10" s="1"/>
  <c r="J1317" i="10" s="1"/>
  <c r="I839" i="11"/>
  <c r="J27" i="10" s="1"/>
  <c r="I840" i="11"/>
  <c r="J62" i="10" s="1"/>
  <c r="I841" i="11"/>
  <c r="J86" i="10" s="1"/>
  <c r="I842" i="11"/>
  <c r="J92" i="10" s="1"/>
  <c r="I843" i="11"/>
  <c r="J129" i="10" s="1"/>
  <c r="I844" i="11"/>
  <c r="J156" i="10" s="1"/>
  <c r="I845" i="11"/>
  <c r="J165" i="10" s="1"/>
  <c r="I846" i="11"/>
  <c r="J185" i="10" s="1"/>
  <c r="I847" i="11"/>
  <c r="J212" i="10" s="1"/>
  <c r="I848" i="11"/>
  <c r="J239" i="10" s="1"/>
  <c r="I849" i="11"/>
  <c r="J266" i="10" s="1"/>
  <c r="I850" i="11"/>
  <c r="J297" i="10" s="1"/>
  <c r="I851" i="11"/>
  <c r="J327" i="10" s="1"/>
  <c r="I852" i="11"/>
  <c r="J357" i="10" s="1"/>
  <c r="I853" i="11"/>
  <c r="J371" i="10" s="1"/>
  <c r="I854" i="11"/>
  <c r="J375" i="10" s="1"/>
  <c r="I855" i="11"/>
  <c r="J386" i="10" s="1"/>
  <c r="J1131" i="10" s="1"/>
  <c r="I856" i="11"/>
  <c r="J393" i="10" s="1"/>
  <c r="J1134" i="10" s="1"/>
  <c r="I857" i="11"/>
  <c r="J403" i="10" s="1"/>
  <c r="I858" i="11"/>
  <c r="J413" i="10" s="1"/>
  <c r="I859" i="11"/>
  <c r="J421" i="10" s="1"/>
  <c r="I860" i="11"/>
  <c r="J468" i="10" s="1"/>
  <c r="I861" i="11"/>
  <c r="J512" i="10" s="1"/>
  <c r="I862" i="11"/>
  <c r="J519" i="10" s="1"/>
  <c r="I863" i="11"/>
  <c r="J531" i="10" s="1"/>
  <c r="I864" i="11"/>
  <c r="J539" i="10" s="1"/>
  <c r="I865" i="11"/>
  <c r="J548" i="10" s="1"/>
  <c r="I866" i="11"/>
  <c r="J575" i="10" s="1"/>
  <c r="I867" i="11"/>
  <c r="J576" i="10" s="1"/>
  <c r="I868" i="11"/>
  <c r="J577" i="10" s="1"/>
  <c r="I869" i="11"/>
  <c r="J578" i="10" s="1"/>
  <c r="I870" i="11"/>
  <c r="J620" i="10" s="1"/>
  <c r="I871" i="11"/>
  <c r="J646" i="10" s="1"/>
  <c r="I872" i="11"/>
  <c r="J661" i="10" s="1"/>
  <c r="I873" i="11"/>
  <c r="J676" i="10" s="1"/>
  <c r="I874" i="11"/>
  <c r="J688" i="10" s="1"/>
  <c r="I875" i="11"/>
  <c r="J689" i="10" s="1"/>
  <c r="I876" i="11"/>
  <c r="J690" i="10" s="1"/>
  <c r="I877" i="11"/>
  <c r="J691" i="10" s="1"/>
  <c r="I878" i="11"/>
  <c r="J715" i="10" s="1"/>
  <c r="I879" i="11"/>
  <c r="J730" i="10" s="1"/>
  <c r="I880" i="11"/>
  <c r="J731" i="10" s="1"/>
  <c r="I881" i="11"/>
  <c r="J732" i="10" s="1"/>
  <c r="I882" i="11"/>
  <c r="J733" i="10" s="1"/>
  <c r="I883" i="11"/>
  <c r="J764" i="10" s="1"/>
  <c r="I884" i="11"/>
  <c r="J774" i="10" s="1"/>
  <c r="I885" i="11"/>
  <c r="J778" i="10" s="1"/>
  <c r="I886" i="11"/>
  <c r="J782" i="10" s="1"/>
  <c r="I887" i="11"/>
  <c r="J790" i="10" s="1"/>
  <c r="I888" i="11"/>
  <c r="J806" i="10" s="1"/>
  <c r="J1254" i="10" s="1"/>
  <c r="I889" i="11"/>
  <c r="J819" i="10" s="1"/>
  <c r="I890" i="11"/>
  <c r="J834" i="10" s="1"/>
  <c r="I891" i="11"/>
  <c r="J835" i="10" s="1"/>
  <c r="I892" i="11"/>
  <c r="J836" i="10" s="1"/>
  <c r="I893" i="11"/>
  <c r="J837" i="10" s="1"/>
  <c r="I894" i="11"/>
  <c r="J884" i="10" s="1"/>
  <c r="I895" i="11"/>
  <c r="J885" i="10" s="1"/>
  <c r="I896" i="11"/>
  <c r="J886" i="10" s="1"/>
  <c r="I897" i="11"/>
  <c r="J887" i="10" s="1"/>
  <c r="I898" i="11"/>
  <c r="J906" i="10" s="1"/>
  <c r="J1273" i="10" s="1"/>
  <c r="I899" i="11"/>
  <c r="J913" i="10" s="1"/>
  <c r="I900" i="11"/>
  <c r="J914" i="10" s="1"/>
  <c r="I901" i="11"/>
  <c r="J915" i="10" s="1"/>
  <c r="I902" i="11"/>
  <c r="J916" i="10" s="1"/>
  <c r="I903" i="11"/>
  <c r="J933" i="10" s="1"/>
  <c r="I904" i="11"/>
  <c r="J936" i="10" s="1"/>
  <c r="I905" i="11"/>
  <c r="J955" i="10" s="1"/>
  <c r="I906" i="11"/>
  <c r="J976" i="10" s="1"/>
  <c r="I907" i="11"/>
  <c r="J995" i="10" s="1"/>
  <c r="J1299" i="10" s="1"/>
  <c r="I908" i="11"/>
  <c r="J1040" i="10" s="1"/>
  <c r="I909" i="11"/>
  <c r="J1055" i="10" s="1"/>
  <c r="I910" i="11"/>
  <c r="J1063" i="10" s="1"/>
  <c r="I911" i="11"/>
  <c r="J1066" i="10" s="1"/>
  <c r="J1330" i="10" s="1"/>
  <c r="I912" i="11"/>
  <c r="J1074" i="10" s="1"/>
  <c r="I913" i="11"/>
  <c r="J1085" i="10" s="1"/>
  <c r="J1342" i="10" s="1"/>
  <c r="I914" i="11"/>
  <c r="J1097" i="10" s="1"/>
  <c r="J1353" i="10" s="1"/>
  <c r="I919" i="11"/>
  <c r="J38" i="10" s="1"/>
  <c r="I924" i="11"/>
  <c r="J28" i="10" s="1"/>
  <c r="I925" i="11"/>
  <c r="J63" i="10" s="1"/>
  <c r="I926" i="11"/>
  <c r="J87" i="10" s="1"/>
  <c r="I927" i="11"/>
  <c r="J93" i="10" s="1"/>
  <c r="I928" i="11"/>
  <c r="J112" i="10" s="1"/>
  <c r="I929" i="11"/>
  <c r="J130" i="10" s="1"/>
  <c r="I930" i="11"/>
  <c r="J157" i="10" s="1"/>
  <c r="I931" i="11"/>
  <c r="J166" i="10" s="1"/>
  <c r="I932" i="11"/>
  <c r="J213" i="10" s="1"/>
  <c r="I933" i="11"/>
  <c r="J240" i="10" s="1"/>
  <c r="I934" i="11"/>
  <c r="J267" i="10" s="1"/>
  <c r="I935" i="11"/>
  <c r="J298" i="10" s="1"/>
  <c r="I936" i="11"/>
  <c r="J328" i="10" s="1"/>
  <c r="I937" i="11"/>
  <c r="J358" i="10" s="1"/>
  <c r="I938" i="11"/>
  <c r="J372" i="10" s="1"/>
  <c r="I939" i="11"/>
  <c r="J376" i="10" s="1"/>
  <c r="I940" i="11"/>
  <c r="J383" i="10" s="1"/>
  <c r="I941" i="11"/>
  <c r="J390" i="10" s="1"/>
  <c r="I942" i="11"/>
  <c r="J404" i="10" s="1"/>
  <c r="I943" i="11"/>
  <c r="J514" i="10" s="1"/>
  <c r="I944" i="11"/>
  <c r="J528" i="10" s="1"/>
  <c r="I945" i="11"/>
  <c r="J532" i="10" s="1"/>
  <c r="I946" i="11"/>
  <c r="J540" i="10" s="1"/>
  <c r="I947" i="11"/>
  <c r="J549" i="10" s="1"/>
  <c r="I948" i="11"/>
  <c r="J579" i="10" s="1"/>
  <c r="I949" i="11"/>
  <c r="J580" i="10" s="1"/>
  <c r="I950" i="11"/>
  <c r="J581" i="10" s="1"/>
  <c r="I951" i="11"/>
  <c r="J582" i="10" s="1"/>
  <c r="I952" i="11"/>
  <c r="J621" i="10" s="1"/>
  <c r="I953" i="11"/>
  <c r="J647" i="10" s="1"/>
  <c r="I954" i="11"/>
  <c r="J662" i="10" s="1"/>
  <c r="I955" i="11"/>
  <c r="J677" i="10" s="1"/>
  <c r="I956" i="11"/>
  <c r="J692" i="10" s="1"/>
  <c r="I957" i="11"/>
  <c r="J693" i="10" s="1"/>
  <c r="I958" i="11"/>
  <c r="J694" i="10" s="1"/>
  <c r="I959" i="11"/>
  <c r="J695" i="10" s="1"/>
  <c r="I960" i="11"/>
  <c r="J716" i="10" s="1"/>
  <c r="I961" i="11"/>
  <c r="J734" i="10" s="1"/>
  <c r="I962" i="11"/>
  <c r="J735" i="10" s="1"/>
  <c r="I963" i="11"/>
  <c r="J736" i="10" s="1"/>
  <c r="I964" i="11"/>
  <c r="J737" i="10" s="1"/>
  <c r="I965" i="11"/>
  <c r="J765" i="10" s="1"/>
  <c r="I966" i="11"/>
  <c r="J783" i="10" s="1"/>
  <c r="I967" i="11"/>
  <c r="J838" i="10" s="1"/>
  <c r="I968" i="11"/>
  <c r="J862" i="10" s="1"/>
  <c r="I969" i="11"/>
  <c r="J863" i="10" s="1"/>
  <c r="I970" i="11"/>
  <c r="J864" i="10" s="1"/>
  <c r="I971" i="11"/>
  <c r="J865" i="10" s="1"/>
  <c r="I972" i="11"/>
  <c r="J888" i="10" s="1"/>
  <c r="I973" i="11"/>
  <c r="J889" i="10" s="1"/>
  <c r="I974" i="11"/>
  <c r="J890" i="10" s="1"/>
  <c r="I975" i="11"/>
  <c r="J891" i="10" s="1"/>
  <c r="I976" i="11"/>
  <c r="J903" i="10" s="1"/>
  <c r="I977" i="11"/>
  <c r="J917" i="10" s="1"/>
  <c r="I978" i="11"/>
  <c r="J918" i="10" s="1"/>
  <c r="I979" i="11"/>
  <c r="J919" i="10" s="1"/>
  <c r="I980" i="11"/>
  <c r="J920" i="10" s="1"/>
  <c r="I981" i="11"/>
  <c r="J937" i="10" s="1"/>
  <c r="I982" i="11"/>
  <c r="J956" i="10" s="1"/>
  <c r="I983" i="11"/>
  <c r="J977" i="10" s="1"/>
  <c r="I984" i="11"/>
  <c r="J991" i="10" s="1"/>
  <c r="J1295" i="10" s="1"/>
  <c r="I985" i="11"/>
  <c r="J1041" i="10" s="1"/>
  <c r="I990" i="11"/>
  <c r="J29" i="10" s="1"/>
  <c r="I991" i="11"/>
  <c r="J64" i="10" s="1"/>
  <c r="I992" i="11"/>
  <c r="J88" i="10" s="1"/>
  <c r="I993" i="11"/>
  <c r="J94" i="10" s="1"/>
  <c r="I994" i="11"/>
  <c r="J113" i="10" s="1"/>
  <c r="I995" i="11"/>
  <c r="J131" i="10" s="1"/>
  <c r="I996" i="11"/>
  <c r="J158" i="10" s="1"/>
  <c r="I997" i="11"/>
  <c r="J167" i="10" s="1"/>
  <c r="I998" i="11"/>
  <c r="J186" i="10" s="1"/>
  <c r="I999" i="11"/>
  <c r="J214" i="10" s="1"/>
  <c r="I1000" i="11"/>
  <c r="J241" i="10" s="1"/>
  <c r="I1001" i="11"/>
  <c r="J268" i="10" s="1"/>
  <c r="I1002" i="11"/>
  <c r="J299" i="10" s="1"/>
  <c r="I1003" i="11"/>
  <c r="J329" i="10" s="1"/>
  <c r="I1004" i="11"/>
  <c r="J359" i="10" s="1"/>
  <c r="I1005" i="11"/>
  <c r="J377" i="10" s="1"/>
  <c r="I1006" i="11"/>
  <c r="J380" i="10" s="1"/>
  <c r="J1129" i="10" s="1"/>
  <c r="I1007" i="11"/>
  <c r="J384" i="10" s="1"/>
  <c r="I1008" i="11"/>
  <c r="J414" i="10" s="1"/>
  <c r="I1009" i="11"/>
  <c r="J417" i="10" s="1"/>
  <c r="J1150" i="10" s="1"/>
  <c r="I1010" i="11"/>
  <c r="J423" i="10" s="1"/>
  <c r="J1155" i="10" s="1"/>
  <c r="I1011" i="11"/>
  <c r="J446" i="10" s="1"/>
  <c r="I1012" i="11"/>
  <c r="J469" i="10" s="1"/>
  <c r="I1013" i="11"/>
  <c r="J498" i="10" s="1"/>
  <c r="I1014" i="11"/>
  <c r="J515" i="10" s="1"/>
  <c r="I1015" i="11"/>
  <c r="J520" i="10" s="1"/>
  <c r="I1016" i="11"/>
  <c r="J529" i="10" s="1"/>
  <c r="I1017" i="11"/>
  <c r="J541" i="10" s="1"/>
  <c r="I1018" i="11"/>
  <c r="J550" i="10" s="1"/>
  <c r="I1019" i="11"/>
  <c r="J583" i="10" s="1"/>
  <c r="I1020" i="11"/>
  <c r="J584" i="10" s="1"/>
  <c r="I1021" i="11"/>
  <c r="J585" i="10" s="1"/>
  <c r="I1022" i="11"/>
  <c r="J586" i="10" s="1"/>
  <c r="I1023" i="11"/>
  <c r="J622" i="10" s="1"/>
  <c r="I1024" i="11"/>
  <c r="J648" i="10" s="1"/>
  <c r="I1025" i="11"/>
  <c r="J656" i="10" s="1"/>
  <c r="I1026" i="11"/>
  <c r="J678" i="10" s="1"/>
  <c r="I1027" i="11"/>
  <c r="J696" i="10" s="1"/>
  <c r="I1028" i="11"/>
  <c r="J697" i="10" s="1"/>
  <c r="I1029" i="11"/>
  <c r="J698" i="10" s="1"/>
  <c r="I1030" i="11"/>
  <c r="J699" i="10" s="1"/>
  <c r="I1031" i="11"/>
  <c r="J717" i="10" s="1"/>
  <c r="I1032" i="11"/>
  <c r="J738" i="10" s="1"/>
  <c r="I1033" i="11"/>
  <c r="J739" i="10" s="1"/>
  <c r="I1034" i="11"/>
  <c r="J740" i="10" s="1"/>
  <c r="I1035" i="11"/>
  <c r="J741" i="10" s="1"/>
  <c r="I1036" i="11"/>
  <c r="J766" i="10" s="1"/>
  <c r="I1037" i="11"/>
  <c r="J784" i="10" s="1"/>
  <c r="I1038" i="11"/>
  <c r="J791" i="10" s="1"/>
  <c r="I1039" i="11"/>
  <c r="J820" i="10" s="1"/>
  <c r="I1040" i="11"/>
  <c r="J839" i="10" s="1"/>
  <c r="I1041" i="11"/>
  <c r="J840" i="10" s="1"/>
  <c r="I1042" i="11"/>
  <c r="J841" i="10" s="1"/>
  <c r="I1043" i="11"/>
  <c r="J842" i="10" s="1"/>
  <c r="I1044" i="11"/>
  <c r="J871" i="10" s="1"/>
  <c r="I1045" i="11"/>
  <c r="J872" i="10" s="1"/>
  <c r="I1046" i="11"/>
  <c r="J873" i="10" s="1"/>
  <c r="I1047" i="11"/>
  <c r="J874" i="10" s="1"/>
  <c r="I1048" i="11"/>
  <c r="J892" i="10" s="1"/>
  <c r="I1049" i="11"/>
  <c r="J893" i="10" s="1"/>
  <c r="I1050" i="11"/>
  <c r="J894" i="10" s="1"/>
  <c r="I1051" i="11"/>
  <c r="J895" i="10" s="1"/>
  <c r="I1052" i="11"/>
  <c r="J921" i="10" s="1"/>
  <c r="I1053" i="11"/>
  <c r="J957" i="10" s="1"/>
  <c r="I1054" i="11"/>
  <c r="J978" i="10" s="1"/>
  <c r="I1055" i="11"/>
  <c r="J1002" i="10" s="1"/>
  <c r="J1304" i="10" s="1"/>
  <c r="I1056" i="11"/>
  <c r="J1042" i="10" s="1"/>
  <c r="I1057" i="11"/>
  <c r="J1056" i="10" s="1"/>
  <c r="I1058" i="11"/>
  <c r="J1061" i="10" s="1"/>
  <c r="J1326" i="10" s="1"/>
  <c r="I1059" i="11"/>
  <c r="J1065" i="10" s="1"/>
  <c r="J1329" i="10" s="1"/>
  <c r="I1060" i="11"/>
  <c r="J1084" i="10" s="1"/>
  <c r="J1341" i="10" s="1"/>
  <c r="I1065" i="11"/>
  <c r="J30" i="10" s="1"/>
  <c r="I1066" i="11"/>
  <c r="J65" i="10" s="1"/>
  <c r="I1067" i="11"/>
  <c r="J89" i="10" s="1"/>
  <c r="I1068" i="11"/>
  <c r="J95" i="10" s="1"/>
  <c r="I1069" i="11"/>
  <c r="J114" i="10" s="1"/>
  <c r="I1070" i="11"/>
  <c r="J132" i="10" s="1"/>
  <c r="I1071" i="11"/>
  <c r="J159" i="10" s="1"/>
  <c r="I1072" i="11"/>
  <c r="J168" i="10" s="1"/>
  <c r="I1073" i="11"/>
  <c r="J215" i="10" s="1"/>
  <c r="I1074" i="11"/>
  <c r="J242" i="10" s="1"/>
  <c r="I1075" i="11"/>
  <c r="J269" i="10" s="1"/>
  <c r="I1076" i="11"/>
  <c r="J300" i="10" s="1"/>
  <c r="I1077" i="11"/>
  <c r="J330" i="10" s="1"/>
  <c r="I1078" i="11"/>
  <c r="J360" i="10" s="1"/>
  <c r="I1079" i="11"/>
  <c r="J373" i="10" s="1"/>
  <c r="I1080" i="11"/>
  <c r="J378" i="10" s="1"/>
  <c r="I1081" i="11"/>
  <c r="J385" i="10" s="1"/>
  <c r="I1082" i="11"/>
  <c r="J391" i="10" s="1"/>
  <c r="I1083" i="11"/>
  <c r="J395" i="10" s="1"/>
  <c r="J1136" i="10" s="1"/>
  <c r="I1084" i="11"/>
  <c r="J400" i="10" s="1"/>
  <c r="I1085" i="11"/>
  <c r="J415" i="10" s="1"/>
  <c r="I1086" i="11"/>
  <c r="J422" i="10" s="1"/>
  <c r="I1087" i="11"/>
  <c r="J425" i="10" s="1"/>
  <c r="I1088" i="11"/>
  <c r="J426" i="10" s="1"/>
  <c r="J1157" i="10" s="1"/>
  <c r="I1089" i="11"/>
  <c r="J470" i="10" s="1"/>
  <c r="I1090" i="11"/>
  <c r="J513" i="10" s="1"/>
  <c r="I1091" i="11"/>
  <c r="J516" i="10" s="1"/>
  <c r="I1092" i="11"/>
  <c r="J521" i="10" s="1"/>
  <c r="I1093" i="11"/>
  <c r="J533" i="10" s="1"/>
  <c r="I1094" i="11"/>
  <c r="J542" i="10" s="1"/>
  <c r="I1095" i="11"/>
  <c r="J587" i="10" s="1"/>
  <c r="I1096" i="11"/>
  <c r="J588" i="10" s="1"/>
  <c r="I1097" i="11"/>
  <c r="J589" i="10" s="1"/>
  <c r="I1098" i="11"/>
  <c r="J596" i="10" s="1"/>
  <c r="I1099" i="11"/>
  <c r="J605" i="10" s="1"/>
  <c r="I1100" i="11"/>
  <c r="J623" i="10" s="1"/>
  <c r="I1101" i="11"/>
  <c r="J624" i="10" s="1"/>
  <c r="J1228" i="10" s="1"/>
  <c r="I1102" i="11"/>
  <c r="J649" i="10" s="1"/>
  <c r="I1103" i="11"/>
  <c r="J663" i="10" s="1"/>
  <c r="I1104" i="11"/>
  <c r="J679" i="10" s="1"/>
  <c r="I1105" i="11"/>
  <c r="J700" i="10" s="1"/>
  <c r="I1106" i="11"/>
  <c r="J701" i="10" s="1"/>
  <c r="I1107" i="11"/>
  <c r="J702" i="10" s="1"/>
  <c r="I1108" i="11"/>
  <c r="J703" i="10" s="1"/>
  <c r="I1109" i="11"/>
  <c r="J718" i="10" s="1"/>
  <c r="I1110" i="11"/>
  <c r="J721" i="10" s="1"/>
  <c r="J1239" i="10" s="1"/>
  <c r="I1111" i="11"/>
  <c r="J742" i="10" s="1"/>
  <c r="I1112" i="11"/>
  <c r="J743" i="10" s="1"/>
  <c r="I1113" i="11"/>
  <c r="J744" i="10" s="1"/>
  <c r="I1114" i="11"/>
  <c r="J745" i="10" s="1"/>
  <c r="I1115" i="11"/>
  <c r="J767" i="10" s="1"/>
  <c r="I1116" i="11"/>
  <c r="J775" i="10" s="1"/>
  <c r="I1117" i="11"/>
  <c r="J779" i="10" s="1"/>
  <c r="I1118" i="11"/>
  <c r="J785" i="10" s="1"/>
  <c r="I1119" i="11"/>
  <c r="J805" i="10" s="1"/>
  <c r="I1120" i="11"/>
  <c r="J821" i="10" s="1"/>
  <c r="I1121" i="11"/>
  <c r="J822" i="10" s="1"/>
  <c r="I1122" i="11"/>
  <c r="J823" i="10" s="1"/>
  <c r="I1123" i="11"/>
  <c r="J824" i="10" s="1"/>
  <c r="I1124" i="11"/>
  <c r="J843" i="10" s="1"/>
  <c r="I1125" i="11"/>
  <c r="J869" i="10" s="1"/>
  <c r="I1126" i="11"/>
  <c r="J896" i="10" s="1"/>
  <c r="I1127" i="11"/>
  <c r="J897" i="10" s="1"/>
  <c r="I1128" i="11"/>
  <c r="J898" i="10" s="1"/>
  <c r="I1129" i="11"/>
  <c r="J899" i="10" s="1"/>
  <c r="I1130" i="11"/>
  <c r="J901" i="10" s="1"/>
  <c r="I1131" i="11"/>
  <c r="J922" i="10" s="1"/>
  <c r="I1132" i="11"/>
  <c r="J923" i="10" s="1"/>
  <c r="I1133" i="11"/>
  <c r="J924" i="10" s="1"/>
  <c r="I1134" i="11"/>
  <c r="J925" i="10" s="1"/>
  <c r="I1135" i="11"/>
  <c r="J938" i="10" s="1"/>
  <c r="I1136" i="11"/>
  <c r="J958" i="10" s="1"/>
  <c r="I1137" i="11"/>
  <c r="J979" i="10" s="1"/>
  <c r="I1138" i="11"/>
  <c r="J980" i="10" s="1"/>
  <c r="J1284" i="10" s="1"/>
  <c r="I1139" i="11"/>
  <c r="J992" i="10" s="1"/>
  <c r="J1296" i="10" s="1"/>
  <c r="I1140" i="11"/>
  <c r="J1043" i="10" s="1"/>
  <c r="I1141" i="11"/>
  <c r="J1057" i="10" s="1"/>
  <c r="I1142" i="11"/>
  <c r="J1064" i="10" s="1"/>
  <c r="I1143" i="11"/>
  <c r="J1067" i="10" s="1"/>
  <c r="J1331" i="10" s="1"/>
  <c r="I1144" i="11"/>
  <c r="J1075" i="10" s="1"/>
  <c r="I1145" i="11"/>
  <c r="J1082" i="10" s="1"/>
  <c r="I1146" i="11"/>
  <c r="J1088" i="10" s="1"/>
  <c r="J1345" i="10" s="1"/>
  <c r="I1147" i="11"/>
  <c r="J1091" i="10" s="1"/>
  <c r="J1348" i="10" s="1"/>
  <c r="I1152" i="11"/>
  <c r="J31" i="10" s="1"/>
  <c r="I1153" i="11"/>
  <c r="J66" i="10" s="1"/>
  <c r="I1154" i="11"/>
  <c r="J90" i="10" s="1"/>
  <c r="I1155" i="11"/>
  <c r="J133" i="10" s="1"/>
  <c r="I1156" i="11"/>
  <c r="J216" i="10" s="1"/>
  <c r="I1157" i="11"/>
  <c r="J243" i="10" s="1"/>
  <c r="I1158" i="11"/>
  <c r="J270" i="10" s="1"/>
  <c r="I1159" i="11"/>
  <c r="J301" i="10" s="1"/>
  <c r="I1160" i="11"/>
  <c r="J331" i="10" s="1"/>
  <c r="I1161" i="11"/>
  <c r="J361" i="10" s="1"/>
  <c r="I1162" i="11"/>
  <c r="J379" i="10" s="1"/>
  <c r="I1163" i="11"/>
  <c r="J387" i="10" s="1"/>
  <c r="J1132" i="10" s="1"/>
  <c r="I1164" i="11"/>
  <c r="J392" i="10" s="1"/>
  <c r="I1165" i="11"/>
  <c r="J394" i="10" s="1"/>
  <c r="J1135" i="10" s="1"/>
  <c r="I1166" i="11"/>
  <c r="J401" i="10" s="1"/>
  <c r="I1167" i="11"/>
  <c r="J416" i="10" s="1"/>
  <c r="I1168" i="11"/>
  <c r="J418" i="10" s="1"/>
  <c r="J1151" i="10" s="1"/>
  <c r="I1169" i="11"/>
  <c r="J471" i="10" s="1"/>
  <c r="I1170" i="11"/>
  <c r="J474" i="10" s="1"/>
  <c r="I1171" i="11"/>
  <c r="J543" i="10" s="1"/>
  <c r="I1172" i="11"/>
  <c r="J590" i="10" s="1"/>
  <c r="I1173" i="11"/>
  <c r="J591" i="10" s="1"/>
  <c r="I1174" i="11"/>
  <c r="J592" i="10" s="1"/>
  <c r="I1175" i="11"/>
  <c r="J593" i="10" s="1"/>
  <c r="I1176" i="11"/>
  <c r="J650" i="10" s="1"/>
  <c r="I1177" i="11"/>
  <c r="J704" i="10" s="1"/>
  <c r="I1178" i="11"/>
  <c r="J719" i="10" s="1"/>
  <c r="I1179" i="11"/>
  <c r="J746" i="10" s="1"/>
  <c r="I1180" i="11"/>
  <c r="J768" i="10" s="1"/>
  <c r="I1181" i="11"/>
  <c r="J771" i="10" s="1"/>
  <c r="J1245" i="10" s="1"/>
  <c r="I1182" i="11"/>
  <c r="J911" i="10" s="1"/>
  <c r="I1183" i="11"/>
  <c r="J926" i="10" s="1"/>
  <c r="I1184" i="11"/>
  <c r="J928" i="10" s="1"/>
  <c r="I1185" i="11"/>
  <c r="J930" i="10" s="1"/>
  <c r="I1186" i="11"/>
  <c r="J993" i="10" s="1"/>
  <c r="J1297" i="10" s="1"/>
  <c r="I1187" i="11"/>
  <c r="J994" i="10" s="1"/>
  <c r="J1298" i="10" s="1"/>
  <c r="I1188" i="11"/>
  <c r="J1044" i="10" s="1"/>
  <c r="I1189" i="11"/>
  <c r="J1058" i="10" s="1"/>
  <c r="I1190" i="11"/>
  <c r="J1062" i="10" s="1"/>
  <c r="J1327" i="10" s="1"/>
  <c r="I1191" i="11"/>
  <c r="J1070" i="10" s="1"/>
  <c r="J1334" i="10" s="1"/>
  <c r="I1192" i="11"/>
  <c r="J1083" i="10" s="1"/>
  <c r="I1193" i="11"/>
  <c r="J1090" i="10" s="1"/>
  <c r="J1347" i="10" s="1"/>
  <c r="I8" i="11"/>
  <c r="J2" i="10" s="1"/>
  <c r="J1308" i="10" l="1"/>
  <c r="J1138" i="10"/>
  <c r="J1130" i="10"/>
  <c r="J1140" i="10"/>
  <c r="J1278" i="10"/>
  <c r="J1189" i="10"/>
  <c r="J1214" i="10"/>
  <c r="J1274" i="10"/>
  <c r="J1216" i="10"/>
  <c r="J1112" i="10"/>
  <c r="J1247" i="10"/>
  <c r="J1215" i="10"/>
  <c r="J1110" i="10"/>
  <c r="J1111" i="10"/>
  <c r="J1102" i="10"/>
  <c r="J983" i="10"/>
  <c r="J1271" i="10"/>
  <c r="J1199" i="10"/>
  <c r="J1128" i="10"/>
  <c r="J1269" i="10"/>
  <c r="J1229" i="10"/>
  <c r="J1118" i="10"/>
  <c r="J1109" i="10"/>
  <c r="J1241" i="10"/>
  <c r="J1323" i="10"/>
  <c r="J1279" i="10"/>
  <c r="J1270" i="10"/>
  <c r="J1262" i="10"/>
  <c r="J1350" i="10"/>
  <c r="J1127" i="10"/>
  <c r="J1264" i="10"/>
  <c r="J1227" i="10"/>
  <c r="J1209" i="10"/>
  <c r="J1117" i="10"/>
  <c r="J1108" i="10"/>
  <c r="J1337" i="10"/>
  <c r="J1231" i="10"/>
  <c r="J1283" i="10"/>
  <c r="J1220" i="10"/>
  <c r="J1106" i="10"/>
  <c r="J1282" i="10"/>
  <c r="J1211" i="10"/>
  <c r="J1322" i="10"/>
  <c r="J1242" i="10"/>
  <c r="J1116" i="10"/>
  <c r="J1107" i="10"/>
  <c r="J1154" i="10"/>
  <c r="J1149" i="10"/>
  <c r="J1234" i="10"/>
  <c r="J1277" i="10"/>
  <c r="J1268" i="10"/>
  <c r="J1340" i="10"/>
  <c r="J1240" i="10"/>
  <c r="J1223" i="10"/>
  <c r="J1207" i="10"/>
  <c r="J1105" i="10"/>
  <c r="J1265" i="10"/>
  <c r="J1303" i="10"/>
  <c r="J1232" i="10"/>
  <c r="J1213" i="10"/>
  <c r="J1263" i="10"/>
  <c r="J1276" i="10"/>
  <c r="J1267" i="10"/>
  <c r="J1335" i="10"/>
  <c r="J1191" i="10"/>
  <c r="J1141" i="10"/>
  <c r="J1253" i="10"/>
  <c r="J1210" i="10"/>
  <c r="J1222" i="10"/>
  <c r="J1114" i="10"/>
  <c r="J1104" i="10"/>
  <c r="J1289" i="10"/>
  <c r="J1100" i="10"/>
  <c r="J1133" i="10"/>
  <c r="J1328" i="10"/>
  <c r="J1226" i="10"/>
  <c r="J1248" i="10"/>
  <c r="J1219" i="10"/>
  <c r="J1224" i="10"/>
  <c r="J1156" i="10"/>
  <c r="J1275" i="10"/>
  <c r="J1266" i="10"/>
  <c r="J1281" i="10"/>
  <c r="J1250" i="10"/>
  <c r="J1218" i="10"/>
  <c r="J1190" i="10"/>
  <c r="J1249" i="10"/>
  <c r="J1318" i="10"/>
  <c r="J1237" i="10"/>
  <c r="J1221" i="10"/>
  <c r="J1202" i="10"/>
  <c r="J1113" i="10"/>
  <c r="J1103" i="10"/>
  <c r="G287" i="11"/>
  <c r="C287" i="11"/>
  <c r="D1194" i="11"/>
  <c r="D1148" i="11"/>
  <c r="D1061" i="11"/>
  <c r="D986" i="11"/>
  <c r="D920" i="11"/>
  <c r="D915" i="11"/>
  <c r="D835" i="11"/>
  <c r="D813" i="11"/>
  <c r="D750" i="11"/>
  <c r="D724" i="11"/>
  <c r="D707" i="11"/>
  <c r="D667" i="11"/>
  <c r="D638" i="11"/>
  <c r="D562" i="11"/>
  <c r="D524" i="11"/>
  <c r="D495" i="11"/>
  <c r="D449" i="11"/>
  <c r="D327" i="11"/>
  <c r="D293" i="11"/>
  <c r="D257" i="11"/>
  <c r="D224" i="11"/>
  <c r="D89" i="11"/>
  <c r="D59" i="11"/>
  <c r="G1153" i="11"/>
  <c r="G1154" i="11"/>
  <c r="G1155" i="11"/>
  <c r="G1156" i="11"/>
  <c r="G1157" i="11"/>
  <c r="G1158" i="11"/>
  <c r="G1159" i="11"/>
  <c r="G1160" i="11"/>
  <c r="G1161" i="11"/>
  <c r="G1162" i="11"/>
  <c r="G1163" i="11"/>
  <c r="G1164" i="11"/>
  <c r="G1165" i="11"/>
  <c r="G1166" i="11"/>
  <c r="G1167" i="11"/>
  <c r="G1168" i="11"/>
  <c r="G1169" i="11"/>
  <c r="G1170" i="11"/>
  <c r="G1171" i="11"/>
  <c r="G1172" i="11"/>
  <c r="G1173" i="11"/>
  <c r="G1174" i="11"/>
  <c r="G1175" i="11"/>
  <c r="G1176" i="11"/>
  <c r="G1177" i="11"/>
  <c r="G1178" i="11"/>
  <c r="G1179" i="11"/>
  <c r="G1180" i="11"/>
  <c r="G1181" i="11"/>
  <c r="G1182" i="11"/>
  <c r="G1183" i="11"/>
  <c r="G1184" i="11"/>
  <c r="G1185" i="11"/>
  <c r="G1186" i="11"/>
  <c r="G1187" i="11"/>
  <c r="G1188" i="11"/>
  <c r="G1189" i="11"/>
  <c r="G1190" i="11"/>
  <c r="G1191" i="11"/>
  <c r="G1192" i="11"/>
  <c r="G1193" i="11"/>
  <c r="G1152" i="11"/>
  <c r="G1066" i="11"/>
  <c r="G1067" i="11"/>
  <c r="G1068" i="11"/>
  <c r="G1069" i="11"/>
  <c r="G1070" i="11"/>
  <c r="G1071" i="11"/>
  <c r="G1072" i="11"/>
  <c r="G1073" i="11"/>
  <c r="G1074" i="11"/>
  <c r="G1075" i="11"/>
  <c r="G1076" i="11"/>
  <c r="G1077" i="11"/>
  <c r="G1078" i="11"/>
  <c r="G1079" i="11"/>
  <c r="G1080" i="11"/>
  <c r="G1081" i="11"/>
  <c r="G1082" i="11"/>
  <c r="G1083" i="11"/>
  <c r="G1084" i="11"/>
  <c r="G1085" i="11"/>
  <c r="G1086" i="11"/>
  <c r="G1087" i="11"/>
  <c r="G1088" i="11"/>
  <c r="G1089" i="11"/>
  <c r="G1090" i="11"/>
  <c r="G1091" i="11"/>
  <c r="G1092" i="11"/>
  <c r="G1093" i="11"/>
  <c r="G1094" i="11"/>
  <c r="G1095" i="11"/>
  <c r="G1096" i="11"/>
  <c r="G1097" i="11"/>
  <c r="G1098" i="11"/>
  <c r="G1099" i="11"/>
  <c r="G1100" i="11"/>
  <c r="G1101" i="11"/>
  <c r="G1102" i="11"/>
  <c r="G1103" i="11"/>
  <c r="G1104" i="11"/>
  <c r="G1105" i="11"/>
  <c r="G1106" i="11"/>
  <c r="G1107" i="11"/>
  <c r="G1108" i="11"/>
  <c r="G1109" i="11"/>
  <c r="G1110" i="11"/>
  <c r="G1111" i="11"/>
  <c r="G1112" i="11"/>
  <c r="G1113" i="11"/>
  <c r="G1114" i="11"/>
  <c r="G1115" i="11"/>
  <c r="G1116" i="11"/>
  <c r="G1117" i="11"/>
  <c r="G1118" i="11"/>
  <c r="G1119" i="11"/>
  <c r="G1120" i="11"/>
  <c r="G1121" i="11"/>
  <c r="G1122" i="11"/>
  <c r="G1123" i="11"/>
  <c r="G1124" i="11"/>
  <c r="G1125" i="11"/>
  <c r="G1126" i="11"/>
  <c r="G1127" i="11"/>
  <c r="G1128" i="11"/>
  <c r="G1129" i="11"/>
  <c r="G1130" i="11"/>
  <c r="G1131" i="11"/>
  <c r="G1132" i="11"/>
  <c r="G1133" i="11"/>
  <c r="G1134" i="11"/>
  <c r="G1135" i="11"/>
  <c r="G1136" i="11"/>
  <c r="G1137" i="11"/>
  <c r="G1138" i="11"/>
  <c r="G1139" i="11"/>
  <c r="G1140" i="11"/>
  <c r="G1141" i="11"/>
  <c r="G1142" i="11"/>
  <c r="G1143" i="11"/>
  <c r="G1144" i="11"/>
  <c r="G1145" i="11"/>
  <c r="G1146" i="11"/>
  <c r="G1147" i="11"/>
  <c r="G1065" i="11"/>
  <c r="G991" i="11"/>
  <c r="G992" i="11"/>
  <c r="G993" i="11"/>
  <c r="G994" i="11"/>
  <c r="G995" i="11"/>
  <c r="G996" i="11"/>
  <c r="G997" i="11"/>
  <c r="G998" i="11"/>
  <c r="G999" i="11"/>
  <c r="G1000" i="11"/>
  <c r="G1001" i="11"/>
  <c r="G1002" i="11"/>
  <c r="G1003" i="11"/>
  <c r="G1004" i="11"/>
  <c r="G1005" i="11"/>
  <c r="G1006" i="11"/>
  <c r="G1007" i="11"/>
  <c r="G1008" i="11"/>
  <c r="G1009" i="11"/>
  <c r="G1010" i="11"/>
  <c r="G1011" i="11"/>
  <c r="G1012" i="11"/>
  <c r="G1013" i="11"/>
  <c r="G1014" i="11"/>
  <c r="G1015" i="11"/>
  <c r="G1016" i="11"/>
  <c r="G1017" i="11"/>
  <c r="G1018" i="11"/>
  <c r="G1019" i="11"/>
  <c r="G1020" i="11"/>
  <c r="G1021" i="11"/>
  <c r="G1022" i="11"/>
  <c r="G1023" i="11"/>
  <c r="G1024" i="11"/>
  <c r="G1025" i="11"/>
  <c r="G1026" i="11"/>
  <c r="G1027" i="11"/>
  <c r="G1028" i="11"/>
  <c r="G1029" i="11"/>
  <c r="G1030" i="11"/>
  <c r="G1031" i="11"/>
  <c r="G1032" i="11"/>
  <c r="G1033" i="11"/>
  <c r="G1034" i="11"/>
  <c r="G1035" i="11"/>
  <c r="G1036" i="11"/>
  <c r="G1037" i="11"/>
  <c r="G1038" i="11"/>
  <c r="G1039" i="11"/>
  <c r="G1040" i="11"/>
  <c r="G1041" i="11"/>
  <c r="G1042" i="11"/>
  <c r="G1043" i="11"/>
  <c r="G1044" i="11"/>
  <c r="G1045" i="11"/>
  <c r="G1046" i="11"/>
  <c r="G1047" i="11"/>
  <c r="G1048" i="11"/>
  <c r="G1049" i="11"/>
  <c r="G1050" i="11"/>
  <c r="G1051" i="11"/>
  <c r="G1052" i="11"/>
  <c r="G1053" i="11"/>
  <c r="G1054" i="11"/>
  <c r="G1055" i="11"/>
  <c r="G1056" i="11"/>
  <c r="G1057" i="11"/>
  <c r="G1058" i="11"/>
  <c r="G1059" i="11"/>
  <c r="G1060" i="11"/>
  <c r="G990" i="11"/>
  <c r="G925" i="11"/>
  <c r="G926" i="11"/>
  <c r="G927" i="11"/>
  <c r="G928" i="11"/>
  <c r="G929" i="11"/>
  <c r="G930" i="11"/>
  <c r="G931" i="11"/>
  <c r="G932" i="11"/>
  <c r="G933" i="11"/>
  <c r="G934" i="11"/>
  <c r="G935" i="11"/>
  <c r="G936" i="11"/>
  <c r="G937" i="11"/>
  <c r="G938" i="11"/>
  <c r="G939" i="11"/>
  <c r="G940" i="11"/>
  <c r="G941" i="11"/>
  <c r="G942" i="11"/>
  <c r="G943" i="11"/>
  <c r="G944" i="11"/>
  <c r="G945" i="11"/>
  <c r="G946" i="11"/>
  <c r="G947" i="11"/>
  <c r="G948" i="11"/>
  <c r="G949" i="11"/>
  <c r="G950" i="11"/>
  <c r="G951" i="11"/>
  <c r="G952" i="11"/>
  <c r="G953" i="11"/>
  <c r="G954" i="11"/>
  <c r="G955" i="11"/>
  <c r="G956" i="11"/>
  <c r="G957" i="11"/>
  <c r="G958" i="11"/>
  <c r="G959" i="11"/>
  <c r="G960" i="11"/>
  <c r="G961" i="11"/>
  <c r="G962" i="11"/>
  <c r="G963" i="11"/>
  <c r="G964" i="11"/>
  <c r="G965" i="11"/>
  <c r="G966" i="11"/>
  <c r="G967" i="11"/>
  <c r="G968" i="11"/>
  <c r="G969" i="11"/>
  <c r="G970" i="11"/>
  <c r="G971" i="11"/>
  <c r="G972" i="11"/>
  <c r="G973" i="11"/>
  <c r="G974" i="11"/>
  <c r="G975" i="11"/>
  <c r="G976" i="11"/>
  <c r="G977" i="11"/>
  <c r="G978" i="11"/>
  <c r="G979" i="11"/>
  <c r="G980" i="11"/>
  <c r="G981" i="11"/>
  <c r="G982" i="11"/>
  <c r="G983" i="11"/>
  <c r="G984" i="11"/>
  <c r="G985" i="11"/>
  <c r="G924" i="11"/>
  <c r="G919" i="11"/>
  <c r="G840" i="11"/>
  <c r="G841" i="11"/>
  <c r="G842" i="11"/>
  <c r="G843" i="11"/>
  <c r="G844" i="11"/>
  <c r="G845" i="11"/>
  <c r="G846" i="11"/>
  <c r="G847" i="11"/>
  <c r="G848" i="11"/>
  <c r="G849" i="11"/>
  <c r="G850" i="11"/>
  <c r="G851" i="11"/>
  <c r="G852" i="11"/>
  <c r="G853" i="11"/>
  <c r="G854" i="11"/>
  <c r="G855" i="11"/>
  <c r="G856" i="11"/>
  <c r="G857" i="11"/>
  <c r="G858" i="11"/>
  <c r="G859" i="11"/>
  <c r="G860" i="11"/>
  <c r="G861" i="11"/>
  <c r="G862" i="11"/>
  <c r="G863" i="11"/>
  <c r="G864" i="11"/>
  <c r="G865" i="11"/>
  <c r="G866" i="11"/>
  <c r="G867" i="11"/>
  <c r="G868" i="11"/>
  <c r="G869" i="11"/>
  <c r="G870" i="11"/>
  <c r="G871" i="11"/>
  <c r="G872" i="11"/>
  <c r="G873" i="11"/>
  <c r="G874" i="11"/>
  <c r="G875" i="11"/>
  <c r="G876" i="11"/>
  <c r="G877" i="11"/>
  <c r="G878" i="11"/>
  <c r="G879" i="11"/>
  <c r="G880" i="11"/>
  <c r="G881" i="11"/>
  <c r="G882" i="11"/>
  <c r="G883" i="11"/>
  <c r="G884" i="11"/>
  <c r="G885" i="11"/>
  <c r="G886" i="11"/>
  <c r="G887" i="11"/>
  <c r="G888" i="11"/>
  <c r="G889" i="11"/>
  <c r="G890" i="11"/>
  <c r="G891" i="11"/>
  <c r="G892" i="11"/>
  <c r="G893" i="11"/>
  <c r="G894" i="11"/>
  <c r="G895" i="11"/>
  <c r="G896" i="11"/>
  <c r="G897" i="11"/>
  <c r="G898" i="11"/>
  <c r="G899" i="11"/>
  <c r="G900" i="11"/>
  <c r="G901" i="11"/>
  <c r="G902" i="11"/>
  <c r="G903" i="11"/>
  <c r="G904" i="11"/>
  <c r="G905" i="11"/>
  <c r="G906" i="11"/>
  <c r="G907" i="11"/>
  <c r="G908" i="11"/>
  <c r="G909" i="11"/>
  <c r="G910" i="11"/>
  <c r="G911" i="11"/>
  <c r="G912" i="11"/>
  <c r="G913" i="11"/>
  <c r="G914" i="11"/>
  <c r="G839" i="11"/>
  <c r="G818" i="11"/>
  <c r="G819" i="11"/>
  <c r="G820" i="11"/>
  <c r="G821" i="11"/>
  <c r="G822" i="11"/>
  <c r="G823" i="11"/>
  <c r="G824" i="11"/>
  <c r="G825" i="11"/>
  <c r="G826" i="11"/>
  <c r="G827" i="11"/>
  <c r="G828" i="11"/>
  <c r="G829" i="11"/>
  <c r="G830" i="11"/>
  <c r="G831" i="11"/>
  <c r="G832" i="11"/>
  <c r="G833" i="11"/>
  <c r="G834" i="11"/>
  <c r="G817" i="11"/>
  <c r="G755" i="11"/>
  <c r="G756" i="11"/>
  <c r="G757" i="11"/>
  <c r="G758" i="11"/>
  <c r="G759" i="11"/>
  <c r="G760" i="11"/>
  <c r="G761" i="11"/>
  <c r="G762" i="11"/>
  <c r="G763" i="11"/>
  <c r="G764" i="11"/>
  <c r="G765" i="11"/>
  <c r="G766" i="11"/>
  <c r="G767" i="11"/>
  <c r="G768" i="11"/>
  <c r="G769" i="11"/>
  <c r="G770" i="11"/>
  <c r="G771" i="11"/>
  <c r="G772" i="11"/>
  <c r="G773" i="11"/>
  <c r="G774" i="11"/>
  <c r="G775" i="11"/>
  <c r="G776" i="11"/>
  <c r="G777" i="11"/>
  <c r="G778" i="11"/>
  <c r="G779" i="11"/>
  <c r="G780" i="11"/>
  <c r="G781" i="11"/>
  <c r="G782" i="11"/>
  <c r="G783" i="11"/>
  <c r="G784" i="11"/>
  <c r="G785" i="11"/>
  <c r="G786" i="11"/>
  <c r="G787" i="11"/>
  <c r="G788" i="11"/>
  <c r="G789" i="11"/>
  <c r="G790" i="11"/>
  <c r="G791" i="11"/>
  <c r="G792" i="11"/>
  <c r="G793" i="11"/>
  <c r="G794" i="11"/>
  <c r="G795" i="11"/>
  <c r="G796" i="11"/>
  <c r="G797" i="11"/>
  <c r="G798" i="11"/>
  <c r="G799" i="11"/>
  <c r="G800" i="11"/>
  <c r="G801" i="11"/>
  <c r="G802" i="11"/>
  <c r="G803" i="11"/>
  <c r="G804" i="11"/>
  <c r="G805" i="11"/>
  <c r="G806" i="11"/>
  <c r="G807" i="11"/>
  <c r="G808" i="11"/>
  <c r="G809" i="11"/>
  <c r="G810" i="11"/>
  <c r="G811" i="11"/>
  <c r="G812" i="11"/>
  <c r="G754" i="11"/>
  <c r="G729" i="11"/>
  <c r="G730" i="11"/>
  <c r="G731" i="11"/>
  <c r="G732" i="11"/>
  <c r="G733" i="11"/>
  <c r="G734" i="11"/>
  <c r="G735" i="11"/>
  <c r="G736" i="11"/>
  <c r="G737" i="11"/>
  <c r="G738" i="11"/>
  <c r="G739" i="11"/>
  <c r="G740" i="11"/>
  <c r="G741" i="11"/>
  <c r="G742" i="11"/>
  <c r="G743" i="11"/>
  <c r="G744" i="11"/>
  <c r="G745" i="11"/>
  <c r="G746" i="11"/>
  <c r="G747" i="11"/>
  <c r="G748" i="11"/>
  <c r="G749" i="11"/>
  <c r="G728" i="11"/>
  <c r="G712" i="11"/>
  <c r="G713" i="11"/>
  <c r="G714" i="11"/>
  <c r="G715" i="11"/>
  <c r="G716" i="11"/>
  <c r="G717" i="11"/>
  <c r="G718" i="11"/>
  <c r="G719" i="11"/>
  <c r="G720" i="11"/>
  <c r="G721" i="11"/>
  <c r="G722" i="11"/>
  <c r="G723" i="11"/>
  <c r="G711" i="11"/>
  <c r="G672" i="11"/>
  <c r="G673" i="11"/>
  <c r="G674" i="11"/>
  <c r="G675" i="11"/>
  <c r="G676" i="11"/>
  <c r="G677" i="11"/>
  <c r="G678" i="11"/>
  <c r="G679" i="11"/>
  <c r="G680" i="11"/>
  <c r="G681" i="11"/>
  <c r="G682" i="11"/>
  <c r="G683" i="11"/>
  <c r="G684" i="11"/>
  <c r="G685" i="11"/>
  <c r="G686" i="11"/>
  <c r="G687" i="11"/>
  <c r="G688" i="11"/>
  <c r="G689" i="11"/>
  <c r="G690" i="11"/>
  <c r="G691" i="11"/>
  <c r="G692" i="11"/>
  <c r="G693" i="11"/>
  <c r="G694" i="11"/>
  <c r="G695" i="11"/>
  <c r="G696" i="11"/>
  <c r="G697" i="11"/>
  <c r="G698" i="11"/>
  <c r="G699" i="11"/>
  <c r="G700" i="11"/>
  <c r="G701" i="11"/>
  <c r="G702" i="11"/>
  <c r="G703" i="11"/>
  <c r="G704" i="11"/>
  <c r="G705" i="11"/>
  <c r="G706" i="11"/>
  <c r="G671" i="11"/>
  <c r="G643" i="11"/>
  <c r="G644" i="11"/>
  <c r="G645" i="11"/>
  <c r="G646" i="11"/>
  <c r="G647" i="11"/>
  <c r="G648" i="11"/>
  <c r="G649" i="11"/>
  <c r="G650" i="11"/>
  <c r="G651" i="11"/>
  <c r="G652" i="11"/>
  <c r="G653" i="11"/>
  <c r="G654" i="11"/>
  <c r="G655" i="11"/>
  <c r="G656" i="11"/>
  <c r="G657" i="11"/>
  <c r="G658" i="11"/>
  <c r="G659" i="11"/>
  <c r="G660" i="11"/>
  <c r="G661" i="11"/>
  <c r="G662" i="11"/>
  <c r="G663" i="11"/>
  <c r="G664" i="11"/>
  <c r="G665" i="11"/>
  <c r="G666" i="11"/>
  <c r="G642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97" i="11"/>
  <c r="G598" i="11"/>
  <c r="G599" i="11"/>
  <c r="G600" i="11"/>
  <c r="G601" i="11"/>
  <c r="G602" i="11"/>
  <c r="G603" i="11"/>
  <c r="G604" i="11"/>
  <c r="G605" i="11"/>
  <c r="G606" i="11"/>
  <c r="G607" i="11"/>
  <c r="G608" i="11"/>
  <c r="G609" i="11"/>
  <c r="G610" i="11"/>
  <c r="G611" i="11"/>
  <c r="G612" i="11"/>
  <c r="G613" i="11"/>
  <c r="G614" i="11"/>
  <c r="G615" i="11"/>
  <c r="G616" i="11"/>
  <c r="G617" i="11"/>
  <c r="G618" i="11"/>
  <c r="G619" i="11"/>
  <c r="G620" i="11"/>
  <c r="G621" i="11"/>
  <c r="G622" i="11"/>
  <c r="G623" i="11"/>
  <c r="G624" i="11"/>
  <c r="G625" i="11"/>
  <c r="G626" i="11"/>
  <c r="G627" i="11"/>
  <c r="G628" i="11"/>
  <c r="G629" i="11"/>
  <c r="G630" i="11"/>
  <c r="G631" i="11"/>
  <c r="G632" i="11"/>
  <c r="G633" i="11"/>
  <c r="G634" i="11"/>
  <c r="G635" i="11"/>
  <c r="G636" i="11"/>
  <c r="G637" i="11"/>
  <c r="G577" i="11"/>
  <c r="G567" i="11"/>
  <c r="G568" i="11"/>
  <c r="G569" i="11"/>
  <c r="G570" i="11"/>
  <c r="G571" i="11"/>
  <c r="G572" i="11"/>
  <c r="G566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28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499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53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6" i="11"/>
  <c r="G427" i="11"/>
  <c r="G428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331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297" i="11"/>
  <c r="G262" i="11"/>
  <c r="G263" i="11"/>
  <c r="G264" i="11"/>
  <c r="G265" i="11"/>
  <c r="G266" i="11"/>
  <c r="G267" i="11"/>
  <c r="G268" i="11"/>
  <c r="G269" i="11"/>
  <c r="G270" i="11"/>
  <c r="G271" i="11"/>
  <c r="G272" i="11"/>
  <c r="G273" i="11"/>
  <c r="G274" i="11"/>
  <c r="G275" i="11"/>
  <c r="G276" i="11"/>
  <c r="G277" i="11"/>
  <c r="G278" i="11"/>
  <c r="G279" i="11"/>
  <c r="G280" i="11"/>
  <c r="G281" i="11"/>
  <c r="G282" i="11"/>
  <c r="G283" i="11"/>
  <c r="G284" i="11"/>
  <c r="G285" i="11"/>
  <c r="G286" i="11"/>
  <c r="G288" i="11"/>
  <c r="G289" i="11"/>
  <c r="G290" i="11"/>
  <c r="G291" i="11"/>
  <c r="G292" i="11"/>
  <c r="G261" i="11"/>
  <c r="G229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28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3" i="11"/>
  <c r="G154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G170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0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5" i="11"/>
  <c r="G216" i="11"/>
  <c r="G217" i="11"/>
  <c r="G218" i="11"/>
  <c r="G219" i="11"/>
  <c r="G220" i="11"/>
  <c r="G221" i="11"/>
  <c r="G222" i="11"/>
  <c r="K223" i="11"/>
  <c r="G93" i="11"/>
  <c r="G64" i="11"/>
  <c r="G65" i="11"/>
  <c r="G66" i="11"/>
  <c r="G67" i="11"/>
  <c r="G68" i="11"/>
  <c r="G69" i="11"/>
  <c r="G70" i="11"/>
  <c r="G71" i="1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63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8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52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065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990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24" i="11"/>
  <c r="C919" i="11"/>
  <c r="C920" i="11" s="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839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17" i="11"/>
  <c r="C812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754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28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1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671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42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577" i="11"/>
  <c r="C567" i="11"/>
  <c r="C568" i="11"/>
  <c r="C569" i="11"/>
  <c r="C570" i="11"/>
  <c r="C571" i="11"/>
  <c r="C572" i="11"/>
  <c r="C566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28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499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53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331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297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8" i="11"/>
  <c r="C289" i="11"/>
  <c r="C290" i="11"/>
  <c r="C291" i="11"/>
  <c r="C292" i="11"/>
  <c r="C261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28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9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63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8" i="11"/>
  <c r="J1287" i="10" l="1"/>
  <c r="J1288" i="10" s="1"/>
  <c r="J1356" i="10" s="1"/>
  <c r="J1358" i="10" s="1"/>
  <c r="G724" i="11"/>
  <c r="G915" i="11"/>
  <c r="G813" i="11"/>
  <c r="G449" i="11"/>
  <c r="G524" i="11"/>
  <c r="G707" i="11"/>
  <c r="G495" i="11"/>
  <c r="G1148" i="11"/>
  <c r="G667" i="11"/>
  <c r="G89" i="11"/>
  <c r="G562" i="11"/>
  <c r="G750" i="11"/>
  <c r="G986" i="11"/>
  <c r="G1194" i="11"/>
  <c r="G327" i="11"/>
  <c r="G638" i="11"/>
  <c r="G835" i="11"/>
  <c r="G59" i="11"/>
  <c r="G257" i="11"/>
  <c r="G1061" i="11"/>
  <c r="G224" i="11"/>
  <c r="G293" i="11"/>
  <c r="G573" i="11"/>
  <c r="K215" i="11"/>
  <c r="K167" i="11"/>
  <c r="K119" i="11"/>
  <c r="K283" i="11"/>
  <c r="K267" i="11"/>
  <c r="K421" i="11"/>
  <c r="K520" i="11"/>
  <c r="K543" i="11"/>
  <c r="K703" i="11"/>
  <c r="K679" i="11"/>
  <c r="K711" i="11"/>
  <c r="K784" i="11"/>
  <c r="K760" i="11"/>
  <c r="K883" i="11"/>
  <c r="K851" i="11"/>
  <c r="K1048" i="11"/>
  <c r="K1134" i="11"/>
  <c r="K1183" i="11"/>
  <c r="K28" i="11"/>
  <c r="K12" i="11"/>
  <c r="K190" i="11"/>
  <c r="K291" i="11"/>
  <c r="K436" i="11"/>
  <c r="K488" i="11"/>
  <c r="K550" i="11"/>
  <c r="K661" i="11"/>
  <c r="K807" i="11"/>
  <c r="K775" i="11"/>
  <c r="K759" i="11"/>
  <c r="K882" i="11"/>
  <c r="K850" i="11"/>
  <c r="K842" i="11"/>
  <c r="K1047" i="11"/>
  <c r="K1007" i="11"/>
  <c r="K1109" i="11"/>
  <c r="K1174" i="11"/>
  <c r="K8" i="11"/>
  <c r="K51" i="11"/>
  <c r="K43" i="11"/>
  <c r="K35" i="11"/>
  <c r="K27" i="11"/>
  <c r="K19" i="11"/>
  <c r="K11" i="11"/>
  <c r="K84" i="11"/>
  <c r="K76" i="11"/>
  <c r="K68" i="11"/>
  <c r="K221" i="11"/>
  <c r="K213" i="11"/>
  <c r="K205" i="11"/>
  <c r="K197" i="11"/>
  <c r="K189" i="11"/>
  <c r="K181" i="11"/>
  <c r="K173" i="11"/>
  <c r="K165" i="11"/>
  <c r="K157" i="11"/>
  <c r="K149" i="11"/>
  <c r="K141" i="11"/>
  <c r="K133" i="11"/>
  <c r="K125" i="11"/>
  <c r="K117" i="11"/>
  <c r="K109" i="11"/>
  <c r="K101" i="11"/>
  <c r="K228" i="11"/>
  <c r="K249" i="11"/>
  <c r="K241" i="11"/>
  <c r="K233" i="11"/>
  <c r="K290" i="11"/>
  <c r="K281" i="11"/>
  <c r="K273" i="11"/>
  <c r="K265" i="11"/>
  <c r="K323" i="11"/>
  <c r="K315" i="11"/>
  <c r="K307" i="11"/>
  <c r="K299" i="11"/>
  <c r="K443" i="11"/>
  <c r="K435" i="11"/>
  <c r="K427" i="11"/>
  <c r="K419" i="11"/>
  <c r="K411" i="11"/>
  <c r="K403" i="11"/>
  <c r="K395" i="11"/>
  <c r="K387" i="11"/>
  <c r="K379" i="11"/>
  <c r="K371" i="11"/>
  <c r="K363" i="11"/>
  <c r="K355" i="11"/>
  <c r="K347" i="11"/>
  <c r="K339" i="11"/>
  <c r="K453" i="11"/>
  <c r="K487" i="11"/>
  <c r="K479" i="11"/>
  <c r="K471" i="11"/>
  <c r="K463" i="11"/>
  <c r="K455" i="11"/>
  <c r="K518" i="11"/>
  <c r="K510" i="11"/>
  <c r="K502" i="11"/>
  <c r="K557" i="11"/>
  <c r="K549" i="11"/>
  <c r="K541" i="11"/>
  <c r="K533" i="11"/>
  <c r="K570" i="11"/>
  <c r="K634" i="11"/>
  <c r="K626" i="11"/>
  <c r="K618" i="11"/>
  <c r="K610" i="11"/>
  <c r="K602" i="11"/>
  <c r="K594" i="11"/>
  <c r="K586" i="11"/>
  <c r="K578" i="11"/>
  <c r="K660" i="11"/>
  <c r="K652" i="11"/>
  <c r="K644" i="11"/>
  <c r="K701" i="11"/>
  <c r="K693" i="11"/>
  <c r="K685" i="11"/>
  <c r="K677" i="11"/>
  <c r="K722" i="11"/>
  <c r="K714" i="11"/>
  <c r="K745" i="11"/>
  <c r="K737" i="11"/>
  <c r="K729" i="11"/>
  <c r="K806" i="11"/>
  <c r="K798" i="11"/>
  <c r="K790" i="11"/>
  <c r="K782" i="11"/>
  <c r="K774" i="11"/>
  <c r="K766" i="11"/>
  <c r="K758" i="11"/>
  <c r="K831" i="11"/>
  <c r="K823" i="11"/>
  <c r="K913" i="11"/>
  <c r="K905" i="11"/>
  <c r="K897" i="11"/>
  <c r="K889" i="11"/>
  <c r="K881" i="11"/>
  <c r="K873" i="11"/>
  <c r="K865" i="11"/>
  <c r="K857" i="11"/>
  <c r="K849" i="11"/>
  <c r="K841" i="11"/>
  <c r="K981" i="11"/>
  <c r="K973" i="11"/>
  <c r="K965" i="11"/>
  <c r="K957" i="11"/>
  <c r="K949" i="11"/>
  <c r="K941" i="11"/>
  <c r="K933" i="11"/>
  <c r="K925" i="11"/>
  <c r="K1054" i="11"/>
  <c r="K1046" i="11"/>
  <c r="K1038" i="11"/>
  <c r="K1030" i="11"/>
  <c r="K1022" i="11"/>
  <c r="K1014" i="11"/>
  <c r="K1006" i="11"/>
  <c r="K998" i="11"/>
  <c r="K1065" i="11"/>
  <c r="K1140" i="11"/>
  <c r="K1132" i="11"/>
  <c r="K1124" i="11"/>
  <c r="K1116" i="11"/>
  <c r="K1108" i="11"/>
  <c r="K1100" i="11"/>
  <c r="K1092" i="11"/>
  <c r="K1084" i="11"/>
  <c r="K1076" i="11"/>
  <c r="K1068" i="11"/>
  <c r="K1189" i="11"/>
  <c r="K1181" i="11"/>
  <c r="K1173" i="11"/>
  <c r="K1165" i="11"/>
  <c r="K1157" i="11"/>
  <c r="K37" i="11"/>
  <c r="K191" i="11"/>
  <c r="K143" i="11"/>
  <c r="K325" i="11"/>
  <c r="K301" i="11"/>
  <c r="K405" i="11"/>
  <c r="K481" i="11"/>
  <c r="K636" i="11"/>
  <c r="K604" i="11"/>
  <c r="K588" i="11"/>
  <c r="K646" i="11"/>
  <c r="K739" i="11"/>
  <c r="K731" i="11"/>
  <c r="K776" i="11"/>
  <c r="K825" i="11"/>
  <c r="K983" i="11"/>
  <c r="K943" i="11"/>
  <c r="K927" i="11"/>
  <c r="K1016" i="11"/>
  <c r="K1102" i="11"/>
  <c r="K36" i="11"/>
  <c r="K206" i="11"/>
  <c r="K150" i="11"/>
  <c r="K242" i="11"/>
  <c r="K444" i="11"/>
  <c r="K396" i="11"/>
  <c r="K356" i="11"/>
  <c r="K464" i="11"/>
  <c r="K542" i="11"/>
  <c r="K619" i="11"/>
  <c r="K694" i="11"/>
  <c r="K715" i="11"/>
  <c r="K914" i="11"/>
  <c r="K866" i="11"/>
  <c r="K958" i="11"/>
  <c r="K1141" i="11"/>
  <c r="K1085" i="11"/>
  <c r="E791" i="11"/>
  <c r="K58" i="11"/>
  <c r="K26" i="11"/>
  <c r="K196" i="11"/>
  <c r="K156" i="11"/>
  <c r="K124" i="11"/>
  <c r="K100" i="11"/>
  <c r="K322" i="11"/>
  <c r="K298" i="11"/>
  <c r="K410" i="11"/>
  <c r="K486" i="11"/>
  <c r="K462" i="11"/>
  <c r="K633" i="11"/>
  <c r="K601" i="11"/>
  <c r="K651" i="11"/>
  <c r="K805" i="11"/>
  <c r="K773" i="11"/>
  <c r="K888" i="11"/>
  <c r="K972" i="11"/>
  <c r="K1037" i="11"/>
  <c r="K1005" i="11"/>
  <c r="K997" i="11"/>
  <c r="K1107" i="11"/>
  <c r="K1075" i="11"/>
  <c r="K1067" i="11"/>
  <c r="K1164" i="11"/>
  <c r="E966" i="11"/>
  <c r="E950" i="11"/>
  <c r="E926" i="11"/>
  <c r="E1055" i="11"/>
  <c r="E1031" i="11"/>
  <c r="E1023" i="11"/>
  <c r="E1015" i="11"/>
  <c r="E999" i="11"/>
  <c r="E991" i="11"/>
  <c r="E1141" i="11"/>
  <c r="E1117" i="11"/>
  <c r="E1109" i="11"/>
  <c r="E1101" i="11"/>
  <c r="E1093" i="11"/>
  <c r="E1085" i="11"/>
  <c r="E1077" i="11"/>
  <c r="K57" i="11"/>
  <c r="K49" i="11"/>
  <c r="K41" i="11"/>
  <c r="K33" i="11"/>
  <c r="K25" i="11"/>
  <c r="K17" i="11"/>
  <c r="K9" i="11"/>
  <c r="K82" i="11"/>
  <c r="K74" i="11"/>
  <c r="K66" i="11"/>
  <c r="K219" i="11"/>
  <c r="K211" i="11"/>
  <c r="K203" i="11"/>
  <c r="K195" i="11"/>
  <c r="K187" i="11"/>
  <c r="K179" i="11"/>
  <c r="K171" i="11"/>
  <c r="K163" i="11"/>
  <c r="K155" i="11"/>
  <c r="K147" i="11"/>
  <c r="K139" i="11"/>
  <c r="K131" i="11"/>
  <c r="K123" i="11"/>
  <c r="K115" i="11"/>
  <c r="K107" i="11"/>
  <c r="K99" i="11"/>
  <c r="K255" i="11"/>
  <c r="K247" i="11"/>
  <c r="K239" i="11"/>
  <c r="K231" i="11"/>
  <c r="K288" i="11"/>
  <c r="K279" i="11"/>
  <c r="K271" i="11"/>
  <c r="K263" i="11"/>
  <c r="K321" i="11"/>
  <c r="K313" i="11"/>
  <c r="K305" i="11"/>
  <c r="K331" i="11"/>
  <c r="K441" i="11"/>
  <c r="K433" i="11"/>
  <c r="K425" i="11"/>
  <c r="K417" i="11"/>
  <c r="K409" i="11"/>
  <c r="K401" i="11"/>
  <c r="K393" i="11"/>
  <c r="K385" i="11"/>
  <c r="K377" i="11"/>
  <c r="K369" i="11"/>
  <c r="K361" i="11"/>
  <c r="K353" i="11"/>
  <c r="K345" i="11"/>
  <c r="K337" i="11"/>
  <c r="K493" i="11"/>
  <c r="K485" i="11"/>
  <c r="K477" i="11"/>
  <c r="K469" i="11"/>
  <c r="K461" i="11"/>
  <c r="K499" i="11"/>
  <c r="K516" i="11"/>
  <c r="K508" i="11"/>
  <c r="K500" i="11"/>
  <c r="K555" i="11"/>
  <c r="K547" i="11"/>
  <c r="K539" i="11"/>
  <c r="K531" i="11"/>
  <c r="K568" i="11"/>
  <c r="K632" i="11"/>
  <c r="K624" i="11"/>
  <c r="K616" i="11"/>
  <c r="K608" i="11"/>
  <c r="K600" i="11"/>
  <c r="K592" i="11"/>
  <c r="K584" i="11"/>
  <c r="K666" i="11"/>
  <c r="K658" i="11"/>
  <c r="K650" i="11"/>
  <c r="K699" i="11"/>
  <c r="K691" i="11"/>
  <c r="K683" i="11"/>
  <c r="K675" i="11"/>
  <c r="K720" i="11"/>
  <c r="K712" i="11"/>
  <c r="K743" i="11"/>
  <c r="K735" i="11"/>
  <c r="K812" i="11"/>
  <c r="K804" i="11"/>
  <c r="K796" i="11"/>
  <c r="K788" i="11"/>
  <c r="K780" i="11"/>
  <c r="K772" i="11"/>
  <c r="K764" i="11"/>
  <c r="K756" i="11"/>
  <c r="K829" i="11"/>
  <c r="K821" i="11"/>
  <c r="K911" i="11"/>
  <c r="K903" i="11"/>
  <c r="K895" i="11"/>
  <c r="K887" i="11"/>
  <c r="K879" i="11"/>
  <c r="K871" i="11"/>
  <c r="K863" i="11"/>
  <c r="K855" i="11"/>
  <c r="K847" i="11"/>
  <c r="K919" i="11"/>
  <c r="K979" i="11"/>
  <c r="K971" i="11"/>
  <c r="K963" i="11"/>
  <c r="K955" i="11"/>
  <c r="K947" i="11"/>
  <c r="K939" i="11"/>
  <c r="K931" i="11"/>
  <c r="K1060" i="11"/>
  <c r="K1052" i="11"/>
  <c r="K1044" i="11"/>
  <c r="K1036" i="11"/>
  <c r="K1028" i="11"/>
  <c r="K1020" i="11"/>
  <c r="K1012" i="11"/>
  <c r="K1004" i="11"/>
  <c r="K996" i="11"/>
  <c r="K1146" i="11"/>
  <c r="K1138" i="11"/>
  <c r="K1130" i="11"/>
  <c r="K1122" i="11"/>
  <c r="K1114" i="11"/>
  <c r="K1106" i="11"/>
  <c r="K1098" i="11"/>
  <c r="K1090" i="11"/>
  <c r="K1082" i="11"/>
  <c r="K1074" i="11"/>
  <c r="K1066" i="11"/>
  <c r="K1187" i="11"/>
  <c r="K1179" i="11"/>
  <c r="K1171" i="11"/>
  <c r="K1163" i="11"/>
  <c r="K1155" i="11"/>
  <c r="K53" i="11"/>
  <c r="K29" i="11"/>
  <c r="K13" i="11"/>
  <c r="K207" i="11"/>
  <c r="K175" i="11"/>
  <c r="K135" i="11"/>
  <c r="K111" i="11"/>
  <c r="K103" i="11"/>
  <c r="K95" i="11"/>
  <c r="K243" i="11"/>
  <c r="K317" i="11"/>
  <c r="K437" i="11"/>
  <c r="K397" i="11"/>
  <c r="K489" i="11"/>
  <c r="K512" i="11"/>
  <c r="K551" i="11"/>
  <c r="K535" i="11"/>
  <c r="K620" i="11"/>
  <c r="K654" i="11"/>
  <c r="K687" i="11"/>
  <c r="K808" i="11"/>
  <c r="K833" i="11"/>
  <c r="K839" i="11"/>
  <c r="K891" i="11"/>
  <c r="K975" i="11"/>
  <c r="K951" i="11"/>
  <c r="K1040" i="11"/>
  <c r="K1142" i="11"/>
  <c r="K1110" i="11"/>
  <c r="K1086" i="11"/>
  <c r="K1070" i="11"/>
  <c r="K1159" i="11"/>
  <c r="K44" i="11"/>
  <c r="K222" i="11"/>
  <c r="K182" i="11"/>
  <c r="K158" i="11"/>
  <c r="K250" i="11"/>
  <c r="K274" i="11"/>
  <c r="K316" i="11"/>
  <c r="K300" i="11"/>
  <c r="K412" i="11"/>
  <c r="K380" i="11"/>
  <c r="K364" i="11"/>
  <c r="K340" i="11"/>
  <c r="K332" i="11"/>
  <c r="K519" i="11"/>
  <c r="K503" i="11"/>
  <c r="K534" i="11"/>
  <c r="K627" i="11"/>
  <c r="K702" i="11"/>
  <c r="K746" i="11"/>
  <c r="K791" i="11"/>
  <c r="K906" i="11"/>
  <c r="K874" i="11"/>
  <c r="K974" i="11"/>
  <c r="K1055" i="11"/>
  <c r="K1023" i="11"/>
  <c r="K999" i="11"/>
  <c r="K991" i="11"/>
  <c r="K1117" i="11"/>
  <c r="K1190" i="11"/>
  <c r="K1166" i="11"/>
  <c r="K42" i="11"/>
  <c r="K220" i="11"/>
  <c r="K188" i="11"/>
  <c r="K164" i="11"/>
  <c r="K140" i="11"/>
  <c r="K116" i="11"/>
  <c r="K248" i="11"/>
  <c r="K280" i="11"/>
  <c r="K306" i="11"/>
  <c r="K426" i="11"/>
  <c r="K394" i="11"/>
  <c r="K378" i="11"/>
  <c r="K362" i="11"/>
  <c r="K478" i="11"/>
  <c r="K556" i="11"/>
  <c r="K569" i="11"/>
  <c r="K609" i="11"/>
  <c r="K700" i="11"/>
  <c r="K684" i="11"/>
  <c r="K676" i="11"/>
  <c r="K797" i="11"/>
  <c r="K830" i="11"/>
  <c r="K822" i="11"/>
  <c r="K896" i="11"/>
  <c r="K864" i="11"/>
  <c r="K848" i="11"/>
  <c r="K964" i="11"/>
  <c r="K940" i="11"/>
  <c r="K932" i="11"/>
  <c r="K990" i="11"/>
  <c r="K1029" i="11"/>
  <c r="K1013" i="11"/>
  <c r="K1131" i="11"/>
  <c r="K1099" i="11"/>
  <c r="K1188" i="11"/>
  <c r="K1156" i="11"/>
  <c r="E974" i="11"/>
  <c r="E958" i="11"/>
  <c r="K56" i="11"/>
  <c r="K48" i="11"/>
  <c r="K40" i="11"/>
  <c r="K32" i="11"/>
  <c r="K24" i="11"/>
  <c r="K16" i="11"/>
  <c r="K63" i="11"/>
  <c r="K81" i="11"/>
  <c r="K73" i="11"/>
  <c r="K65" i="11"/>
  <c r="K218" i="11"/>
  <c r="K210" i="11"/>
  <c r="K202" i="11"/>
  <c r="K194" i="11"/>
  <c r="K186" i="11"/>
  <c r="K178" i="11"/>
  <c r="K170" i="11"/>
  <c r="K162" i="11"/>
  <c r="K154" i="11"/>
  <c r="K146" i="11"/>
  <c r="K138" i="11"/>
  <c r="K130" i="11"/>
  <c r="K122" i="11"/>
  <c r="K114" i="11"/>
  <c r="K106" i="11"/>
  <c r="K98" i="11"/>
  <c r="K254" i="11"/>
  <c r="K246" i="11"/>
  <c r="K238" i="11"/>
  <c r="K230" i="11"/>
  <c r="K286" i="11"/>
  <c r="K278" i="11"/>
  <c r="K270" i="11"/>
  <c r="K262" i="11"/>
  <c r="K320" i="11"/>
  <c r="K312" i="11"/>
  <c r="K304" i="11"/>
  <c r="K448" i="11"/>
  <c r="K440" i="11"/>
  <c r="K432" i="11"/>
  <c r="K424" i="11"/>
  <c r="K416" i="11"/>
  <c r="K408" i="11"/>
  <c r="K400" i="11"/>
  <c r="K392" i="11"/>
  <c r="K384" i="11"/>
  <c r="K376" i="11"/>
  <c r="K368" i="11"/>
  <c r="K360" i="11"/>
  <c r="K352" i="11"/>
  <c r="K344" i="11"/>
  <c r="K336" i="11"/>
  <c r="K492" i="11"/>
  <c r="K484" i="11"/>
  <c r="K476" i="11"/>
  <c r="K468" i="11"/>
  <c r="K460" i="11"/>
  <c r="K523" i="11"/>
  <c r="K515" i="11"/>
  <c r="K507" i="11"/>
  <c r="K528" i="11"/>
  <c r="K554" i="11"/>
  <c r="K546" i="11"/>
  <c r="K538" i="11"/>
  <c r="K530" i="11"/>
  <c r="K567" i="11"/>
  <c r="K631" i="11"/>
  <c r="K623" i="11"/>
  <c r="K615" i="11"/>
  <c r="K607" i="11"/>
  <c r="K599" i="11"/>
  <c r="K591" i="11"/>
  <c r="K583" i="11"/>
  <c r="K665" i="11"/>
  <c r="K657" i="11"/>
  <c r="K649" i="11"/>
  <c r="K706" i="11"/>
  <c r="K698" i="11"/>
  <c r="K690" i="11"/>
  <c r="K682" i="11"/>
  <c r="K674" i="11"/>
  <c r="K719" i="11"/>
  <c r="K728" i="11"/>
  <c r="K742" i="11"/>
  <c r="K734" i="11"/>
  <c r="K811" i="11"/>
  <c r="K803" i="11"/>
  <c r="K795" i="11"/>
  <c r="K787" i="11"/>
  <c r="K779" i="11"/>
  <c r="K771" i="11"/>
  <c r="K763" i="11"/>
  <c r="K755" i="11"/>
  <c r="K828" i="11"/>
  <c r="K820" i="11"/>
  <c r="K910" i="11"/>
  <c r="K902" i="11"/>
  <c r="K894" i="11"/>
  <c r="K886" i="11"/>
  <c r="K878" i="11"/>
  <c r="K870" i="11"/>
  <c r="K862" i="11"/>
  <c r="K854" i="11"/>
  <c r="K846" i="11"/>
  <c r="K924" i="11"/>
  <c r="K978" i="11"/>
  <c r="K970" i="11"/>
  <c r="K962" i="11"/>
  <c r="K954" i="11"/>
  <c r="K946" i="11"/>
  <c r="K938" i="11"/>
  <c r="K930" i="11"/>
  <c r="K1059" i="11"/>
  <c r="K1051" i="11"/>
  <c r="K1043" i="11"/>
  <c r="K1035" i="11"/>
  <c r="K1027" i="11"/>
  <c r="K1019" i="11"/>
  <c r="K1011" i="11"/>
  <c r="K1003" i="11"/>
  <c r="K995" i="11"/>
  <c r="K1145" i="11"/>
  <c r="K1137" i="11"/>
  <c r="K1129" i="11"/>
  <c r="K1121" i="11"/>
  <c r="K1113" i="11"/>
  <c r="K1105" i="11"/>
  <c r="K1097" i="11"/>
  <c r="K1089" i="11"/>
  <c r="K1081" i="11"/>
  <c r="K1073" i="11"/>
  <c r="K1152" i="11"/>
  <c r="K1186" i="11"/>
  <c r="K1178" i="11"/>
  <c r="K1170" i="11"/>
  <c r="K1162" i="11"/>
  <c r="K1154" i="11"/>
  <c r="K45" i="11"/>
  <c r="K21" i="11"/>
  <c r="K78" i="11"/>
  <c r="K70" i="11"/>
  <c r="K183" i="11"/>
  <c r="K151" i="11"/>
  <c r="K251" i="11"/>
  <c r="K235" i="11"/>
  <c r="K275" i="11"/>
  <c r="K445" i="11"/>
  <c r="K413" i="11"/>
  <c r="K381" i="11"/>
  <c r="K365" i="11"/>
  <c r="K349" i="11"/>
  <c r="K341" i="11"/>
  <c r="K333" i="11"/>
  <c r="K465" i="11"/>
  <c r="K457" i="11"/>
  <c r="K504" i="11"/>
  <c r="K572" i="11"/>
  <c r="K662" i="11"/>
  <c r="K747" i="11"/>
  <c r="K792" i="11"/>
  <c r="K907" i="11"/>
  <c r="K875" i="11"/>
  <c r="K967" i="11"/>
  <c r="K1056" i="11"/>
  <c r="K1024" i="11"/>
  <c r="K1000" i="11"/>
  <c r="K992" i="11"/>
  <c r="K1118" i="11"/>
  <c r="K1191" i="11"/>
  <c r="K1167" i="11"/>
  <c r="K52" i="11"/>
  <c r="K20" i="11"/>
  <c r="K77" i="11"/>
  <c r="K69" i="11"/>
  <c r="K198" i="11"/>
  <c r="K166" i="11"/>
  <c r="K134" i="11"/>
  <c r="K118" i="11"/>
  <c r="K282" i="11"/>
  <c r="K266" i="11"/>
  <c r="K308" i="11"/>
  <c r="K420" i="11"/>
  <c r="K388" i="11"/>
  <c r="K480" i="11"/>
  <c r="K558" i="11"/>
  <c r="K635" i="11"/>
  <c r="K603" i="11"/>
  <c r="K653" i="11"/>
  <c r="K645" i="11"/>
  <c r="K686" i="11"/>
  <c r="K678" i="11"/>
  <c r="K738" i="11"/>
  <c r="K730" i="11"/>
  <c r="K783" i="11"/>
  <c r="K767" i="11"/>
  <c r="K824" i="11"/>
  <c r="K890" i="11"/>
  <c r="K858" i="11"/>
  <c r="K966" i="11"/>
  <c r="K942" i="11"/>
  <c r="K934" i="11"/>
  <c r="K926" i="11"/>
  <c r="K1031" i="11"/>
  <c r="K1133" i="11"/>
  <c r="K1101" i="11"/>
  <c r="K1077" i="11"/>
  <c r="K1069" i="11"/>
  <c r="K1158" i="11"/>
  <c r="K50" i="11"/>
  <c r="K83" i="11"/>
  <c r="K212" i="11"/>
  <c r="K180" i="11"/>
  <c r="K148" i="11"/>
  <c r="K132" i="11"/>
  <c r="K108" i="11"/>
  <c r="K289" i="11"/>
  <c r="K272" i="11"/>
  <c r="K264" i="11"/>
  <c r="K442" i="11"/>
  <c r="K418" i="11"/>
  <c r="K386" i="11"/>
  <c r="K370" i="11"/>
  <c r="K354" i="11"/>
  <c r="K346" i="11"/>
  <c r="K338" i="11"/>
  <c r="K517" i="11"/>
  <c r="K548" i="11"/>
  <c r="K625" i="11"/>
  <c r="K659" i="11"/>
  <c r="K643" i="11"/>
  <c r="K721" i="11"/>
  <c r="K713" i="11"/>
  <c r="K789" i="11"/>
  <c r="K912" i="11"/>
  <c r="K880" i="11"/>
  <c r="K980" i="11"/>
  <c r="K948" i="11"/>
  <c r="K1045" i="11"/>
  <c r="K1147" i="11"/>
  <c r="K1123" i="11"/>
  <c r="K1091" i="11"/>
  <c r="K1172" i="11"/>
  <c r="K55" i="11"/>
  <c r="K47" i="11"/>
  <c r="K39" i="11"/>
  <c r="K31" i="11"/>
  <c r="K23" i="11"/>
  <c r="K15" i="11"/>
  <c r="K88" i="11"/>
  <c r="K80" i="11"/>
  <c r="K72" i="11"/>
  <c r="K64" i="11"/>
  <c r="K217" i="11"/>
  <c r="K209" i="11"/>
  <c r="K201" i="11"/>
  <c r="K193" i="11"/>
  <c r="K185" i="11"/>
  <c r="K177" i="11"/>
  <c r="K169" i="11"/>
  <c r="K161" i="11"/>
  <c r="K153" i="11"/>
  <c r="K145" i="11"/>
  <c r="K137" i="11"/>
  <c r="K129" i="11"/>
  <c r="K121" i="11"/>
  <c r="K113" i="11"/>
  <c r="K105" i="11"/>
  <c r="K97" i="11"/>
  <c r="K253" i="11"/>
  <c r="K245" i="11"/>
  <c r="K237" i="11"/>
  <c r="K229" i="11"/>
  <c r="K285" i="11"/>
  <c r="K277" i="11"/>
  <c r="K269" i="11"/>
  <c r="K297" i="11"/>
  <c r="K319" i="11"/>
  <c r="K311" i="11"/>
  <c r="K303" i="11"/>
  <c r="K447" i="11"/>
  <c r="K439" i="11"/>
  <c r="K431" i="11"/>
  <c r="K423" i="11"/>
  <c r="K415" i="11"/>
  <c r="K407" i="11"/>
  <c r="K399" i="11"/>
  <c r="K391" i="11"/>
  <c r="K383" i="11"/>
  <c r="K375" i="11"/>
  <c r="K367" i="11"/>
  <c r="K359" i="11"/>
  <c r="K351" i="11"/>
  <c r="K343" i="11"/>
  <c r="K335" i="11"/>
  <c r="K491" i="11"/>
  <c r="K483" i="11"/>
  <c r="K475" i="11"/>
  <c r="K467" i="11"/>
  <c r="K459" i="11"/>
  <c r="K522" i="11"/>
  <c r="K514" i="11"/>
  <c r="K506" i="11"/>
  <c r="K561" i="11"/>
  <c r="K553" i="11"/>
  <c r="K545" i="11"/>
  <c r="K537" i="11"/>
  <c r="K529" i="11"/>
  <c r="K577" i="11"/>
  <c r="K630" i="11"/>
  <c r="K622" i="11"/>
  <c r="K614" i="11"/>
  <c r="K606" i="11"/>
  <c r="K598" i="11"/>
  <c r="K590" i="11"/>
  <c r="K582" i="11"/>
  <c r="K664" i="11"/>
  <c r="K656" i="11"/>
  <c r="K648" i="11"/>
  <c r="K705" i="11"/>
  <c r="K697" i="11"/>
  <c r="K689" i="11"/>
  <c r="K681" i="11"/>
  <c r="K673" i="11"/>
  <c r="K718" i="11"/>
  <c r="K749" i="11"/>
  <c r="K741" i="11"/>
  <c r="K733" i="11"/>
  <c r="K810" i="11"/>
  <c r="K802" i="11"/>
  <c r="K794" i="11"/>
  <c r="K786" i="11"/>
  <c r="K778" i="11"/>
  <c r="K770" i="11"/>
  <c r="K762" i="11"/>
  <c r="K817" i="11"/>
  <c r="K827" i="11"/>
  <c r="K819" i="11"/>
  <c r="K909" i="11"/>
  <c r="K901" i="11"/>
  <c r="K893" i="11"/>
  <c r="K885" i="11"/>
  <c r="K877" i="11"/>
  <c r="K869" i="11"/>
  <c r="K861" i="11"/>
  <c r="K853" i="11"/>
  <c r="K845" i="11"/>
  <c r="K985" i="11"/>
  <c r="K977" i="11"/>
  <c r="K969" i="11"/>
  <c r="K961" i="11"/>
  <c r="K953" i="11"/>
  <c r="K945" i="11"/>
  <c r="K937" i="11"/>
  <c r="K929" i="11"/>
  <c r="K1058" i="11"/>
  <c r="K1050" i="11"/>
  <c r="K1042" i="11"/>
  <c r="K1026" i="11"/>
  <c r="K1018" i="11"/>
  <c r="K1010" i="11"/>
  <c r="K1002" i="11"/>
  <c r="K994" i="11"/>
  <c r="K1144" i="11"/>
  <c r="K1136" i="11"/>
  <c r="K1128" i="11"/>
  <c r="K1120" i="11"/>
  <c r="K1112" i="11"/>
  <c r="K1104" i="11"/>
  <c r="K1096" i="11"/>
  <c r="K1088" i="11"/>
  <c r="K1080" i="11"/>
  <c r="K1072" i="11"/>
  <c r="K1193" i="11"/>
  <c r="K1185" i="11"/>
  <c r="K1177" i="11"/>
  <c r="K1169" i="11"/>
  <c r="K1161" i="11"/>
  <c r="K1153" i="11"/>
  <c r="K86" i="11"/>
  <c r="K199" i="11"/>
  <c r="K159" i="11"/>
  <c r="K127" i="11"/>
  <c r="K292" i="11"/>
  <c r="K309" i="11"/>
  <c r="K429" i="11"/>
  <c r="K389" i="11"/>
  <c r="K373" i="11"/>
  <c r="K357" i="11"/>
  <c r="K473" i="11"/>
  <c r="K559" i="11"/>
  <c r="K628" i="11"/>
  <c r="K612" i="11"/>
  <c r="K596" i="11"/>
  <c r="K580" i="11"/>
  <c r="K695" i="11"/>
  <c r="K716" i="11"/>
  <c r="K800" i="11"/>
  <c r="K768" i="11"/>
  <c r="K899" i="11"/>
  <c r="K867" i="11"/>
  <c r="K859" i="11"/>
  <c r="K843" i="11"/>
  <c r="K959" i="11"/>
  <c r="K935" i="11"/>
  <c r="K1032" i="11"/>
  <c r="K1008" i="11"/>
  <c r="K1126" i="11"/>
  <c r="K1094" i="11"/>
  <c r="K1078" i="11"/>
  <c r="K1175" i="11"/>
  <c r="K85" i="11"/>
  <c r="K214" i="11"/>
  <c r="K174" i="11"/>
  <c r="K142" i="11"/>
  <c r="K126" i="11"/>
  <c r="K110" i="11"/>
  <c r="K102" i="11"/>
  <c r="K94" i="11"/>
  <c r="K234" i="11"/>
  <c r="K324" i="11"/>
  <c r="K428" i="11"/>
  <c r="K404" i="11"/>
  <c r="K372" i="11"/>
  <c r="K348" i="11"/>
  <c r="K472" i="11"/>
  <c r="K456" i="11"/>
  <c r="K511" i="11"/>
  <c r="K571" i="11"/>
  <c r="K611" i="11"/>
  <c r="K595" i="11"/>
  <c r="K587" i="11"/>
  <c r="K579" i="11"/>
  <c r="K723" i="11"/>
  <c r="K799" i="11"/>
  <c r="K832" i="11"/>
  <c r="K898" i="11"/>
  <c r="K982" i="11"/>
  <c r="K950" i="11"/>
  <c r="K1039" i="11"/>
  <c r="K1015" i="11"/>
  <c r="K1125" i="11"/>
  <c r="K1093" i="11"/>
  <c r="K1182" i="11"/>
  <c r="K34" i="11"/>
  <c r="K18" i="11"/>
  <c r="K10" i="11"/>
  <c r="K75" i="11"/>
  <c r="K67" i="11"/>
  <c r="K204" i="11"/>
  <c r="K172" i="11"/>
  <c r="K256" i="11"/>
  <c r="K240" i="11"/>
  <c r="K232" i="11"/>
  <c r="K314" i="11"/>
  <c r="K434" i="11"/>
  <c r="K402" i="11"/>
  <c r="K494" i="11"/>
  <c r="K470" i="11"/>
  <c r="K454" i="11"/>
  <c r="K509" i="11"/>
  <c r="K501" i="11"/>
  <c r="K540" i="11"/>
  <c r="K532" i="11"/>
  <c r="K617" i="11"/>
  <c r="K593" i="11"/>
  <c r="K585" i="11"/>
  <c r="K642" i="11"/>
  <c r="K692" i="11"/>
  <c r="K744" i="11"/>
  <c r="K736" i="11"/>
  <c r="K754" i="11"/>
  <c r="K781" i="11"/>
  <c r="K765" i="11"/>
  <c r="K757" i="11"/>
  <c r="K904" i="11"/>
  <c r="K872" i="11"/>
  <c r="K856" i="11"/>
  <c r="K840" i="11"/>
  <c r="K956" i="11"/>
  <c r="K1053" i="11"/>
  <c r="K1021" i="11"/>
  <c r="K1139" i="11"/>
  <c r="K1115" i="11"/>
  <c r="K1083" i="11"/>
  <c r="K1180" i="11"/>
  <c r="K54" i="11"/>
  <c r="K46" i="11"/>
  <c r="K38" i="11"/>
  <c r="K30" i="11"/>
  <c r="K22" i="11"/>
  <c r="K14" i="11"/>
  <c r="K87" i="11"/>
  <c r="K79" i="11"/>
  <c r="K71" i="11"/>
  <c r="K93" i="11"/>
  <c r="K216" i="11"/>
  <c r="K208" i="11"/>
  <c r="K200" i="11"/>
  <c r="K192" i="11"/>
  <c r="K184" i="11"/>
  <c r="K176" i="11"/>
  <c r="K168" i="11"/>
  <c r="K160" i="11"/>
  <c r="K152" i="11"/>
  <c r="K144" i="11"/>
  <c r="K136" i="11"/>
  <c r="K128" i="11"/>
  <c r="K120" i="11"/>
  <c r="K112" i="11"/>
  <c r="K104" i="11"/>
  <c r="K96" i="11"/>
  <c r="K252" i="11"/>
  <c r="K244" i="11"/>
  <c r="K236" i="11"/>
  <c r="K261" i="11"/>
  <c r="K284" i="11"/>
  <c r="K276" i="11"/>
  <c r="K268" i="11"/>
  <c r="K326" i="11"/>
  <c r="K318" i="11"/>
  <c r="K310" i="11"/>
  <c r="K302" i="11"/>
  <c r="K446" i="11"/>
  <c r="K438" i="11"/>
  <c r="K430" i="11"/>
  <c r="K422" i="11"/>
  <c r="K414" i="11"/>
  <c r="K406" i="11"/>
  <c r="K398" i="11"/>
  <c r="K390" i="11"/>
  <c r="K382" i="11"/>
  <c r="K374" i="11"/>
  <c r="K366" i="11"/>
  <c r="K358" i="11"/>
  <c r="K350" i="11"/>
  <c r="K342" i="11"/>
  <c r="K334" i="11"/>
  <c r="K490" i="11"/>
  <c r="K482" i="11"/>
  <c r="K474" i="11"/>
  <c r="K466" i="11"/>
  <c r="K458" i="11"/>
  <c r="K521" i="11"/>
  <c r="K513" i="11"/>
  <c r="K505" i="11"/>
  <c r="K560" i="11"/>
  <c r="K552" i="11"/>
  <c r="K544" i="11"/>
  <c r="K536" i="11"/>
  <c r="K566" i="11"/>
  <c r="K637" i="11"/>
  <c r="K629" i="11"/>
  <c r="K621" i="11"/>
  <c r="K613" i="11"/>
  <c r="K605" i="11"/>
  <c r="K597" i="11"/>
  <c r="K589" i="11"/>
  <c r="K581" i="11"/>
  <c r="K663" i="11"/>
  <c r="K655" i="11"/>
  <c r="K647" i="11"/>
  <c r="K704" i="11"/>
  <c r="K696" i="11"/>
  <c r="K688" i="11"/>
  <c r="K680" i="11"/>
  <c r="K672" i="11"/>
  <c r="K717" i="11"/>
  <c r="K748" i="11"/>
  <c r="K740" i="11"/>
  <c r="K732" i="11"/>
  <c r="K809" i="11"/>
  <c r="K801" i="11"/>
  <c r="K793" i="11"/>
  <c r="K785" i="11"/>
  <c r="K777" i="11"/>
  <c r="K769" i="11"/>
  <c r="K761" i="11"/>
  <c r="K834" i="11"/>
  <c r="K826" i="11"/>
  <c r="K818" i="11"/>
  <c r="K908" i="11"/>
  <c r="K900" i="11"/>
  <c r="K892" i="11"/>
  <c r="K884" i="11"/>
  <c r="K876" i="11"/>
  <c r="K868" i="11"/>
  <c r="K860" i="11"/>
  <c r="K852" i="11"/>
  <c r="K844" i="11"/>
  <c r="K984" i="11"/>
  <c r="K976" i="11"/>
  <c r="K968" i="11"/>
  <c r="K960" i="11"/>
  <c r="K952" i="11"/>
  <c r="K944" i="11"/>
  <c r="K936" i="11"/>
  <c r="K928" i="11"/>
  <c r="K1057" i="11"/>
  <c r="K1049" i="11"/>
  <c r="K1041" i="11"/>
  <c r="K1033" i="11"/>
  <c r="K1025" i="11"/>
  <c r="K1017" i="11"/>
  <c r="K1009" i="11"/>
  <c r="K1001" i="11"/>
  <c r="K993" i="11"/>
  <c r="K1143" i="11"/>
  <c r="K1135" i="11"/>
  <c r="K1127" i="11"/>
  <c r="K1119" i="11"/>
  <c r="K1111" i="11"/>
  <c r="K1103" i="11"/>
  <c r="K1095" i="11"/>
  <c r="K1087" i="11"/>
  <c r="K1079" i="11"/>
  <c r="K1071" i="11"/>
  <c r="K1192" i="11"/>
  <c r="K1184" i="11"/>
  <c r="K1176" i="11"/>
  <c r="K1168" i="11"/>
  <c r="K1160" i="11"/>
  <c r="K287" i="11"/>
  <c r="K671" i="11"/>
  <c r="E234" i="11"/>
  <c r="E412" i="11"/>
  <c r="E332" i="11"/>
  <c r="E627" i="11"/>
  <c r="E645" i="11"/>
  <c r="E595" i="11"/>
  <c r="E1034" i="11"/>
  <c r="K1034" i="11"/>
  <c r="E324" i="11"/>
  <c r="E85" i="11"/>
  <c r="E206" i="11"/>
  <c r="E348" i="11"/>
  <c r="E1170" i="11"/>
  <c r="E184" i="11"/>
  <c r="E589" i="11"/>
  <c r="E663" i="11"/>
  <c r="E696" i="11"/>
  <c r="E732" i="11"/>
  <c r="E808" i="11"/>
  <c r="E760" i="11"/>
  <c r="E826" i="11"/>
  <c r="E984" i="11"/>
  <c r="E968" i="11"/>
  <c r="E1025" i="11"/>
  <c r="E1009" i="11"/>
  <c r="E1111" i="11"/>
  <c r="E1103" i="11"/>
  <c r="E143" i="11"/>
  <c r="E251" i="11"/>
  <c r="E457" i="11"/>
  <c r="E504" i="11"/>
  <c r="E628" i="11"/>
  <c r="E662" i="11"/>
  <c r="E654" i="11"/>
  <c r="E695" i="11"/>
  <c r="E679" i="11"/>
  <c r="E716" i="11"/>
  <c r="E747" i="11"/>
  <c r="E731" i="11"/>
  <c r="E899" i="11"/>
  <c r="E891" i="11"/>
  <c r="E883" i="11"/>
  <c r="E875" i="11"/>
  <c r="E867" i="11"/>
  <c r="E843" i="11"/>
  <c r="E983" i="11"/>
  <c r="E975" i="11"/>
  <c r="E967" i="11"/>
  <c r="E959" i="11"/>
  <c r="E935" i="11"/>
  <c r="E1040" i="11"/>
  <c r="E1032" i="11"/>
  <c r="E1024" i="11"/>
  <c r="E1016" i="11"/>
  <c r="E1008" i="11"/>
  <c r="E1000" i="11"/>
  <c r="E1126" i="11"/>
  <c r="E1118" i="11"/>
  <c r="E1110" i="11"/>
  <c r="E1102" i="11"/>
  <c r="E1094" i="11"/>
  <c r="E1191" i="11"/>
  <c r="E1167" i="11"/>
  <c r="E1159" i="11"/>
  <c r="E548" i="11"/>
  <c r="E82" i="11"/>
  <c r="E187" i="11"/>
  <c r="E369" i="11"/>
  <c r="E608" i="11"/>
  <c r="E931" i="11"/>
  <c r="E1044" i="11"/>
  <c r="E1163" i="11"/>
  <c r="E1129" i="11"/>
  <c r="E1121" i="11"/>
  <c r="E1089" i="11"/>
  <c r="E1152" i="11"/>
  <c r="E1154" i="11"/>
  <c r="E1113" i="11"/>
  <c r="E697" i="11"/>
  <c r="E827" i="11"/>
  <c r="E893" i="11"/>
  <c r="E985" i="11"/>
  <c r="E977" i="11"/>
  <c r="E953" i="11"/>
  <c r="E1058" i="11"/>
  <c r="E1042" i="11"/>
  <c r="E1026" i="11"/>
  <c r="E1018" i="11"/>
  <c r="E994" i="11"/>
  <c r="E1144" i="11"/>
  <c r="E1128" i="11"/>
  <c r="E1112" i="11"/>
  <c r="E1104" i="11"/>
  <c r="E1080" i="11"/>
  <c r="E1185" i="11"/>
  <c r="E1169" i="11"/>
  <c r="E1161" i="11"/>
  <c r="E1153" i="11"/>
  <c r="E51" i="11"/>
  <c r="E43" i="11"/>
  <c r="E35" i="11"/>
  <c r="E27" i="11"/>
  <c r="E19" i="11"/>
  <c r="E11" i="11"/>
  <c r="E84" i="11"/>
  <c r="E76" i="11"/>
  <c r="E68" i="11"/>
  <c r="E221" i="11"/>
  <c r="E213" i="11"/>
  <c r="E205" i="11"/>
  <c r="E197" i="11"/>
  <c r="E189" i="11"/>
  <c r="E181" i="11"/>
  <c r="E173" i="11"/>
  <c r="E165" i="11"/>
  <c r="E157" i="11"/>
  <c r="E149" i="11"/>
  <c r="E141" i="11"/>
  <c r="E133" i="11"/>
  <c r="E125" i="11"/>
  <c r="E117" i="11"/>
  <c r="E109" i="11"/>
  <c r="E101" i="11"/>
  <c r="E249" i="11"/>
  <c r="E241" i="11"/>
  <c r="E233" i="11"/>
  <c r="E290" i="11"/>
  <c r="E281" i="11"/>
  <c r="E273" i="11"/>
  <c r="E265" i="11"/>
  <c r="E323" i="11"/>
  <c r="E315" i="11"/>
  <c r="E307" i="11"/>
  <c r="E299" i="11"/>
  <c r="E443" i="11"/>
  <c r="E435" i="11"/>
  <c r="E427" i="11"/>
  <c r="E419" i="11"/>
  <c r="E411" i="11"/>
  <c r="E403" i="11"/>
  <c r="E395" i="11"/>
  <c r="E387" i="11"/>
  <c r="E379" i="11"/>
  <c r="E371" i="11"/>
  <c r="E363" i="11"/>
  <c r="E355" i="11"/>
  <c r="E347" i="11"/>
  <c r="E339" i="11"/>
  <c r="E487" i="11"/>
  <c r="E479" i="11"/>
  <c r="E471" i="11"/>
  <c r="E463" i="11"/>
  <c r="E455" i="11"/>
  <c r="E518" i="11"/>
  <c r="E510" i="11"/>
  <c r="E502" i="11"/>
  <c r="E557" i="11"/>
  <c r="E549" i="11"/>
  <c r="E541" i="11"/>
  <c r="E533" i="11"/>
  <c r="E570" i="11"/>
  <c r="E634" i="11"/>
  <c r="E626" i="11"/>
  <c r="E618" i="11"/>
  <c r="E610" i="11"/>
  <c r="E602" i="11"/>
  <c r="E594" i="11"/>
  <c r="E586" i="11"/>
  <c r="E578" i="11"/>
  <c r="E660" i="11"/>
  <c r="E652" i="11"/>
  <c r="E644" i="11"/>
  <c r="E701" i="11"/>
  <c r="E693" i="11"/>
  <c r="E685" i="11"/>
  <c r="E677" i="11"/>
  <c r="E722" i="11"/>
  <c r="E714" i="11"/>
  <c r="E745" i="11"/>
  <c r="E905" i="11"/>
  <c r="E857" i="11"/>
  <c r="E841" i="11"/>
  <c r="E949" i="11"/>
  <c r="E1065" i="11"/>
  <c r="E1140" i="11"/>
  <c r="E1084" i="11"/>
  <c r="E1068" i="11"/>
  <c r="E1181" i="11"/>
  <c r="E287" i="11"/>
  <c r="C573" i="11"/>
  <c r="E812" i="11"/>
  <c r="E797" i="11"/>
  <c r="E56" i="11"/>
  <c r="E48" i="11"/>
  <c r="E40" i="11"/>
  <c r="E32" i="11"/>
  <c r="E24" i="11"/>
  <c r="E16" i="11"/>
  <c r="E81" i="11"/>
  <c r="E73" i="11"/>
  <c r="E65" i="11"/>
  <c r="E218" i="11"/>
  <c r="E210" i="11"/>
  <c r="E202" i="11"/>
  <c r="E194" i="11"/>
  <c r="E186" i="11"/>
  <c r="E178" i="11"/>
  <c r="E170" i="11"/>
  <c r="E162" i="11"/>
  <c r="E154" i="11"/>
  <c r="E146" i="11"/>
  <c r="E138" i="11"/>
  <c r="E130" i="11"/>
  <c r="E122" i="11"/>
  <c r="E114" i="11"/>
  <c r="E106" i="11"/>
  <c r="E98" i="11"/>
  <c r="E254" i="11"/>
  <c r="E246" i="11"/>
  <c r="E238" i="11"/>
  <c r="E230" i="11"/>
  <c r="E286" i="11"/>
  <c r="E278" i="11"/>
  <c r="E270" i="11"/>
  <c r="E262" i="11"/>
  <c r="E320" i="11"/>
  <c r="E828" i="11"/>
  <c r="E1043" i="11"/>
  <c r="E1162" i="11"/>
  <c r="E912" i="11"/>
  <c r="E904" i="11"/>
  <c r="E880" i="11"/>
  <c r="E856" i="11"/>
  <c r="E948" i="11"/>
  <c r="E1045" i="11"/>
  <c r="E997" i="11"/>
  <c r="E1139" i="11"/>
  <c r="E1123" i="11"/>
  <c r="E1075" i="11"/>
  <c r="E1067" i="11"/>
  <c r="E1188" i="11"/>
  <c r="E1180" i="11"/>
  <c r="E1156" i="11"/>
  <c r="E766" i="11"/>
  <c r="E164" i="11"/>
  <c r="E280" i="11"/>
  <c r="E552" i="11"/>
  <c r="E809" i="11"/>
  <c r="E798" i="11"/>
  <c r="E410" i="11"/>
  <c r="E370" i="11"/>
  <c r="E932" i="11"/>
  <c r="E881" i="11"/>
  <c r="E957" i="11"/>
  <c r="E764" i="11"/>
  <c r="E47" i="11"/>
  <c r="E929" i="11"/>
  <c r="E1120" i="11"/>
  <c r="E79" i="11"/>
  <c r="E458" i="11"/>
  <c r="E373" i="11"/>
  <c r="E1086" i="11"/>
  <c r="C562" i="11"/>
  <c r="E1007" i="11"/>
  <c r="E312" i="11"/>
  <c r="E304" i="11"/>
  <c r="E448" i="11"/>
  <c r="E440" i="11"/>
  <c r="E432" i="11"/>
  <c r="E424" i="11"/>
  <c r="E416" i="11"/>
  <c r="E408" i="11"/>
  <c r="E400" i="11"/>
  <c r="E392" i="11"/>
  <c r="E384" i="11"/>
  <c r="E376" i="11"/>
  <c r="E368" i="11"/>
  <c r="E360" i="11"/>
  <c r="E352" i="11"/>
  <c r="E344" i="11"/>
  <c r="E336" i="11"/>
  <c r="E492" i="11"/>
  <c r="E484" i="11"/>
  <c r="E476" i="11"/>
  <c r="E468" i="11"/>
  <c r="E460" i="11"/>
  <c r="E523" i="11"/>
  <c r="E515" i="11"/>
  <c r="E507" i="11"/>
  <c r="E528" i="11"/>
  <c r="E554" i="11"/>
  <c r="E546" i="11"/>
  <c r="E538" i="11"/>
  <c r="E530" i="11"/>
  <c r="E567" i="11"/>
  <c r="E631" i="11"/>
  <c r="E623" i="11"/>
  <c r="E615" i="11"/>
  <c r="E607" i="11"/>
  <c r="E599" i="11"/>
  <c r="E591" i="11"/>
  <c r="E583" i="11"/>
  <c r="E665" i="11"/>
  <c r="E657" i="11"/>
  <c r="E649" i="11"/>
  <c r="E706" i="11"/>
  <c r="E698" i="11"/>
  <c r="E690" i="11"/>
  <c r="E682" i="11"/>
  <c r="E674" i="11"/>
  <c r="E719" i="11"/>
  <c r="E742" i="11"/>
  <c r="E734" i="11"/>
  <c r="E820" i="11"/>
  <c r="E910" i="11"/>
  <c r="E902" i="11"/>
  <c r="E894" i="11"/>
  <c r="E886" i="11"/>
  <c r="E878" i="11"/>
  <c r="E870" i="11"/>
  <c r="E862" i="11"/>
  <c r="E854" i="11"/>
  <c r="E846" i="11"/>
  <c r="E978" i="11"/>
  <c r="E970" i="11"/>
  <c r="E962" i="11"/>
  <c r="E954" i="11"/>
  <c r="E946" i="11"/>
  <c r="E938" i="11"/>
  <c r="E930" i="11"/>
  <c r="E1059" i="11"/>
  <c r="E1051" i="11"/>
  <c r="E1035" i="11"/>
  <c r="E1027" i="11"/>
  <c r="E1019" i="11"/>
  <c r="E1011" i="11"/>
  <c r="E1003" i="11"/>
  <c r="E995" i="11"/>
  <c r="E1145" i="11"/>
  <c r="E1137" i="11"/>
  <c r="E1105" i="11"/>
  <c r="E1097" i="11"/>
  <c r="E1081" i="11"/>
  <c r="E1073" i="11"/>
  <c r="E1186" i="11"/>
  <c r="E1178" i="11"/>
  <c r="E277" i="11"/>
  <c r="E622" i="11"/>
  <c r="E681" i="11"/>
  <c r="E673" i="11"/>
  <c r="E718" i="11"/>
  <c r="E749" i="11"/>
  <c r="E741" i="11"/>
  <c r="E733" i="11"/>
  <c r="E810" i="11"/>
  <c r="E802" i="11"/>
  <c r="E794" i="11"/>
  <c r="E786" i="11"/>
  <c r="E778" i="11"/>
  <c r="E770" i="11"/>
  <c r="E762" i="11"/>
  <c r="E819" i="11"/>
  <c r="E909" i="11"/>
  <c r="E901" i="11"/>
  <c r="E969" i="11"/>
  <c r="E961" i="11"/>
  <c r="E945" i="11"/>
  <c r="E937" i="11"/>
  <c r="E1050" i="11"/>
  <c r="E1010" i="11"/>
  <c r="E1002" i="11"/>
  <c r="E1136" i="11"/>
  <c r="E1096" i="11"/>
  <c r="E1088" i="11"/>
  <c r="E1072" i="11"/>
  <c r="E1193" i="11"/>
  <c r="E1177" i="11"/>
  <c r="C293" i="11"/>
  <c r="C449" i="11"/>
  <c r="C524" i="11"/>
  <c r="C707" i="11"/>
  <c r="E54" i="11"/>
  <c r="E46" i="11"/>
  <c r="E38" i="11"/>
  <c r="E30" i="11"/>
  <c r="E22" i="11"/>
  <c r="E14" i="11"/>
  <c r="E87" i="11"/>
  <c r="E71" i="11"/>
  <c r="E93" i="11"/>
  <c r="E216" i="11"/>
  <c r="E208" i="11"/>
  <c r="E200" i="11"/>
  <c r="E192" i="11"/>
  <c r="E176" i="11"/>
  <c r="E168" i="11"/>
  <c r="E160" i="11"/>
  <c r="E152" i="11"/>
  <c r="E144" i="11"/>
  <c r="E136" i="11"/>
  <c r="E128" i="11"/>
  <c r="E120" i="11"/>
  <c r="E112" i="11"/>
  <c r="E104" i="11"/>
  <c r="E96" i="11"/>
  <c r="E252" i="11"/>
  <c r="E244" i="11"/>
  <c r="E236" i="11"/>
  <c r="E261" i="11"/>
  <c r="E284" i="11"/>
  <c r="E276" i="11"/>
  <c r="E268" i="11"/>
  <c r="E326" i="11"/>
  <c r="E318" i="11"/>
  <c r="E310" i="11"/>
  <c r="E302" i="11"/>
  <c r="E446" i="11"/>
  <c r="E438" i="11"/>
  <c r="E430" i="11"/>
  <c r="E422" i="11"/>
  <c r="E414" i="11"/>
  <c r="E406" i="11"/>
  <c r="E398" i="11"/>
  <c r="E390" i="11"/>
  <c r="E382" i="11"/>
  <c r="E374" i="11"/>
  <c r="E366" i="11"/>
  <c r="E358" i="11"/>
  <c r="E350" i="11"/>
  <c r="E342" i="11"/>
  <c r="E334" i="11"/>
  <c r="E490" i="11"/>
  <c r="E482" i="11"/>
  <c r="E474" i="11"/>
  <c r="E466" i="11"/>
  <c r="E521" i="11"/>
  <c r="E513" i="11"/>
  <c r="E505" i="11"/>
  <c r="E560" i="11"/>
  <c r="E544" i="11"/>
  <c r="E704" i="11"/>
  <c r="E688" i="11"/>
  <c r="E717" i="11"/>
  <c r="E748" i="11"/>
  <c r="E740" i="11"/>
  <c r="E834" i="11"/>
  <c r="E976" i="11"/>
  <c r="E944" i="11"/>
  <c r="E1049" i="11"/>
  <c r="E1017" i="11"/>
  <c r="E1135" i="11"/>
  <c r="E1095" i="11"/>
  <c r="E1071" i="11"/>
  <c r="E1176" i="11"/>
  <c r="C89" i="11"/>
  <c r="C327" i="11"/>
  <c r="C224" i="11"/>
  <c r="C724" i="11"/>
  <c r="C915" i="11"/>
  <c r="E57" i="11"/>
  <c r="E49" i="11"/>
  <c r="E41" i="11"/>
  <c r="E33" i="11"/>
  <c r="E25" i="11"/>
  <c r="E17" i="11"/>
  <c r="E9" i="11"/>
  <c r="E74" i="11"/>
  <c r="E66" i="11"/>
  <c r="E219" i="11"/>
  <c r="E211" i="11"/>
  <c r="E203" i="11"/>
  <c r="E195" i="11"/>
  <c r="E179" i="11"/>
  <c r="E171" i="11"/>
  <c r="E163" i="11"/>
  <c r="E155" i="11"/>
  <c r="E147" i="11"/>
  <c r="E139" i="11"/>
  <c r="E131" i="11"/>
  <c r="E123" i="11"/>
  <c r="E115" i="11"/>
  <c r="E107" i="11"/>
  <c r="E99" i="11"/>
  <c r="E255" i="11"/>
  <c r="E247" i="11"/>
  <c r="E239" i="11"/>
  <c r="E231" i="11"/>
  <c r="E288" i="11"/>
  <c r="E279" i="11"/>
  <c r="E271" i="11"/>
  <c r="E263" i="11"/>
  <c r="E321" i="11"/>
  <c r="E313" i="11"/>
  <c r="E305" i="11"/>
  <c r="E331" i="11"/>
  <c r="E441" i="11"/>
  <c r="E433" i="11"/>
  <c r="E425" i="11"/>
  <c r="E417" i="11"/>
  <c r="E409" i="11"/>
  <c r="E401" i="11"/>
  <c r="E393" i="11"/>
  <c r="E385" i="11"/>
  <c r="E377" i="11"/>
  <c r="E361" i="11"/>
  <c r="E353" i="11"/>
  <c r="E345" i="11"/>
  <c r="E337" i="11"/>
  <c r="E493" i="11"/>
  <c r="E485" i="11"/>
  <c r="E477" i="11"/>
  <c r="E469" i="11"/>
  <c r="E461" i="11"/>
  <c r="E499" i="11"/>
  <c r="E516" i="11"/>
  <c r="E508" i="11"/>
  <c r="E500" i="11"/>
  <c r="E555" i="11"/>
  <c r="E547" i="11"/>
  <c r="E539" i="11"/>
  <c r="E531" i="11"/>
  <c r="E568" i="11"/>
  <c r="E632" i="11"/>
  <c r="E624" i="11"/>
  <c r="E616" i="11"/>
  <c r="E600" i="11"/>
  <c r="E592" i="11"/>
  <c r="E584" i="11"/>
  <c r="E666" i="11"/>
  <c r="E658" i="11"/>
  <c r="E650" i="11"/>
  <c r="E671" i="11"/>
  <c r="E699" i="11"/>
  <c r="E691" i="11"/>
  <c r="E683" i="11"/>
  <c r="E675" i="11"/>
  <c r="E720" i="11"/>
  <c r="E712" i="11"/>
  <c r="E743" i="11"/>
  <c r="E735" i="11"/>
  <c r="E804" i="11"/>
  <c r="E796" i="11"/>
  <c r="E788" i="11"/>
  <c r="E780" i="11"/>
  <c r="E772" i="11"/>
  <c r="E756" i="11"/>
  <c r="E829" i="11"/>
  <c r="E821" i="11"/>
  <c r="E911" i="11"/>
  <c r="E903" i="11"/>
  <c r="E895" i="11"/>
  <c r="E887" i="11"/>
  <c r="E879" i="11"/>
  <c r="E871" i="11"/>
  <c r="E863" i="11"/>
  <c r="E855" i="11"/>
  <c r="E847" i="11"/>
  <c r="G920" i="11"/>
  <c r="E919" i="11"/>
  <c r="E920" i="11" s="1"/>
  <c r="E979" i="11"/>
  <c r="E971" i="11"/>
  <c r="E963" i="11"/>
  <c r="E955" i="11"/>
  <c r="E947" i="11"/>
  <c r="E939" i="11"/>
  <c r="E1060" i="11"/>
  <c r="E1052" i="11"/>
  <c r="E1036" i="11"/>
  <c r="E1028" i="11"/>
  <c r="E1020" i="11"/>
  <c r="E1012" i="11"/>
  <c r="E1004" i="11"/>
  <c r="E996" i="11"/>
  <c r="E1146" i="11"/>
  <c r="E1138" i="11"/>
  <c r="E1130" i="11"/>
  <c r="E1122" i="11"/>
  <c r="E1114" i="11"/>
  <c r="E1106" i="11"/>
  <c r="E1098" i="11"/>
  <c r="E1090" i="11"/>
  <c r="E1082" i="11"/>
  <c r="E1074" i="11"/>
  <c r="E1066" i="11"/>
  <c r="E1187" i="11"/>
  <c r="E1179" i="11"/>
  <c r="E1171" i="11"/>
  <c r="E1155" i="11"/>
  <c r="C638" i="11"/>
  <c r="E8" i="11"/>
  <c r="E58" i="11"/>
  <c r="E232" i="11"/>
  <c r="C59" i="11"/>
  <c r="C257" i="11"/>
  <c r="C495" i="11"/>
  <c r="C1148" i="11"/>
  <c r="E63" i="11"/>
  <c r="E728" i="11"/>
  <c r="E811" i="11"/>
  <c r="E803" i="11"/>
  <c r="E795" i="11"/>
  <c r="E787" i="11"/>
  <c r="E779" i="11"/>
  <c r="E771" i="11"/>
  <c r="E763" i="11"/>
  <c r="E755" i="11"/>
  <c r="E924" i="11"/>
  <c r="E228" i="11"/>
  <c r="E453" i="11"/>
  <c r="C667" i="11"/>
  <c r="C813" i="11"/>
  <c r="C1061" i="11"/>
  <c r="E55" i="11"/>
  <c r="E39" i="11"/>
  <c r="E31" i="11"/>
  <c r="E23" i="11"/>
  <c r="E15" i="11"/>
  <c r="E88" i="11"/>
  <c r="E80" i="11"/>
  <c r="E72" i="11"/>
  <c r="E64" i="11"/>
  <c r="E217" i="11"/>
  <c r="E209" i="11"/>
  <c r="E201" i="11"/>
  <c r="E193" i="11"/>
  <c r="E185" i="11"/>
  <c r="E177" i="11"/>
  <c r="E169" i="11"/>
  <c r="E161" i="11"/>
  <c r="E153" i="11"/>
  <c r="E145" i="11"/>
  <c r="E137" i="11"/>
  <c r="E129" i="11"/>
  <c r="E121" i="11"/>
  <c r="E113" i="11"/>
  <c r="E105" i="11"/>
  <c r="E97" i="11"/>
  <c r="E253" i="11"/>
  <c r="E245" i="11"/>
  <c r="E237" i="11"/>
  <c r="E229" i="11"/>
  <c r="E285" i="11"/>
  <c r="E269" i="11"/>
  <c r="E297" i="11"/>
  <c r="E319" i="11"/>
  <c r="E311" i="11"/>
  <c r="E303" i="11"/>
  <c r="E447" i="11"/>
  <c r="E439" i="11"/>
  <c r="E431" i="11"/>
  <c r="E423" i="11"/>
  <c r="E415" i="11"/>
  <c r="E407" i="11"/>
  <c r="E399" i="11"/>
  <c r="E391" i="11"/>
  <c r="E383" i="11"/>
  <c r="E375" i="11"/>
  <c r="E367" i="11"/>
  <c r="E359" i="11"/>
  <c r="E351" i="11"/>
  <c r="E343" i="11"/>
  <c r="E335" i="11"/>
  <c r="E491" i="11"/>
  <c r="E483" i="11"/>
  <c r="E475" i="11"/>
  <c r="E467" i="11"/>
  <c r="E459" i="11"/>
  <c r="E522" i="11"/>
  <c r="E514" i="11"/>
  <c r="E506" i="11"/>
  <c r="E561" i="11"/>
  <c r="E553" i="11"/>
  <c r="E545" i="11"/>
  <c r="E537" i="11"/>
  <c r="E529" i="11"/>
  <c r="E577" i="11"/>
  <c r="E630" i="11"/>
  <c r="E614" i="11"/>
  <c r="E606" i="11"/>
  <c r="E598" i="11"/>
  <c r="E590" i="11"/>
  <c r="E582" i="11"/>
  <c r="E664" i="11"/>
  <c r="E656" i="11"/>
  <c r="E648" i="11"/>
  <c r="E705" i="11"/>
  <c r="E689" i="11"/>
  <c r="E817" i="11"/>
  <c r="E50" i="11"/>
  <c r="E42" i="11"/>
  <c r="E34" i="11"/>
  <c r="E26" i="11"/>
  <c r="E18" i="11"/>
  <c r="E10" i="11"/>
  <c r="E83" i="11"/>
  <c r="E75" i="11"/>
  <c r="E67" i="11"/>
  <c r="E220" i="11"/>
  <c r="E212" i="11"/>
  <c r="E204" i="11"/>
  <c r="E196" i="11"/>
  <c r="E188" i="11"/>
  <c r="E180" i="11"/>
  <c r="E172" i="11"/>
  <c r="E156" i="11"/>
  <c r="E148" i="11"/>
  <c r="E140" i="11"/>
  <c r="E132" i="11"/>
  <c r="E124" i="11"/>
  <c r="E116" i="11"/>
  <c r="E108" i="11"/>
  <c r="E100" i="11"/>
  <c r="E256" i="11"/>
  <c r="E248" i="11"/>
  <c r="E240" i="11"/>
  <c r="E289" i="11"/>
  <c r="E272" i="11"/>
  <c r="E264" i="11"/>
  <c r="E322" i="11"/>
  <c r="E314" i="11"/>
  <c r="E306" i="11"/>
  <c r="E298" i="11"/>
  <c r="E442" i="11"/>
  <c r="E434" i="11"/>
  <c r="E426" i="11"/>
  <c r="E418" i="11"/>
  <c r="E402" i="11"/>
  <c r="E394" i="11"/>
  <c r="E386" i="11"/>
  <c r="E378" i="11"/>
  <c r="E362" i="11"/>
  <c r="E354" i="11"/>
  <c r="E346" i="11"/>
  <c r="E338" i="11"/>
  <c r="E494" i="11"/>
  <c r="E486" i="11"/>
  <c r="E478" i="11"/>
  <c r="E470" i="11"/>
  <c r="E462" i="11"/>
  <c r="E454" i="11"/>
  <c r="E517" i="11"/>
  <c r="E633" i="11"/>
  <c r="E609" i="11"/>
  <c r="E585" i="11"/>
  <c r="E684" i="11"/>
  <c r="E789" i="11"/>
  <c r="E781" i="11"/>
  <c r="E773" i="11"/>
  <c r="E888" i="11"/>
  <c r="E972" i="11"/>
  <c r="E940" i="11"/>
  <c r="E1053" i="11"/>
  <c r="E1021" i="11"/>
  <c r="E1131" i="11"/>
  <c r="E1099" i="11"/>
  <c r="E1172" i="11"/>
  <c r="C750" i="11"/>
  <c r="C986" i="11"/>
  <c r="E207" i="11"/>
  <c r="E175" i="11"/>
  <c r="E119" i="11"/>
  <c r="E381" i="11"/>
  <c r="E489" i="11"/>
  <c r="E572" i="11"/>
  <c r="C835" i="11"/>
  <c r="E102" i="11"/>
  <c r="E242" i="11"/>
  <c r="E444" i="11"/>
  <c r="E436" i="11"/>
  <c r="E558" i="11"/>
  <c r="E737" i="11"/>
  <c r="E729" i="11"/>
  <c r="E806" i="11"/>
  <c r="E790" i="11"/>
  <c r="E782" i="11"/>
  <c r="E774" i="11"/>
  <c r="E758" i="11"/>
  <c r="E831" i="11"/>
  <c r="E823" i="11"/>
  <c r="E913" i="11"/>
  <c r="E897" i="11"/>
  <c r="E889" i="11"/>
  <c r="E873" i="11"/>
  <c r="E865" i="11"/>
  <c r="E849" i="11"/>
  <c r="E981" i="11"/>
  <c r="E973" i="11"/>
  <c r="E965" i="11"/>
  <c r="E941" i="11"/>
  <c r="E933" i="11"/>
  <c r="E925" i="11"/>
  <c r="E1054" i="11"/>
  <c r="E1046" i="11"/>
  <c r="E1038" i="11"/>
  <c r="E1030" i="11"/>
  <c r="E1022" i="11"/>
  <c r="E1014" i="11"/>
  <c r="E1006" i="11"/>
  <c r="E998" i="11"/>
  <c r="E1132" i="11"/>
  <c r="E1124" i="11"/>
  <c r="E1116" i="11"/>
  <c r="E1108" i="11"/>
  <c r="E1100" i="11"/>
  <c r="E1092" i="11"/>
  <c r="E1076" i="11"/>
  <c r="E1189" i="11"/>
  <c r="E1173" i="11"/>
  <c r="E1165" i="11"/>
  <c r="E1157" i="11"/>
  <c r="E509" i="11"/>
  <c r="E501" i="11"/>
  <c r="E556" i="11"/>
  <c r="E540" i="11"/>
  <c r="E532" i="11"/>
  <c r="E569" i="11"/>
  <c r="E625" i="11"/>
  <c r="E617" i="11"/>
  <c r="E601" i="11"/>
  <c r="E593" i="11"/>
  <c r="E642" i="11"/>
  <c r="E659" i="11"/>
  <c r="E651" i="11"/>
  <c r="E643" i="11"/>
  <c r="E700" i="11"/>
  <c r="E692" i="11"/>
  <c r="E676" i="11"/>
  <c r="E721" i="11"/>
  <c r="E713" i="11"/>
  <c r="E744" i="11"/>
  <c r="E736" i="11"/>
  <c r="E805" i="11"/>
  <c r="E765" i="11"/>
  <c r="E757" i="11"/>
  <c r="E830" i="11"/>
  <c r="E822" i="11"/>
  <c r="E896" i="11"/>
  <c r="E872" i="11"/>
  <c r="E864" i="11"/>
  <c r="E848" i="11"/>
  <c r="E840" i="11"/>
  <c r="E980" i="11"/>
  <c r="E964" i="11"/>
  <c r="E956" i="11"/>
  <c r="E990" i="11"/>
  <c r="E1037" i="11"/>
  <c r="E1029" i="11"/>
  <c r="E1013" i="11"/>
  <c r="E1005" i="11"/>
  <c r="E1147" i="11"/>
  <c r="E1115" i="11"/>
  <c r="E1107" i="11"/>
  <c r="E1091" i="11"/>
  <c r="E1083" i="11"/>
  <c r="E1164" i="11"/>
  <c r="E536" i="11"/>
  <c r="E566" i="11"/>
  <c r="E637" i="11"/>
  <c r="E629" i="11"/>
  <c r="E621" i="11"/>
  <c r="E613" i="11"/>
  <c r="E605" i="11"/>
  <c r="E597" i="11"/>
  <c r="E581" i="11"/>
  <c r="E655" i="11"/>
  <c r="E647" i="11"/>
  <c r="E680" i="11"/>
  <c r="E672" i="11"/>
  <c r="E801" i="11"/>
  <c r="E793" i="11"/>
  <c r="E785" i="11"/>
  <c r="E777" i="11"/>
  <c r="E769" i="11"/>
  <c r="E761" i="11"/>
  <c r="E818" i="11"/>
  <c r="E908" i="11"/>
  <c r="E900" i="11"/>
  <c r="E892" i="11"/>
  <c r="E884" i="11"/>
  <c r="E876" i="11"/>
  <c r="E868" i="11"/>
  <c r="E860" i="11"/>
  <c r="E852" i="11"/>
  <c r="E844" i="11"/>
  <c r="E960" i="11"/>
  <c r="E952" i="11"/>
  <c r="E936" i="11"/>
  <c r="E928" i="11"/>
  <c r="E1057" i="11"/>
  <c r="E1041" i="11"/>
  <c r="E1033" i="11"/>
  <c r="E1001" i="11"/>
  <c r="E993" i="11"/>
  <c r="E1143" i="11"/>
  <c r="E1127" i="11"/>
  <c r="E1119" i="11"/>
  <c r="E1087" i="11"/>
  <c r="E1079" i="11"/>
  <c r="E1192" i="11"/>
  <c r="E1184" i="11"/>
  <c r="E1168" i="11"/>
  <c r="E1160" i="11"/>
  <c r="C1194" i="11"/>
  <c r="E53" i="11"/>
  <c r="E45" i="11"/>
  <c r="E37" i="11"/>
  <c r="E29" i="11"/>
  <c r="E21" i="11"/>
  <c r="E13" i="11"/>
  <c r="E86" i="11"/>
  <c r="E78" i="11"/>
  <c r="E70" i="11"/>
  <c r="E223" i="11"/>
  <c r="E215" i="11"/>
  <c r="E199" i="11"/>
  <c r="E191" i="11"/>
  <c r="E183" i="11"/>
  <c r="E167" i="11"/>
  <c r="E159" i="11"/>
  <c r="E151" i="11"/>
  <c r="E135" i="11"/>
  <c r="E127" i="11"/>
  <c r="E111" i="11"/>
  <c r="E103" i="11"/>
  <c r="E95" i="11"/>
  <c r="E243" i="11"/>
  <c r="E235" i="11"/>
  <c r="E292" i="11"/>
  <c r="E283" i="11"/>
  <c r="E275" i="11"/>
  <c r="E267" i="11"/>
  <c r="E325" i="11"/>
  <c r="E317" i="11"/>
  <c r="E309" i="11"/>
  <c r="E301" i="11"/>
  <c r="E445" i="11"/>
  <c r="E437" i="11"/>
  <c r="E429" i="11"/>
  <c r="E421" i="11"/>
  <c r="E413" i="11"/>
  <c r="E405" i="11"/>
  <c r="E397" i="11"/>
  <c r="E389" i="11"/>
  <c r="E365" i="11"/>
  <c r="E357" i="11"/>
  <c r="E349" i="11"/>
  <c r="E341" i="11"/>
  <c r="E333" i="11"/>
  <c r="E481" i="11"/>
  <c r="E473" i="11"/>
  <c r="E465" i="11"/>
  <c r="E520" i="11"/>
  <c r="E512" i="11"/>
  <c r="E559" i="11"/>
  <c r="E551" i="11"/>
  <c r="E543" i="11"/>
  <c r="E535" i="11"/>
  <c r="E620" i="11"/>
  <c r="E612" i="11"/>
  <c r="E596" i="11"/>
  <c r="E703" i="11"/>
  <c r="E687" i="11"/>
  <c r="E739" i="11"/>
  <c r="E800" i="11"/>
  <c r="E784" i="11"/>
  <c r="E839" i="11"/>
  <c r="E907" i="11"/>
  <c r="E859" i="11"/>
  <c r="E851" i="11"/>
  <c r="E951" i="11"/>
  <c r="E943" i="11"/>
  <c r="E927" i="11"/>
  <c r="E1056" i="11"/>
  <c r="E1048" i="11"/>
  <c r="E992" i="11"/>
  <c r="E1142" i="11"/>
  <c r="E1134" i="11"/>
  <c r="E1078" i="11"/>
  <c r="E1070" i="11"/>
  <c r="E1183" i="11"/>
  <c r="E1175" i="11"/>
  <c r="E754" i="11"/>
  <c r="E52" i="11"/>
  <c r="E44" i="11"/>
  <c r="E36" i="11"/>
  <c r="E28" i="11"/>
  <c r="E20" i="11"/>
  <c r="E12" i="11"/>
  <c r="E77" i="11"/>
  <c r="E69" i="11"/>
  <c r="E222" i="11"/>
  <c r="E214" i="11"/>
  <c r="E198" i="11"/>
  <c r="E190" i="11"/>
  <c r="E182" i="11"/>
  <c r="E174" i="11"/>
  <c r="E166" i="11"/>
  <c r="E158" i="11"/>
  <c r="E150" i="11"/>
  <c r="E142" i="11"/>
  <c r="E134" i="11"/>
  <c r="E126" i="11"/>
  <c r="E118" i="11"/>
  <c r="E110" i="11"/>
  <c r="E94" i="11"/>
  <c r="E250" i="11"/>
  <c r="E291" i="11"/>
  <c r="E282" i="11"/>
  <c r="E274" i="11"/>
  <c r="E266" i="11"/>
  <c r="E316" i="11"/>
  <c r="E308" i="11"/>
  <c r="E300" i="11"/>
  <c r="E428" i="11"/>
  <c r="E420" i="11"/>
  <c r="E404" i="11"/>
  <c r="E396" i="11"/>
  <c r="E388" i="11"/>
  <c r="E380" i="11"/>
  <c r="E372" i="11"/>
  <c r="E364" i="11"/>
  <c r="E356" i="11"/>
  <c r="E340" i="11"/>
  <c r="E488" i="11"/>
  <c r="E480" i="11"/>
  <c r="E472" i="11"/>
  <c r="E464" i="11"/>
  <c r="E456" i="11"/>
  <c r="E519" i="11"/>
  <c r="E511" i="11"/>
  <c r="E503" i="11"/>
  <c r="E550" i="11"/>
  <c r="E542" i="11"/>
  <c r="E534" i="11"/>
  <c r="E571" i="11"/>
  <c r="E635" i="11"/>
  <c r="E619" i="11"/>
  <c r="E587" i="11"/>
  <c r="E653" i="11"/>
  <c r="E694" i="11"/>
  <c r="E686" i="11"/>
  <c r="E678" i="11"/>
  <c r="E738" i="11"/>
  <c r="E730" i="11"/>
  <c r="E807" i="11"/>
  <c r="E799" i="11"/>
  <c r="E775" i="11"/>
  <c r="E982" i="11"/>
  <c r="E942" i="11"/>
  <c r="E934" i="11"/>
  <c r="E1047" i="11"/>
  <c r="E1039" i="11"/>
  <c r="E1133" i="11"/>
  <c r="E1125" i="11"/>
  <c r="E1069" i="11"/>
  <c r="E885" i="11"/>
  <c r="E877" i="11"/>
  <c r="E869" i="11"/>
  <c r="E861" i="11"/>
  <c r="E853" i="11"/>
  <c r="E845" i="11"/>
  <c r="E636" i="11"/>
  <c r="E604" i="11"/>
  <c r="E588" i="11"/>
  <c r="E580" i="11"/>
  <c r="E646" i="11"/>
  <c r="E711" i="11"/>
  <c r="E792" i="11"/>
  <c r="E776" i="11"/>
  <c r="E768" i="11"/>
  <c r="E833" i="11"/>
  <c r="E825" i="11"/>
  <c r="E611" i="11"/>
  <c r="E603" i="11"/>
  <c r="E579" i="11"/>
  <c r="E661" i="11"/>
  <c r="E702" i="11"/>
  <c r="E723" i="11"/>
  <c r="E715" i="11"/>
  <c r="E746" i="11"/>
  <c r="E783" i="11"/>
  <c r="E767" i="11"/>
  <c r="E759" i="11"/>
  <c r="E832" i="11"/>
  <c r="E824" i="11"/>
  <c r="E914" i="11"/>
  <c r="E906" i="11"/>
  <c r="E898" i="11"/>
  <c r="E890" i="11"/>
  <c r="E882" i="11"/>
  <c r="E874" i="11"/>
  <c r="E866" i="11"/>
  <c r="E858" i="11"/>
  <c r="E850" i="11"/>
  <c r="E842" i="11"/>
  <c r="E1190" i="11"/>
  <c r="E1182" i="11"/>
  <c r="E1174" i="11"/>
  <c r="E1166" i="11"/>
  <c r="E1158" i="11"/>
  <c r="G1198" i="11" l="1"/>
  <c r="E1148" i="11"/>
  <c r="E89" i="11"/>
  <c r="E1194" i="11"/>
  <c r="E562" i="11"/>
  <c r="E524" i="11"/>
  <c r="E667" i="11"/>
  <c r="E495" i="11"/>
  <c r="E59" i="11"/>
  <c r="E638" i="11"/>
  <c r="E813" i="11"/>
  <c r="E915" i="11"/>
  <c r="E327" i="11"/>
  <c r="E573" i="11"/>
  <c r="E257" i="11"/>
  <c r="E724" i="11"/>
  <c r="E986" i="11"/>
  <c r="E293" i="11"/>
  <c r="E224" i="11"/>
  <c r="E1061" i="11"/>
  <c r="E835" i="11"/>
  <c r="E750" i="11"/>
  <c r="C1198" i="11"/>
  <c r="E707" i="11"/>
  <c r="E449" i="11"/>
  <c r="E1198" i="11" l="1"/>
  <c r="G1100" i="10" l="1"/>
  <c r="H983" i="10"/>
  <c r="G983" i="10"/>
  <c r="G1357" i="10" l="1"/>
  <c r="H1288" i="10"/>
  <c r="H1356" i="10" s="1"/>
  <c r="G1288" i="10"/>
  <c r="G1356" i="10" s="1"/>
  <c r="G1358" i="10" s="1"/>
  <c r="G1362" i="1"/>
  <c r="H1362" i="1"/>
  <c r="I1362" i="1"/>
  <c r="J1362" i="1"/>
  <c r="I1266" i="1"/>
  <c r="J1266" i="1"/>
  <c r="H1266" i="1"/>
  <c r="G1266" i="1"/>
  <c r="G1109" i="1"/>
  <c r="H1109" i="1"/>
  <c r="I1109" i="1"/>
  <c r="G1110" i="1"/>
  <c r="H1110" i="1"/>
  <c r="I1110" i="1"/>
  <c r="G1111" i="1"/>
  <c r="H1111" i="1"/>
  <c r="I1111" i="1"/>
  <c r="G1112" i="1"/>
  <c r="H1112" i="1"/>
  <c r="I1112" i="1"/>
  <c r="G1113" i="1"/>
  <c r="H1113" i="1"/>
  <c r="I1113" i="1"/>
  <c r="G1114" i="1"/>
  <c r="H1114" i="1"/>
  <c r="I1114" i="1"/>
  <c r="G1115" i="1"/>
  <c r="H1115" i="1"/>
  <c r="I1115" i="1"/>
  <c r="G1116" i="1"/>
  <c r="H1116" i="1"/>
  <c r="I1116" i="1"/>
  <c r="G1117" i="1"/>
  <c r="H1117" i="1"/>
  <c r="I1117" i="1"/>
  <c r="G1118" i="1"/>
  <c r="H1118" i="1"/>
  <c r="I1118" i="1"/>
  <c r="G1119" i="1"/>
  <c r="H1119" i="1"/>
  <c r="I1119" i="1"/>
  <c r="G1120" i="1"/>
  <c r="H1120" i="1"/>
  <c r="I1120" i="1"/>
  <c r="G1121" i="1"/>
  <c r="H1121" i="1"/>
  <c r="I1121" i="1"/>
  <c r="G1122" i="1"/>
  <c r="H1122" i="1"/>
  <c r="I1122" i="1"/>
  <c r="G1123" i="1"/>
  <c r="H1123" i="1"/>
  <c r="I1123" i="1"/>
  <c r="G1124" i="1"/>
  <c r="H1124" i="1"/>
  <c r="I1124" i="1"/>
  <c r="G1125" i="1"/>
  <c r="H1125" i="1"/>
  <c r="I1125" i="1"/>
  <c r="G1126" i="1"/>
  <c r="H1126" i="1"/>
  <c r="I1126" i="1"/>
  <c r="G1127" i="1"/>
  <c r="H1127" i="1"/>
  <c r="I1127" i="1"/>
  <c r="G1128" i="1"/>
  <c r="H1128" i="1"/>
  <c r="I1128" i="1"/>
  <c r="G1129" i="1"/>
  <c r="H1129" i="1"/>
  <c r="I1129" i="1"/>
  <c r="G1130" i="1"/>
  <c r="H1130" i="1"/>
  <c r="I1130" i="1"/>
  <c r="G1131" i="1"/>
  <c r="H1131" i="1"/>
  <c r="I1131" i="1"/>
  <c r="G1132" i="1"/>
  <c r="H1132" i="1"/>
  <c r="I1132" i="1"/>
  <c r="G1133" i="1"/>
  <c r="H1133" i="1"/>
  <c r="I1133" i="1"/>
  <c r="G1134" i="1"/>
  <c r="H1134" i="1"/>
  <c r="I1134" i="1"/>
  <c r="G1135" i="1"/>
  <c r="H1135" i="1"/>
  <c r="I1135" i="1"/>
  <c r="G1136" i="1"/>
  <c r="H1136" i="1"/>
  <c r="I1136" i="1"/>
  <c r="G1137" i="1"/>
  <c r="H1137" i="1"/>
  <c r="I1137" i="1"/>
  <c r="G1138" i="1"/>
  <c r="H1138" i="1"/>
  <c r="I1138" i="1"/>
  <c r="G1139" i="1"/>
  <c r="H1139" i="1"/>
  <c r="G1140" i="1"/>
  <c r="H1140" i="1"/>
  <c r="G1141" i="1"/>
  <c r="H1141" i="1"/>
  <c r="L1141" i="1"/>
  <c r="G1142" i="1"/>
  <c r="H1142" i="1"/>
  <c r="G1143" i="1"/>
  <c r="H1143" i="1"/>
  <c r="G1144" i="1"/>
  <c r="H1144" i="1"/>
  <c r="G1145" i="1"/>
  <c r="H1145" i="1"/>
  <c r="G1146" i="1"/>
  <c r="H1146" i="1"/>
  <c r="L1146" i="1"/>
  <c r="G1147" i="1"/>
  <c r="H1147" i="1"/>
  <c r="G1148" i="1"/>
  <c r="H1148" i="1"/>
  <c r="G1149" i="1"/>
  <c r="H1149" i="1"/>
  <c r="G1150" i="1"/>
  <c r="H1150" i="1"/>
  <c r="G1151" i="1"/>
  <c r="H1151" i="1"/>
  <c r="G1152" i="1"/>
  <c r="H1152" i="1"/>
  <c r="G1153" i="1"/>
  <c r="H1153" i="1"/>
  <c r="G1154" i="1"/>
  <c r="H1154" i="1"/>
  <c r="G1155" i="1"/>
  <c r="H1155" i="1"/>
  <c r="L1155" i="1"/>
  <c r="G1156" i="1"/>
  <c r="H1156" i="1"/>
  <c r="G1157" i="1"/>
  <c r="H1157" i="1"/>
  <c r="G1158" i="1"/>
  <c r="H1158" i="1"/>
  <c r="I1158" i="1"/>
  <c r="L1158" i="1"/>
  <c r="G1159" i="1"/>
  <c r="H1159" i="1"/>
  <c r="L1159" i="1"/>
  <c r="G1160" i="1"/>
  <c r="H1160" i="1"/>
  <c r="G1161" i="1"/>
  <c r="H1161" i="1"/>
  <c r="G1162" i="1"/>
  <c r="H1162" i="1"/>
  <c r="L1162" i="1"/>
  <c r="G1163" i="1"/>
  <c r="H1163" i="1"/>
  <c r="L1163" i="1"/>
  <c r="G1164" i="1"/>
  <c r="H1164" i="1"/>
  <c r="I1164" i="1"/>
  <c r="J1164" i="1"/>
  <c r="L1164" i="1"/>
  <c r="G1165" i="1"/>
  <c r="H1165" i="1"/>
  <c r="I1165" i="1"/>
  <c r="J1165" i="1"/>
  <c r="L1165" i="1"/>
  <c r="G1166" i="1"/>
  <c r="H1166" i="1"/>
  <c r="I1166" i="1"/>
  <c r="J1166" i="1"/>
  <c r="L1166" i="1"/>
  <c r="G1167" i="1"/>
  <c r="H1167" i="1"/>
  <c r="I1167" i="1"/>
  <c r="J1167" i="1"/>
  <c r="L1167" i="1"/>
  <c r="G1168" i="1"/>
  <c r="H1168" i="1"/>
  <c r="I1168" i="1"/>
  <c r="J1168" i="1"/>
  <c r="L1168" i="1"/>
  <c r="G1169" i="1"/>
  <c r="H1169" i="1"/>
  <c r="I1169" i="1"/>
  <c r="J1169" i="1"/>
  <c r="L1169" i="1"/>
  <c r="G1170" i="1"/>
  <c r="H1170" i="1"/>
  <c r="I1170" i="1"/>
  <c r="J1170" i="1"/>
  <c r="L1170" i="1"/>
  <c r="G1171" i="1"/>
  <c r="H1171" i="1"/>
  <c r="I1171" i="1"/>
  <c r="J1171" i="1"/>
  <c r="L1171" i="1"/>
  <c r="G1172" i="1"/>
  <c r="H1172" i="1"/>
  <c r="I1172" i="1"/>
  <c r="J1172" i="1"/>
  <c r="L1172" i="1"/>
  <c r="G1173" i="1"/>
  <c r="H1173" i="1"/>
  <c r="I1173" i="1"/>
  <c r="J1173" i="1"/>
  <c r="L1173" i="1"/>
  <c r="G1174" i="1"/>
  <c r="H1174" i="1"/>
  <c r="I1174" i="1"/>
  <c r="J1174" i="1"/>
  <c r="L1174" i="1"/>
  <c r="G1175" i="1"/>
  <c r="H1175" i="1"/>
  <c r="I1175" i="1"/>
  <c r="J1175" i="1"/>
  <c r="L1175" i="1"/>
  <c r="G1176" i="1"/>
  <c r="H1176" i="1"/>
  <c r="I1176" i="1"/>
  <c r="J1176" i="1"/>
  <c r="L1176" i="1"/>
  <c r="G1177" i="1"/>
  <c r="H1177" i="1"/>
  <c r="I1177" i="1"/>
  <c r="J1177" i="1"/>
  <c r="L1177" i="1"/>
  <c r="G1178" i="1"/>
  <c r="H1178" i="1"/>
  <c r="I1178" i="1"/>
  <c r="J1178" i="1"/>
  <c r="L1178" i="1"/>
  <c r="G1179" i="1"/>
  <c r="H1179" i="1"/>
  <c r="I1179" i="1"/>
  <c r="J1179" i="1"/>
  <c r="L1179" i="1"/>
  <c r="G1180" i="1"/>
  <c r="H1180" i="1"/>
  <c r="I1180" i="1"/>
  <c r="J1180" i="1"/>
  <c r="L1180" i="1"/>
  <c r="G1181" i="1"/>
  <c r="H1181" i="1"/>
  <c r="I1181" i="1"/>
  <c r="J1181" i="1"/>
  <c r="L1181" i="1"/>
  <c r="G1182" i="1"/>
  <c r="H1182" i="1"/>
  <c r="I1182" i="1"/>
  <c r="J1182" i="1"/>
  <c r="L1182" i="1"/>
  <c r="G1183" i="1"/>
  <c r="H1183" i="1"/>
  <c r="I1183" i="1"/>
  <c r="J1183" i="1"/>
  <c r="L1183" i="1"/>
  <c r="G1184" i="1"/>
  <c r="H1184" i="1"/>
  <c r="I1184" i="1"/>
  <c r="J1184" i="1"/>
  <c r="L1184" i="1"/>
  <c r="G1185" i="1"/>
  <c r="H1185" i="1"/>
  <c r="I1185" i="1"/>
  <c r="J1185" i="1"/>
  <c r="L1185" i="1"/>
  <c r="G1186" i="1"/>
  <c r="H1186" i="1"/>
  <c r="I1186" i="1"/>
  <c r="J1186" i="1"/>
  <c r="L1186" i="1"/>
  <c r="G1187" i="1"/>
  <c r="H1187" i="1"/>
  <c r="I1187" i="1"/>
  <c r="J1187" i="1"/>
  <c r="L1187" i="1"/>
  <c r="G1188" i="1"/>
  <c r="H1188" i="1"/>
  <c r="I1188" i="1"/>
  <c r="J1188" i="1"/>
  <c r="L1188" i="1"/>
  <c r="G1189" i="1"/>
  <c r="H1189" i="1"/>
  <c r="I1189" i="1"/>
  <c r="J1189" i="1"/>
  <c r="L1189" i="1"/>
  <c r="G1190" i="1"/>
  <c r="H1190" i="1"/>
  <c r="I1190" i="1"/>
  <c r="J1190" i="1"/>
  <c r="L1190" i="1"/>
  <c r="G1191" i="1"/>
  <c r="H1191" i="1"/>
  <c r="I1191" i="1"/>
  <c r="J1191" i="1"/>
  <c r="L1191" i="1"/>
  <c r="G1192" i="1"/>
  <c r="H1192" i="1"/>
  <c r="I1192" i="1"/>
  <c r="J1192" i="1"/>
  <c r="L1192" i="1"/>
  <c r="G1193" i="1"/>
  <c r="H1193" i="1"/>
  <c r="I1193" i="1"/>
  <c r="J1193" i="1"/>
  <c r="L1193" i="1"/>
  <c r="G1194" i="1"/>
  <c r="H1194" i="1"/>
  <c r="G1195" i="1"/>
  <c r="H1195" i="1"/>
  <c r="G1196" i="1"/>
  <c r="H1196" i="1"/>
  <c r="G1197" i="1"/>
  <c r="H1197" i="1"/>
  <c r="G1198" i="1"/>
  <c r="H1198" i="1"/>
  <c r="G1199" i="1"/>
  <c r="H1199" i="1"/>
  <c r="L1199" i="1"/>
  <c r="G1200" i="1"/>
  <c r="H1200" i="1"/>
  <c r="G1201" i="1"/>
  <c r="H1201" i="1"/>
  <c r="G1202" i="1"/>
  <c r="H1202" i="1"/>
  <c r="G1203" i="1"/>
  <c r="H1203" i="1"/>
  <c r="L1203" i="1"/>
  <c r="G1204" i="1"/>
  <c r="H1204" i="1"/>
  <c r="G1205" i="1"/>
  <c r="H1205" i="1"/>
  <c r="G1206" i="1"/>
  <c r="H1206" i="1"/>
  <c r="G1207" i="1"/>
  <c r="H1207" i="1"/>
  <c r="L1207" i="1"/>
  <c r="G1208" i="1"/>
  <c r="H1208" i="1"/>
  <c r="G1209" i="1"/>
  <c r="H1209" i="1"/>
  <c r="G1210" i="1"/>
  <c r="H1210" i="1"/>
  <c r="G1211" i="1"/>
  <c r="H1211" i="1"/>
  <c r="L1211" i="1"/>
  <c r="G1212" i="1"/>
  <c r="H1212" i="1"/>
  <c r="G1213" i="1"/>
  <c r="H1213" i="1"/>
  <c r="G1214" i="1"/>
  <c r="H1214" i="1"/>
  <c r="G1215" i="1"/>
  <c r="H1215" i="1"/>
  <c r="G1216" i="1"/>
  <c r="H1216" i="1"/>
  <c r="G1217" i="1"/>
  <c r="H1217" i="1"/>
  <c r="G1218" i="1"/>
  <c r="H1218" i="1"/>
  <c r="G1219" i="1"/>
  <c r="H1219" i="1"/>
  <c r="G1220" i="1"/>
  <c r="H1220" i="1"/>
  <c r="G1221" i="1"/>
  <c r="H1221" i="1"/>
  <c r="G1222" i="1"/>
  <c r="H1222" i="1"/>
  <c r="G1223" i="1"/>
  <c r="H1223" i="1"/>
  <c r="G1224" i="1"/>
  <c r="H1224" i="1"/>
  <c r="G1225" i="1"/>
  <c r="H1225" i="1"/>
  <c r="G1226" i="1"/>
  <c r="H1226" i="1"/>
  <c r="G1227" i="1"/>
  <c r="H1227" i="1"/>
  <c r="G1228" i="1"/>
  <c r="H1228" i="1"/>
  <c r="G1229" i="1"/>
  <c r="H1229" i="1"/>
  <c r="G1230" i="1"/>
  <c r="H1230" i="1"/>
  <c r="G1231" i="1"/>
  <c r="H1231" i="1"/>
  <c r="G1232" i="1"/>
  <c r="H1232" i="1"/>
  <c r="G1233" i="1"/>
  <c r="H1233" i="1"/>
  <c r="G1234" i="1"/>
  <c r="H1234" i="1"/>
  <c r="G1235" i="1"/>
  <c r="H1235" i="1"/>
  <c r="G1236" i="1"/>
  <c r="H1236" i="1"/>
  <c r="G1237" i="1"/>
  <c r="H1237" i="1"/>
  <c r="G1238" i="1"/>
  <c r="H1238" i="1"/>
  <c r="G1239" i="1"/>
  <c r="H1239" i="1"/>
  <c r="G1240" i="1"/>
  <c r="H1240" i="1"/>
  <c r="G1241" i="1"/>
  <c r="H1241" i="1"/>
  <c r="G1242" i="1"/>
  <c r="H1242" i="1"/>
  <c r="G1243" i="1"/>
  <c r="H1243" i="1"/>
  <c r="G1244" i="1"/>
  <c r="H1244" i="1"/>
  <c r="G1245" i="1"/>
  <c r="H1245" i="1"/>
  <c r="G1246" i="1"/>
  <c r="H1246" i="1"/>
  <c r="G1247" i="1"/>
  <c r="H1247" i="1"/>
  <c r="G1248" i="1"/>
  <c r="H1248" i="1"/>
  <c r="G1249" i="1"/>
  <c r="H1249" i="1"/>
  <c r="G1250" i="1"/>
  <c r="H1250" i="1"/>
  <c r="G1251" i="1"/>
  <c r="H1251" i="1"/>
  <c r="G1252" i="1"/>
  <c r="H1252" i="1"/>
  <c r="G1253" i="1"/>
  <c r="H1253" i="1"/>
  <c r="G1254" i="1"/>
  <c r="H1254" i="1"/>
  <c r="G1255" i="1"/>
  <c r="H1255" i="1"/>
  <c r="G1256" i="1"/>
  <c r="H1256" i="1"/>
  <c r="G1257" i="1"/>
  <c r="H1257" i="1"/>
  <c r="G1258" i="1"/>
  <c r="H1258" i="1"/>
  <c r="G1259" i="1"/>
  <c r="H1259" i="1"/>
  <c r="G1260" i="1"/>
  <c r="H1260" i="1"/>
  <c r="G1261" i="1"/>
  <c r="H1261" i="1"/>
  <c r="G1262" i="1"/>
  <c r="H1262" i="1"/>
  <c r="G1263" i="1"/>
  <c r="H1263" i="1"/>
  <c r="G1264" i="1"/>
  <c r="H1264" i="1"/>
  <c r="L1264" i="1"/>
  <c r="G1265" i="1"/>
  <c r="H1265" i="1"/>
  <c r="G1267" i="1"/>
  <c r="H1267" i="1"/>
  <c r="G1268" i="1"/>
  <c r="H1268" i="1"/>
  <c r="G1269" i="1"/>
  <c r="H1269" i="1"/>
  <c r="G1270" i="1"/>
  <c r="H1270" i="1"/>
  <c r="G1271" i="1"/>
  <c r="H1271" i="1"/>
  <c r="G1272" i="1"/>
  <c r="H1272" i="1"/>
  <c r="G1273" i="1"/>
  <c r="H1273" i="1"/>
  <c r="G1274" i="1"/>
  <c r="H1274" i="1"/>
  <c r="G1275" i="1"/>
  <c r="H1275" i="1"/>
  <c r="G1276" i="1"/>
  <c r="H1276" i="1"/>
  <c r="G1277" i="1"/>
  <c r="H1277" i="1"/>
  <c r="G1278" i="1"/>
  <c r="H1278" i="1"/>
  <c r="G1279" i="1"/>
  <c r="H1279" i="1"/>
  <c r="G1280" i="1"/>
  <c r="H1280" i="1"/>
  <c r="G1281" i="1"/>
  <c r="H1281" i="1"/>
  <c r="G1282" i="1"/>
  <c r="H1282" i="1"/>
  <c r="G1283" i="1"/>
  <c r="H1283" i="1"/>
  <c r="G1284" i="1"/>
  <c r="H1284" i="1"/>
  <c r="G1285" i="1"/>
  <c r="H1285" i="1"/>
  <c r="G1286" i="1"/>
  <c r="H1286" i="1"/>
  <c r="L1286" i="1"/>
  <c r="G1287" i="1"/>
  <c r="H1287" i="1"/>
  <c r="I1287" i="1"/>
  <c r="G1288" i="1"/>
  <c r="H1288" i="1"/>
  <c r="I1288" i="1"/>
  <c r="G1289" i="1"/>
  <c r="H1289" i="1"/>
  <c r="I1289" i="1"/>
  <c r="G1290" i="1"/>
  <c r="H1290" i="1"/>
  <c r="I1290" i="1"/>
  <c r="G1291" i="1"/>
  <c r="H1291" i="1"/>
  <c r="I1291" i="1"/>
  <c r="H1108" i="1"/>
  <c r="L1052" i="1"/>
  <c r="I424" i="1"/>
  <c r="I1157" i="1" s="1"/>
  <c r="I425" i="1"/>
  <c r="H1358" i="10" l="1"/>
  <c r="H1357" i="10"/>
  <c r="H1293" i="1"/>
  <c r="L1070" i="1"/>
  <c r="L1092" i="1"/>
  <c r="L1090" i="1"/>
  <c r="I1106" i="1"/>
  <c r="L1051" i="1"/>
  <c r="I105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H989" i="1"/>
  <c r="G989" i="1"/>
  <c r="I1073" i="1" l="1"/>
  <c r="H1106" i="1"/>
  <c r="G1106" i="1"/>
  <c r="L44" i="1" l="1"/>
  <c r="L43" i="1"/>
  <c r="L42" i="1"/>
  <c r="L41" i="1"/>
  <c r="L40" i="1"/>
  <c r="L39" i="1"/>
  <c r="L1109" i="1" s="1"/>
  <c r="L38" i="1"/>
  <c r="J1360" i="1"/>
  <c r="I1360" i="1"/>
  <c r="H1360" i="1"/>
  <c r="G1360" i="1"/>
  <c r="J1359" i="1"/>
  <c r="I1359" i="1"/>
  <c r="H1359" i="1"/>
  <c r="G1359" i="1"/>
  <c r="J1358" i="1"/>
  <c r="I1358" i="1"/>
  <c r="H1358" i="1"/>
  <c r="G1358" i="1"/>
  <c r="J1357" i="1"/>
  <c r="I1357" i="1"/>
  <c r="H1357" i="1"/>
  <c r="G1357" i="1"/>
  <c r="J1356" i="1"/>
  <c r="I1356" i="1"/>
  <c r="H1356" i="1"/>
  <c r="G1356" i="1"/>
  <c r="J1355" i="1"/>
  <c r="I1355" i="1"/>
  <c r="H1355" i="1"/>
  <c r="G1355" i="1"/>
  <c r="J1354" i="1"/>
  <c r="I1354" i="1"/>
  <c r="H1354" i="1"/>
  <c r="G1354" i="1"/>
  <c r="J1353" i="1"/>
  <c r="I1353" i="1"/>
  <c r="H1353" i="1"/>
  <c r="G1353" i="1"/>
  <c r="J1352" i="1"/>
  <c r="I1352" i="1"/>
  <c r="H1352" i="1"/>
  <c r="G1352" i="1"/>
  <c r="J1351" i="1"/>
  <c r="I1351" i="1"/>
  <c r="H1351" i="1"/>
  <c r="G1351" i="1"/>
  <c r="J1350" i="1"/>
  <c r="I1350" i="1"/>
  <c r="H1350" i="1"/>
  <c r="G1350" i="1"/>
  <c r="J1349" i="1"/>
  <c r="I1349" i="1"/>
  <c r="H1349" i="1"/>
  <c r="G1349" i="1"/>
  <c r="J1348" i="1"/>
  <c r="I1348" i="1"/>
  <c r="H1348" i="1"/>
  <c r="G1348" i="1"/>
  <c r="J1347" i="1"/>
  <c r="I1347" i="1"/>
  <c r="H1347" i="1"/>
  <c r="G1347" i="1"/>
  <c r="J1346" i="1"/>
  <c r="I1346" i="1"/>
  <c r="H1346" i="1"/>
  <c r="G1346" i="1"/>
  <c r="J1345" i="1"/>
  <c r="I1345" i="1"/>
  <c r="H1345" i="1"/>
  <c r="G1345" i="1"/>
  <c r="J1344" i="1"/>
  <c r="I1344" i="1"/>
  <c r="H1344" i="1"/>
  <c r="G1344" i="1"/>
  <c r="J1343" i="1"/>
  <c r="I1343" i="1"/>
  <c r="H1343" i="1"/>
  <c r="G1343" i="1"/>
  <c r="J1342" i="1"/>
  <c r="I1342" i="1"/>
  <c r="H1342" i="1"/>
  <c r="G1342" i="1"/>
  <c r="J1341" i="1"/>
  <c r="I1341" i="1"/>
  <c r="H1341" i="1"/>
  <c r="G1341" i="1"/>
  <c r="J1340" i="1"/>
  <c r="I1340" i="1"/>
  <c r="H1340" i="1"/>
  <c r="G1340" i="1"/>
  <c r="J1339" i="1"/>
  <c r="I1339" i="1"/>
  <c r="H1339" i="1"/>
  <c r="G1339" i="1"/>
  <c r="J1338" i="1"/>
  <c r="I1338" i="1"/>
  <c r="H1338" i="1"/>
  <c r="G1338" i="1"/>
  <c r="J1337" i="1"/>
  <c r="I1337" i="1"/>
  <c r="H1337" i="1"/>
  <c r="G1337" i="1"/>
  <c r="J1336" i="1"/>
  <c r="I1336" i="1"/>
  <c r="H1336" i="1"/>
  <c r="G1336" i="1"/>
  <c r="J1335" i="1"/>
  <c r="I1335" i="1"/>
  <c r="H1335" i="1"/>
  <c r="G1335" i="1"/>
  <c r="J1334" i="1"/>
  <c r="I1334" i="1"/>
  <c r="H1334" i="1"/>
  <c r="G1334" i="1"/>
  <c r="J1333" i="1"/>
  <c r="I1333" i="1"/>
  <c r="H1333" i="1"/>
  <c r="G1333" i="1"/>
  <c r="J1332" i="1"/>
  <c r="I1332" i="1"/>
  <c r="H1332" i="1"/>
  <c r="G1332" i="1"/>
  <c r="J1331" i="1"/>
  <c r="I1331" i="1"/>
  <c r="H1331" i="1"/>
  <c r="G1331" i="1"/>
  <c r="J1330" i="1"/>
  <c r="I1330" i="1"/>
  <c r="H1330" i="1"/>
  <c r="G1330" i="1"/>
  <c r="J1329" i="1"/>
  <c r="I1329" i="1"/>
  <c r="H1329" i="1"/>
  <c r="G1329" i="1"/>
  <c r="J1328" i="1"/>
  <c r="I1328" i="1"/>
  <c r="H1328" i="1"/>
  <c r="G1328" i="1"/>
  <c r="J1327" i="1"/>
  <c r="I1327" i="1"/>
  <c r="H1327" i="1"/>
  <c r="G1327" i="1"/>
  <c r="J1326" i="1"/>
  <c r="I1326" i="1"/>
  <c r="H1326" i="1"/>
  <c r="G1326" i="1"/>
  <c r="J1325" i="1"/>
  <c r="I1325" i="1"/>
  <c r="H1325" i="1"/>
  <c r="G1325" i="1"/>
  <c r="J1324" i="1"/>
  <c r="I1324" i="1"/>
  <c r="H1324" i="1"/>
  <c r="G1324" i="1"/>
  <c r="J1323" i="1"/>
  <c r="I1323" i="1"/>
  <c r="H1323" i="1"/>
  <c r="G1323" i="1"/>
  <c r="J1322" i="1"/>
  <c r="I1322" i="1"/>
  <c r="H1322" i="1"/>
  <c r="G1322" i="1"/>
  <c r="J1321" i="1"/>
  <c r="I1321" i="1"/>
  <c r="H1321" i="1"/>
  <c r="G1321" i="1"/>
  <c r="J1320" i="1"/>
  <c r="I1320" i="1"/>
  <c r="H1320" i="1"/>
  <c r="G1320" i="1"/>
  <c r="J1319" i="1"/>
  <c r="I1319" i="1"/>
  <c r="H1319" i="1"/>
  <c r="G1319" i="1"/>
  <c r="J1318" i="1"/>
  <c r="I1318" i="1"/>
  <c r="H1318" i="1"/>
  <c r="G1318" i="1"/>
  <c r="J1317" i="1"/>
  <c r="I1317" i="1"/>
  <c r="H1317" i="1"/>
  <c r="G1317" i="1"/>
  <c r="J1316" i="1"/>
  <c r="I1316" i="1"/>
  <c r="H1316" i="1"/>
  <c r="G1316" i="1"/>
  <c r="J1315" i="1"/>
  <c r="I1315" i="1"/>
  <c r="H1315" i="1"/>
  <c r="G1315" i="1"/>
  <c r="J1314" i="1"/>
  <c r="I1314" i="1"/>
  <c r="H1314" i="1"/>
  <c r="G1314" i="1"/>
  <c r="J1313" i="1"/>
  <c r="I1313" i="1"/>
  <c r="H1313" i="1"/>
  <c r="G1313" i="1"/>
  <c r="J1312" i="1"/>
  <c r="I1312" i="1"/>
  <c r="H1312" i="1"/>
  <c r="G1312" i="1"/>
  <c r="J1311" i="1"/>
  <c r="I1311" i="1"/>
  <c r="H1311" i="1"/>
  <c r="G1311" i="1"/>
  <c r="J1310" i="1"/>
  <c r="I1310" i="1"/>
  <c r="H1310" i="1"/>
  <c r="G1310" i="1"/>
  <c r="J1309" i="1"/>
  <c r="I1309" i="1"/>
  <c r="H1309" i="1"/>
  <c r="G1309" i="1"/>
  <c r="J1308" i="1"/>
  <c r="I1308" i="1"/>
  <c r="H1308" i="1"/>
  <c r="G1308" i="1"/>
  <c r="J1307" i="1"/>
  <c r="I1307" i="1"/>
  <c r="H1307" i="1"/>
  <c r="G1307" i="1"/>
  <c r="J1306" i="1"/>
  <c r="I1306" i="1"/>
  <c r="H1306" i="1"/>
  <c r="G1306" i="1"/>
  <c r="J1305" i="1"/>
  <c r="I1305" i="1"/>
  <c r="H1305" i="1"/>
  <c r="G1305" i="1"/>
  <c r="J1304" i="1"/>
  <c r="I1304" i="1"/>
  <c r="H1304" i="1"/>
  <c r="G1304" i="1"/>
  <c r="J1303" i="1"/>
  <c r="I1303" i="1"/>
  <c r="H1303" i="1"/>
  <c r="G1303" i="1"/>
  <c r="J1302" i="1"/>
  <c r="I1302" i="1"/>
  <c r="H1302" i="1"/>
  <c r="G1302" i="1"/>
  <c r="J1301" i="1"/>
  <c r="I1301" i="1"/>
  <c r="H1301" i="1"/>
  <c r="G1301" i="1"/>
  <c r="J1300" i="1"/>
  <c r="I1300" i="1"/>
  <c r="H1300" i="1"/>
  <c r="G1300" i="1"/>
  <c r="J1299" i="1"/>
  <c r="I1299" i="1"/>
  <c r="H1299" i="1"/>
  <c r="G1299" i="1"/>
  <c r="J1298" i="1"/>
  <c r="I1298" i="1"/>
  <c r="H1298" i="1"/>
  <c r="G1298" i="1"/>
  <c r="J1297" i="1"/>
  <c r="I1297" i="1"/>
  <c r="H1297" i="1"/>
  <c r="G1297" i="1"/>
  <c r="J1296" i="1"/>
  <c r="I1296" i="1"/>
  <c r="H1296" i="1"/>
  <c r="G1296" i="1"/>
  <c r="J1295" i="1"/>
  <c r="I1295" i="1"/>
  <c r="H1295" i="1"/>
  <c r="G1295" i="1"/>
  <c r="L987" i="1"/>
  <c r="L1291" i="1" s="1"/>
  <c r="L986" i="1"/>
  <c r="L1290" i="1" s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N989" i="1"/>
  <c r="M989" i="1"/>
  <c r="L934" i="1"/>
  <c r="L917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1288" i="1" s="1"/>
  <c r="L945" i="1"/>
  <c r="L778" i="1"/>
  <c r="L780" i="1"/>
  <c r="L781" i="1"/>
  <c r="L752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L612" i="1"/>
  <c r="I5" i="1"/>
  <c r="I849" i="1" s="1"/>
  <c r="I922" i="1"/>
  <c r="I867" i="1"/>
  <c r="I697" i="1"/>
  <c r="I607" i="1"/>
  <c r="I589" i="1"/>
  <c r="I534" i="1"/>
  <c r="I9" i="1"/>
  <c r="I8" i="1"/>
  <c r="L557" i="1"/>
  <c r="L376" i="1"/>
  <c r="L377" i="1"/>
  <c r="L378" i="1"/>
  <c r="L379" i="1"/>
  <c r="L400" i="1"/>
  <c r="L406" i="1"/>
  <c r="L407" i="1"/>
  <c r="L408" i="1"/>
  <c r="L409" i="1"/>
  <c r="L1147" i="1" s="1"/>
  <c r="L410" i="1"/>
  <c r="L418" i="1"/>
  <c r="L419" i="1"/>
  <c r="L421" i="1"/>
  <c r="L422" i="1"/>
  <c r="L425" i="1"/>
  <c r="L426" i="1"/>
  <c r="L428" i="1"/>
  <c r="L430" i="1"/>
  <c r="L432" i="1"/>
  <c r="L441" i="1"/>
  <c r="L445" i="1"/>
  <c r="C803" i="1"/>
  <c r="D803" i="1"/>
  <c r="E803" i="1"/>
  <c r="C38" i="1"/>
  <c r="D38" i="1"/>
  <c r="E38" i="1"/>
  <c r="C45" i="1"/>
  <c r="D45" i="1"/>
  <c r="J45" i="1" s="1"/>
  <c r="E45" i="1"/>
  <c r="C73" i="1"/>
  <c r="D73" i="1"/>
  <c r="J73" i="1" s="1"/>
  <c r="E73" i="1"/>
  <c r="C102" i="1"/>
  <c r="D102" i="1"/>
  <c r="J102" i="1" s="1"/>
  <c r="E102" i="1"/>
  <c r="C121" i="1"/>
  <c r="D121" i="1"/>
  <c r="J121" i="1" s="1"/>
  <c r="E121" i="1"/>
  <c r="C140" i="1"/>
  <c r="D140" i="1"/>
  <c r="J140" i="1" s="1"/>
  <c r="E140" i="1"/>
  <c r="C175" i="1"/>
  <c r="D175" i="1"/>
  <c r="E175" i="1"/>
  <c r="C193" i="1"/>
  <c r="D193" i="1"/>
  <c r="J193" i="1" s="1"/>
  <c r="E193" i="1"/>
  <c r="C223" i="1"/>
  <c r="D223" i="1"/>
  <c r="J223" i="1" s="1"/>
  <c r="E223" i="1"/>
  <c r="C250" i="1"/>
  <c r="D250" i="1"/>
  <c r="J250" i="1" s="1"/>
  <c r="E250" i="1"/>
  <c r="C277" i="1"/>
  <c r="D277" i="1"/>
  <c r="J277" i="1" s="1"/>
  <c r="J1121" i="1" s="1"/>
  <c r="E277" i="1"/>
  <c r="C278" i="1"/>
  <c r="D278" i="1"/>
  <c r="J278" i="1" s="1"/>
  <c r="E278" i="1"/>
  <c r="C308" i="1"/>
  <c r="D308" i="1"/>
  <c r="J308" i="1" s="1"/>
  <c r="E308" i="1"/>
  <c r="C338" i="1"/>
  <c r="D338" i="1"/>
  <c r="J338" i="1" s="1"/>
  <c r="E338" i="1"/>
  <c r="C369" i="1"/>
  <c r="D369" i="1"/>
  <c r="J369" i="1" s="1"/>
  <c r="J1126" i="1" s="1"/>
  <c r="E369" i="1"/>
  <c r="C370" i="1"/>
  <c r="D370" i="1"/>
  <c r="J370" i="1" s="1"/>
  <c r="J1127" i="1" s="1"/>
  <c r="E370" i="1"/>
  <c r="C371" i="1"/>
  <c r="D371" i="1"/>
  <c r="J371" i="1" s="1"/>
  <c r="J1128" i="1" s="1"/>
  <c r="E371" i="1"/>
  <c r="C372" i="1"/>
  <c r="D372" i="1"/>
  <c r="J372" i="1" s="1"/>
  <c r="J1129" i="1" s="1"/>
  <c r="E372" i="1"/>
  <c r="C373" i="1"/>
  <c r="D373" i="1"/>
  <c r="J373" i="1" s="1"/>
  <c r="J1130" i="1" s="1"/>
  <c r="E373" i="1"/>
  <c r="C374" i="1"/>
  <c r="D374" i="1"/>
  <c r="J374" i="1" s="1"/>
  <c r="J1131" i="1" s="1"/>
  <c r="E374" i="1"/>
  <c r="C375" i="1"/>
  <c r="D375" i="1"/>
  <c r="J375" i="1" s="1"/>
  <c r="J1132" i="1" s="1"/>
  <c r="E375" i="1"/>
  <c r="C403" i="1"/>
  <c r="D403" i="1"/>
  <c r="J403" i="1" s="1"/>
  <c r="J1144" i="1" s="1"/>
  <c r="E403" i="1"/>
  <c r="C405" i="1"/>
  <c r="D405" i="1"/>
  <c r="J405" i="1" s="1"/>
  <c r="J1145" i="1" s="1"/>
  <c r="E405" i="1"/>
  <c r="C444" i="1"/>
  <c r="D444" i="1"/>
  <c r="J444" i="1" s="1"/>
  <c r="J1202" i="1" s="1"/>
  <c r="E444" i="1"/>
  <c r="C455" i="1"/>
  <c r="D455" i="1"/>
  <c r="J455" i="1" s="1"/>
  <c r="E455" i="1"/>
  <c r="C481" i="1"/>
  <c r="D481" i="1"/>
  <c r="J481" i="1" s="1"/>
  <c r="J1210" i="1" s="1"/>
  <c r="E481" i="1"/>
  <c r="C484" i="1"/>
  <c r="D484" i="1"/>
  <c r="J484" i="1" s="1"/>
  <c r="E484" i="1"/>
  <c r="C486" i="1"/>
  <c r="D486" i="1"/>
  <c r="J486" i="1" s="1"/>
  <c r="J1214" i="1" s="1"/>
  <c r="E486" i="1"/>
  <c r="C487" i="1"/>
  <c r="D487" i="1"/>
  <c r="J487" i="1" s="1"/>
  <c r="E487" i="1"/>
  <c r="C505" i="1"/>
  <c r="D505" i="1"/>
  <c r="J505" i="1" s="1"/>
  <c r="J1218" i="1" s="1"/>
  <c r="E505" i="1"/>
  <c r="C506" i="1"/>
  <c r="D506" i="1"/>
  <c r="J506" i="1" s="1"/>
  <c r="E506" i="1"/>
  <c r="C540" i="1"/>
  <c r="D540" i="1"/>
  <c r="J540" i="1" s="1"/>
  <c r="E540" i="1"/>
  <c r="C550" i="1"/>
  <c r="D550" i="1"/>
  <c r="J550" i="1" s="1"/>
  <c r="E550" i="1"/>
  <c r="C557" i="1"/>
  <c r="D557" i="1"/>
  <c r="J557" i="1" s="1"/>
  <c r="E557" i="1"/>
  <c r="C566" i="1"/>
  <c r="D566" i="1"/>
  <c r="J566" i="1" s="1"/>
  <c r="E566" i="1"/>
  <c r="C604" i="1"/>
  <c r="D604" i="1"/>
  <c r="J604" i="1" s="1"/>
  <c r="E604" i="1"/>
  <c r="C612" i="1"/>
  <c r="D612" i="1"/>
  <c r="J612" i="1" s="1"/>
  <c r="E612" i="1"/>
  <c r="C631" i="1"/>
  <c r="D631" i="1"/>
  <c r="J631" i="1" s="1"/>
  <c r="E631" i="1"/>
  <c r="C670" i="1"/>
  <c r="D670" i="1"/>
  <c r="J670" i="1" s="1"/>
  <c r="E670" i="1"/>
  <c r="C711" i="1"/>
  <c r="D711" i="1"/>
  <c r="J711" i="1" s="1"/>
  <c r="J1241" i="1" s="1"/>
  <c r="E711" i="1"/>
  <c r="C713" i="1"/>
  <c r="D713" i="1"/>
  <c r="J713" i="1" s="1"/>
  <c r="E713" i="1"/>
  <c r="C726" i="1"/>
  <c r="D726" i="1"/>
  <c r="J726" i="1" s="1"/>
  <c r="J1244" i="1" s="1"/>
  <c r="E726" i="1"/>
  <c r="C728" i="1"/>
  <c r="D728" i="1"/>
  <c r="J728" i="1" s="1"/>
  <c r="E728" i="1"/>
  <c r="C755" i="1"/>
  <c r="D755" i="1"/>
  <c r="J755" i="1" s="1"/>
  <c r="E755" i="1"/>
  <c r="C850" i="1"/>
  <c r="D850" i="1"/>
  <c r="J850" i="1" s="1"/>
  <c r="E850" i="1"/>
  <c r="C881" i="1"/>
  <c r="D881" i="1"/>
  <c r="J881" i="1" s="1"/>
  <c r="E881" i="1"/>
  <c r="C945" i="1"/>
  <c r="D945" i="1"/>
  <c r="J945" i="1" s="1"/>
  <c r="E945" i="1"/>
  <c r="C965" i="1"/>
  <c r="D965" i="1"/>
  <c r="J965" i="1" s="1"/>
  <c r="E965" i="1"/>
  <c r="C1023" i="1"/>
  <c r="D1023" i="1"/>
  <c r="J1023" i="1" s="1"/>
  <c r="E1023" i="1"/>
  <c r="C1052" i="1"/>
  <c r="D1052" i="1"/>
  <c r="J1052" i="1" s="1"/>
  <c r="E1052" i="1"/>
  <c r="C9" i="1"/>
  <c r="D9" i="1"/>
  <c r="J9" i="1" s="1"/>
  <c r="E9" i="1"/>
  <c r="C39" i="1"/>
  <c r="D39" i="1"/>
  <c r="J39" i="1" s="1"/>
  <c r="E39" i="1"/>
  <c r="C46" i="1"/>
  <c r="D46" i="1"/>
  <c r="J46" i="1" s="1"/>
  <c r="E46" i="1"/>
  <c r="C74" i="1"/>
  <c r="D74" i="1"/>
  <c r="J74" i="1" s="1"/>
  <c r="L74" i="1" s="1"/>
  <c r="E74" i="1"/>
  <c r="C103" i="1"/>
  <c r="D103" i="1"/>
  <c r="J103" i="1" s="1"/>
  <c r="E103" i="1"/>
  <c r="C141" i="1"/>
  <c r="D141" i="1"/>
  <c r="J141" i="1" s="1"/>
  <c r="E141" i="1"/>
  <c r="C176" i="1"/>
  <c r="D176" i="1"/>
  <c r="J176" i="1" s="1"/>
  <c r="E176" i="1"/>
  <c r="C194" i="1"/>
  <c r="D194" i="1"/>
  <c r="J194" i="1" s="1"/>
  <c r="E194" i="1"/>
  <c r="C224" i="1"/>
  <c r="D224" i="1"/>
  <c r="J224" i="1" s="1"/>
  <c r="E224" i="1"/>
  <c r="C251" i="1"/>
  <c r="D251" i="1"/>
  <c r="J251" i="1" s="1"/>
  <c r="E251" i="1"/>
  <c r="C279" i="1"/>
  <c r="D279" i="1"/>
  <c r="J279" i="1" s="1"/>
  <c r="E279" i="1"/>
  <c r="C309" i="1"/>
  <c r="D309" i="1"/>
  <c r="J309" i="1" s="1"/>
  <c r="L309" i="1" s="1"/>
  <c r="E309" i="1"/>
  <c r="C339" i="1"/>
  <c r="D339" i="1"/>
  <c r="J339" i="1" s="1"/>
  <c r="E339" i="1"/>
  <c r="C434" i="1"/>
  <c r="D434" i="1"/>
  <c r="J434" i="1" s="1"/>
  <c r="J1195" i="1" s="1"/>
  <c r="E434" i="1"/>
  <c r="C456" i="1"/>
  <c r="D456" i="1"/>
  <c r="J456" i="1" s="1"/>
  <c r="E456" i="1"/>
  <c r="C489" i="1"/>
  <c r="D489" i="1"/>
  <c r="J489" i="1" s="1"/>
  <c r="E489" i="1"/>
  <c r="C541" i="1"/>
  <c r="D541" i="1"/>
  <c r="J541" i="1" s="1"/>
  <c r="E541" i="1"/>
  <c r="C558" i="1"/>
  <c r="D558" i="1"/>
  <c r="J558" i="1" s="1"/>
  <c r="E558" i="1"/>
  <c r="C567" i="1"/>
  <c r="D567" i="1"/>
  <c r="J567" i="1" s="1"/>
  <c r="E567" i="1"/>
  <c r="C605" i="1"/>
  <c r="D605" i="1"/>
  <c r="J605" i="1" s="1"/>
  <c r="E605" i="1"/>
  <c r="C613" i="1"/>
  <c r="D613" i="1"/>
  <c r="J613" i="1" s="1"/>
  <c r="E613" i="1"/>
  <c r="C632" i="1"/>
  <c r="D632" i="1"/>
  <c r="J632" i="1" s="1"/>
  <c r="E632" i="1"/>
  <c r="C792" i="1"/>
  <c r="D792" i="1"/>
  <c r="J792" i="1" s="1"/>
  <c r="E792" i="1"/>
  <c r="C804" i="1"/>
  <c r="D804" i="1"/>
  <c r="J804" i="1" s="1"/>
  <c r="E804" i="1"/>
  <c r="C1024" i="1"/>
  <c r="D1024" i="1"/>
  <c r="J1024" i="1" s="1"/>
  <c r="E1024" i="1"/>
  <c r="C1054" i="1"/>
  <c r="D1054" i="1"/>
  <c r="J1054" i="1" s="1"/>
  <c r="E1054" i="1"/>
  <c r="C10" i="1"/>
  <c r="D10" i="1"/>
  <c r="J10" i="1" s="1"/>
  <c r="E10" i="1"/>
  <c r="C11" i="1"/>
  <c r="D11" i="1"/>
  <c r="J11" i="1" s="1"/>
  <c r="E11" i="1"/>
  <c r="C12" i="1"/>
  <c r="D12" i="1"/>
  <c r="J12" i="1" s="1"/>
  <c r="E12" i="1"/>
  <c r="C40" i="1"/>
  <c r="D40" i="1"/>
  <c r="J40" i="1" s="1"/>
  <c r="E40" i="1"/>
  <c r="C47" i="1"/>
  <c r="D47" i="1"/>
  <c r="J47" i="1" s="1"/>
  <c r="E47" i="1"/>
  <c r="C48" i="1"/>
  <c r="D48" i="1"/>
  <c r="J48" i="1" s="1"/>
  <c r="E48" i="1"/>
  <c r="C49" i="1"/>
  <c r="D49" i="1"/>
  <c r="J49" i="1" s="1"/>
  <c r="E49" i="1"/>
  <c r="C75" i="1"/>
  <c r="D75" i="1"/>
  <c r="J75" i="1" s="1"/>
  <c r="E75" i="1"/>
  <c r="C76" i="1"/>
  <c r="D76" i="1"/>
  <c r="J76" i="1" s="1"/>
  <c r="E76" i="1"/>
  <c r="C77" i="1"/>
  <c r="D77" i="1"/>
  <c r="J77" i="1" s="1"/>
  <c r="E77" i="1"/>
  <c r="C104" i="1"/>
  <c r="D104" i="1"/>
  <c r="J104" i="1" s="1"/>
  <c r="E104" i="1"/>
  <c r="C105" i="1"/>
  <c r="D105" i="1"/>
  <c r="J105" i="1" s="1"/>
  <c r="E105" i="1"/>
  <c r="C106" i="1"/>
  <c r="D106" i="1"/>
  <c r="J106" i="1" s="1"/>
  <c r="E106" i="1"/>
  <c r="C122" i="1"/>
  <c r="D122" i="1"/>
  <c r="J122" i="1" s="1"/>
  <c r="E122" i="1"/>
  <c r="C123" i="1"/>
  <c r="D123" i="1"/>
  <c r="J123" i="1" s="1"/>
  <c r="E123" i="1"/>
  <c r="C142" i="1"/>
  <c r="D142" i="1"/>
  <c r="J142" i="1" s="1"/>
  <c r="E142" i="1"/>
  <c r="C143" i="1"/>
  <c r="D143" i="1"/>
  <c r="J143" i="1" s="1"/>
  <c r="E143" i="1"/>
  <c r="C144" i="1"/>
  <c r="D144" i="1"/>
  <c r="J144" i="1" s="1"/>
  <c r="E144" i="1"/>
  <c r="C166" i="1"/>
  <c r="D166" i="1"/>
  <c r="J166" i="1" s="1"/>
  <c r="E166" i="1"/>
  <c r="C177" i="1"/>
  <c r="D177" i="1"/>
  <c r="J177" i="1" s="1"/>
  <c r="E177" i="1"/>
  <c r="C178" i="1"/>
  <c r="D178" i="1"/>
  <c r="J178" i="1" s="1"/>
  <c r="E178" i="1"/>
  <c r="C179" i="1"/>
  <c r="D179" i="1"/>
  <c r="J179" i="1" s="1"/>
  <c r="E179" i="1"/>
  <c r="C195" i="1"/>
  <c r="D195" i="1"/>
  <c r="J195" i="1" s="1"/>
  <c r="E195" i="1"/>
  <c r="C196" i="1"/>
  <c r="D196" i="1"/>
  <c r="J196" i="1" s="1"/>
  <c r="E196" i="1"/>
  <c r="C197" i="1"/>
  <c r="D197" i="1"/>
  <c r="J197" i="1" s="1"/>
  <c r="E197" i="1"/>
  <c r="C225" i="1"/>
  <c r="D225" i="1"/>
  <c r="J225" i="1" s="1"/>
  <c r="E225" i="1"/>
  <c r="C226" i="1"/>
  <c r="D226" i="1"/>
  <c r="J226" i="1" s="1"/>
  <c r="E226" i="1"/>
  <c r="C227" i="1"/>
  <c r="D227" i="1"/>
  <c r="J227" i="1" s="1"/>
  <c r="E227" i="1"/>
  <c r="C252" i="1"/>
  <c r="D252" i="1"/>
  <c r="J252" i="1" s="1"/>
  <c r="E252" i="1"/>
  <c r="C253" i="1"/>
  <c r="D253" i="1"/>
  <c r="J253" i="1" s="1"/>
  <c r="E253" i="1"/>
  <c r="C254" i="1"/>
  <c r="D254" i="1"/>
  <c r="J254" i="1" s="1"/>
  <c r="E254" i="1"/>
  <c r="C280" i="1"/>
  <c r="D280" i="1"/>
  <c r="J280" i="1" s="1"/>
  <c r="E280" i="1"/>
  <c r="C281" i="1"/>
  <c r="D281" i="1"/>
  <c r="J281" i="1" s="1"/>
  <c r="E281" i="1"/>
  <c r="C282" i="1"/>
  <c r="D282" i="1"/>
  <c r="J282" i="1" s="1"/>
  <c r="E282" i="1"/>
  <c r="C310" i="1"/>
  <c r="D310" i="1"/>
  <c r="J310" i="1" s="1"/>
  <c r="E310" i="1"/>
  <c r="C311" i="1"/>
  <c r="D311" i="1"/>
  <c r="J311" i="1" s="1"/>
  <c r="E311" i="1"/>
  <c r="C312" i="1"/>
  <c r="D312" i="1"/>
  <c r="J312" i="1" s="1"/>
  <c r="E312" i="1"/>
  <c r="C340" i="1"/>
  <c r="D340" i="1"/>
  <c r="J340" i="1" s="1"/>
  <c r="E340" i="1"/>
  <c r="C341" i="1"/>
  <c r="D341" i="1"/>
  <c r="J341" i="1" s="1"/>
  <c r="E341" i="1"/>
  <c r="C342" i="1"/>
  <c r="D342" i="1"/>
  <c r="J342" i="1" s="1"/>
  <c r="E342" i="1"/>
  <c r="C376" i="1"/>
  <c r="D376" i="1"/>
  <c r="J376" i="1" s="1"/>
  <c r="E376" i="1"/>
  <c r="C380" i="1"/>
  <c r="D380" i="1"/>
  <c r="J380" i="1" s="1"/>
  <c r="E380" i="1"/>
  <c r="C387" i="1"/>
  <c r="D387" i="1"/>
  <c r="J387" i="1" s="1"/>
  <c r="E387" i="1"/>
  <c r="C402" i="1"/>
  <c r="D402" i="1"/>
  <c r="J402" i="1" s="1"/>
  <c r="J1143" i="1" s="1"/>
  <c r="E402" i="1"/>
  <c r="C404" i="1"/>
  <c r="D404" i="1"/>
  <c r="J404" i="1" s="1"/>
  <c r="E404" i="1"/>
  <c r="C408" i="1"/>
  <c r="D408" i="1"/>
  <c r="J408" i="1" s="1"/>
  <c r="E408" i="1"/>
  <c r="C411" i="1"/>
  <c r="D411" i="1"/>
  <c r="J411" i="1" s="1"/>
  <c r="J1148" i="1" s="1"/>
  <c r="E411" i="1"/>
  <c r="C412" i="1"/>
  <c r="D412" i="1"/>
  <c r="J412" i="1" s="1"/>
  <c r="J1149" i="1" s="1"/>
  <c r="E412" i="1"/>
  <c r="C413" i="1"/>
  <c r="D413" i="1"/>
  <c r="J413" i="1" s="1"/>
  <c r="J1150" i="1" s="1"/>
  <c r="E413" i="1"/>
  <c r="C414" i="1"/>
  <c r="D414" i="1"/>
  <c r="J414" i="1" s="1"/>
  <c r="J1151" i="1" s="1"/>
  <c r="E414" i="1"/>
  <c r="C415" i="1"/>
  <c r="D415" i="1"/>
  <c r="J415" i="1" s="1"/>
  <c r="J1152" i="1" s="1"/>
  <c r="E415" i="1"/>
  <c r="C425" i="1"/>
  <c r="D425" i="1"/>
  <c r="J425" i="1" s="1"/>
  <c r="J1158" i="1" s="1"/>
  <c r="E425" i="1"/>
  <c r="C436" i="1"/>
  <c r="D436" i="1"/>
  <c r="J436" i="1" s="1"/>
  <c r="E436" i="1"/>
  <c r="C438" i="1"/>
  <c r="D438" i="1"/>
  <c r="J438" i="1" s="1"/>
  <c r="E438" i="1"/>
  <c r="C453" i="1"/>
  <c r="D453" i="1"/>
  <c r="J453" i="1" s="1"/>
  <c r="J1206" i="1" s="1"/>
  <c r="E453" i="1"/>
  <c r="C454" i="1"/>
  <c r="D454" i="1"/>
  <c r="J454" i="1" s="1"/>
  <c r="J1207" i="1" s="1"/>
  <c r="E454" i="1"/>
  <c r="C457" i="1"/>
  <c r="D457" i="1"/>
  <c r="J457" i="1" s="1"/>
  <c r="E457" i="1"/>
  <c r="C458" i="1"/>
  <c r="D458" i="1"/>
  <c r="J458" i="1" s="1"/>
  <c r="E458" i="1"/>
  <c r="C459" i="1"/>
  <c r="D459" i="1"/>
  <c r="J459" i="1" s="1"/>
  <c r="E459" i="1"/>
  <c r="C478" i="1"/>
  <c r="D478" i="1"/>
  <c r="J478" i="1" s="1"/>
  <c r="E478" i="1"/>
  <c r="C482" i="1"/>
  <c r="D482" i="1"/>
  <c r="J482" i="1" s="1"/>
  <c r="J1211" i="1" s="1"/>
  <c r="E482" i="1"/>
  <c r="C490" i="1"/>
  <c r="D490" i="1"/>
  <c r="J490" i="1" s="1"/>
  <c r="E490" i="1"/>
  <c r="C491" i="1"/>
  <c r="D491" i="1"/>
  <c r="J491" i="1" s="1"/>
  <c r="E491" i="1"/>
  <c r="C499" i="1"/>
  <c r="D499" i="1"/>
  <c r="J499" i="1" s="1"/>
  <c r="E499" i="1"/>
  <c r="C507" i="1"/>
  <c r="D507" i="1"/>
  <c r="J507" i="1" s="1"/>
  <c r="E507" i="1"/>
  <c r="C508" i="1"/>
  <c r="D508" i="1"/>
  <c r="J508" i="1" s="1"/>
  <c r="E508" i="1"/>
  <c r="C523" i="1"/>
  <c r="D523" i="1"/>
  <c r="J523" i="1" s="1"/>
  <c r="E523" i="1"/>
  <c r="C528" i="1"/>
  <c r="D528" i="1"/>
  <c r="J528" i="1" s="1"/>
  <c r="J1222" i="1" s="1"/>
  <c r="E528" i="1"/>
  <c r="C532" i="1"/>
  <c r="D532" i="1"/>
  <c r="J532" i="1" s="1"/>
  <c r="E532" i="1"/>
  <c r="C542" i="1"/>
  <c r="D542" i="1"/>
  <c r="J542" i="1" s="1"/>
  <c r="E542" i="1"/>
  <c r="C551" i="1"/>
  <c r="D551" i="1"/>
  <c r="J551" i="1" s="1"/>
  <c r="E551" i="1"/>
  <c r="C552" i="1"/>
  <c r="D552" i="1"/>
  <c r="J552" i="1" s="1"/>
  <c r="E552" i="1"/>
  <c r="C559" i="1"/>
  <c r="D559" i="1"/>
  <c r="J559" i="1" s="1"/>
  <c r="E559" i="1"/>
  <c r="C560" i="1"/>
  <c r="D560" i="1"/>
  <c r="J560" i="1" s="1"/>
  <c r="E560" i="1"/>
  <c r="C568" i="1"/>
  <c r="D568" i="1"/>
  <c r="J568" i="1" s="1"/>
  <c r="E568" i="1"/>
  <c r="C569" i="1"/>
  <c r="D569" i="1"/>
  <c r="J569" i="1" s="1"/>
  <c r="E569" i="1"/>
  <c r="C603" i="1"/>
  <c r="D603" i="1"/>
  <c r="J603" i="1" s="1"/>
  <c r="J1231" i="1" s="1"/>
  <c r="E603" i="1"/>
  <c r="C606" i="1"/>
  <c r="D606" i="1"/>
  <c r="J606" i="1" s="1"/>
  <c r="E606" i="1"/>
  <c r="C614" i="1"/>
  <c r="D614" i="1"/>
  <c r="J614" i="1" s="1"/>
  <c r="E614" i="1"/>
  <c r="C615" i="1"/>
  <c r="D615" i="1"/>
  <c r="J615" i="1" s="1"/>
  <c r="E615" i="1"/>
  <c r="C633" i="1"/>
  <c r="D633" i="1"/>
  <c r="J633" i="1" s="1"/>
  <c r="E633" i="1"/>
  <c r="C634" i="1"/>
  <c r="D634" i="1"/>
  <c r="J634" i="1" s="1"/>
  <c r="E634" i="1"/>
  <c r="C635" i="1"/>
  <c r="D635" i="1"/>
  <c r="J635" i="1" s="1"/>
  <c r="E635" i="1"/>
  <c r="C657" i="1"/>
  <c r="D657" i="1"/>
  <c r="J657" i="1" s="1"/>
  <c r="E657" i="1"/>
  <c r="C658" i="1"/>
  <c r="D658" i="1"/>
  <c r="J658" i="1" s="1"/>
  <c r="E658" i="1"/>
  <c r="C671" i="1"/>
  <c r="D671" i="1"/>
  <c r="J671" i="1" s="1"/>
  <c r="E671" i="1"/>
  <c r="C672" i="1"/>
  <c r="D672" i="1"/>
  <c r="J672" i="1" s="1"/>
  <c r="E672" i="1"/>
  <c r="C714" i="1"/>
  <c r="D714" i="1"/>
  <c r="J714" i="1" s="1"/>
  <c r="E714" i="1"/>
  <c r="C729" i="1"/>
  <c r="D729" i="1"/>
  <c r="J729" i="1" s="1"/>
  <c r="E729" i="1"/>
  <c r="C756" i="1"/>
  <c r="D756" i="1"/>
  <c r="J756" i="1" s="1"/>
  <c r="E756" i="1"/>
  <c r="C757" i="1"/>
  <c r="D757" i="1"/>
  <c r="J757" i="1" s="1"/>
  <c r="E757" i="1"/>
  <c r="C775" i="1"/>
  <c r="D775" i="1"/>
  <c r="J775" i="1" s="1"/>
  <c r="J1249" i="1" s="1"/>
  <c r="E775" i="1"/>
  <c r="C798" i="1"/>
  <c r="D798" i="1"/>
  <c r="J798" i="1" s="1"/>
  <c r="E798" i="1"/>
  <c r="C805" i="1"/>
  <c r="D805" i="1"/>
  <c r="J805" i="1" s="1"/>
  <c r="E805" i="1"/>
  <c r="C813" i="1"/>
  <c r="D813" i="1"/>
  <c r="J813" i="1" s="1"/>
  <c r="J1261" i="1" s="1"/>
  <c r="E813" i="1"/>
  <c r="C831" i="1"/>
  <c r="D831" i="1"/>
  <c r="J831" i="1" s="1"/>
  <c r="E831" i="1"/>
  <c r="C851" i="1"/>
  <c r="D851" i="1"/>
  <c r="J851" i="1" s="1"/>
  <c r="E851" i="1"/>
  <c r="C852" i="1"/>
  <c r="D852" i="1"/>
  <c r="J852" i="1" s="1"/>
  <c r="E852" i="1"/>
  <c r="C882" i="1"/>
  <c r="D882" i="1"/>
  <c r="J882" i="1" s="1"/>
  <c r="E882" i="1"/>
  <c r="C883" i="1"/>
  <c r="D883" i="1"/>
  <c r="J883" i="1" s="1"/>
  <c r="E883" i="1"/>
  <c r="C941" i="1"/>
  <c r="D941" i="1"/>
  <c r="J941" i="1" s="1"/>
  <c r="E941" i="1"/>
  <c r="C946" i="1"/>
  <c r="D946" i="1"/>
  <c r="J946" i="1" s="1"/>
  <c r="E946" i="1"/>
  <c r="C947" i="1"/>
  <c r="D947" i="1"/>
  <c r="J947" i="1" s="1"/>
  <c r="E947" i="1"/>
  <c r="C966" i="1"/>
  <c r="D966" i="1"/>
  <c r="J966" i="1" s="1"/>
  <c r="E966" i="1"/>
  <c r="C967" i="1"/>
  <c r="D967" i="1"/>
  <c r="J967" i="1" s="1"/>
  <c r="E967" i="1"/>
  <c r="C968" i="1"/>
  <c r="D968" i="1"/>
  <c r="J968" i="1" s="1"/>
  <c r="E968" i="1"/>
  <c r="C987" i="1"/>
  <c r="D987" i="1"/>
  <c r="J987" i="1" s="1"/>
  <c r="J1291" i="1" s="1"/>
  <c r="E987" i="1"/>
  <c r="C991" i="1"/>
  <c r="D991" i="1"/>
  <c r="J991" i="1" s="1"/>
  <c r="E991" i="1"/>
  <c r="C992" i="1"/>
  <c r="D992" i="1"/>
  <c r="J992" i="1" s="1"/>
  <c r="E992" i="1"/>
  <c r="C993" i="1"/>
  <c r="D993" i="1"/>
  <c r="J993" i="1" s="1"/>
  <c r="E993" i="1"/>
  <c r="C994" i="1"/>
  <c r="D994" i="1"/>
  <c r="J994" i="1" s="1"/>
  <c r="E994" i="1"/>
  <c r="C995" i="1"/>
  <c r="D995" i="1"/>
  <c r="J995" i="1" s="1"/>
  <c r="E995" i="1"/>
  <c r="C996" i="1"/>
  <c r="D996" i="1"/>
  <c r="J996" i="1" s="1"/>
  <c r="E996" i="1"/>
  <c r="C1012" i="1"/>
  <c r="D1012" i="1"/>
  <c r="J1012" i="1" s="1"/>
  <c r="E1012" i="1"/>
  <c r="C1014" i="1"/>
  <c r="D1014" i="1"/>
  <c r="J1014" i="1" s="1"/>
  <c r="E1014" i="1"/>
  <c r="C1015" i="1"/>
  <c r="D1015" i="1"/>
  <c r="J1015" i="1" s="1"/>
  <c r="E1015" i="1"/>
  <c r="C1016" i="1"/>
  <c r="D1016" i="1"/>
  <c r="J1016" i="1" s="1"/>
  <c r="E1016" i="1"/>
  <c r="C1017" i="1"/>
  <c r="D1017" i="1"/>
  <c r="J1017" i="1" s="1"/>
  <c r="E1017" i="1"/>
  <c r="C1018" i="1"/>
  <c r="D1018" i="1"/>
  <c r="J1018" i="1" s="1"/>
  <c r="E1018" i="1"/>
  <c r="C1025" i="1"/>
  <c r="D1025" i="1"/>
  <c r="J1025" i="1" s="1"/>
  <c r="E1025" i="1"/>
  <c r="C1026" i="1"/>
  <c r="D1026" i="1"/>
  <c r="J1026" i="1" s="1"/>
  <c r="E1026" i="1"/>
  <c r="C1051" i="1"/>
  <c r="D1051" i="1"/>
  <c r="J1051" i="1" s="1"/>
  <c r="L1325" i="1" s="1"/>
  <c r="E1051" i="1"/>
  <c r="C1055" i="1"/>
  <c r="D1055" i="1"/>
  <c r="J1055" i="1" s="1"/>
  <c r="E1055" i="1"/>
  <c r="C1074" i="1"/>
  <c r="D1074" i="1"/>
  <c r="J1074" i="1" s="1"/>
  <c r="E1074" i="1"/>
  <c r="C1075" i="1"/>
  <c r="D1075" i="1"/>
  <c r="J1075" i="1" s="1"/>
  <c r="E1075" i="1"/>
  <c r="C1077" i="1"/>
  <c r="D1077" i="1"/>
  <c r="J1077" i="1" s="1"/>
  <c r="E1077" i="1"/>
  <c r="C1084" i="1"/>
  <c r="D1084" i="1"/>
  <c r="J1084" i="1" s="1"/>
  <c r="E1084" i="1"/>
  <c r="C1098" i="1"/>
  <c r="D1098" i="1"/>
  <c r="J1098" i="1" s="1"/>
  <c r="E1098" i="1"/>
  <c r="C1099" i="1"/>
  <c r="D1099" i="1"/>
  <c r="J1099" i="1" s="1"/>
  <c r="E1099" i="1"/>
  <c r="C1101" i="1"/>
  <c r="D1101" i="1"/>
  <c r="J1101" i="1" s="1"/>
  <c r="L1101" i="1" s="1"/>
  <c r="L1357" i="1" s="1"/>
  <c r="E1101" i="1"/>
  <c r="C1102" i="1"/>
  <c r="D1102" i="1"/>
  <c r="J1102" i="1" s="1"/>
  <c r="E1102" i="1"/>
  <c r="C13" i="1"/>
  <c r="D13" i="1"/>
  <c r="J13" i="1" s="1"/>
  <c r="E13" i="1"/>
  <c r="C50" i="1"/>
  <c r="D50" i="1"/>
  <c r="J50" i="1" s="1"/>
  <c r="E50" i="1"/>
  <c r="C78" i="1"/>
  <c r="D78" i="1"/>
  <c r="J78" i="1" s="1"/>
  <c r="E78" i="1"/>
  <c r="C107" i="1"/>
  <c r="D107" i="1"/>
  <c r="J107" i="1" s="1"/>
  <c r="E107" i="1"/>
  <c r="C145" i="1"/>
  <c r="D145" i="1"/>
  <c r="J145" i="1" s="1"/>
  <c r="E145" i="1"/>
  <c r="C167" i="1"/>
  <c r="D167" i="1"/>
  <c r="J167" i="1" s="1"/>
  <c r="E167" i="1"/>
  <c r="C180" i="1"/>
  <c r="D180" i="1"/>
  <c r="J180" i="1" s="1"/>
  <c r="L180" i="1" s="1"/>
  <c r="E180" i="1"/>
  <c r="C198" i="1"/>
  <c r="D198" i="1"/>
  <c r="J198" i="1" s="1"/>
  <c r="E198" i="1"/>
  <c r="C228" i="1"/>
  <c r="D228" i="1"/>
  <c r="J228" i="1" s="1"/>
  <c r="E228" i="1"/>
  <c r="C255" i="1"/>
  <c r="D255" i="1"/>
  <c r="J255" i="1" s="1"/>
  <c r="E255" i="1"/>
  <c r="C283" i="1"/>
  <c r="D283" i="1"/>
  <c r="J283" i="1" s="1"/>
  <c r="E283" i="1"/>
  <c r="C313" i="1"/>
  <c r="D313" i="1"/>
  <c r="J313" i="1" s="1"/>
  <c r="E313" i="1"/>
  <c r="C343" i="1"/>
  <c r="D343" i="1"/>
  <c r="J343" i="1" s="1"/>
  <c r="E343" i="1"/>
  <c r="C446" i="1"/>
  <c r="D446" i="1"/>
  <c r="J446" i="1" s="1"/>
  <c r="J1204" i="1" s="1"/>
  <c r="E446" i="1"/>
  <c r="C447" i="1"/>
  <c r="D447" i="1"/>
  <c r="J447" i="1" s="1"/>
  <c r="E447" i="1"/>
  <c r="C460" i="1"/>
  <c r="D460" i="1"/>
  <c r="J460" i="1" s="1"/>
  <c r="E460" i="1"/>
  <c r="C509" i="1"/>
  <c r="D509" i="1"/>
  <c r="J509" i="1" s="1"/>
  <c r="E509" i="1"/>
  <c r="C570" i="1"/>
  <c r="D570" i="1"/>
  <c r="J570" i="1" s="1"/>
  <c r="E570" i="1"/>
  <c r="C616" i="1"/>
  <c r="D616" i="1"/>
  <c r="J616" i="1" s="1"/>
  <c r="E616" i="1"/>
  <c r="C636" i="1"/>
  <c r="D636" i="1"/>
  <c r="J636" i="1" s="1"/>
  <c r="E636" i="1"/>
  <c r="C673" i="1"/>
  <c r="D673" i="1"/>
  <c r="J673" i="1" s="1"/>
  <c r="L673" i="1" s="1"/>
  <c r="E673" i="1"/>
  <c r="C758" i="1"/>
  <c r="D758" i="1"/>
  <c r="J758" i="1" s="1"/>
  <c r="E758" i="1"/>
  <c r="C806" i="1"/>
  <c r="D806" i="1"/>
  <c r="J806" i="1" s="1"/>
  <c r="E806" i="1"/>
  <c r="C815" i="1"/>
  <c r="D815" i="1"/>
  <c r="J815" i="1" s="1"/>
  <c r="J1263" i="1" s="1"/>
  <c r="E815" i="1"/>
  <c r="C853" i="1"/>
  <c r="D853" i="1"/>
  <c r="J853" i="1" s="1"/>
  <c r="E853" i="1"/>
  <c r="C948" i="1"/>
  <c r="D948" i="1"/>
  <c r="J948" i="1" s="1"/>
  <c r="E948" i="1"/>
  <c r="C969" i="1"/>
  <c r="D969" i="1"/>
  <c r="J969" i="1" s="1"/>
  <c r="E969" i="1"/>
  <c r="C1027" i="1"/>
  <c r="D1027" i="1"/>
  <c r="J1027" i="1" s="1"/>
  <c r="E1027" i="1"/>
  <c r="C1104" i="1"/>
  <c r="D1104" i="1"/>
  <c r="J1104" i="1" s="1"/>
  <c r="E1104" i="1"/>
  <c r="C14" i="1"/>
  <c r="D14" i="1"/>
  <c r="J14" i="1" s="1"/>
  <c r="E14" i="1"/>
  <c r="C51" i="1"/>
  <c r="D51" i="1"/>
  <c r="J51" i="1" s="1"/>
  <c r="E51" i="1"/>
  <c r="C79" i="1"/>
  <c r="D79" i="1"/>
  <c r="J79" i="1" s="1"/>
  <c r="E79" i="1"/>
  <c r="C108" i="1"/>
  <c r="D108" i="1"/>
  <c r="J108" i="1" s="1"/>
  <c r="E108" i="1"/>
  <c r="C124" i="1"/>
  <c r="D124" i="1"/>
  <c r="J124" i="1" s="1"/>
  <c r="E124" i="1"/>
  <c r="C146" i="1"/>
  <c r="D146" i="1"/>
  <c r="J146" i="1" s="1"/>
  <c r="E146" i="1"/>
  <c r="C181" i="1"/>
  <c r="D181" i="1"/>
  <c r="J181" i="1" s="1"/>
  <c r="E181" i="1"/>
  <c r="C199" i="1"/>
  <c r="D199" i="1"/>
  <c r="J199" i="1" s="1"/>
  <c r="E199" i="1"/>
  <c r="C229" i="1"/>
  <c r="D229" i="1"/>
  <c r="J229" i="1" s="1"/>
  <c r="E229" i="1"/>
  <c r="C256" i="1"/>
  <c r="D256" i="1"/>
  <c r="J256" i="1" s="1"/>
  <c r="E256" i="1"/>
  <c r="C284" i="1"/>
  <c r="D284" i="1"/>
  <c r="J284" i="1" s="1"/>
  <c r="E284" i="1"/>
  <c r="C314" i="1"/>
  <c r="D314" i="1"/>
  <c r="J314" i="1" s="1"/>
  <c r="E314" i="1"/>
  <c r="C344" i="1"/>
  <c r="D344" i="1"/>
  <c r="J344" i="1" s="1"/>
  <c r="E344" i="1"/>
  <c r="C437" i="1"/>
  <c r="D437" i="1"/>
  <c r="J437" i="1" s="1"/>
  <c r="E437" i="1"/>
  <c r="C461" i="1"/>
  <c r="D461" i="1"/>
  <c r="J461" i="1" s="1"/>
  <c r="E461" i="1"/>
  <c r="C479" i="1"/>
  <c r="D479" i="1"/>
  <c r="J479" i="1" s="1"/>
  <c r="E479" i="1"/>
  <c r="C492" i="1"/>
  <c r="D492" i="1"/>
  <c r="J492" i="1" s="1"/>
  <c r="E492" i="1"/>
  <c r="C510" i="1"/>
  <c r="D510" i="1"/>
  <c r="J510" i="1" s="1"/>
  <c r="E510" i="1"/>
  <c r="C543" i="1"/>
  <c r="D543" i="1"/>
  <c r="J543" i="1" s="1"/>
  <c r="E543" i="1"/>
  <c r="C553" i="1"/>
  <c r="D553" i="1"/>
  <c r="J553" i="1" s="1"/>
  <c r="E553" i="1"/>
  <c r="C571" i="1"/>
  <c r="D571" i="1"/>
  <c r="J571" i="1" s="1"/>
  <c r="E571" i="1"/>
  <c r="C637" i="1"/>
  <c r="D637" i="1"/>
  <c r="J637" i="1" s="1"/>
  <c r="E637" i="1"/>
  <c r="C659" i="1"/>
  <c r="D659" i="1"/>
  <c r="J659" i="1" s="1"/>
  <c r="E659" i="1"/>
  <c r="C674" i="1"/>
  <c r="D674" i="1"/>
  <c r="J674" i="1" s="1"/>
  <c r="E674" i="1"/>
  <c r="C730" i="1"/>
  <c r="D730" i="1"/>
  <c r="J730" i="1" s="1"/>
  <c r="L730" i="1" s="1"/>
  <c r="E730" i="1"/>
  <c r="C759" i="1"/>
  <c r="D759" i="1"/>
  <c r="J759" i="1" s="1"/>
  <c r="E759" i="1"/>
  <c r="C854" i="1"/>
  <c r="D854" i="1"/>
  <c r="J854" i="1" s="1"/>
  <c r="E854" i="1"/>
  <c r="C884" i="1"/>
  <c r="D884" i="1"/>
  <c r="J884" i="1" s="1"/>
  <c r="E884" i="1"/>
  <c r="C949" i="1"/>
  <c r="D949" i="1"/>
  <c r="J949" i="1" s="1"/>
  <c r="E949" i="1"/>
  <c r="C970" i="1"/>
  <c r="D970" i="1"/>
  <c r="J970" i="1" s="1"/>
  <c r="E970" i="1"/>
  <c r="C1028" i="1"/>
  <c r="D1028" i="1"/>
  <c r="J1028" i="1" s="1"/>
  <c r="E1028" i="1"/>
  <c r="C15" i="1"/>
  <c r="D15" i="1"/>
  <c r="J15" i="1" s="1"/>
  <c r="E15" i="1"/>
  <c r="C200" i="1"/>
  <c r="D200" i="1"/>
  <c r="J200" i="1" s="1"/>
  <c r="E200" i="1"/>
  <c r="C285" i="1"/>
  <c r="D285" i="1"/>
  <c r="J285" i="1" s="1"/>
  <c r="E285" i="1"/>
  <c r="C315" i="1"/>
  <c r="D315" i="1"/>
  <c r="J315" i="1" s="1"/>
  <c r="E315" i="1"/>
  <c r="C345" i="1"/>
  <c r="D345" i="1"/>
  <c r="J345" i="1" s="1"/>
  <c r="E345" i="1"/>
  <c r="C500" i="1"/>
  <c r="D500" i="1"/>
  <c r="J500" i="1" s="1"/>
  <c r="E500" i="1"/>
  <c r="C638" i="1"/>
  <c r="D638" i="1"/>
  <c r="J638" i="1" s="1"/>
  <c r="E638" i="1"/>
  <c r="C715" i="1"/>
  <c r="D715" i="1"/>
  <c r="J715" i="1" s="1"/>
  <c r="E715" i="1"/>
  <c r="C819" i="1"/>
  <c r="D819" i="1"/>
  <c r="J819" i="1" s="1"/>
  <c r="E819" i="1"/>
  <c r="C832" i="1"/>
  <c r="D832" i="1"/>
  <c r="J832" i="1" s="1"/>
  <c r="E832" i="1"/>
  <c r="C855" i="1"/>
  <c r="D855" i="1"/>
  <c r="J855" i="1" s="1"/>
  <c r="E855" i="1"/>
  <c r="C863" i="1"/>
  <c r="D863" i="1"/>
  <c r="J863" i="1" s="1"/>
  <c r="E863" i="1"/>
  <c r="C872" i="1"/>
  <c r="D872" i="1"/>
  <c r="J872" i="1" s="1"/>
  <c r="E872" i="1"/>
  <c r="C874" i="1"/>
  <c r="D874" i="1"/>
  <c r="J874" i="1" s="1"/>
  <c r="E874" i="1"/>
  <c r="C876" i="1"/>
  <c r="D876" i="1"/>
  <c r="J876" i="1" s="1"/>
  <c r="E876" i="1"/>
  <c r="C885" i="1"/>
  <c r="D885" i="1"/>
  <c r="J885" i="1" s="1"/>
  <c r="E885" i="1"/>
  <c r="C906" i="1"/>
  <c r="D906" i="1"/>
  <c r="J906" i="1" s="1"/>
  <c r="J1276" i="1" s="1"/>
  <c r="E906" i="1"/>
  <c r="C908" i="1"/>
  <c r="D908" i="1"/>
  <c r="J908" i="1" s="1"/>
  <c r="E908" i="1"/>
  <c r="C910" i="1"/>
  <c r="D910" i="1"/>
  <c r="J910" i="1" s="1"/>
  <c r="E910" i="1"/>
  <c r="C913" i="1"/>
  <c r="D913" i="1"/>
  <c r="J913" i="1" s="1"/>
  <c r="E913" i="1"/>
  <c r="C916" i="1"/>
  <c r="D916" i="1"/>
  <c r="J916" i="1" s="1"/>
  <c r="J1281" i="1" s="1"/>
  <c r="E916" i="1"/>
  <c r="C918" i="1"/>
  <c r="D918" i="1"/>
  <c r="J918" i="1" s="1"/>
  <c r="E918" i="1"/>
  <c r="C933" i="1"/>
  <c r="D933" i="1"/>
  <c r="J933" i="1" s="1"/>
  <c r="E933" i="1"/>
  <c r="C935" i="1"/>
  <c r="D935" i="1"/>
  <c r="J935" i="1" s="1"/>
  <c r="E935" i="1"/>
  <c r="C937" i="1"/>
  <c r="D937" i="1"/>
  <c r="J937" i="1" s="1"/>
  <c r="E937" i="1"/>
  <c r="C1002" i="1"/>
  <c r="D1002" i="1"/>
  <c r="J1002" i="1" s="1"/>
  <c r="E1002" i="1"/>
  <c r="C1003" i="1"/>
  <c r="D1003" i="1"/>
  <c r="J1003" i="1" s="1"/>
  <c r="E1003" i="1"/>
  <c r="C1009" i="1"/>
  <c r="D1009" i="1"/>
  <c r="J1009" i="1" s="1"/>
  <c r="E1009" i="1"/>
  <c r="C1013" i="1"/>
  <c r="D1013" i="1"/>
  <c r="J1013" i="1" s="1"/>
  <c r="E1013" i="1"/>
  <c r="C1029" i="1"/>
  <c r="D1029" i="1"/>
  <c r="J1029" i="1" s="1"/>
  <c r="E1029" i="1"/>
  <c r="C16" i="1"/>
  <c r="D16" i="1"/>
  <c r="J16" i="1" s="1"/>
  <c r="E16" i="1"/>
  <c r="C17" i="1"/>
  <c r="D17" i="1"/>
  <c r="J17" i="1" s="1"/>
  <c r="E17" i="1"/>
  <c r="C18" i="1"/>
  <c r="D18" i="1"/>
  <c r="J18" i="1" s="1"/>
  <c r="E18" i="1"/>
  <c r="C19" i="1"/>
  <c r="D19" i="1"/>
  <c r="J19" i="1" s="1"/>
  <c r="E19" i="1"/>
  <c r="C41" i="1"/>
  <c r="D41" i="1"/>
  <c r="J41" i="1" s="1"/>
  <c r="E41" i="1"/>
  <c r="C42" i="1"/>
  <c r="D42" i="1"/>
  <c r="J42" i="1" s="1"/>
  <c r="E42" i="1"/>
  <c r="C52" i="1"/>
  <c r="D52" i="1"/>
  <c r="J52" i="1" s="1"/>
  <c r="E52" i="1"/>
  <c r="C53" i="1"/>
  <c r="D53" i="1"/>
  <c r="J53" i="1" s="1"/>
  <c r="E53" i="1"/>
  <c r="C54" i="1"/>
  <c r="D54" i="1"/>
  <c r="J54" i="1" s="1"/>
  <c r="E54" i="1"/>
  <c r="C55" i="1"/>
  <c r="D55" i="1"/>
  <c r="J55" i="1" s="1"/>
  <c r="E55" i="1"/>
  <c r="C80" i="1"/>
  <c r="D80" i="1"/>
  <c r="J80" i="1" s="1"/>
  <c r="E80" i="1"/>
  <c r="C81" i="1"/>
  <c r="D81" i="1"/>
  <c r="J81" i="1" s="1"/>
  <c r="E81" i="1"/>
  <c r="C82" i="1"/>
  <c r="D82" i="1"/>
  <c r="J82" i="1" s="1"/>
  <c r="E82" i="1"/>
  <c r="C83" i="1"/>
  <c r="D83" i="1"/>
  <c r="J83" i="1" s="1"/>
  <c r="E83" i="1"/>
  <c r="C109" i="1"/>
  <c r="D109" i="1"/>
  <c r="J109" i="1" s="1"/>
  <c r="E109" i="1"/>
  <c r="C110" i="1"/>
  <c r="D110" i="1"/>
  <c r="J110" i="1" s="1"/>
  <c r="E110" i="1"/>
  <c r="C111" i="1"/>
  <c r="D111" i="1"/>
  <c r="J111" i="1" s="1"/>
  <c r="E111" i="1"/>
  <c r="C112" i="1"/>
  <c r="D112" i="1"/>
  <c r="J112" i="1" s="1"/>
  <c r="E112" i="1"/>
  <c r="C125" i="1"/>
  <c r="D125" i="1"/>
  <c r="J125" i="1" s="1"/>
  <c r="E125" i="1"/>
  <c r="C147" i="1"/>
  <c r="D147" i="1"/>
  <c r="J147" i="1" s="1"/>
  <c r="E147" i="1"/>
  <c r="C148" i="1"/>
  <c r="D148" i="1"/>
  <c r="J148" i="1" s="1"/>
  <c r="E148" i="1"/>
  <c r="C149" i="1"/>
  <c r="D149" i="1"/>
  <c r="J149" i="1" s="1"/>
  <c r="E149" i="1"/>
  <c r="C182" i="1"/>
  <c r="D182" i="1"/>
  <c r="J182" i="1" s="1"/>
  <c r="E182" i="1"/>
  <c r="C183" i="1"/>
  <c r="D183" i="1"/>
  <c r="J183" i="1" s="1"/>
  <c r="E183" i="1"/>
  <c r="C184" i="1"/>
  <c r="D184" i="1"/>
  <c r="J184" i="1" s="1"/>
  <c r="E184" i="1"/>
  <c r="C185" i="1"/>
  <c r="D185" i="1"/>
  <c r="J185" i="1" s="1"/>
  <c r="E185" i="1"/>
  <c r="C201" i="1"/>
  <c r="D201" i="1"/>
  <c r="J201" i="1" s="1"/>
  <c r="E201" i="1"/>
  <c r="C202" i="1"/>
  <c r="D202" i="1"/>
  <c r="J202" i="1" s="1"/>
  <c r="E202" i="1"/>
  <c r="C203" i="1"/>
  <c r="D203" i="1"/>
  <c r="J203" i="1" s="1"/>
  <c r="E203" i="1"/>
  <c r="C204" i="1"/>
  <c r="D204" i="1"/>
  <c r="J204" i="1" s="1"/>
  <c r="E204" i="1"/>
  <c r="C230" i="1"/>
  <c r="D230" i="1"/>
  <c r="J230" i="1" s="1"/>
  <c r="E230" i="1"/>
  <c r="C231" i="1"/>
  <c r="D231" i="1"/>
  <c r="J231" i="1" s="1"/>
  <c r="E231" i="1"/>
  <c r="C232" i="1"/>
  <c r="D232" i="1"/>
  <c r="J232" i="1" s="1"/>
  <c r="E232" i="1"/>
  <c r="C233" i="1"/>
  <c r="D233" i="1"/>
  <c r="J233" i="1" s="1"/>
  <c r="E233" i="1"/>
  <c r="C257" i="1"/>
  <c r="D257" i="1"/>
  <c r="J257" i="1" s="1"/>
  <c r="E257" i="1"/>
  <c r="C258" i="1"/>
  <c r="D258" i="1"/>
  <c r="J258" i="1" s="1"/>
  <c r="E258" i="1"/>
  <c r="C259" i="1"/>
  <c r="D259" i="1"/>
  <c r="J259" i="1" s="1"/>
  <c r="E259" i="1"/>
  <c r="C260" i="1"/>
  <c r="D260" i="1"/>
  <c r="J260" i="1" s="1"/>
  <c r="E260" i="1"/>
  <c r="C286" i="1"/>
  <c r="D286" i="1"/>
  <c r="J286" i="1" s="1"/>
  <c r="E286" i="1"/>
  <c r="C287" i="1"/>
  <c r="D287" i="1"/>
  <c r="J287" i="1" s="1"/>
  <c r="E287" i="1"/>
  <c r="C288" i="1"/>
  <c r="D288" i="1"/>
  <c r="J288" i="1" s="1"/>
  <c r="E288" i="1"/>
  <c r="C289" i="1"/>
  <c r="D289" i="1"/>
  <c r="J289" i="1" s="1"/>
  <c r="E289" i="1"/>
  <c r="C316" i="1"/>
  <c r="D316" i="1"/>
  <c r="J316" i="1" s="1"/>
  <c r="E316" i="1"/>
  <c r="C317" i="1"/>
  <c r="D317" i="1"/>
  <c r="J317" i="1" s="1"/>
  <c r="E317" i="1"/>
  <c r="C318" i="1"/>
  <c r="D318" i="1"/>
  <c r="J318" i="1" s="1"/>
  <c r="E318" i="1"/>
  <c r="C319" i="1"/>
  <c r="D319" i="1"/>
  <c r="J319" i="1" s="1"/>
  <c r="E319" i="1"/>
  <c r="C346" i="1"/>
  <c r="D346" i="1"/>
  <c r="J346" i="1" s="1"/>
  <c r="E346" i="1"/>
  <c r="C347" i="1"/>
  <c r="D347" i="1"/>
  <c r="J347" i="1" s="1"/>
  <c r="E347" i="1"/>
  <c r="C348" i="1"/>
  <c r="D348" i="1"/>
  <c r="J348" i="1" s="1"/>
  <c r="E348" i="1"/>
  <c r="C349" i="1"/>
  <c r="D349" i="1"/>
  <c r="J349" i="1" s="1"/>
  <c r="E349" i="1"/>
  <c r="C368" i="1"/>
  <c r="D368" i="1"/>
  <c r="J368" i="1" s="1"/>
  <c r="J1125" i="1" s="1"/>
  <c r="E368" i="1"/>
  <c r="C416" i="1"/>
  <c r="D416" i="1"/>
  <c r="J416" i="1" s="1"/>
  <c r="J1153" i="1" s="1"/>
  <c r="E416" i="1"/>
  <c r="C417" i="1"/>
  <c r="D417" i="1"/>
  <c r="J417" i="1" s="1"/>
  <c r="J1154" i="1" s="1"/>
  <c r="E417" i="1"/>
  <c r="C426" i="1"/>
  <c r="D426" i="1"/>
  <c r="J426" i="1" s="1"/>
  <c r="J1159" i="1" s="1"/>
  <c r="E426" i="1"/>
  <c r="C430" i="1"/>
  <c r="D430" i="1"/>
  <c r="J430" i="1" s="1"/>
  <c r="E430" i="1"/>
  <c r="C435" i="1"/>
  <c r="D435" i="1"/>
  <c r="J435" i="1" s="1"/>
  <c r="E435" i="1"/>
  <c r="C448" i="1"/>
  <c r="D448" i="1"/>
  <c r="J448" i="1" s="1"/>
  <c r="E448" i="1"/>
  <c r="C462" i="1"/>
  <c r="D462" i="1"/>
  <c r="J462" i="1" s="1"/>
  <c r="E462" i="1"/>
  <c r="C463" i="1"/>
  <c r="D463" i="1"/>
  <c r="J463" i="1" s="1"/>
  <c r="E463" i="1"/>
  <c r="C464" i="1"/>
  <c r="D464" i="1"/>
  <c r="J464" i="1" s="1"/>
  <c r="E464" i="1"/>
  <c r="C465" i="1"/>
  <c r="D465" i="1"/>
  <c r="J465" i="1" s="1"/>
  <c r="E465" i="1"/>
  <c r="C483" i="1"/>
  <c r="D483" i="1"/>
  <c r="J483" i="1" s="1"/>
  <c r="J1212" i="1" s="1"/>
  <c r="E483" i="1"/>
  <c r="C485" i="1"/>
  <c r="D485" i="1"/>
  <c r="J485" i="1" s="1"/>
  <c r="E485" i="1"/>
  <c r="C493" i="1"/>
  <c r="D493" i="1"/>
  <c r="J493" i="1" s="1"/>
  <c r="E493" i="1"/>
  <c r="C494" i="1"/>
  <c r="D494" i="1"/>
  <c r="J494" i="1" s="1"/>
  <c r="E494" i="1"/>
  <c r="C495" i="1"/>
  <c r="D495" i="1"/>
  <c r="J495" i="1" s="1"/>
  <c r="E495" i="1"/>
  <c r="C496" i="1"/>
  <c r="D496" i="1"/>
  <c r="J496" i="1" s="1"/>
  <c r="E496" i="1"/>
  <c r="C511" i="1"/>
  <c r="D511" i="1"/>
  <c r="J511" i="1" s="1"/>
  <c r="E511" i="1"/>
  <c r="C512" i="1"/>
  <c r="D512" i="1"/>
  <c r="J512" i="1" s="1"/>
  <c r="E512" i="1"/>
  <c r="C529" i="1"/>
  <c r="D529" i="1"/>
  <c r="J529" i="1" s="1"/>
  <c r="E529" i="1"/>
  <c r="C531" i="1"/>
  <c r="D531" i="1"/>
  <c r="J531" i="1" s="1"/>
  <c r="J1223" i="1" s="1"/>
  <c r="E531" i="1"/>
  <c r="C561" i="1"/>
  <c r="D561" i="1"/>
  <c r="J561" i="1" s="1"/>
  <c r="E561" i="1"/>
  <c r="C562" i="1"/>
  <c r="D562" i="1"/>
  <c r="J562" i="1" s="1"/>
  <c r="E562" i="1"/>
  <c r="C563" i="1"/>
  <c r="D563" i="1"/>
  <c r="J563" i="1" s="1"/>
  <c r="E563" i="1"/>
  <c r="C572" i="1"/>
  <c r="D572" i="1"/>
  <c r="J572" i="1" s="1"/>
  <c r="E572" i="1"/>
  <c r="C573" i="1"/>
  <c r="D573" i="1"/>
  <c r="J573" i="1" s="1"/>
  <c r="E573" i="1"/>
  <c r="C607" i="1"/>
  <c r="D607" i="1"/>
  <c r="J607" i="1" s="1"/>
  <c r="L607" i="1" s="1"/>
  <c r="E607" i="1"/>
  <c r="C608" i="1"/>
  <c r="D608" i="1"/>
  <c r="J608" i="1" s="1"/>
  <c r="E608" i="1"/>
  <c r="C617" i="1"/>
  <c r="D617" i="1"/>
  <c r="J617" i="1" s="1"/>
  <c r="E617" i="1"/>
  <c r="C618" i="1"/>
  <c r="D618" i="1"/>
  <c r="J618" i="1" s="1"/>
  <c r="E618" i="1"/>
  <c r="C639" i="1"/>
  <c r="D639" i="1"/>
  <c r="J639" i="1" s="1"/>
  <c r="E639" i="1"/>
  <c r="C640" i="1"/>
  <c r="D640" i="1"/>
  <c r="J640" i="1" s="1"/>
  <c r="E640" i="1"/>
  <c r="C641" i="1"/>
  <c r="D641" i="1"/>
  <c r="J641" i="1" s="1"/>
  <c r="E641" i="1"/>
  <c r="C642" i="1"/>
  <c r="D642" i="1"/>
  <c r="J642" i="1" s="1"/>
  <c r="E642" i="1"/>
  <c r="C660" i="1"/>
  <c r="D660" i="1"/>
  <c r="J660" i="1" s="1"/>
  <c r="E660" i="1"/>
  <c r="C663" i="1"/>
  <c r="D663" i="1"/>
  <c r="J663" i="1" s="1"/>
  <c r="E663" i="1"/>
  <c r="C675" i="1"/>
  <c r="D675" i="1"/>
  <c r="J675" i="1" s="1"/>
  <c r="E675" i="1"/>
  <c r="C676" i="1"/>
  <c r="D676" i="1"/>
  <c r="J676" i="1" s="1"/>
  <c r="E676" i="1"/>
  <c r="C687" i="1"/>
  <c r="D687" i="1"/>
  <c r="J687" i="1" s="1"/>
  <c r="E687" i="1"/>
  <c r="C731" i="1"/>
  <c r="D731" i="1"/>
  <c r="J731" i="1" s="1"/>
  <c r="E731" i="1"/>
  <c r="C760" i="1"/>
  <c r="D760" i="1"/>
  <c r="J760" i="1" s="1"/>
  <c r="E760" i="1"/>
  <c r="C761" i="1"/>
  <c r="D761" i="1"/>
  <c r="J761" i="1" s="1"/>
  <c r="E761" i="1"/>
  <c r="C776" i="1"/>
  <c r="D776" i="1"/>
  <c r="J776" i="1" s="1"/>
  <c r="J1250" i="1" s="1"/>
  <c r="E776" i="1"/>
  <c r="C793" i="1"/>
  <c r="D793" i="1"/>
  <c r="J793" i="1" s="1"/>
  <c r="E793" i="1"/>
  <c r="C807" i="1"/>
  <c r="D807" i="1"/>
  <c r="J807" i="1" s="1"/>
  <c r="E807" i="1"/>
  <c r="C808" i="1"/>
  <c r="D808" i="1"/>
  <c r="J808" i="1" s="1"/>
  <c r="E808" i="1"/>
  <c r="C814" i="1"/>
  <c r="D814" i="1"/>
  <c r="J814" i="1" s="1"/>
  <c r="J1262" i="1" s="1"/>
  <c r="E814" i="1"/>
  <c r="C816" i="1"/>
  <c r="D816" i="1"/>
  <c r="J816" i="1" s="1"/>
  <c r="J1264" i="1" s="1"/>
  <c r="E816" i="1"/>
  <c r="C820" i="1"/>
  <c r="D820" i="1"/>
  <c r="J820" i="1" s="1"/>
  <c r="E820" i="1"/>
  <c r="C856" i="1"/>
  <c r="D856" i="1"/>
  <c r="J856" i="1" s="1"/>
  <c r="E856" i="1"/>
  <c r="C857" i="1"/>
  <c r="D857" i="1"/>
  <c r="J857" i="1" s="1"/>
  <c r="E857" i="1"/>
  <c r="C886" i="1"/>
  <c r="D886" i="1"/>
  <c r="J886" i="1" s="1"/>
  <c r="E886" i="1"/>
  <c r="C940" i="1"/>
  <c r="D940" i="1"/>
  <c r="J940" i="1" s="1"/>
  <c r="J1286" i="1" s="1"/>
  <c r="E940" i="1"/>
  <c r="C950" i="1"/>
  <c r="D950" i="1"/>
  <c r="J950" i="1" s="1"/>
  <c r="E950" i="1"/>
  <c r="C951" i="1"/>
  <c r="D951" i="1"/>
  <c r="J951" i="1" s="1"/>
  <c r="E951" i="1"/>
  <c r="C971" i="1"/>
  <c r="D971" i="1"/>
  <c r="J971" i="1" s="1"/>
  <c r="E971" i="1"/>
  <c r="C972" i="1"/>
  <c r="D972" i="1"/>
  <c r="J972" i="1" s="1"/>
  <c r="E972" i="1"/>
  <c r="C1030" i="1"/>
  <c r="D1030" i="1"/>
  <c r="J1030" i="1" s="1"/>
  <c r="E1030" i="1"/>
  <c r="C1031" i="1"/>
  <c r="D1031" i="1"/>
  <c r="J1031" i="1" s="1"/>
  <c r="E1031" i="1"/>
  <c r="C1032" i="1"/>
  <c r="D1032" i="1"/>
  <c r="J1032" i="1" s="1"/>
  <c r="E1032" i="1"/>
  <c r="C1033" i="1"/>
  <c r="D1033" i="1"/>
  <c r="J1033" i="1" s="1"/>
  <c r="E1033" i="1"/>
  <c r="C1053" i="1"/>
  <c r="D1053" i="1"/>
  <c r="J1053" i="1" s="1"/>
  <c r="E1053" i="1"/>
  <c r="C1056" i="1"/>
  <c r="D1056" i="1"/>
  <c r="J1056" i="1" s="1"/>
  <c r="E1056" i="1"/>
  <c r="C1057" i="1"/>
  <c r="D1057" i="1"/>
  <c r="J1057" i="1" s="1"/>
  <c r="E1057" i="1"/>
  <c r="C1059" i="1"/>
  <c r="D1059" i="1"/>
  <c r="J1059" i="1" s="1"/>
  <c r="L1059" i="1" s="1"/>
  <c r="E1059" i="1"/>
  <c r="C1066" i="1"/>
  <c r="D1066" i="1"/>
  <c r="J1066" i="1" s="1"/>
  <c r="E1066" i="1"/>
  <c r="C1085" i="1"/>
  <c r="D1085" i="1"/>
  <c r="J1085" i="1" s="1"/>
  <c r="E1085" i="1"/>
  <c r="C1100" i="1"/>
  <c r="D1100" i="1"/>
  <c r="J1100" i="1" s="1"/>
  <c r="E1100" i="1"/>
  <c r="C20" i="1"/>
  <c r="D20" i="1"/>
  <c r="J20" i="1" s="1"/>
  <c r="E20" i="1"/>
  <c r="C56" i="1"/>
  <c r="D56" i="1"/>
  <c r="J56" i="1" s="1"/>
  <c r="E56" i="1"/>
  <c r="C84" i="1"/>
  <c r="D84" i="1"/>
  <c r="J84" i="1" s="1"/>
  <c r="E84" i="1"/>
  <c r="C113" i="1"/>
  <c r="D113" i="1"/>
  <c r="J113" i="1" s="1"/>
  <c r="E113" i="1"/>
  <c r="C126" i="1"/>
  <c r="D126" i="1"/>
  <c r="J126" i="1" s="1"/>
  <c r="L126" i="1" s="1"/>
  <c r="E126" i="1"/>
  <c r="C150" i="1"/>
  <c r="D150" i="1"/>
  <c r="J150" i="1" s="1"/>
  <c r="E150" i="1"/>
  <c r="C186" i="1"/>
  <c r="D186" i="1"/>
  <c r="J186" i="1" s="1"/>
  <c r="E186" i="1"/>
  <c r="C205" i="1"/>
  <c r="D205" i="1"/>
  <c r="J205" i="1" s="1"/>
  <c r="E205" i="1"/>
  <c r="C234" i="1"/>
  <c r="D234" i="1"/>
  <c r="J234" i="1" s="1"/>
  <c r="E234" i="1"/>
  <c r="C261" i="1"/>
  <c r="D261" i="1"/>
  <c r="J261" i="1" s="1"/>
  <c r="E261" i="1"/>
  <c r="C290" i="1"/>
  <c r="D290" i="1"/>
  <c r="J290" i="1" s="1"/>
  <c r="E290" i="1"/>
  <c r="C320" i="1"/>
  <c r="D320" i="1"/>
  <c r="J320" i="1" s="1"/>
  <c r="E320" i="1"/>
  <c r="C350" i="1"/>
  <c r="D350" i="1"/>
  <c r="J350" i="1" s="1"/>
  <c r="L350" i="1" s="1"/>
  <c r="E350" i="1"/>
  <c r="C433" i="1"/>
  <c r="D433" i="1"/>
  <c r="J433" i="1" s="1"/>
  <c r="J1194" i="1" s="1"/>
  <c r="E433" i="1"/>
  <c r="C439" i="1"/>
  <c r="D439" i="1"/>
  <c r="J439" i="1" s="1"/>
  <c r="E439" i="1"/>
  <c r="C440" i="1"/>
  <c r="D440" i="1"/>
  <c r="J440" i="1" s="1"/>
  <c r="J1198" i="1" s="1"/>
  <c r="E440" i="1"/>
  <c r="C441" i="1"/>
  <c r="D441" i="1"/>
  <c r="J441" i="1" s="1"/>
  <c r="J1199" i="1" s="1"/>
  <c r="E441" i="1"/>
  <c r="C442" i="1"/>
  <c r="D442" i="1"/>
  <c r="J442" i="1" s="1"/>
  <c r="J1200" i="1" s="1"/>
  <c r="E442" i="1"/>
  <c r="C443" i="1"/>
  <c r="D443" i="1"/>
  <c r="J443" i="1" s="1"/>
  <c r="J1201" i="1" s="1"/>
  <c r="E443" i="1"/>
  <c r="C445" i="1"/>
  <c r="D445" i="1"/>
  <c r="J445" i="1" s="1"/>
  <c r="J1203" i="1" s="1"/>
  <c r="E445" i="1"/>
  <c r="C449" i="1"/>
  <c r="D449" i="1"/>
  <c r="J449" i="1" s="1"/>
  <c r="E449" i="1"/>
  <c r="C466" i="1"/>
  <c r="D466" i="1"/>
  <c r="J466" i="1" s="1"/>
  <c r="E466" i="1"/>
  <c r="C513" i="1"/>
  <c r="D513" i="1"/>
  <c r="J513" i="1" s="1"/>
  <c r="E513" i="1"/>
  <c r="C574" i="1"/>
  <c r="D574" i="1"/>
  <c r="J574" i="1" s="1"/>
  <c r="E574" i="1"/>
  <c r="C600" i="1"/>
  <c r="D600" i="1"/>
  <c r="J600" i="1" s="1"/>
  <c r="J1230" i="1" s="1"/>
  <c r="E600" i="1"/>
  <c r="C619" i="1"/>
  <c r="D619" i="1"/>
  <c r="J619" i="1" s="1"/>
  <c r="E619" i="1"/>
  <c r="C643" i="1"/>
  <c r="D643" i="1"/>
  <c r="J643" i="1" s="1"/>
  <c r="E643" i="1"/>
  <c r="C664" i="1"/>
  <c r="D664" i="1"/>
  <c r="J664" i="1" s="1"/>
  <c r="E664" i="1"/>
  <c r="C677" i="1"/>
  <c r="D677" i="1"/>
  <c r="J677" i="1" s="1"/>
  <c r="E677" i="1"/>
  <c r="C686" i="1"/>
  <c r="D686" i="1"/>
  <c r="J686" i="1" s="1"/>
  <c r="J1239" i="1" s="1"/>
  <c r="E686" i="1"/>
  <c r="C688" i="1"/>
  <c r="D688" i="1"/>
  <c r="J688" i="1" s="1"/>
  <c r="E688" i="1"/>
  <c r="C716" i="1"/>
  <c r="D716" i="1"/>
  <c r="J716" i="1" s="1"/>
  <c r="E716" i="1"/>
  <c r="C732" i="1"/>
  <c r="D732" i="1"/>
  <c r="J732" i="1" s="1"/>
  <c r="E732" i="1"/>
  <c r="C762" i="1"/>
  <c r="D762" i="1"/>
  <c r="J762" i="1" s="1"/>
  <c r="E762" i="1"/>
  <c r="C794" i="1"/>
  <c r="D794" i="1"/>
  <c r="J794" i="1" s="1"/>
  <c r="E794" i="1"/>
  <c r="C809" i="1"/>
  <c r="D809" i="1"/>
  <c r="J809" i="1" s="1"/>
  <c r="E809" i="1"/>
  <c r="C833" i="1"/>
  <c r="D833" i="1"/>
  <c r="J833" i="1" s="1"/>
  <c r="E833" i="1"/>
  <c r="C858" i="1"/>
  <c r="D858" i="1"/>
  <c r="J858" i="1" s="1"/>
  <c r="E858" i="1"/>
  <c r="C952" i="1"/>
  <c r="D952" i="1"/>
  <c r="J952" i="1" s="1"/>
  <c r="E952" i="1"/>
  <c r="C973" i="1"/>
  <c r="D973" i="1"/>
  <c r="J973" i="1" s="1"/>
  <c r="E973" i="1"/>
  <c r="C1034" i="1"/>
  <c r="D1034" i="1"/>
  <c r="J1034" i="1" s="1"/>
  <c r="E1034" i="1"/>
  <c r="C1065" i="1"/>
  <c r="D1065" i="1"/>
  <c r="J1065" i="1" s="1"/>
  <c r="E1065" i="1"/>
  <c r="C21" i="1"/>
  <c r="D21" i="1"/>
  <c r="J21" i="1" s="1"/>
  <c r="E21" i="1"/>
  <c r="C57" i="1"/>
  <c r="D57" i="1"/>
  <c r="J57" i="1" s="1"/>
  <c r="E57" i="1"/>
  <c r="C151" i="1"/>
  <c r="D151" i="1"/>
  <c r="J151" i="1" s="1"/>
  <c r="L151" i="1" s="1"/>
  <c r="E151" i="1"/>
  <c r="C206" i="1"/>
  <c r="D206" i="1"/>
  <c r="J206" i="1" s="1"/>
  <c r="E206" i="1"/>
  <c r="C235" i="1"/>
  <c r="D235" i="1"/>
  <c r="J235" i="1" s="1"/>
  <c r="L235" i="1" s="1"/>
  <c r="E235" i="1"/>
  <c r="C262" i="1"/>
  <c r="D262" i="1"/>
  <c r="J262" i="1" s="1"/>
  <c r="E262" i="1"/>
  <c r="C291" i="1"/>
  <c r="D291" i="1"/>
  <c r="J291" i="1" s="1"/>
  <c r="E291" i="1"/>
  <c r="C321" i="1"/>
  <c r="D321" i="1"/>
  <c r="J321" i="1" s="1"/>
  <c r="E321" i="1"/>
  <c r="C351" i="1"/>
  <c r="D351" i="1"/>
  <c r="J351" i="1" s="1"/>
  <c r="E351" i="1"/>
  <c r="C467" i="1"/>
  <c r="D467" i="1"/>
  <c r="J467" i="1" s="1"/>
  <c r="E467" i="1"/>
  <c r="C501" i="1"/>
  <c r="D501" i="1"/>
  <c r="J501" i="1" s="1"/>
  <c r="E501" i="1"/>
  <c r="C514" i="1"/>
  <c r="D514" i="1"/>
  <c r="J514" i="1" s="1"/>
  <c r="E514" i="1"/>
  <c r="C620" i="1"/>
  <c r="D620" i="1"/>
  <c r="J620" i="1" s="1"/>
  <c r="E620" i="1"/>
  <c r="C644" i="1"/>
  <c r="D644" i="1"/>
  <c r="J644" i="1" s="1"/>
  <c r="E644" i="1"/>
  <c r="C678" i="1"/>
  <c r="D678" i="1"/>
  <c r="J678" i="1" s="1"/>
  <c r="E678" i="1"/>
  <c r="C712" i="1"/>
  <c r="D712" i="1"/>
  <c r="J712" i="1" s="1"/>
  <c r="J1242" i="1" s="1"/>
  <c r="E712" i="1"/>
  <c r="C717" i="1"/>
  <c r="D717" i="1"/>
  <c r="J717" i="1" s="1"/>
  <c r="E717" i="1"/>
  <c r="C763" i="1"/>
  <c r="D763" i="1"/>
  <c r="J763" i="1" s="1"/>
  <c r="E763" i="1"/>
  <c r="C859" i="1"/>
  <c r="D859" i="1"/>
  <c r="J859" i="1" s="1"/>
  <c r="E859" i="1"/>
  <c r="C953" i="1"/>
  <c r="D953" i="1"/>
  <c r="J953" i="1" s="1"/>
  <c r="E953" i="1"/>
  <c r="C974" i="1"/>
  <c r="D974" i="1"/>
  <c r="J974" i="1" s="1"/>
  <c r="E974" i="1"/>
  <c r="C1020" i="1"/>
  <c r="D1020" i="1"/>
  <c r="J1020" i="1" s="1"/>
  <c r="E1020" i="1"/>
  <c r="C1035" i="1"/>
  <c r="D1035" i="1"/>
  <c r="J1035" i="1" s="1"/>
  <c r="E1035" i="1"/>
  <c r="C1078" i="1"/>
  <c r="D1078" i="1"/>
  <c r="J1078" i="1" s="1"/>
  <c r="E1078" i="1"/>
  <c r="C1093" i="1"/>
  <c r="D1093" i="1"/>
  <c r="J1093" i="1" s="1"/>
  <c r="E1093" i="1"/>
  <c r="C22" i="1"/>
  <c r="D22" i="1"/>
  <c r="J22" i="1" s="1"/>
  <c r="E22" i="1"/>
  <c r="C58" i="1"/>
  <c r="D58" i="1"/>
  <c r="J58" i="1" s="1"/>
  <c r="E58" i="1"/>
  <c r="C127" i="1"/>
  <c r="D127" i="1"/>
  <c r="J127" i="1" s="1"/>
  <c r="E127" i="1"/>
  <c r="C152" i="1"/>
  <c r="D152" i="1"/>
  <c r="J152" i="1" s="1"/>
  <c r="L152" i="1" s="1"/>
  <c r="E152" i="1"/>
  <c r="C207" i="1"/>
  <c r="D207" i="1"/>
  <c r="J207" i="1" s="1"/>
  <c r="E207" i="1"/>
  <c r="C236" i="1"/>
  <c r="D236" i="1"/>
  <c r="J236" i="1" s="1"/>
  <c r="E236" i="1"/>
  <c r="C263" i="1"/>
  <c r="D263" i="1"/>
  <c r="J263" i="1" s="1"/>
  <c r="E263" i="1"/>
  <c r="C292" i="1"/>
  <c r="D292" i="1"/>
  <c r="J292" i="1" s="1"/>
  <c r="E292" i="1"/>
  <c r="C322" i="1"/>
  <c r="D322" i="1"/>
  <c r="J322" i="1" s="1"/>
  <c r="E322" i="1"/>
  <c r="C352" i="1"/>
  <c r="D352" i="1"/>
  <c r="J352" i="1" s="1"/>
  <c r="E352" i="1"/>
  <c r="C388" i="1"/>
  <c r="D388" i="1"/>
  <c r="J388" i="1" s="1"/>
  <c r="E388" i="1"/>
  <c r="C394" i="1"/>
  <c r="D394" i="1"/>
  <c r="J394" i="1" s="1"/>
  <c r="E394" i="1"/>
  <c r="C502" i="1"/>
  <c r="D502" i="1"/>
  <c r="J502" i="1" s="1"/>
  <c r="E502" i="1"/>
  <c r="C536" i="1"/>
  <c r="D536" i="1"/>
  <c r="J536" i="1" s="1"/>
  <c r="E536" i="1"/>
  <c r="C575" i="1"/>
  <c r="D575" i="1"/>
  <c r="J575" i="1" s="1"/>
  <c r="E575" i="1"/>
  <c r="C665" i="1"/>
  <c r="D665" i="1"/>
  <c r="J665" i="1" s="1"/>
  <c r="E665" i="1"/>
  <c r="C689" i="1"/>
  <c r="D689" i="1"/>
  <c r="J689" i="1" s="1"/>
  <c r="E689" i="1"/>
  <c r="C718" i="1"/>
  <c r="D718" i="1"/>
  <c r="J718" i="1" s="1"/>
  <c r="E718" i="1"/>
  <c r="C733" i="1"/>
  <c r="D733" i="1"/>
  <c r="J733" i="1" s="1"/>
  <c r="E733" i="1"/>
  <c r="C764" i="1"/>
  <c r="D764" i="1"/>
  <c r="J764" i="1" s="1"/>
  <c r="E764" i="1"/>
  <c r="C778" i="1"/>
  <c r="D778" i="1"/>
  <c r="J778" i="1" s="1"/>
  <c r="J1252" i="1" s="1"/>
  <c r="E778" i="1"/>
  <c r="C786" i="1"/>
  <c r="D786" i="1"/>
  <c r="J786" i="1" s="1"/>
  <c r="E786" i="1"/>
  <c r="C799" i="1"/>
  <c r="D799" i="1"/>
  <c r="J799" i="1" s="1"/>
  <c r="E799" i="1"/>
  <c r="C801" i="1"/>
  <c r="D801" i="1"/>
  <c r="J801" i="1" s="1"/>
  <c r="J1257" i="1" s="1"/>
  <c r="E801" i="1"/>
  <c r="C802" i="1"/>
  <c r="D802" i="1"/>
  <c r="J802" i="1" s="1"/>
  <c r="J1258" i="1" s="1"/>
  <c r="E802" i="1"/>
  <c r="C821" i="1"/>
  <c r="D821" i="1"/>
  <c r="J821" i="1" s="1"/>
  <c r="E821" i="1"/>
  <c r="C834" i="1"/>
  <c r="D834" i="1"/>
  <c r="J834" i="1" s="1"/>
  <c r="E834" i="1"/>
  <c r="C887" i="1"/>
  <c r="D887" i="1"/>
  <c r="J887" i="1" s="1"/>
  <c r="E887" i="1"/>
  <c r="C914" i="1"/>
  <c r="D914" i="1"/>
  <c r="J914" i="1" s="1"/>
  <c r="E914" i="1"/>
  <c r="C954" i="1"/>
  <c r="D954" i="1"/>
  <c r="J954" i="1" s="1"/>
  <c r="E954" i="1"/>
  <c r="C975" i="1"/>
  <c r="D975" i="1"/>
  <c r="J975" i="1" s="1"/>
  <c r="E975" i="1"/>
  <c r="C1004" i="1"/>
  <c r="D1004" i="1"/>
  <c r="J1004" i="1" s="1"/>
  <c r="E1004" i="1"/>
  <c r="C1011" i="1"/>
  <c r="D1011" i="1"/>
  <c r="J1011" i="1" s="1"/>
  <c r="E1011" i="1"/>
  <c r="C1036" i="1"/>
  <c r="D1036" i="1"/>
  <c r="J1036" i="1" s="1"/>
  <c r="E1036" i="1"/>
  <c r="C168" i="1"/>
  <c r="D168" i="1"/>
  <c r="J168" i="1" s="1"/>
  <c r="E168" i="1"/>
  <c r="C488" i="1"/>
  <c r="D488" i="1"/>
  <c r="J488" i="1" s="1"/>
  <c r="E488" i="1"/>
  <c r="C822" i="1"/>
  <c r="D822" i="1"/>
  <c r="J822" i="1" s="1"/>
  <c r="E822" i="1"/>
  <c r="C864" i="1"/>
  <c r="D864" i="1"/>
  <c r="J864" i="1" s="1"/>
  <c r="E864" i="1"/>
  <c r="C938" i="1"/>
  <c r="D938" i="1"/>
  <c r="J938" i="1" s="1"/>
  <c r="E938" i="1"/>
  <c r="C1037" i="1"/>
  <c r="D1037" i="1"/>
  <c r="J1037" i="1" s="1"/>
  <c r="E1037" i="1"/>
  <c r="C1082" i="1"/>
  <c r="D1082" i="1"/>
  <c r="J1082" i="1" s="1"/>
  <c r="E1082" i="1"/>
  <c r="C23" i="1"/>
  <c r="D23" i="1"/>
  <c r="J23" i="1" s="1"/>
  <c r="E23" i="1"/>
  <c r="C24" i="1"/>
  <c r="D24" i="1"/>
  <c r="J24" i="1" s="1"/>
  <c r="E24" i="1"/>
  <c r="C25" i="1"/>
  <c r="D25" i="1"/>
  <c r="J25" i="1" s="1"/>
  <c r="E25" i="1"/>
  <c r="C43" i="1"/>
  <c r="D43" i="1"/>
  <c r="J43" i="1" s="1"/>
  <c r="E43" i="1"/>
  <c r="C59" i="1"/>
  <c r="D59" i="1"/>
  <c r="J59" i="1" s="1"/>
  <c r="E59" i="1"/>
  <c r="C60" i="1"/>
  <c r="D60" i="1"/>
  <c r="J60" i="1" s="1"/>
  <c r="E60" i="1"/>
  <c r="C61" i="1"/>
  <c r="D61" i="1"/>
  <c r="J61" i="1" s="1"/>
  <c r="E61" i="1"/>
  <c r="C85" i="1"/>
  <c r="D85" i="1"/>
  <c r="J85" i="1" s="1"/>
  <c r="E85" i="1"/>
  <c r="C86" i="1"/>
  <c r="D86" i="1"/>
  <c r="J86" i="1" s="1"/>
  <c r="E86" i="1"/>
  <c r="C87" i="1"/>
  <c r="D87" i="1"/>
  <c r="J87" i="1" s="1"/>
  <c r="E87" i="1"/>
  <c r="C97" i="1"/>
  <c r="D97" i="1"/>
  <c r="J97" i="1" s="1"/>
  <c r="E97" i="1"/>
  <c r="C114" i="1"/>
  <c r="D114" i="1"/>
  <c r="J114" i="1" s="1"/>
  <c r="E114" i="1"/>
  <c r="C128" i="1"/>
  <c r="D128" i="1"/>
  <c r="J128" i="1" s="1"/>
  <c r="E128" i="1"/>
  <c r="C129" i="1"/>
  <c r="D129" i="1"/>
  <c r="J129" i="1" s="1"/>
  <c r="E129" i="1"/>
  <c r="C153" i="1"/>
  <c r="D153" i="1"/>
  <c r="J153" i="1" s="1"/>
  <c r="E153" i="1"/>
  <c r="C154" i="1"/>
  <c r="D154" i="1"/>
  <c r="J154" i="1" s="1"/>
  <c r="E154" i="1"/>
  <c r="C155" i="1"/>
  <c r="D155" i="1"/>
  <c r="J155" i="1" s="1"/>
  <c r="E155" i="1"/>
  <c r="C169" i="1"/>
  <c r="D169" i="1"/>
  <c r="J169" i="1" s="1"/>
  <c r="E169" i="1"/>
  <c r="C187" i="1"/>
  <c r="D187" i="1"/>
  <c r="J187" i="1" s="1"/>
  <c r="E187" i="1"/>
  <c r="C188" i="1"/>
  <c r="D188" i="1"/>
  <c r="J188" i="1" s="1"/>
  <c r="E188" i="1"/>
  <c r="C208" i="1"/>
  <c r="D208" i="1"/>
  <c r="J208" i="1" s="1"/>
  <c r="E208" i="1"/>
  <c r="C209" i="1"/>
  <c r="D209" i="1"/>
  <c r="J209" i="1" s="1"/>
  <c r="E209" i="1"/>
  <c r="C210" i="1"/>
  <c r="D210" i="1"/>
  <c r="J210" i="1" s="1"/>
  <c r="E210" i="1"/>
  <c r="C237" i="1"/>
  <c r="D237" i="1"/>
  <c r="J237" i="1" s="1"/>
  <c r="E237" i="1"/>
  <c r="C238" i="1"/>
  <c r="D238" i="1"/>
  <c r="J238" i="1" s="1"/>
  <c r="E238" i="1"/>
  <c r="C264" i="1"/>
  <c r="D264" i="1"/>
  <c r="J264" i="1" s="1"/>
  <c r="E264" i="1"/>
  <c r="C265" i="1"/>
  <c r="D265" i="1"/>
  <c r="J265" i="1" s="1"/>
  <c r="E265" i="1"/>
  <c r="C293" i="1"/>
  <c r="D293" i="1"/>
  <c r="J293" i="1" s="1"/>
  <c r="E293" i="1"/>
  <c r="C294" i="1"/>
  <c r="D294" i="1"/>
  <c r="J294" i="1" s="1"/>
  <c r="E294" i="1"/>
  <c r="C295" i="1"/>
  <c r="D295" i="1"/>
  <c r="J295" i="1" s="1"/>
  <c r="E295" i="1"/>
  <c r="C323" i="1"/>
  <c r="D323" i="1"/>
  <c r="J323" i="1" s="1"/>
  <c r="E323" i="1"/>
  <c r="C324" i="1"/>
  <c r="D324" i="1"/>
  <c r="J324" i="1" s="1"/>
  <c r="E324" i="1"/>
  <c r="C325" i="1"/>
  <c r="D325" i="1"/>
  <c r="J325" i="1" s="1"/>
  <c r="E325" i="1"/>
  <c r="C353" i="1"/>
  <c r="D353" i="1"/>
  <c r="J353" i="1" s="1"/>
  <c r="E353" i="1"/>
  <c r="C354" i="1"/>
  <c r="D354" i="1"/>
  <c r="J354" i="1" s="1"/>
  <c r="E354" i="1"/>
  <c r="C355" i="1"/>
  <c r="D355" i="1"/>
  <c r="J355" i="1" s="1"/>
  <c r="E355" i="1"/>
  <c r="C468" i="1"/>
  <c r="D468" i="1"/>
  <c r="J468" i="1" s="1"/>
  <c r="E468" i="1"/>
  <c r="C469" i="1"/>
  <c r="D469" i="1"/>
  <c r="J469" i="1" s="1"/>
  <c r="E469" i="1"/>
  <c r="C497" i="1"/>
  <c r="D497" i="1"/>
  <c r="J497" i="1" s="1"/>
  <c r="E497" i="1"/>
  <c r="C498" i="1"/>
  <c r="D498" i="1"/>
  <c r="J498" i="1" s="1"/>
  <c r="E498" i="1"/>
  <c r="C515" i="1"/>
  <c r="D515" i="1"/>
  <c r="J515" i="1" s="1"/>
  <c r="E515" i="1"/>
  <c r="C564" i="1"/>
  <c r="D564" i="1"/>
  <c r="J564" i="1" s="1"/>
  <c r="E564" i="1"/>
  <c r="C576" i="1"/>
  <c r="D576" i="1"/>
  <c r="J576" i="1" s="1"/>
  <c r="E576" i="1"/>
  <c r="C609" i="1"/>
  <c r="D609" i="1"/>
  <c r="J609" i="1" s="1"/>
  <c r="E609" i="1"/>
  <c r="C621" i="1"/>
  <c r="D621" i="1"/>
  <c r="J621" i="1" s="1"/>
  <c r="E621" i="1"/>
  <c r="C645" i="1"/>
  <c r="D645" i="1"/>
  <c r="J645" i="1" s="1"/>
  <c r="E645" i="1"/>
  <c r="C646" i="1"/>
  <c r="D646" i="1"/>
  <c r="J646" i="1" s="1"/>
  <c r="E646" i="1"/>
  <c r="C679" i="1"/>
  <c r="D679" i="1"/>
  <c r="J679" i="1" s="1"/>
  <c r="E679" i="1"/>
  <c r="C753" i="1"/>
  <c r="D753" i="1"/>
  <c r="J753" i="1" s="1"/>
  <c r="J1247" i="1" s="1"/>
  <c r="E753" i="1"/>
  <c r="C765" i="1"/>
  <c r="D765" i="1"/>
  <c r="J765" i="1" s="1"/>
  <c r="E765" i="1"/>
  <c r="C787" i="1"/>
  <c r="D787" i="1"/>
  <c r="J787" i="1" s="1"/>
  <c r="E787" i="1"/>
  <c r="C800" i="1"/>
  <c r="D800" i="1"/>
  <c r="J800" i="1" s="1"/>
  <c r="E800" i="1"/>
  <c r="C818" i="1"/>
  <c r="D818" i="1"/>
  <c r="J818" i="1" s="1"/>
  <c r="J1267" i="1" s="1"/>
  <c r="E818" i="1"/>
  <c r="C860" i="1"/>
  <c r="D860" i="1"/>
  <c r="J860" i="1" s="1"/>
  <c r="E860" i="1"/>
  <c r="C865" i="1"/>
  <c r="D865" i="1"/>
  <c r="J865" i="1" s="1"/>
  <c r="E865" i="1"/>
  <c r="C955" i="1"/>
  <c r="D955" i="1"/>
  <c r="J955" i="1" s="1"/>
  <c r="E955" i="1"/>
  <c r="C976" i="1"/>
  <c r="D976" i="1"/>
  <c r="J976" i="1" s="1"/>
  <c r="E976" i="1"/>
  <c r="C1038" i="1"/>
  <c r="D1038" i="1"/>
  <c r="J1038" i="1" s="1"/>
  <c r="E1038" i="1"/>
  <c r="C1039" i="1"/>
  <c r="D1039" i="1"/>
  <c r="J1039" i="1" s="1"/>
  <c r="E1039" i="1"/>
  <c r="C1058" i="1"/>
  <c r="D1058" i="1"/>
  <c r="J1058" i="1" s="1"/>
  <c r="E1058" i="1"/>
  <c r="C1095" i="1"/>
  <c r="D1095" i="1"/>
  <c r="J1095" i="1" s="1"/>
  <c r="E1095" i="1"/>
  <c r="C26" i="1"/>
  <c r="D26" i="1"/>
  <c r="J26" i="1" s="1"/>
  <c r="E26" i="1"/>
  <c r="C62" i="1"/>
  <c r="D62" i="1"/>
  <c r="J62" i="1" s="1"/>
  <c r="E62" i="1"/>
  <c r="C130" i="1"/>
  <c r="D130" i="1"/>
  <c r="J130" i="1" s="1"/>
  <c r="E130" i="1"/>
  <c r="C156" i="1"/>
  <c r="D156" i="1"/>
  <c r="J156" i="1" s="1"/>
  <c r="E156" i="1"/>
  <c r="C189" i="1"/>
  <c r="D189" i="1"/>
  <c r="J189" i="1" s="1"/>
  <c r="E189" i="1"/>
  <c r="C211" i="1"/>
  <c r="D211" i="1"/>
  <c r="J211" i="1" s="1"/>
  <c r="L211" i="1" s="1"/>
  <c r="E211" i="1"/>
  <c r="C239" i="1"/>
  <c r="D239" i="1"/>
  <c r="J239" i="1" s="1"/>
  <c r="E239" i="1"/>
  <c r="C266" i="1"/>
  <c r="D266" i="1"/>
  <c r="J266" i="1" s="1"/>
  <c r="E266" i="1"/>
  <c r="C296" i="1"/>
  <c r="D296" i="1"/>
  <c r="J296" i="1" s="1"/>
  <c r="E296" i="1"/>
  <c r="C326" i="1"/>
  <c r="D326" i="1"/>
  <c r="J326" i="1" s="1"/>
  <c r="E326" i="1"/>
  <c r="C356" i="1"/>
  <c r="D356" i="1"/>
  <c r="J356" i="1" s="1"/>
  <c r="E356" i="1"/>
  <c r="C470" i="1"/>
  <c r="D470" i="1"/>
  <c r="J470" i="1" s="1"/>
  <c r="E470" i="1"/>
  <c r="C516" i="1"/>
  <c r="D516" i="1"/>
  <c r="J516" i="1" s="1"/>
  <c r="E516" i="1"/>
  <c r="C577" i="1"/>
  <c r="D577" i="1"/>
  <c r="J577" i="1" s="1"/>
  <c r="E577" i="1"/>
  <c r="C622" i="1"/>
  <c r="D622" i="1"/>
  <c r="J622" i="1" s="1"/>
  <c r="E622" i="1"/>
  <c r="C647" i="1"/>
  <c r="D647" i="1"/>
  <c r="J647" i="1" s="1"/>
  <c r="E647" i="1"/>
  <c r="C680" i="1"/>
  <c r="D680" i="1"/>
  <c r="J680" i="1" s="1"/>
  <c r="E680" i="1"/>
  <c r="C766" i="1"/>
  <c r="D766" i="1"/>
  <c r="J766" i="1" s="1"/>
  <c r="E766" i="1"/>
  <c r="C861" i="1"/>
  <c r="D861" i="1"/>
  <c r="J861" i="1" s="1"/>
  <c r="E861" i="1"/>
  <c r="C956" i="1"/>
  <c r="D956" i="1"/>
  <c r="J956" i="1" s="1"/>
  <c r="E956" i="1"/>
  <c r="C977" i="1"/>
  <c r="D977" i="1"/>
  <c r="J977" i="1" s="1"/>
  <c r="E977" i="1"/>
  <c r="C1010" i="1"/>
  <c r="D1010" i="1"/>
  <c r="J1010" i="1" s="1"/>
  <c r="L1010" i="1" s="1"/>
  <c r="L1312" i="1" s="1"/>
  <c r="E1010" i="1"/>
  <c r="C1021" i="1"/>
  <c r="D1021" i="1"/>
  <c r="J1021" i="1" s="1"/>
  <c r="E1021" i="1"/>
  <c r="C1040" i="1"/>
  <c r="D1040" i="1"/>
  <c r="J1040" i="1" s="1"/>
  <c r="E1040" i="1"/>
  <c r="C1083" i="1"/>
  <c r="D1083" i="1"/>
  <c r="J1083" i="1" s="1"/>
  <c r="E1083" i="1"/>
  <c r="C27" i="1"/>
  <c r="D27" i="1"/>
  <c r="J27" i="1" s="1"/>
  <c r="E27" i="1"/>
  <c r="C63" i="1"/>
  <c r="D63" i="1"/>
  <c r="J63" i="1" s="1"/>
  <c r="E63" i="1"/>
  <c r="C88" i="1"/>
  <c r="D88" i="1"/>
  <c r="J88" i="1" s="1"/>
  <c r="E88" i="1"/>
  <c r="C115" i="1"/>
  <c r="D115" i="1"/>
  <c r="J115" i="1" s="1"/>
  <c r="E115" i="1"/>
  <c r="C131" i="1"/>
  <c r="D131" i="1"/>
  <c r="J131" i="1" s="1"/>
  <c r="L131" i="1" s="1"/>
  <c r="E131" i="1"/>
  <c r="C157" i="1"/>
  <c r="D157" i="1"/>
  <c r="J157" i="1" s="1"/>
  <c r="E157" i="1"/>
  <c r="C190" i="1"/>
  <c r="D190" i="1"/>
  <c r="J190" i="1" s="1"/>
  <c r="E190" i="1"/>
  <c r="C212" i="1"/>
  <c r="D212" i="1"/>
  <c r="J212" i="1" s="1"/>
  <c r="E212" i="1"/>
  <c r="C240" i="1"/>
  <c r="D240" i="1"/>
  <c r="J240" i="1" s="1"/>
  <c r="E240" i="1"/>
  <c r="C267" i="1"/>
  <c r="D267" i="1"/>
  <c r="J267" i="1" s="1"/>
  <c r="E267" i="1"/>
  <c r="C297" i="1"/>
  <c r="D297" i="1"/>
  <c r="J297" i="1" s="1"/>
  <c r="E297" i="1"/>
  <c r="C327" i="1"/>
  <c r="D327" i="1"/>
  <c r="J327" i="1" s="1"/>
  <c r="E327" i="1"/>
  <c r="C357" i="1"/>
  <c r="D357" i="1"/>
  <c r="J357" i="1" s="1"/>
  <c r="L357" i="1" s="1"/>
  <c r="E357" i="1"/>
  <c r="C471" i="1"/>
  <c r="D471" i="1"/>
  <c r="E471" i="1"/>
  <c r="C517" i="1"/>
  <c r="D517" i="1"/>
  <c r="J517" i="1" s="1"/>
  <c r="E517" i="1"/>
  <c r="C530" i="1"/>
  <c r="D530" i="1"/>
  <c r="J530" i="1" s="1"/>
  <c r="E530" i="1"/>
  <c r="C544" i="1"/>
  <c r="D544" i="1"/>
  <c r="J544" i="1" s="1"/>
  <c r="E544" i="1"/>
  <c r="C565" i="1"/>
  <c r="D565" i="1"/>
  <c r="J565" i="1" s="1"/>
  <c r="E565" i="1"/>
  <c r="C578" i="1"/>
  <c r="D578" i="1"/>
  <c r="J578" i="1" s="1"/>
  <c r="E578" i="1"/>
  <c r="C610" i="1"/>
  <c r="D610" i="1"/>
  <c r="J610" i="1" s="1"/>
  <c r="E610" i="1"/>
  <c r="C623" i="1"/>
  <c r="D623" i="1"/>
  <c r="J623" i="1" s="1"/>
  <c r="E623" i="1"/>
  <c r="C648" i="1"/>
  <c r="D648" i="1"/>
  <c r="J648" i="1" s="1"/>
  <c r="E648" i="1"/>
  <c r="C661" i="1"/>
  <c r="D661" i="1"/>
  <c r="J661" i="1" s="1"/>
  <c r="E661" i="1"/>
  <c r="C681" i="1"/>
  <c r="D681" i="1"/>
  <c r="J681" i="1" s="1"/>
  <c r="E681" i="1"/>
  <c r="C690" i="1"/>
  <c r="D690" i="1"/>
  <c r="J690" i="1" s="1"/>
  <c r="E690" i="1"/>
  <c r="C734" i="1"/>
  <c r="D734" i="1"/>
  <c r="J734" i="1" s="1"/>
  <c r="E734" i="1"/>
  <c r="C767" i="1"/>
  <c r="D767" i="1"/>
  <c r="J767" i="1" s="1"/>
  <c r="E767" i="1"/>
  <c r="C810" i="1"/>
  <c r="D810" i="1"/>
  <c r="J810" i="1" s="1"/>
  <c r="E810" i="1"/>
  <c r="C817" i="1"/>
  <c r="D817" i="1"/>
  <c r="J817" i="1" s="1"/>
  <c r="J1265" i="1" s="1"/>
  <c r="E817" i="1"/>
  <c r="C835" i="1"/>
  <c r="D835" i="1"/>
  <c r="J835" i="1" s="1"/>
  <c r="E835" i="1"/>
  <c r="C911" i="1"/>
  <c r="D911" i="1"/>
  <c r="J911" i="1" s="1"/>
  <c r="E911" i="1"/>
  <c r="C957" i="1"/>
  <c r="D957" i="1"/>
  <c r="J957" i="1" s="1"/>
  <c r="E957" i="1"/>
  <c r="C978" i="1"/>
  <c r="D978" i="1"/>
  <c r="J978" i="1" s="1"/>
  <c r="E978" i="1"/>
  <c r="C1019" i="1"/>
  <c r="D1019" i="1"/>
  <c r="J1019" i="1" s="1"/>
  <c r="E1019" i="1"/>
  <c r="C1041" i="1"/>
  <c r="D1041" i="1"/>
  <c r="J1041" i="1" s="1"/>
  <c r="E1041" i="1"/>
  <c r="C1086" i="1"/>
  <c r="D1086" i="1"/>
  <c r="J1086" i="1" s="1"/>
  <c r="E1086" i="1"/>
  <c r="C28" i="1"/>
  <c r="D28" i="1"/>
  <c r="J28" i="1" s="1"/>
  <c r="E28" i="1"/>
  <c r="C89" i="1"/>
  <c r="D89" i="1"/>
  <c r="J89" i="1" s="1"/>
  <c r="E89" i="1"/>
  <c r="C158" i="1"/>
  <c r="D158" i="1"/>
  <c r="J158" i="1" s="1"/>
  <c r="E158" i="1"/>
  <c r="C213" i="1"/>
  <c r="D213" i="1"/>
  <c r="J213" i="1" s="1"/>
  <c r="E213" i="1"/>
  <c r="C298" i="1"/>
  <c r="D298" i="1"/>
  <c r="J298" i="1" s="1"/>
  <c r="E298" i="1"/>
  <c r="C328" i="1"/>
  <c r="D328" i="1"/>
  <c r="J328" i="1" s="1"/>
  <c r="E328" i="1"/>
  <c r="C358" i="1"/>
  <c r="D358" i="1"/>
  <c r="J358" i="1" s="1"/>
  <c r="L358" i="1" s="1"/>
  <c r="E358" i="1"/>
  <c r="C579" i="1"/>
  <c r="D579" i="1"/>
  <c r="J579" i="1" s="1"/>
  <c r="E579" i="1"/>
  <c r="C691" i="1"/>
  <c r="D691" i="1"/>
  <c r="J691" i="1" s="1"/>
  <c r="E691" i="1"/>
  <c r="C836" i="1"/>
  <c r="D836" i="1"/>
  <c r="J836" i="1" s="1"/>
  <c r="E836" i="1"/>
  <c r="C862" i="1"/>
  <c r="D862" i="1"/>
  <c r="J862" i="1" s="1"/>
  <c r="E862" i="1"/>
  <c r="C888" i="1"/>
  <c r="D888" i="1"/>
  <c r="J888" i="1" s="1"/>
  <c r="E888" i="1"/>
  <c r="C1042" i="1"/>
  <c r="D1042" i="1"/>
  <c r="J1042" i="1" s="1"/>
  <c r="E1042" i="1"/>
  <c r="C29" i="1"/>
  <c r="D29" i="1"/>
  <c r="J29" i="1" s="1"/>
  <c r="E29" i="1"/>
  <c r="C64" i="1"/>
  <c r="D64" i="1"/>
  <c r="J64" i="1" s="1"/>
  <c r="E64" i="1"/>
  <c r="C132" i="1"/>
  <c r="D132" i="1"/>
  <c r="J132" i="1" s="1"/>
  <c r="E132" i="1"/>
  <c r="C159" i="1"/>
  <c r="D159" i="1"/>
  <c r="J159" i="1" s="1"/>
  <c r="E159" i="1"/>
  <c r="C214" i="1"/>
  <c r="D214" i="1"/>
  <c r="J214" i="1" s="1"/>
  <c r="E214" i="1"/>
  <c r="C241" i="1"/>
  <c r="D241" i="1"/>
  <c r="J241" i="1" s="1"/>
  <c r="E241" i="1"/>
  <c r="C268" i="1"/>
  <c r="D268" i="1"/>
  <c r="J268" i="1" s="1"/>
  <c r="E268" i="1"/>
  <c r="C299" i="1"/>
  <c r="D299" i="1"/>
  <c r="J299" i="1" s="1"/>
  <c r="E299" i="1"/>
  <c r="C329" i="1"/>
  <c r="D329" i="1"/>
  <c r="J329" i="1" s="1"/>
  <c r="E329" i="1"/>
  <c r="C359" i="1"/>
  <c r="D359" i="1"/>
  <c r="J359" i="1" s="1"/>
  <c r="E359" i="1"/>
  <c r="C450" i="1"/>
  <c r="D450" i="1"/>
  <c r="J450" i="1" s="1"/>
  <c r="E450" i="1"/>
  <c r="C524" i="1"/>
  <c r="D524" i="1"/>
  <c r="J524" i="1" s="1"/>
  <c r="E524" i="1"/>
  <c r="C533" i="1"/>
  <c r="D533" i="1"/>
  <c r="J533" i="1" s="1"/>
  <c r="E533" i="1"/>
  <c r="C649" i="1"/>
  <c r="D649" i="1"/>
  <c r="J649" i="1" s="1"/>
  <c r="E649" i="1"/>
  <c r="C754" i="1"/>
  <c r="D754" i="1"/>
  <c r="J754" i="1" s="1"/>
  <c r="E754" i="1"/>
  <c r="C768" i="1"/>
  <c r="D768" i="1"/>
  <c r="J768" i="1" s="1"/>
  <c r="E768" i="1"/>
  <c r="C866" i="1"/>
  <c r="D866" i="1"/>
  <c r="J866" i="1" s="1"/>
  <c r="E866" i="1"/>
  <c r="C958" i="1"/>
  <c r="D958" i="1"/>
  <c r="J958" i="1" s="1"/>
  <c r="E958" i="1"/>
  <c r="C979" i="1"/>
  <c r="D979" i="1"/>
  <c r="J979" i="1" s="1"/>
  <c r="E979" i="1"/>
  <c r="C1043" i="1"/>
  <c r="D1043" i="1"/>
  <c r="J1043" i="1" s="1"/>
  <c r="E1043" i="1"/>
  <c r="C1079" i="1"/>
  <c r="D1079" i="1"/>
  <c r="J1079" i="1" s="1"/>
  <c r="E1079" i="1"/>
  <c r="C1092" i="1"/>
  <c r="D1092" i="1"/>
  <c r="J1092" i="1" s="1"/>
  <c r="E1092" i="1"/>
  <c r="C30" i="1"/>
  <c r="D30" i="1"/>
  <c r="J30" i="1" s="1"/>
  <c r="E30" i="1"/>
  <c r="C31" i="1"/>
  <c r="D31" i="1"/>
  <c r="J31" i="1" s="1"/>
  <c r="E31" i="1"/>
  <c r="C65" i="1"/>
  <c r="D65" i="1"/>
  <c r="J65" i="1" s="1"/>
  <c r="E65" i="1"/>
  <c r="C66" i="1"/>
  <c r="D66" i="1"/>
  <c r="J66" i="1" s="1"/>
  <c r="L66" i="1" s="1"/>
  <c r="E66" i="1"/>
  <c r="C90" i="1"/>
  <c r="D90" i="1"/>
  <c r="J90" i="1" s="1"/>
  <c r="E90" i="1"/>
  <c r="C116" i="1"/>
  <c r="D116" i="1"/>
  <c r="J116" i="1" s="1"/>
  <c r="L116" i="1" s="1"/>
  <c r="E116" i="1"/>
  <c r="C117" i="1"/>
  <c r="D117" i="1"/>
  <c r="J117" i="1" s="1"/>
  <c r="E117" i="1"/>
  <c r="C133" i="1"/>
  <c r="D133" i="1"/>
  <c r="J133" i="1" s="1"/>
  <c r="E133" i="1"/>
  <c r="C134" i="1"/>
  <c r="D134" i="1"/>
  <c r="J134" i="1" s="1"/>
  <c r="E134" i="1"/>
  <c r="C160" i="1"/>
  <c r="D160" i="1"/>
  <c r="J160" i="1" s="1"/>
  <c r="E160" i="1"/>
  <c r="C161" i="1"/>
  <c r="D161" i="1"/>
  <c r="J161" i="1" s="1"/>
  <c r="E161" i="1"/>
  <c r="C170" i="1"/>
  <c r="D170" i="1"/>
  <c r="J170" i="1" s="1"/>
  <c r="L170" i="1" s="1"/>
  <c r="E170" i="1"/>
  <c r="C215" i="1"/>
  <c r="D215" i="1"/>
  <c r="J215" i="1" s="1"/>
  <c r="E215" i="1"/>
  <c r="C216" i="1"/>
  <c r="D216" i="1"/>
  <c r="J216" i="1" s="1"/>
  <c r="L216" i="1" s="1"/>
  <c r="E216" i="1"/>
  <c r="C242" i="1"/>
  <c r="D242" i="1"/>
  <c r="J242" i="1" s="1"/>
  <c r="E242" i="1"/>
  <c r="C243" i="1"/>
  <c r="D243" i="1"/>
  <c r="J243" i="1" s="1"/>
  <c r="E243" i="1"/>
  <c r="C269" i="1"/>
  <c r="D269" i="1"/>
  <c r="J269" i="1" s="1"/>
  <c r="E269" i="1"/>
  <c r="C270" i="1"/>
  <c r="D270" i="1"/>
  <c r="J270" i="1" s="1"/>
  <c r="E270" i="1"/>
  <c r="C300" i="1"/>
  <c r="D300" i="1"/>
  <c r="J300" i="1" s="1"/>
  <c r="E300" i="1"/>
  <c r="C301" i="1"/>
  <c r="D301" i="1"/>
  <c r="J301" i="1" s="1"/>
  <c r="L301" i="1" s="1"/>
  <c r="E301" i="1"/>
  <c r="C330" i="1"/>
  <c r="D330" i="1"/>
  <c r="J330" i="1" s="1"/>
  <c r="E330" i="1"/>
  <c r="C331" i="1"/>
  <c r="D331" i="1"/>
  <c r="J331" i="1" s="1"/>
  <c r="L331" i="1" s="1"/>
  <c r="E331" i="1"/>
  <c r="C360" i="1"/>
  <c r="D360" i="1"/>
  <c r="J360" i="1" s="1"/>
  <c r="E360" i="1"/>
  <c r="C361" i="1"/>
  <c r="D361" i="1"/>
  <c r="J361" i="1" s="1"/>
  <c r="E361" i="1"/>
  <c r="C395" i="1"/>
  <c r="D395" i="1"/>
  <c r="J395" i="1" s="1"/>
  <c r="E395" i="1"/>
  <c r="C418" i="1"/>
  <c r="D418" i="1"/>
  <c r="J418" i="1" s="1"/>
  <c r="E418" i="1"/>
  <c r="C451" i="1"/>
  <c r="D451" i="1"/>
  <c r="J451" i="1" s="1"/>
  <c r="E451" i="1"/>
  <c r="C472" i="1"/>
  <c r="D472" i="1"/>
  <c r="J472" i="1" s="1"/>
  <c r="E472" i="1"/>
  <c r="C503" i="1"/>
  <c r="D503" i="1"/>
  <c r="J503" i="1" s="1"/>
  <c r="E503" i="1"/>
  <c r="C580" i="1"/>
  <c r="D580" i="1"/>
  <c r="J580" i="1" s="1"/>
  <c r="E580" i="1"/>
  <c r="C624" i="1"/>
  <c r="D624" i="1"/>
  <c r="J624" i="1" s="1"/>
  <c r="E624" i="1"/>
  <c r="C650" i="1"/>
  <c r="D650" i="1"/>
  <c r="J650" i="1" s="1"/>
  <c r="E650" i="1"/>
  <c r="C692" i="1"/>
  <c r="D692" i="1"/>
  <c r="J692" i="1" s="1"/>
  <c r="E692" i="1"/>
  <c r="C719" i="1"/>
  <c r="D719" i="1"/>
  <c r="J719" i="1" s="1"/>
  <c r="E719" i="1"/>
  <c r="C735" i="1"/>
  <c r="D735" i="1"/>
  <c r="J735" i="1" s="1"/>
  <c r="L735" i="1" s="1"/>
  <c r="E735" i="1"/>
  <c r="C769" i="1"/>
  <c r="D769" i="1"/>
  <c r="J769" i="1" s="1"/>
  <c r="E769" i="1"/>
  <c r="C779" i="1"/>
  <c r="D779" i="1"/>
  <c r="J779" i="1" s="1"/>
  <c r="E779" i="1"/>
  <c r="C782" i="1"/>
  <c r="D782" i="1"/>
  <c r="J782" i="1" s="1"/>
  <c r="J1253" i="1" s="1"/>
  <c r="E782" i="1"/>
  <c r="C783" i="1"/>
  <c r="D783" i="1"/>
  <c r="J783" i="1" s="1"/>
  <c r="E783" i="1"/>
  <c r="C795" i="1"/>
  <c r="D795" i="1"/>
  <c r="J795" i="1" s="1"/>
  <c r="E795" i="1"/>
  <c r="C823" i="1"/>
  <c r="D823" i="1"/>
  <c r="J823" i="1" s="1"/>
  <c r="E823" i="1"/>
  <c r="C824" i="1"/>
  <c r="D824" i="1"/>
  <c r="J824" i="1" s="1"/>
  <c r="E824" i="1"/>
  <c r="C837" i="1"/>
  <c r="D837" i="1"/>
  <c r="J837" i="1" s="1"/>
  <c r="E837" i="1"/>
  <c r="C838" i="1"/>
  <c r="D838" i="1"/>
  <c r="J838" i="1" s="1"/>
  <c r="E838" i="1"/>
  <c r="C867" i="1"/>
  <c r="D867" i="1"/>
  <c r="J867" i="1" s="1"/>
  <c r="E867" i="1"/>
  <c r="C873" i="1"/>
  <c r="D873" i="1"/>
  <c r="J873" i="1" s="1"/>
  <c r="E873" i="1"/>
  <c r="C889" i="1"/>
  <c r="D889" i="1"/>
  <c r="J889" i="1" s="1"/>
  <c r="E889" i="1"/>
  <c r="C915" i="1"/>
  <c r="D915" i="1"/>
  <c r="J915" i="1" s="1"/>
  <c r="E915" i="1"/>
  <c r="C959" i="1"/>
  <c r="D959" i="1"/>
  <c r="J959" i="1" s="1"/>
  <c r="E959" i="1"/>
  <c r="C960" i="1"/>
  <c r="D960" i="1"/>
  <c r="J960" i="1" s="1"/>
  <c r="E960" i="1"/>
  <c r="C980" i="1"/>
  <c r="D980" i="1"/>
  <c r="J980" i="1" s="1"/>
  <c r="E980" i="1"/>
  <c r="C981" i="1"/>
  <c r="D981" i="1"/>
  <c r="J981" i="1" s="1"/>
  <c r="E981" i="1"/>
  <c r="C1005" i="1"/>
  <c r="D1005" i="1"/>
  <c r="J1005" i="1" s="1"/>
  <c r="E1005" i="1"/>
  <c r="C1006" i="1"/>
  <c r="D1006" i="1"/>
  <c r="J1006" i="1" s="1"/>
  <c r="E1006" i="1"/>
  <c r="C1007" i="1"/>
  <c r="D1007" i="1"/>
  <c r="J1007" i="1" s="1"/>
  <c r="E1007" i="1"/>
  <c r="C1044" i="1"/>
  <c r="D1044" i="1"/>
  <c r="J1044" i="1" s="1"/>
  <c r="E1044" i="1"/>
  <c r="C1045" i="1"/>
  <c r="D1045" i="1"/>
  <c r="J1045" i="1" s="1"/>
  <c r="E1045" i="1"/>
  <c r="C1060" i="1"/>
  <c r="D1060" i="1"/>
  <c r="J1060" i="1" s="1"/>
  <c r="E1060" i="1"/>
  <c r="C1087" i="1"/>
  <c r="D1087" i="1"/>
  <c r="J1087" i="1" s="1"/>
  <c r="E1087" i="1"/>
  <c r="C32" i="1"/>
  <c r="D32" i="1"/>
  <c r="J32" i="1" s="1"/>
  <c r="L32" i="1" s="1"/>
  <c r="E32" i="1"/>
  <c r="C67" i="1"/>
  <c r="D67" i="1"/>
  <c r="J67" i="1" s="1"/>
  <c r="E67" i="1"/>
  <c r="C91" i="1"/>
  <c r="D91" i="1"/>
  <c r="J91" i="1" s="1"/>
  <c r="E91" i="1"/>
  <c r="C217" i="1"/>
  <c r="D217" i="1"/>
  <c r="J217" i="1" s="1"/>
  <c r="E217" i="1"/>
  <c r="C244" i="1"/>
  <c r="D244" i="1"/>
  <c r="J244" i="1" s="1"/>
  <c r="E244" i="1"/>
  <c r="C271" i="1"/>
  <c r="D271" i="1"/>
  <c r="J271" i="1" s="1"/>
  <c r="E271" i="1"/>
  <c r="C302" i="1"/>
  <c r="D302" i="1"/>
  <c r="J302" i="1" s="1"/>
  <c r="E302" i="1"/>
  <c r="C332" i="1"/>
  <c r="D332" i="1"/>
  <c r="J332" i="1" s="1"/>
  <c r="E332" i="1"/>
  <c r="C362" i="1"/>
  <c r="D362" i="1"/>
  <c r="J362" i="1" s="1"/>
  <c r="L362" i="1" s="1"/>
  <c r="E362" i="1"/>
  <c r="C473" i="1"/>
  <c r="D473" i="1"/>
  <c r="J473" i="1" s="1"/>
  <c r="E473" i="1"/>
  <c r="C601" i="1"/>
  <c r="D601" i="1"/>
  <c r="J601" i="1" s="1"/>
  <c r="E601" i="1"/>
  <c r="C625" i="1"/>
  <c r="D625" i="1"/>
  <c r="J625" i="1" s="1"/>
  <c r="E625" i="1"/>
  <c r="C651" i="1"/>
  <c r="D651" i="1"/>
  <c r="J651" i="1" s="1"/>
  <c r="E651" i="1"/>
  <c r="C666" i="1"/>
  <c r="D666" i="1"/>
  <c r="J666" i="1" s="1"/>
  <c r="E666" i="1"/>
  <c r="C693" i="1"/>
  <c r="D693" i="1"/>
  <c r="J693" i="1" s="1"/>
  <c r="E693" i="1"/>
  <c r="C720" i="1"/>
  <c r="D720" i="1"/>
  <c r="J720" i="1" s="1"/>
  <c r="E720" i="1"/>
  <c r="C839" i="1"/>
  <c r="D839" i="1"/>
  <c r="J839" i="1" s="1"/>
  <c r="E839" i="1"/>
  <c r="C1022" i="1"/>
  <c r="D1022" i="1"/>
  <c r="J1022" i="1" s="1"/>
  <c r="E1022" i="1"/>
  <c r="C33" i="1"/>
  <c r="D33" i="1"/>
  <c r="J33" i="1" s="1"/>
  <c r="E33" i="1"/>
  <c r="C68" i="1"/>
  <c r="D68" i="1"/>
  <c r="J68" i="1" s="1"/>
  <c r="E68" i="1"/>
  <c r="C92" i="1"/>
  <c r="D92" i="1"/>
  <c r="J92" i="1" s="1"/>
  <c r="E92" i="1"/>
  <c r="C98" i="1"/>
  <c r="D98" i="1"/>
  <c r="J98" i="1" s="1"/>
  <c r="E98" i="1"/>
  <c r="C135" i="1"/>
  <c r="D135" i="1"/>
  <c r="J135" i="1" s="1"/>
  <c r="E135" i="1"/>
  <c r="C162" i="1"/>
  <c r="D162" i="1"/>
  <c r="J162" i="1" s="1"/>
  <c r="E162" i="1"/>
  <c r="C171" i="1"/>
  <c r="D171" i="1"/>
  <c r="J171" i="1" s="1"/>
  <c r="L171" i="1" s="1"/>
  <c r="E171" i="1"/>
  <c r="C191" i="1"/>
  <c r="D191" i="1"/>
  <c r="J191" i="1" s="1"/>
  <c r="E191" i="1"/>
  <c r="C218" i="1"/>
  <c r="D218" i="1"/>
  <c r="J218" i="1" s="1"/>
  <c r="E218" i="1"/>
  <c r="C245" i="1"/>
  <c r="D245" i="1"/>
  <c r="J245" i="1" s="1"/>
  <c r="E245" i="1"/>
  <c r="C272" i="1"/>
  <c r="D272" i="1"/>
  <c r="J272" i="1" s="1"/>
  <c r="E272" i="1"/>
  <c r="C303" i="1"/>
  <c r="D303" i="1"/>
  <c r="J303" i="1" s="1"/>
  <c r="E303" i="1"/>
  <c r="C333" i="1"/>
  <c r="D333" i="1"/>
  <c r="J333" i="1" s="1"/>
  <c r="E333" i="1"/>
  <c r="C363" i="1"/>
  <c r="D363" i="1"/>
  <c r="J363" i="1" s="1"/>
  <c r="E363" i="1"/>
  <c r="C377" i="1"/>
  <c r="D377" i="1"/>
  <c r="J377" i="1" s="1"/>
  <c r="E377" i="1"/>
  <c r="C381" i="1"/>
  <c r="D381" i="1"/>
  <c r="J381" i="1" s="1"/>
  <c r="E381" i="1"/>
  <c r="C392" i="1"/>
  <c r="D392" i="1"/>
  <c r="J392" i="1" s="1"/>
  <c r="J1137" i="1" s="1"/>
  <c r="E392" i="1"/>
  <c r="C399" i="1"/>
  <c r="D399" i="1"/>
  <c r="J399" i="1" s="1"/>
  <c r="J1140" i="1" s="1"/>
  <c r="E399" i="1"/>
  <c r="C409" i="1"/>
  <c r="D409" i="1"/>
  <c r="J409" i="1" s="1"/>
  <c r="E409" i="1"/>
  <c r="C419" i="1"/>
  <c r="D419" i="1"/>
  <c r="J419" i="1" s="1"/>
  <c r="E419" i="1"/>
  <c r="C427" i="1"/>
  <c r="D427" i="1"/>
  <c r="J427" i="1" s="1"/>
  <c r="E427" i="1"/>
  <c r="C474" i="1"/>
  <c r="D474" i="1"/>
  <c r="J474" i="1" s="1"/>
  <c r="E474" i="1"/>
  <c r="C518" i="1"/>
  <c r="D518" i="1"/>
  <c r="J518" i="1" s="1"/>
  <c r="E518" i="1"/>
  <c r="C525" i="1"/>
  <c r="D525" i="1"/>
  <c r="J525" i="1" s="1"/>
  <c r="E525" i="1"/>
  <c r="C537" i="1"/>
  <c r="D537" i="1"/>
  <c r="J537" i="1" s="1"/>
  <c r="E537" i="1"/>
  <c r="C545" i="1"/>
  <c r="D545" i="1"/>
  <c r="J545" i="1" s="1"/>
  <c r="E545" i="1"/>
  <c r="C554" i="1"/>
  <c r="D554" i="1"/>
  <c r="J554" i="1" s="1"/>
  <c r="E554" i="1"/>
  <c r="C581" i="1"/>
  <c r="D581" i="1"/>
  <c r="J581" i="1" s="1"/>
  <c r="E581" i="1"/>
  <c r="C582" i="1"/>
  <c r="D582" i="1"/>
  <c r="J582" i="1" s="1"/>
  <c r="E582" i="1"/>
  <c r="C583" i="1"/>
  <c r="D583" i="1"/>
  <c r="J583" i="1" s="1"/>
  <c r="E583" i="1"/>
  <c r="C584" i="1"/>
  <c r="D584" i="1"/>
  <c r="J584" i="1" s="1"/>
  <c r="E584" i="1"/>
  <c r="C626" i="1"/>
  <c r="D626" i="1"/>
  <c r="J626" i="1" s="1"/>
  <c r="E626" i="1"/>
  <c r="C652" i="1"/>
  <c r="D652" i="1"/>
  <c r="J652" i="1" s="1"/>
  <c r="E652" i="1"/>
  <c r="C667" i="1"/>
  <c r="D667" i="1"/>
  <c r="J667" i="1" s="1"/>
  <c r="E667" i="1"/>
  <c r="C682" i="1"/>
  <c r="D682" i="1"/>
  <c r="J682" i="1" s="1"/>
  <c r="E682" i="1"/>
  <c r="C694" i="1"/>
  <c r="D694" i="1"/>
  <c r="J694" i="1" s="1"/>
  <c r="E694" i="1"/>
  <c r="C695" i="1"/>
  <c r="D695" i="1"/>
  <c r="J695" i="1" s="1"/>
  <c r="E695" i="1"/>
  <c r="C696" i="1"/>
  <c r="D696" i="1"/>
  <c r="J696" i="1" s="1"/>
  <c r="E696" i="1"/>
  <c r="C697" i="1"/>
  <c r="D697" i="1"/>
  <c r="J697" i="1" s="1"/>
  <c r="E697" i="1"/>
  <c r="C721" i="1"/>
  <c r="D721" i="1"/>
  <c r="J721" i="1" s="1"/>
  <c r="E721" i="1"/>
  <c r="C736" i="1"/>
  <c r="D736" i="1"/>
  <c r="J736" i="1" s="1"/>
  <c r="E736" i="1"/>
  <c r="C737" i="1"/>
  <c r="D737" i="1"/>
  <c r="J737" i="1" s="1"/>
  <c r="E737" i="1"/>
  <c r="C738" i="1"/>
  <c r="D738" i="1"/>
  <c r="J738" i="1" s="1"/>
  <c r="L738" i="1" s="1"/>
  <c r="E738" i="1"/>
  <c r="C739" i="1"/>
  <c r="D739" i="1"/>
  <c r="J739" i="1" s="1"/>
  <c r="E739" i="1"/>
  <c r="C770" i="1"/>
  <c r="D770" i="1"/>
  <c r="J770" i="1" s="1"/>
  <c r="E770" i="1"/>
  <c r="C780" i="1"/>
  <c r="D780" i="1"/>
  <c r="J780" i="1" s="1"/>
  <c r="E780" i="1"/>
  <c r="C784" i="1"/>
  <c r="D784" i="1"/>
  <c r="J784" i="1" s="1"/>
  <c r="E784" i="1"/>
  <c r="C788" i="1"/>
  <c r="D788" i="1"/>
  <c r="J788" i="1" s="1"/>
  <c r="E788" i="1"/>
  <c r="C796" i="1"/>
  <c r="D796" i="1"/>
  <c r="J796" i="1" s="1"/>
  <c r="E796" i="1"/>
  <c r="C812" i="1"/>
  <c r="D812" i="1"/>
  <c r="J812" i="1" s="1"/>
  <c r="J1260" i="1" s="1"/>
  <c r="E812" i="1"/>
  <c r="C825" i="1"/>
  <c r="D825" i="1"/>
  <c r="J825" i="1" s="1"/>
  <c r="E825" i="1"/>
  <c r="C840" i="1"/>
  <c r="D840" i="1"/>
  <c r="J840" i="1" s="1"/>
  <c r="E840" i="1"/>
  <c r="C841" i="1"/>
  <c r="D841" i="1"/>
  <c r="J841" i="1" s="1"/>
  <c r="E841" i="1"/>
  <c r="C842" i="1"/>
  <c r="D842" i="1"/>
  <c r="J842" i="1" s="1"/>
  <c r="E842" i="1"/>
  <c r="C843" i="1"/>
  <c r="D843" i="1"/>
  <c r="J843" i="1" s="1"/>
  <c r="E843" i="1"/>
  <c r="C890" i="1"/>
  <c r="D890" i="1"/>
  <c r="J890" i="1" s="1"/>
  <c r="E890" i="1"/>
  <c r="C891" i="1"/>
  <c r="D891" i="1"/>
  <c r="J891" i="1" s="1"/>
  <c r="E891" i="1"/>
  <c r="C892" i="1"/>
  <c r="D892" i="1"/>
  <c r="J892" i="1" s="1"/>
  <c r="E892" i="1"/>
  <c r="C893" i="1"/>
  <c r="D893" i="1"/>
  <c r="J893" i="1" s="1"/>
  <c r="E893" i="1"/>
  <c r="C912" i="1"/>
  <c r="D912" i="1"/>
  <c r="J912" i="1" s="1"/>
  <c r="J1279" i="1" s="1"/>
  <c r="E912" i="1"/>
  <c r="C919" i="1"/>
  <c r="D919" i="1"/>
  <c r="J919" i="1" s="1"/>
  <c r="E919" i="1"/>
  <c r="C920" i="1"/>
  <c r="D920" i="1"/>
  <c r="J920" i="1" s="1"/>
  <c r="E920" i="1"/>
  <c r="C921" i="1"/>
  <c r="D921" i="1"/>
  <c r="J921" i="1" s="1"/>
  <c r="E921" i="1"/>
  <c r="C922" i="1"/>
  <c r="D922" i="1"/>
  <c r="J922" i="1" s="1"/>
  <c r="E922" i="1"/>
  <c r="C939" i="1"/>
  <c r="D939" i="1"/>
  <c r="J939" i="1" s="1"/>
  <c r="E939" i="1"/>
  <c r="C942" i="1"/>
  <c r="D942" i="1"/>
  <c r="J942" i="1" s="1"/>
  <c r="E942" i="1"/>
  <c r="C961" i="1"/>
  <c r="D961" i="1"/>
  <c r="J961" i="1" s="1"/>
  <c r="E961" i="1"/>
  <c r="C982" i="1"/>
  <c r="D982" i="1"/>
  <c r="J982" i="1" s="1"/>
  <c r="E982" i="1"/>
  <c r="C1001" i="1"/>
  <c r="D1001" i="1"/>
  <c r="J1001" i="1" s="1"/>
  <c r="E1001" i="1"/>
  <c r="C1046" i="1"/>
  <c r="D1046" i="1"/>
  <c r="J1046" i="1" s="1"/>
  <c r="E1046" i="1"/>
  <c r="C1061" i="1"/>
  <c r="D1061" i="1"/>
  <c r="J1061" i="1" s="1"/>
  <c r="E1061" i="1"/>
  <c r="C1069" i="1"/>
  <c r="D1069" i="1"/>
  <c r="J1069" i="1" s="1"/>
  <c r="E1069" i="1"/>
  <c r="C1072" i="1"/>
  <c r="D1072" i="1"/>
  <c r="J1072" i="1" s="1"/>
  <c r="L1072" i="1" s="1"/>
  <c r="L1336" i="1" s="1"/>
  <c r="E1072" i="1"/>
  <c r="C1080" i="1"/>
  <c r="D1080" i="1"/>
  <c r="J1080" i="1" s="1"/>
  <c r="E1080" i="1"/>
  <c r="C1091" i="1"/>
  <c r="D1091" i="1"/>
  <c r="J1091" i="1" s="1"/>
  <c r="E1091" i="1"/>
  <c r="C1103" i="1"/>
  <c r="D1103" i="1"/>
  <c r="J1103" i="1" s="1"/>
  <c r="E1103" i="1"/>
  <c r="C44" i="1"/>
  <c r="D44" i="1"/>
  <c r="J44" i="1" s="1"/>
  <c r="E44" i="1"/>
  <c r="C34" i="1"/>
  <c r="D34" i="1"/>
  <c r="J34" i="1" s="1"/>
  <c r="E34" i="1"/>
  <c r="C69" i="1"/>
  <c r="D69" i="1"/>
  <c r="J69" i="1" s="1"/>
  <c r="E69" i="1"/>
  <c r="C93" i="1"/>
  <c r="D93" i="1"/>
  <c r="J93" i="1" s="1"/>
  <c r="E93" i="1"/>
  <c r="C99" i="1"/>
  <c r="D99" i="1"/>
  <c r="J99" i="1" s="1"/>
  <c r="L99" i="1" s="1"/>
  <c r="E99" i="1"/>
  <c r="C118" i="1"/>
  <c r="D118" i="1"/>
  <c r="J118" i="1" s="1"/>
  <c r="E118" i="1"/>
  <c r="C136" i="1"/>
  <c r="D136" i="1"/>
  <c r="J136" i="1" s="1"/>
  <c r="E136" i="1"/>
  <c r="C163" i="1"/>
  <c r="D163" i="1"/>
  <c r="J163" i="1" s="1"/>
  <c r="E163" i="1"/>
  <c r="C172" i="1"/>
  <c r="D172" i="1"/>
  <c r="J172" i="1" s="1"/>
  <c r="E172" i="1"/>
  <c r="C219" i="1"/>
  <c r="D219" i="1"/>
  <c r="J219" i="1" s="1"/>
  <c r="E219" i="1"/>
  <c r="C246" i="1"/>
  <c r="D246" i="1"/>
  <c r="J246" i="1" s="1"/>
  <c r="E246" i="1"/>
  <c r="C273" i="1"/>
  <c r="D273" i="1"/>
  <c r="J273" i="1" s="1"/>
  <c r="E273" i="1"/>
  <c r="C304" i="1"/>
  <c r="D304" i="1"/>
  <c r="J304" i="1" s="1"/>
  <c r="L304" i="1" s="1"/>
  <c r="E304" i="1"/>
  <c r="C334" i="1"/>
  <c r="D334" i="1"/>
  <c r="J334" i="1" s="1"/>
  <c r="E334" i="1"/>
  <c r="C364" i="1"/>
  <c r="D364" i="1"/>
  <c r="J364" i="1" s="1"/>
  <c r="E364" i="1"/>
  <c r="C378" i="1"/>
  <c r="D378" i="1"/>
  <c r="J378" i="1" s="1"/>
  <c r="E378" i="1"/>
  <c r="C382" i="1"/>
  <c r="D382" i="1"/>
  <c r="J382" i="1" s="1"/>
  <c r="E382" i="1"/>
  <c r="C389" i="1"/>
  <c r="D389" i="1"/>
  <c r="J389" i="1" s="1"/>
  <c r="E389" i="1"/>
  <c r="C396" i="1"/>
  <c r="D396" i="1"/>
  <c r="J396" i="1" s="1"/>
  <c r="E396" i="1"/>
  <c r="C410" i="1"/>
  <c r="D410" i="1"/>
  <c r="J410" i="1" s="1"/>
  <c r="E410" i="1"/>
  <c r="C520" i="1"/>
  <c r="D520" i="1"/>
  <c r="J520" i="1" s="1"/>
  <c r="J1220" i="1" s="1"/>
  <c r="E520" i="1"/>
  <c r="C534" i="1"/>
  <c r="D534" i="1"/>
  <c r="J534" i="1" s="1"/>
  <c r="E534" i="1"/>
  <c r="C538" i="1"/>
  <c r="D538" i="1"/>
  <c r="J538" i="1" s="1"/>
  <c r="E538" i="1"/>
  <c r="C546" i="1"/>
  <c r="D546" i="1"/>
  <c r="J546" i="1" s="1"/>
  <c r="E546" i="1"/>
  <c r="C555" i="1"/>
  <c r="D555" i="1"/>
  <c r="J555" i="1" s="1"/>
  <c r="E555" i="1"/>
  <c r="C585" i="1"/>
  <c r="D585" i="1"/>
  <c r="J585" i="1" s="1"/>
  <c r="E585" i="1"/>
  <c r="C586" i="1"/>
  <c r="D586" i="1"/>
  <c r="J586" i="1" s="1"/>
  <c r="E586" i="1"/>
  <c r="C587" i="1"/>
  <c r="D587" i="1"/>
  <c r="J587" i="1" s="1"/>
  <c r="E587" i="1"/>
  <c r="C588" i="1"/>
  <c r="D588" i="1"/>
  <c r="J588" i="1" s="1"/>
  <c r="E588" i="1"/>
  <c r="C627" i="1"/>
  <c r="D627" i="1"/>
  <c r="J627" i="1" s="1"/>
  <c r="E627" i="1"/>
  <c r="C653" i="1"/>
  <c r="D653" i="1"/>
  <c r="J653" i="1" s="1"/>
  <c r="E653" i="1"/>
  <c r="C668" i="1"/>
  <c r="D668" i="1"/>
  <c r="J668" i="1" s="1"/>
  <c r="E668" i="1"/>
  <c r="C683" i="1"/>
  <c r="D683" i="1"/>
  <c r="J683" i="1" s="1"/>
  <c r="E683" i="1"/>
  <c r="C698" i="1"/>
  <c r="D698" i="1"/>
  <c r="J698" i="1" s="1"/>
  <c r="E698" i="1"/>
  <c r="C699" i="1"/>
  <c r="D699" i="1"/>
  <c r="J699" i="1" s="1"/>
  <c r="E699" i="1"/>
  <c r="C700" i="1"/>
  <c r="D700" i="1"/>
  <c r="J700" i="1" s="1"/>
  <c r="E700" i="1"/>
  <c r="C701" i="1"/>
  <c r="D701" i="1"/>
  <c r="J701" i="1" s="1"/>
  <c r="E701" i="1"/>
  <c r="C722" i="1"/>
  <c r="D722" i="1"/>
  <c r="J722" i="1" s="1"/>
  <c r="E722" i="1"/>
  <c r="C740" i="1"/>
  <c r="D740" i="1"/>
  <c r="J740" i="1" s="1"/>
  <c r="E740" i="1"/>
  <c r="C741" i="1"/>
  <c r="D741" i="1"/>
  <c r="J741" i="1" s="1"/>
  <c r="L741" i="1" s="1"/>
  <c r="E741" i="1"/>
  <c r="C742" i="1"/>
  <c r="D742" i="1"/>
  <c r="J742" i="1" s="1"/>
  <c r="E742" i="1"/>
  <c r="C743" i="1"/>
  <c r="D743" i="1"/>
  <c r="J743" i="1" s="1"/>
  <c r="L743" i="1" s="1"/>
  <c r="E743" i="1"/>
  <c r="C771" i="1"/>
  <c r="D771" i="1"/>
  <c r="J771" i="1" s="1"/>
  <c r="E771" i="1"/>
  <c r="C789" i="1"/>
  <c r="D789" i="1"/>
  <c r="J789" i="1" s="1"/>
  <c r="E789" i="1"/>
  <c r="C844" i="1"/>
  <c r="D844" i="1"/>
  <c r="J844" i="1" s="1"/>
  <c r="E844" i="1"/>
  <c r="C868" i="1"/>
  <c r="D868" i="1"/>
  <c r="J868" i="1" s="1"/>
  <c r="E868" i="1"/>
  <c r="C869" i="1"/>
  <c r="D869" i="1"/>
  <c r="J869" i="1" s="1"/>
  <c r="E869" i="1"/>
  <c r="C870" i="1"/>
  <c r="D870" i="1"/>
  <c r="J870" i="1" s="1"/>
  <c r="E870" i="1"/>
  <c r="C871" i="1"/>
  <c r="D871" i="1"/>
  <c r="J871" i="1" s="1"/>
  <c r="E871" i="1"/>
  <c r="C894" i="1"/>
  <c r="D894" i="1"/>
  <c r="J894" i="1" s="1"/>
  <c r="E894" i="1"/>
  <c r="C895" i="1"/>
  <c r="D895" i="1"/>
  <c r="J895" i="1" s="1"/>
  <c r="E895" i="1"/>
  <c r="C896" i="1"/>
  <c r="D896" i="1"/>
  <c r="J896" i="1" s="1"/>
  <c r="E896" i="1"/>
  <c r="C897" i="1"/>
  <c r="D897" i="1"/>
  <c r="J897" i="1" s="1"/>
  <c r="E897" i="1"/>
  <c r="C909" i="1"/>
  <c r="D909" i="1"/>
  <c r="J909" i="1" s="1"/>
  <c r="E909" i="1"/>
  <c r="C923" i="1"/>
  <c r="D923" i="1"/>
  <c r="J923" i="1" s="1"/>
  <c r="E923" i="1"/>
  <c r="C924" i="1"/>
  <c r="D924" i="1"/>
  <c r="J924" i="1" s="1"/>
  <c r="E924" i="1"/>
  <c r="C925" i="1"/>
  <c r="D925" i="1"/>
  <c r="J925" i="1" s="1"/>
  <c r="E925" i="1"/>
  <c r="C926" i="1"/>
  <c r="D926" i="1"/>
  <c r="J926" i="1" s="1"/>
  <c r="E926" i="1"/>
  <c r="C943" i="1"/>
  <c r="D943" i="1"/>
  <c r="J943" i="1" s="1"/>
  <c r="L943" i="1" s="1"/>
  <c r="E943" i="1"/>
  <c r="C962" i="1"/>
  <c r="D962" i="1"/>
  <c r="J962" i="1" s="1"/>
  <c r="E962" i="1"/>
  <c r="C983" i="1"/>
  <c r="D983" i="1"/>
  <c r="J983" i="1" s="1"/>
  <c r="E983" i="1"/>
  <c r="C997" i="1"/>
  <c r="D997" i="1"/>
  <c r="J997" i="1" s="1"/>
  <c r="E997" i="1"/>
  <c r="C1047" i="1"/>
  <c r="D1047" i="1"/>
  <c r="J1047" i="1" s="1"/>
  <c r="E1047" i="1"/>
  <c r="C35" i="1"/>
  <c r="D35" i="1"/>
  <c r="J35" i="1" s="1"/>
  <c r="E35" i="1"/>
  <c r="C70" i="1"/>
  <c r="D70" i="1"/>
  <c r="J70" i="1" s="1"/>
  <c r="E70" i="1"/>
  <c r="C94" i="1"/>
  <c r="D94" i="1"/>
  <c r="J94" i="1" s="1"/>
  <c r="E94" i="1"/>
  <c r="C100" i="1"/>
  <c r="D100" i="1"/>
  <c r="J100" i="1" s="1"/>
  <c r="L100" i="1" s="1"/>
  <c r="E100" i="1"/>
  <c r="C119" i="1"/>
  <c r="D119" i="1"/>
  <c r="J119" i="1" s="1"/>
  <c r="E119" i="1"/>
  <c r="C137" i="1"/>
  <c r="D137" i="1"/>
  <c r="J137" i="1" s="1"/>
  <c r="L137" i="1" s="1"/>
  <c r="E137" i="1"/>
  <c r="C164" i="1"/>
  <c r="D164" i="1"/>
  <c r="J164" i="1" s="1"/>
  <c r="E164" i="1"/>
  <c r="C173" i="1"/>
  <c r="D173" i="1"/>
  <c r="J173" i="1" s="1"/>
  <c r="E173" i="1"/>
  <c r="C192" i="1"/>
  <c r="D192" i="1"/>
  <c r="J192" i="1" s="1"/>
  <c r="E192" i="1"/>
  <c r="C220" i="1"/>
  <c r="D220" i="1"/>
  <c r="J220" i="1" s="1"/>
  <c r="E220" i="1"/>
  <c r="C247" i="1"/>
  <c r="D247" i="1"/>
  <c r="J247" i="1" s="1"/>
  <c r="E247" i="1"/>
  <c r="C274" i="1"/>
  <c r="D274" i="1"/>
  <c r="J274" i="1" s="1"/>
  <c r="L274" i="1" s="1"/>
  <c r="E274" i="1"/>
  <c r="C305" i="1"/>
  <c r="D305" i="1"/>
  <c r="J305" i="1" s="1"/>
  <c r="E305" i="1"/>
  <c r="C335" i="1"/>
  <c r="D335" i="1"/>
  <c r="J335" i="1" s="1"/>
  <c r="L335" i="1" s="1"/>
  <c r="E335" i="1"/>
  <c r="C365" i="1"/>
  <c r="D365" i="1"/>
  <c r="J365" i="1" s="1"/>
  <c r="E365" i="1"/>
  <c r="C383" i="1"/>
  <c r="D383" i="1"/>
  <c r="J383" i="1" s="1"/>
  <c r="E383" i="1"/>
  <c r="C386" i="1"/>
  <c r="D386" i="1"/>
  <c r="J386" i="1" s="1"/>
  <c r="J1135" i="1" s="1"/>
  <c r="E386" i="1"/>
  <c r="C390" i="1"/>
  <c r="D390" i="1"/>
  <c r="J390" i="1" s="1"/>
  <c r="E390" i="1"/>
  <c r="C420" i="1"/>
  <c r="D420" i="1"/>
  <c r="J420" i="1" s="1"/>
  <c r="E420" i="1"/>
  <c r="C423" i="1"/>
  <c r="D423" i="1"/>
  <c r="J423" i="1" s="1"/>
  <c r="E423" i="1"/>
  <c r="C429" i="1"/>
  <c r="D429" i="1"/>
  <c r="J429" i="1" s="1"/>
  <c r="J1161" i="1" s="1"/>
  <c r="E429" i="1"/>
  <c r="C452" i="1"/>
  <c r="D452" i="1"/>
  <c r="J452" i="1" s="1"/>
  <c r="E452" i="1"/>
  <c r="C475" i="1"/>
  <c r="D475" i="1"/>
  <c r="J475" i="1" s="1"/>
  <c r="E475" i="1"/>
  <c r="C504" i="1"/>
  <c r="D504" i="1"/>
  <c r="J504" i="1" s="1"/>
  <c r="E504" i="1"/>
  <c r="C521" i="1"/>
  <c r="D521" i="1"/>
  <c r="J521" i="1" s="1"/>
  <c r="E521" i="1"/>
  <c r="C526" i="1"/>
  <c r="D526" i="1"/>
  <c r="J526" i="1" s="1"/>
  <c r="E526" i="1"/>
  <c r="C535" i="1"/>
  <c r="D535" i="1"/>
  <c r="J535" i="1" s="1"/>
  <c r="E535" i="1"/>
  <c r="C547" i="1"/>
  <c r="D547" i="1"/>
  <c r="J547" i="1" s="1"/>
  <c r="E547" i="1"/>
  <c r="C556" i="1"/>
  <c r="D556" i="1"/>
  <c r="J556" i="1" s="1"/>
  <c r="E556" i="1"/>
  <c r="C589" i="1"/>
  <c r="D589" i="1"/>
  <c r="J589" i="1" s="1"/>
  <c r="E589" i="1"/>
  <c r="C590" i="1"/>
  <c r="D590" i="1"/>
  <c r="J590" i="1" s="1"/>
  <c r="E590" i="1"/>
  <c r="C591" i="1"/>
  <c r="D591" i="1"/>
  <c r="J591" i="1" s="1"/>
  <c r="E591" i="1"/>
  <c r="C592" i="1"/>
  <c r="D592" i="1"/>
  <c r="J592" i="1" s="1"/>
  <c r="E592" i="1"/>
  <c r="C628" i="1"/>
  <c r="D628" i="1"/>
  <c r="J628" i="1" s="1"/>
  <c r="E628" i="1"/>
  <c r="C654" i="1"/>
  <c r="D654" i="1"/>
  <c r="J654" i="1" s="1"/>
  <c r="E654" i="1"/>
  <c r="C662" i="1"/>
  <c r="D662" i="1"/>
  <c r="J662" i="1" s="1"/>
  <c r="E662" i="1"/>
  <c r="C684" i="1"/>
  <c r="D684" i="1"/>
  <c r="J684" i="1" s="1"/>
  <c r="E684" i="1"/>
  <c r="C702" i="1"/>
  <c r="D702" i="1"/>
  <c r="J702" i="1" s="1"/>
  <c r="E702" i="1"/>
  <c r="C703" i="1"/>
  <c r="D703" i="1"/>
  <c r="J703" i="1" s="1"/>
  <c r="E703" i="1"/>
  <c r="C704" i="1"/>
  <c r="D704" i="1"/>
  <c r="J704" i="1" s="1"/>
  <c r="E704" i="1"/>
  <c r="C705" i="1"/>
  <c r="D705" i="1"/>
  <c r="J705" i="1" s="1"/>
  <c r="E705" i="1"/>
  <c r="C723" i="1"/>
  <c r="D723" i="1"/>
  <c r="J723" i="1" s="1"/>
  <c r="E723" i="1"/>
  <c r="C744" i="1"/>
  <c r="D744" i="1"/>
  <c r="J744" i="1" s="1"/>
  <c r="E744" i="1"/>
  <c r="C745" i="1"/>
  <c r="D745" i="1"/>
  <c r="J745" i="1" s="1"/>
  <c r="E745" i="1"/>
  <c r="C746" i="1"/>
  <c r="D746" i="1"/>
  <c r="J746" i="1" s="1"/>
  <c r="L746" i="1" s="1"/>
  <c r="E746" i="1"/>
  <c r="C747" i="1"/>
  <c r="D747" i="1"/>
  <c r="J747" i="1" s="1"/>
  <c r="E747" i="1"/>
  <c r="C772" i="1"/>
  <c r="D772" i="1"/>
  <c r="J772" i="1" s="1"/>
  <c r="E772" i="1"/>
  <c r="C790" i="1"/>
  <c r="D790" i="1"/>
  <c r="J790" i="1" s="1"/>
  <c r="E790" i="1"/>
  <c r="C797" i="1"/>
  <c r="D797" i="1"/>
  <c r="J797" i="1" s="1"/>
  <c r="E797" i="1"/>
  <c r="C826" i="1"/>
  <c r="D826" i="1"/>
  <c r="J826" i="1" s="1"/>
  <c r="E826" i="1"/>
  <c r="C845" i="1"/>
  <c r="D845" i="1"/>
  <c r="J845" i="1" s="1"/>
  <c r="E845" i="1"/>
  <c r="C846" i="1"/>
  <c r="D846" i="1"/>
  <c r="J846" i="1" s="1"/>
  <c r="E846" i="1"/>
  <c r="C847" i="1"/>
  <c r="D847" i="1"/>
  <c r="J847" i="1" s="1"/>
  <c r="E847" i="1"/>
  <c r="C848" i="1"/>
  <c r="D848" i="1"/>
  <c r="J848" i="1" s="1"/>
  <c r="E848" i="1"/>
  <c r="C877" i="1"/>
  <c r="D877" i="1"/>
  <c r="J877" i="1" s="1"/>
  <c r="E877" i="1"/>
  <c r="C878" i="1"/>
  <c r="D878" i="1"/>
  <c r="J878" i="1" s="1"/>
  <c r="E878" i="1"/>
  <c r="C879" i="1"/>
  <c r="D879" i="1"/>
  <c r="J879" i="1" s="1"/>
  <c r="E879" i="1"/>
  <c r="C880" i="1"/>
  <c r="D880" i="1"/>
  <c r="J880" i="1" s="1"/>
  <c r="E880" i="1"/>
  <c r="C898" i="1"/>
  <c r="D898" i="1"/>
  <c r="J898" i="1" s="1"/>
  <c r="E898" i="1"/>
  <c r="C899" i="1"/>
  <c r="D899" i="1"/>
  <c r="J899" i="1" s="1"/>
  <c r="E899" i="1"/>
  <c r="C900" i="1"/>
  <c r="D900" i="1"/>
  <c r="J900" i="1" s="1"/>
  <c r="E900" i="1"/>
  <c r="C901" i="1"/>
  <c r="D901" i="1"/>
  <c r="J901" i="1" s="1"/>
  <c r="E901" i="1"/>
  <c r="C927" i="1"/>
  <c r="D927" i="1"/>
  <c r="J927" i="1" s="1"/>
  <c r="E927" i="1"/>
  <c r="C963" i="1"/>
  <c r="D963" i="1"/>
  <c r="J963" i="1" s="1"/>
  <c r="E963" i="1"/>
  <c r="C984" i="1"/>
  <c r="D984" i="1"/>
  <c r="J984" i="1" s="1"/>
  <c r="E984" i="1"/>
  <c r="C1008" i="1"/>
  <c r="D1008" i="1"/>
  <c r="J1008" i="1" s="1"/>
  <c r="E1008" i="1"/>
  <c r="C1048" i="1"/>
  <c r="D1048" i="1"/>
  <c r="J1048" i="1" s="1"/>
  <c r="E1048" i="1"/>
  <c r="C1062" i="1"/>
  <c r="D1062" i="1"/>
  <c r="J1062" i="1" s="1"/>
  <c r="E1062" i="1"/>
  <c r="C1067" i="1"/>
  <c r="D1067" i="1"/>
  <c r="J1067" i="1" s="1"/>
  <c r="E1067" i="1"/>
  <c r="C1071" i="1"/>
  <c r="D1071" i="1"/>
  <c r="J1071" i="1" s="1"/>
  <c r="L1071" i="1" s="1"/>
  <c r="L1335" i="1" s="1"/>
  <c r="E1071" i="1"/>
  <c r="C1090" i="1"/>
  <c r="D1090" i="1"/>
  <c r="J1090" i="1" s="1"/>
  <c r="E1090" i="1"/>
  <c r="C36" i="1"/>
  <c r="D36" i="1"/>
  <c r="J36" i="1" s="1"/>
  <c r="E36" i="1"/>
  <c r="C71" i="1"/>
  <c r="D71" i="1"/>
  <c r="J71" i="1" s="1"/>
  <c r="E71" i="1"/>
  <c r="C95" i="1"/>
  <c r="D95" i="1"/>
  <c r="J95" i="1" s="1"/>
  <c r="E95" i="1"/>
  <c r="C101" i="1"/>
  <c r="D101" i="1"/>
  <c r="J101" i="1" s="1"/>
  <c r="E101" i="1"/>
  <c r="C120" i="1"/>
  <c r="D120" i="1"/>
  <c r="J120" i="1" s="1"/>
  <c r="E120" i="1"/>
  <c r="C138" i="1"/>
  <c r="D138" i="1"/>
  <c r="J138" i="1" s="1"/>
  <c r="E138" i="1"/>
  <c r="C165" i="1"/>
  <c r="D165" i="1"/>
  <c r="J165" i="1" s="1"/>
  <c r="L165" i="1" s="1"/>
  <c r="E165" i="1"/>
  <c r="C174" i="1"/>
  <c r="D174" i="1"/>
  <c r="J174" i="1" s="1"/>
  <c r="E174" i="1"/>
  <c r="C221" i="1"/>
  <c r="D221" i="1"/>
  <c r="J221" i="1" s="1"/>
  <c r="E221" i="1"/>
  <c r="C248" i="1"/>
  <c r="D248" i="1"/>
  <c r="J248" i="1" s="1"/>
  <c r="E248" i="1"/>
  <c r="C275" i="1"/>
  <c r="D275" i="1"/>
  <c r="J275" i="1" s="1"/>
  <c r="E275" i="1"/>
  <c r="C306" i="1"/>
  <c r="D306" i="1"/>
  <c r="J306" i="1" s="1"/>
  <c r="E306" i="1"/>
  <c r="C336" i="1"/>
  <c r="D336" i="1"/>
  <c r="J336" i="1" s="1"/>
  <c r="E336" i="1"/>
  <c r="C366" i="1"/>
  <c r="D366" i="1"/>
  <c r="J366" i="1" s="1"/>
  <c r="E366" i="1"/>
  <c r="C379" i="1"/>
  <c r="D379" i="1"/>
  <c r="J379" i="1" s="1"/>
  <c r="E379" i="1"/>
  <c r="C384" i="1"/>
  <c r="D384" i="1"/>
  <c r="J384" i="1" s="1"/>
  <c r="E384" i="1"/>
  <c r="C391" i="1"/>
  <c r="D391" i="1"/>
  <c r="J391" i="1" s="1"/>
  <c r="E391" i="1"/>
  <c r="C397" i="1"/>
  <c r="D397" i="1"/>
  <c r="J397" i="1" s="1"/>
  <c r="E397" i="1"/>
  <c r="C401" i="1"/>
  <c r="D401" i="1"/>
  <c r="J401" i="1" s="1"/>
  <c r="J1142" i="1" s="1"/>
  <c r="E401" i="1"/>
  <c r="C406" i="1"/>
  <c r="D406" i="1"/>
  <c r="J406" i="1" s="1"/>
  <c r="E406" i="1"/>
  <c r="C421" i="1"/>
  <c r="D421" i="1"/>
  <c r="J421" i="1" s="1"/>
  <c r="E421" i="1"/>
  <c r="C428" i="1"/>
  <c r="D428" i="1"/>
  <c r="J428" i="1" s="1"/>
  <c r="E428" i="1"/>
  <c r="C431" i="1"/>
  <c r="D431" i="1"/>
  <c r="J431" i="1" s="1"/>
  <c r="E431" i="1"/>
  <c r="C432" i="1"/>
  <c r="D432" i="1"/>
  <c r="J432" i="1" s="1"/>
  <c r="J1163" i="1" s="1"/>
  <c r="E432" i="1"/>
  <c r="C476" i="1"/>
  <c r="D476" i="1"/>
  <c r="J476" i="1" s="1"/>
  <c r="E476" i="1"/>
  <c r="C519" i="1"/>
  <c r="D519" i="1"/>
  <c r="J519" i="1" s="1"/>
  <c r="E519" i="1"/>
  <c r="C522" i="1"/>
  <c r="D522" i="1"/>
  <c r="J522" i="1" s="1"/>
  <c r="E522" i="1"/>
  <c r="C527" i="1"/>
  <c r="D527" i="1"/>
  <c r="J527" i="1" s="1"/>
  <c r="E527" i="1"/>
  <c r="C539" i="1"/>
  <c r="D539" i="1"/>
  <c r="J539" i="1" s="1"/>
  <c r="E539" i="1"/>
  <c r="C548" i="1"/>
  <c r="D548" i="1"/>
  <c r="J548" i="1" s="1"/>
  <c r="E548" i="1"/>
  <c r="C593" i="1"/>
  <c r="D593" i="1"/>
  <c r="J593" i="1" s="1"/>
  <c r="E593" i="1"/>
  <c r="C594" i="1"/>
  <c r="D594" i="1"/>
  <c r="J594" i="1" s="1"/>
  <c r="E594" i="1"/>
  <c r="C595" i="1"/>
  <c r="D595" i="1"/>
  <c r="J595" i="1" s="1"/>
  <c r="E595" i="1"/>
  <c r="C602" i="1"/>
  <c r="D602" i="1"/>
  <c r="J602" i="1" s="1"/>
  <c r="E602" i="1"/>
  <c r="C611" i="1"/>
  <c r="D611" i="1"/>
  <c r="J611" i="1" s="1"/>
  <c r="E611" i="1"/>
  <c r="C629" i="1"/>
  <c r="D629" i="1"/>
  <c r="J629" i="1" s="1"/>
  <c r="E629" i="1"/>
  <c r="C630" i="1"/>
  <c r="D630" i="1"/>
  <c r="J630" i="1" s="1"/>
  <c r="J1234" i="1" s="1"/>
  <c r="E630" i="1"/>
  <c r="C655" i="1"/>
  <c r="D655" i="1"/>
  <c r="J655" i="1" s="1"/>
  <c r="E655" i="1"/>
  <c r="C669" i="1"/>
  <c r="D669" i="1"/>
  <c r="J669" i="1" s="1"/>
  <c r="E669" i="1"/>
  <c r="C685" i="1"/>
  <c r="D685" i="1"/>
  <c r="J685" i="1" s="1"/>
  <c r="L685" i="1" s="1"/>
  <c r="E685" i="1"/>
  <c r="C706" i="1"/>
  <c r="D706" i="1"/>
  <c r="J706" i="1" s="1"/>
  <c r="E706" i="1"/>
  <c r="C707" i="1"/>
  <c r="D707" i="1"/>
  <c r="J707" i="1" s="1"/>
  <c r="E707" i="1"/>
  <c r="C708" i="1"/>
  <c r="D708" i="1"/>
  <c r="J708" i="1" s="1"/>
  <c r="E708" i="1"/>
  <c r="C709" i="1"/>
  <c r="D709" i="1"/>
  <c r="J709" i="1" s="1"/>
  <c r="E709" i="1"/>
  <c r="C724" i="1"/>
  <c r="D724" i="1"/>
  <c r="J724" i="1" s="1"/>
  <c r="E724" i="1"/>
  <c r="C727" i="1"/>
  <c r="D727" i="1"/>
  <c r="J727" i="1" s="1"/>
  <c r="J1245" i="1" s="1"/>
  <c r="E727" i="1"/>
  <c r="C748" i="1"/>
  <c r="D748" i="1"/>
  <c r="J748" i="1" s="1"/>
  <c r="E748" i="1"/>
  <c r="C749" i="1"/>
  <c r="D749" i="1"/>
  <c r="J749" i="1" s="1"/>
  <c r="E749" i="1"/>
  <c r="C750" i="1"/>
  <c r="D750" i="1"/>
  <c r="J750" i="1" s="1"/>
  <c r="L750" i="1" s="1"/>
  <c r="E750" i="1"/>
  <c r="C751" i="1"/>
  <c r="D751" i="1"/>
  <c r="J751" i="1" s="1"/>
  <c r="L751" i="1" s="1"/>
  <c r="E751" i="1"/>
  <c r="C773" i="1"/>
  <c r="D773" i="1"/>
  <c r="J773" i="1" s="1"/>
  <c r="E773" i="1"/>
  <c r="C781" i="1"/>
  <c r="D781" i="1"/>
  <c r="J781" i="1" s="1"/>
  <c r="E781" i="1"/>
  <c r="C785" i="1"/>
  <c r="D785" i="1"/>
  <c r="J785" i="1" s="1"/>
  <c r="E785" i="1"/>
  <c r="C791" i="1"/>
  <c r="D791" i="1"/>
  <c r="J791" i="1" s="1"/>
  <c r="E791" i="1"/>
  <c r="C811" i="1"/>
  <c r="D811" i="1"/>
  <c r="J811" i="1" s="1"/>
  <c r="E811" i="1"/>
  <c r="C827" i="1"/>
  <c r="D827" i="1"/>
  <c r="J827" i="1" s="1"/>
  <c r="E827" i="1"/>
  <c r="C828" i="1"/>
  <c r="D828" i="1"/>
  <c r="J828" i="1" s="1"/>
  <c r="E828" i="1"/>
  <c r="C829" i="1"/>
  <c r="D829" i="1"/>
  <c r="J829" i="1" s="1"/>
  <c r="E829" i="1"/>
  <c r="C830" i="1"/>
  <c r="D830" i="1"/>
  <c r="J830" i="1" s="1"/>
  <c r="E830" i="1"/>
  <c r="C849" i="1"/>
  <c r="D849" i="1"/>
  <c r="J849" i="1" s="1"/>
  <c r="E849" i="1"/>
  <c r="C875" i="1"/>
  <c r="D875" i="1"/>
  <c r="J875" i="1" s="1"/>
  <c r="E875" i="1"/>
  <c r="C902" i="1"/>
  <c r="D902" i="1"/>
  <c r="J902" i="1" s="1"/>
  <c r="E902" i="1"/>
  <c r="C903" i="1"/>
  <c r="D903" i="1"/>
  <c r="J903" i="1" s="1"/>
  <c r="E903" i="1"/>
  <c r="C904" i="1"/>
  <c r="D904" i="1"/>
  <c r="J904" i="1" s="1"/>
  <c r="E904" i="1"/>
  <c r="C905" i="1"/>
  <c r="D905" i="1"/>
  <c r="J905" i="1" s="1"/>
  <c r="E905" i="1"/>
  <c r="C907" i="1"/>
  <c r="D907" i="1"/>
  <c r="J907" i="1" s="1"/>
  <c r="E907" i="1"/>
  <c r="C928" i="1"/>
  <c r="D928" i="1"/>
  <c r="J928" i="1" s="1"/>
  <c r="E928" i="1"/>
  <c r="C929" i="1"/>
  <c r="D929" i="1"/>
  <c r="J929" i="1" s="1"/>
  <c r="E929" i="1"/>
  <c r="C930" i="1"/>
  <c r="D930" i="1"/>
  <c r="J930" i="1" s="1"/>
  <c r="E930" i="1"/>
  <c r="C931" i="1"/>
  <c r="D931" i="1"/>
  <c r="J931" i="1" s="1"/>
  <c r="E931" i="1"/>
  <c r="C944" i="1"/>
  <c r="D944" i="1"/>
  <c r="J944" i="1" s="1"/>
  <c r="L944" i="1" s="1"/>
  <c r="E944" i="1"/>
  <c r="C964" i="1"/>
  <c r="D964" i="1"/>
  <c r="J964" i="1" s="1"/>
  <c r="E964" i="1"/>
  <c r="C985" i="1"/>
  <c r="D985" i="1"/>
  <c r="J985" i="1" s="1"/>
  <c r="E985" i="1"/>
  <c r="C986" i="1"/>
  <c r="D986" i="1"/>
  <c r="J986" i="1" s="1"/>
  <c r="J1290" i="1" s="1"/>
  <c r="E986" i="1"/>
  <c r="C998" i="1"/>
  <c r="D998" i="1"/>
  <c r="J998" i="1" s="1"/>
  <c r="E998" i="1"/>
  <c r="C1049" i="1"/>
  <c r="D1049" i="1"/>
  <c r="J1049" i="1" s="1"/>
  <c r="E1049" i="1"/>
  <c r="C1063" i="1"/>
  <c r="D1063" i="1"/>
  <c r="J1063" i="1" s="1"/>
  <c r="L1063" i="1" s="1"/>
  <c r="E1063" i="1"/>
  <c r="C1070" i="1"/>
  <c r="D1070" i="1"/>
  <c r="J1070" i="1" s="1"/>
  <c r="E1070" i="1"/>
  <c r="C1073" i="1"/>
  <c r="D1073" i="1"/>
  <c r="J1073" i="1" s="1"/>
  <c r="L1073" i="1" s="1"/>
  <c r="L1337" i="1" s="1"/>
  <c r="E1073" i="1"/>
  <c r="C1081" i="1"/>
  <c r="D1081" i="1"/>
  <c r="J1081" i="1" s="1"/>
  <c r="E1081" i="1"/>
  <c r="C1088" i="1"/>
  <c r="D1088" i="1"/>
  <c r="J1088" i="1" s="1"/>
  <c r="E1088" i="1"/>
  <c r="C1094" i="1"/>
  <c r="D1094" i="1"/>
  <c r="J1094" i="1" s="1"/>
  <c r="E1094" i="1"/>
  <c r="C1097" i="1"/>
  <c r="D1097" i="1"/>
  <c r="J1097" i="1" s="1"/>
  <c r="E1097" i="1"/>
  <c r="C37" i="1"/>
  <c r="D37" i="1"/>
  <c r="J37" i="1" s="1"/>
  <c r="E37" i="1"/>
  <c r="C72" i="1"/>
  <c r="D72" i="1"/>
  <c r="J72" i="1" s="1"/>
  <c r="L72" i="1" s="1"/>
  <c r="E72" i="1"/>
  <c r="C96" i="1"/>
  <c r="D96" i="1"/>
  <c r="J96" i="1" s="1"/>
  <c r="E96" i="1"/>
  <c r="C139" i="1"/>
  <c r="D139" i="1"/>
  <c r="J139" i="1" s="1"/>
  <c r="L139" i="1" s="1"/>
  <c r="E139" i="1"/>
  <c r="C222" i="1"/>
  <c r="D222" i="1"/>
  <c r="J222" i="1" s="1"/>
  <c r="E222" i="1"/>
  <c r="C249" i="1"/>
  <c r="D249" i="1"/>
  <c r="J249" i="1" s="1"/>
  <c r="E249" i="1"/>
  <c r="C276" i="1"/>
  <c r="D276" i="1"/>
  <c r="J276" i="1" s="1"/>
  <c r="E276" i="1"/>
  <c r="C307" i="1"/>
  <c r="D307" i="1"/>
  <c r="J307" i="1" s="1"/>
  <c r="E307" i="1"/>
  <c r="C337" i="1"/>
  <c r="D337" i="1"/>
  <c r="J337" i="1" s="1"/>
  <c r="E337" i="1"/>
  <c r="C367" i="1"/>
  <c r="D367" i="1"/>
  <c r="J367" i="1" s="1"/>
  <c r="L367" i="1" s="1"/>
  <c r="E367" i="1"/>
  <c r="C385" i="1"/>
  <c r="D385" i="1"/>
  <c r="J385" i="1" s="1"/>
  <c r="E385" i="1"/>
  <c r="C393" i="1"/>
  <c r="D393" i="1"/>
  <c r="J393" i="1" s="1"/>
  <c r="E393" i="1"/>
  <c r="C398" i="1"/>
  <c r="D398" i="1"/>
  <c r="J398" i="1" s="1"/>
  <c r="E398" i="1"/>
  <c r="C400" i="1"/>
  <c r="D400" i="1"/>
  <c r="J400" i="1" s="1"/>
  <c r="J1141" i="1" s="1"/>
  <c r="E400" i="1"/>
  <c r="C407" i="1"/>
  <c r="D407" i="1"/>
  <c r="J407" i="1" s="1"/>
  <c r="E407" i="1"/>
  <c r="C422" i="1"/>
  <c r="D422" i="1"/>
  <c r="J422" i="1" s="1"/>
  <c r="E422" i="1"/>
  <c r="C424" i="1"/>
  <c r="D424" i="1"/>
  <c r="J424" i="1" s="1"/>
  <c r="J1157" i="1" s="1"/>
  <c r="E424" i="1"/>
  <c r="C477" i="1"/>
  <c r="D477" i="1"/>
  <c r="J477" i="1" s="1"/>
  <c r="E477" i="1"/>
  <c r="C480" i="1"/>
  <c r="D480" i="1"/>
  <c r="J480" i="1" s="1"/>
  <c r="E480" i="1"/>
  <c r="C549" i="1"/>
  <c r="D549" i="1"/>
  <c r="J549" i="1" s="1"/>
  <c r="E549" i="1"/>
  <c r="C596" i="1"/>
  <c r="D596" i="1"/>
  <c r="J596" i="1" s="1"/>
  <c r="E596" i="1"/>
  <c r="C597" i="1"/>
  <c r="D597" i="1"/>
  <c r="J597" i="1" s="1"/>
  <c r="E597" i="1"/>
  <c r="C598" i="1"/>
  <c r="D598" i="1"/>
  <c r="J598" i="1" s="1"/>
  <c r="E598" i="1"/>
  <c r="C599" i="1"/>
  <c r="D599" i="1"/>
  <c r="J599" i="1" s="1"/>
  <c r="E599" i="1"/>
  <c r="C656" i="1"/>
  <c r="D656" i="1"/>
  <c r="J656" i="1" s="1"/>
  <c r="E656" i="1"/>
  <c r="C710" i="1"/>
  <c r="D710" i="1"/>
  <c r="J710" i="1" s="1"/>
  <c r="E710" i="1"/>
  <c r="C725" i="1"/>
  <c r="D725" i="1"/>
  <c r="J725" i="1" s="1"/>
  <c r="E725" i="1"/>
  <c r="C752" i="1"/>
  <c r="D752" i="1"/>
  <c r="J752" i="1" s="1"/>
  <c r="E752" i="1"/>
  <c r="C774" i="1"/>
  <c r="D774" i="1"/>
  <c r="J774" i="1" s="1"/>
  <c r="E774" i="1"/>
  <c r="C777" i="1"/>
  <c r="D777" i="1"/>
  <c r="J777" i="1" s="1"/>
  <c r="J1251" i="1" s="1"/>
  <c r="E777" i="1"/>
  <c r="C917" i="1"/>
  <c r="D917" i="1"/>
  <c r="J917" i="1" s="1"/>
  <c r="E917" i="1"/>
  <c r="C932" i="1"/>
  <c r="D932" i="1"/>
  <c r="J932" i="1" s="1"/>
  <c r="E932" i="1"/>
  <c r="C934" i="1"/>
  <c r="D934" i="1"/>
  <c r="J934" i="1" s="1"/>
  <c r="E934" i="1"/>
  <c r="C936" i="1"/>
  <c r="D936" i="1"/>
  <c r="J936" i="1" s="1"/>
  <c r="E936" i="1"/>
  <c r="C999" i="1"/>
  <c r="D999" i="1"/>
  <c r="J999" i="1" s="1"/>
  <c r="E999" i="1"/>
  <c r="C1000" i="1"/>
  <c r="D1000" i="1"/>
  <c r="J1000" i="1" s="1"/>
  <c r="L1000" i="1" s="1"/>
  <c r="L1304" i="1" s="1"/>
  <c r="E1000" i="1"/>
  <c r="C1050" i="1"/>
  <c r="D1050" i="1"/>
  <c r="J1050" i="1" s="1"/>
  <c r="E1050" i="1"/>
  <c r="C1064" i="1"/>
  <c r="D1064" i="1"/>
  <c r="J1064" i="1" s="1"/>
  <c r="E1064" i="1"/>
  <c r="C1068" i="1"/>
  <c r="D1068" i="1"/>
  <c r="J1068" i="1" s="1"/>
  <c r="E1068" i="1"/>
  <c r="C1076" i="1"/>
  <c r="D1076" i="1"/>
  <c r="J1076" i="1" s="1"/>
  <c r="E1076" i="1"/>
  <c r="C1089" i="1"/>
  <c r="D1089" i="1"/>
  <c r="J1089" i="1" s="1"/>
  <c r="E1089" i="1"/>
  <c r="C1096" i="1"/>
  <c r="D1096" i="1"/>
  <c r="J1096" i="1" s="1"/>
  <c r="E1096" i="1"/>
  <c r="D8" i="1"/>
  <c r="E8" i="1"/>
  <c r="C8" i="1"/>
  <c r="I38" i="1"/>
  <c r="I45" i="1"/>
  <c r="I73" i="1"/>
  <c r="I102" i="1"/>
  <c r="I121" i="1"/>
  <c r="I140" i="1"/>
  <c r="I175" i="1"/>
  <c r="I193" i="1"/>
  <c r="I223" i="1"/>
  <c r="I250" i="1"/>
  <c r="I277" i="1"/>
  <c r="I278" i="1"/>
  <c r="I308" i="1"/>
  <c r="I338" i="1"/>
  <c r="I369" i="1"/>
  <c r="I370" i="1"/>
  <c r="I371" i="1"/>
  <c r="I372" i="1"/>
  <c r="I373" i="1"/>
  <c r="I374" i="1"/>
  <c r="I375" i="1"/>
  <c r="I403" i="1"/>
  <c r="I405" i="1"/>
  <c r="I1145" i="1" s="1"/>
  <c r="I444" i="1"/>
  <c r="I1202" i="1" s="1"/>
  <c r="I945" i="1"/>
  <c r="I965" i="1"/>
  <c r="I39" i="1"/>
  <c r="I46" i="1"/>
  <c r="I74" i="1"/>
  <c r="I103" i="1"/>
  <c r="I141" i="1"/>
  <c r="I176" i="1"/>
  <c r="I194" i="1"/>
  <c r="I224" i="1"/>
  <c r="I251" i="1"/>
  <c r="I279" i="1"/>
  <c r="I309" i="1"/>
  <c r="I339" i="1"/>
  <c r="I434" i="1"/>
  <c r="I10" i="1"/>
  <c r="I11" i="1"/>
  <c r="I12" i="1"/>
  <c r="I40" i="1"/>
  <c r="I47" i="1"/>
  <c r="I48" i="1"/>
  <c r="I49" i="1"/>
  <c r="I75" i="1"/>
  <c r="I76" i="1"/>
  <c r="I77" i="1"/>
  <c r="I104" i="1"/>
  <c r="I105" i="1"/>
  <c r="I106" i="1"/>
  <c r="I122" i="1"/>
  <c r="I123" i="1"/>
  <c r="I142" i="1"/>
  <c r="I143" i="1"/>
  <c r="I144" i="1"/>
  <c r="I166" i="1"/>
  <c r="I177" i="1"/>
  <c r="I178" i="1"/>
  <c r="I179" i="1"/>
  <c r="I195" i="1"/>
  <c r="I196" i="1"/>
  <c r="I197" i="1"/>
  <c r="I225" i="1"/>
  <c r="I226" i="1"/>
  <c r="I227" i="1"/>
  <c r="I252" i="1"/>
  <c r="I253" i="1"/>
  <c r="I254" i="1"/>
  <c r="I280" i="1"/>
  <c r="I281" i="1"/>
  <c r="I282" i="1"/>
  <c r="I310" i="1"/>
  <c r="I311" i="1"/>
  <c r="I312" i="1"/>
  <c r="I340" i="1"/>
  <c r="I341" i="1"/>
  <c r="I342" i="1"/>
  <c r="I376" i="1"/>
  <c r="I380" i="1"/>
  <c r="I387" i="1"/>
  <c r="I402" i="1"/>
  <c r="I1143" i="1" s="1"/>
  <c r="I404" i="1"/>
  <c r="I408" i="1"/>
  <c r="I411" i="1"/>
  <c r="I1148" i="1" s="1"/>
  <c r="I412" i="1"/>
  <c r="I1149" i="1" s="1"/>
  <c r="I413" i="1"/>
  <c r="I1150" i="1" s="1"/>
  <c r="I414" i="1"/>
  <c r="I1151" i="1" s="1"/>
  <c r="I415" i="1"/>
  <c r="I1152" i="1" s="1"/>
  <c r="I436" i="1"/>
  <c r="I438" i="1"/>
  <c r="I1197" i="1" s="1"/>
  <c r="I941" i="1"/>
  <c r="I946" i="1"/>
  <c r="I947" i="1"/>
  <c r="I966" i="1"/>
  <c r="I967" i="1"/>
  <c r="I968" i="1"/>
  <c r="I987" i="1"/>
  <c r="I991" i="1"/>
  <c r="I992" i="1"/>
  <c r="I993" i="1"/>
  <c r="I994" i="1"/>
  <c r="I995" i="1"/>
  <c r="I996" i="1"/>
  <c r="I1012" i="1"/>
  <c r="I1014" i="1"/>
  <c r="I1015" i="1"/>
  <c r="I1016" i="1"/>
  <c r="I1017" i="1"/>
  <c r="I1074" i="1"/>
  <c r="I1075" i="1"/>
  <c r="I1077" i="1"/>
  <c r="I1084" i="1"/>
  <c r="I1098" i="1"/>
  <c r="I1099" i="1"/>
  <c r="I1101" i="1"/>
  <c r="I1102" i="1"/>
  <c r="I13" i="1"/>
  <c r="I50" i="1"/>
  <c r="I78" i="1"/>
  <c r="I107" i="1"/>
  <c r="I145" i="1"/>
  <c r="I167" i="1"/>
  <c r="I180" i="1"/>
  <c r="I198" i="1"/>
  <c r="I228" i="1"/>
  <c r="I255" i="1"/>
  <c r="I283" i="1"/>
  <c r="I313" i="1"/>
  <c r="I343" i="1"/>
  <c r="I446" i="1"/>
  <c r="I1204" i="1" s="1"/>
  <c r="I948" i="1"/>
  <c r="I969" i="1"/>
  <c r="I1104" i="1"/>
  <c r="I14" i="1"/>
  <c r="I51" i="1"/>
  <c r="I79" i="1"/>
  <c r="I108" i="1"/>
  <c r="I124" i="1"/>
  <c r="I146" i="1"/>
  <c r="I181" i="1"/>
  <c r="I199" i="1"/>
  <c r="I229" i="1"/>
  <c r="I256" i="1"/>
  <c r="I284" i="1"/>
  <c r="I314" i="1"/>
  <c r="I344" i="1"/>
  <c r="I437" i="1"/>
  <c r="I949" i="1"/>
  <c r="I970" i="1"/>
  <c r="I15" i="1"/>
  <c r="I200" i="1"/>
  <c r="I285" i="1"/>
  <c r="I315" i="1"/>
  <c r="I345" i="1"/>
  <c r="I1002" i="1"/>
  <c r="I1003" i="1"/>
  <c r="I1009" i="1"/>
  <c r="I1013" i="1"/>
  <c r="I16" i="1"/>
  <c r="I17" i="1"/>
  <c r="I18" i="1"/>
  <c r="I19" i="1"/>
  <c r="I41" i="1"/>
  <c r="I42" i="1"/>
  <c r="I52" i="1"/>
  <c r="I53" i="1"/>
  <c r="I54" i="1"/>
  <c r="I55" i="1"/>
  <c r="I80" i="1"/>
  <c r="I81" i="1"/>
  <c r="I82" i="1"/>
  <c r="I83" i="1"/>
  <c r="I109" i="1"/>
  <c r="I110" i="1"/>
  <c r="I111" i="1"/>
  <c r="I112" i="1"/>
  <c r="I125" i="1"/>
  <c r="I147" i="1"/>
  <c r="I148" i="1"/>
  <c r="I149" i="1"/>
  <c r="I182" i="1"/>
  <c r="I183" i="1"/>
  <c r="I184" i="1"/>
  <c r="I185" i="1"/>
  <c r="I201" i="1"/>
  <c r="I202" i="1"/>
  <c r="I203" i="1"/>
  <c r="I204" i="1"/>
  <c r="I230" i="1"/>
  <c r="I231" i="1"/>
  <c r="I232" i="1"/>
  <c r="I233" i="1"/>
  <c r="I257" i="1"/>
  <c r="I258" i="1"/>
  <c r="I259" i="1"/>
  <c r="I260" i="1"/>
  <c r="I286" i="1"/>
  <c r="I287" i="1"/>
  <c r="I288" i="1"/>
  <c r="I289" i="1"/>
  <c r="I316" i="1"/>
  <c r="I317" i="1"/>
  <c r="I318" i="1"/>
  <c r="I319" i="1"/>
  <c r="I346" i="1"/>
  <c r="I347" i="1"/>
  <c r="I348" i="1"/>
  <c r="I349" i="1"/>
  <c r="I368" i="1"/>
  <c r="I416" i="1"/>
  <c r="I1153" i="1" s="1"/>
  <c r="I417" i="1"/>
  <c r="I1154" i="1" s="1"/>
  <c r="I426" i="1"/>
  <c r="I1159" i="1" s="1"/>
  <c r="I430" i="1"/>
  <c r="I435" i="1"/>
  <c r="I950" i="1"/>
  <c r="I951" i="1"/>
  <c r="I971" i="1"/>
  <c r="I972" i="1"/>
  <c r="I1066" i="1"/>
  <c r="I1085" i="1"/>
  <c r="I1100" i="1"/>
  <c r="I20" i="1"/>
  <c r="I56" i="1"/>
  <c r="I84" i="1"/>
  <c r="I113" i="1"/>
  <c r="I126" i="1"/>
  <c r="I150" i="1"/>
  <c r="I186" i="1"/>
  <c r="I205" i="1"/>
  <c r="I234" i="1"/>
  <c r="I261" i="1"/>
  <c r="I290" i="1"/>
  <c r="I320" i="1"/>
  <c r="I350" i="1"/>
  <c r="I433" i="1"/>
  <c r="I1194" i="1" s="1"/>
  <c r="I439" i="1"/>
  <c r="I440" i="1"/>
  <c r="I1198" i="1" s="1"/>
  <c r="I441" i="1"/>
  <c r="I1199" i="1" s="1"/>
  <c r="I442" i="1"/>
  <c r="I1200" i="1" s="1"/>
  <c r="I443" i="1"/>
  <c r="I1201" i="1" s="1"/>
  <c r="I445" i="1"/>
  <c r="I1203" i="1" s="1"/>
  <c r="I952" i="1"/>
  <c r="I973" i="1"/>
  <c r="I1065" i="1"/>
  <c r="I21" i="1"/>
  <c r="I57" i="1"/>
  <c r="I151" i="1"/>
  <c r="I206" i="1"/>
  <c r="I235" i="1"/>
  <c r="I262" i="1"/>
  <c r="I291" i="1"/>
  <c r="I321" i="1"/>
  <c r="I351" i="1"/>
  <c r="I953" i="1"/>
  <c r="I974" i="1"/>
  <c r="I1020" i="1"/>
  <c r="I1078" i="1"/>
  <c r="I1093" i="1"/>
  <c r="I22" i="1"/>
  <c r="I58" i="1"/>
  <c r="I127" i="1"/>
  <c r="I152" i="1"/>
  <c r="I207" i="1"/>
  <c r="I236" i="1"/>
  <c r="I263" i="1"/>
  <c r="I292" i="1"/>
  <c r="I322" i="1"/>
  <c r="I352" i="1"/>
  <c r="I388" i="1"/>
  <c r="I394" i="1"/>
  <c r="I954" i="1"/>
  <c r="I975" i="1"/>
  <c r="I1004" i="1"/>
  <c r="I1011" i="1"/>
  <c r="I168" i="1"/>
  <c r="I1082" i="1"/>
  <c r="I23" i="1"/>
  <c r="I24" i="1"/>
  <c r="I25" i="1"/>
  <c r="I43" i="1"/>
  <c r="I59" i="1"/>
  <c r="I60" i="1"/>
  <c r="I61" i="1"/>
  <c r="I85" i="1"/>
  <c r="I86" i="1"/>
  <c r="I87" i="1"/>
  <c r="I97" i="1"/>
  <c r="I114" i="1"/>
  <c r="I128" i="1"/>
  <c r="I129" i="1"/>
  <c r="I153" i="1"/>
  <c r="I154" i="1"/>
  <c r="I155" i="1"/>
  <c r="I169" i="1"/>
  <c r="I187" i="1"/>
  <c r="I188" i="1"/>
  <c r="I208" i="1"/>
  <c r="I209" i="1"/>
  <c r="I210" i="1"/>
  <c r="I237" i="1"/>
  <c r="I238" i="1"/>
  <c r="I264" i="1"/>
  <c r="I265" i="1"/>
  <c r="I293" i="1"/>
  <c r="I294" i="1"/>
  <c r="I295" i="1"/>
  <c r="I323" i="1"/>
  <c r="I324" i="1"/>
  <c r="I325" i="1"/>
  <c r="I353" i="1"/>
  <c r="I354" i="1"/>
  <c r="I355" i="1"/>
  <c r="I955" i="1"/>
  <c r="I976" i="1"/>
  <c r="I1095" i="1"/>
  <c r="I26" i="1"/>
  <c r="I62" i="1"/>
  <c r="I130" i="1"/>
  <c r="I156" i="1"/>
  <c r="I189" i="1"/>
  <c r="I211" i="1"/>
  <c r="I239" i="1"/>
  <c r="I266" i="1"/>
  <c r="I296" i="1"/>
  <c r="I326" i="1"/>
  <c r="I356" i="1"/>
  <c r="I956" i="1"/>
  <c r="I977" i="1"/>
  <c r="I1010" i="1"/>
  <c r="I1021" i="1"/>
  <c r="I1083" i="1"/>
  <c r="I27" i="1"/>
  <c r="I63" i="1"/>
  <c r="I88" i="1"/>
  <c r="I115" i="1"/>
  <c r="I131" i="1"/>
  <c r="I157" i="1"/>
  <c r="I190" i="1"/>
  <c r="I212" i="1"/>
  <c r="I240" i="1"/>
  <c r="I267" i="1"/>
  <c r="I297" i="1"/>
  <c r="I327" i="1"/>
  <c r="I357" i="1"/>
  <c r="I957" i="1"/>
  <c r="I978" i="1"/>
  <c r="I1086" i="1"/>
  <c r="I28" i="1"/>
  <c r="I89" i="1"/>
  <c r="I158" i="1"/>
  <c r="I213" i="1"/>
  <c r="I298" i="1"/>
  <c r="I328" i="1"/>
  <c r="I358" i="1"/>
  <c r="I29" i="1"/>
  <c r="I64" i="1"/>
  <c r="I132" i="1"/>
  <c r="I159" i="1"/>
  <c r="I214" i="1"/>
  <c r="I241" i="1"/>
  <c r="I268" i="1"/>
  <c r="I299" i="1"/>
  <c r="I329" i="1"/>
  <c r="I359" i="1"/>
  <c r="I958" i="1"/>
  <c r="I979" i="1"/>
  <c r="I1079" i="1"/>
  <c r="I1092" i="1"/>
  <c r="I30" i="1"/>
  <c r="I31" i="1"/>
  <c r="I65" i="1"/>
  <c r="I66" i="1"/>
  <c r="I90" i="1"/>
  <c r="I116" i="1"/>
  <c r="I117" i="1"/>
  <c r="I133" i="1"/>
  <c r="I134" i="1"/>
  <c r="I160" i="1"/>
  <c r="I161" i="1"/>
  <c r="I170" i="1"/>
  <c r="I215" i="1"/>
  <c r="I216" i="1"/>
  <c r="I242" i="1"/>
  <c r="I243" i="1"/>
  <c r="I269" i="1"/>
  <c r="I270" i="1"/>
  <c r="I300" i="1"/>
  <c r="I301" i="1"/>
  <c r="I330" i="1"/>
  <c r="I331" i="1"/>
  <c r="I360" i="1"/>
  <c r="I361" i="1"/>
  <c r="I395" i="1"/>
  <c r="I418" i="1"/>
  <c r="I959" i="1"/>
  <c r="I960" i="1"/>
  <c r="I980" i="1"/>
  <c r="I981" i="1"/>
  <c r="I1005" i="1"/>
  <c r="I1006" i="1"/>
  <c r="I1007" i="1"/>
  <c r="I1087" i="1"/>
  <c r="I32" i="1"/>
  <c r="I67" i="1"/>
  <c r="I91" i="1"/>
  <c r="I217" i="1"/>
  <c r="I244" i="1"/>
  <c r="I271" i="1"/>
  <c r="I302" i="1"/>
  <c r="I332" i="1"/>
  <c r="I362" i="1"/>
  <c r="I1022" i="1"/>
  <c r="I33" i="1"/>
  <c r="I68" i="1"/>
  <c r="I92" i="1"/>
  <c r="I98" i="1"/>
  <c r="I135" i="1"/>
  <c r="I162" i="1"/>
  <c r="I171" i="1"/>
  <c r="I191" i="1"/>
  <c r="I218" i="1"/>
  <c r="I245" i="1"/>
  <c r="I272" i="1"/>
  <c r="I303" i="1"/>
  <c r="I333" i="1"/>
  <c r="I363" i="1"/>
  <c r="I377" i="1"/>
  <c r="I381" i="1"/>
  <c r="I392" i="1"/>
  <c r="I399" i="1"/>
  <c r="I1140" i="1" s="1"/>
  <c r="I409" i="1"/>
  <c r="I419" i="1"/>
  <c r="I427" i="1"/>
  <c r="I942" i="1"/>
  <c r="I961" i="1"/>
  <c r="I982" i="1"/>
  <c r="I1001" i="1"/>
  <c r="I1069" i="1"/>
  <c r="I1072" i="1"/>
  <c r="I1080" i="1"/>
  <c r="I1091" i="1"/>
  <c r="I1103" i="1"/>
  <c r="I44" i="1"/>
  <c r="I34" i="1"/>
  <c r="I69" i="1"/>
  <c r="I93" i="1"/>
  <c r="I99" i="1"/>
  <c r="I118" i="1"/>
  <c r="I136" i="1"/>
  <c r="I163" i="1"/>
  <c r="I172" i="1"/>
  <c r="I219" i="1"/>
  <c r="I246" i="1"/>
  <c r="I273" i="1"/>
  <c r="I304" i="1"/>
  <c r="I334" i="1"/>
  <c r="I364" i="1"/>
  <c r="I378" i="1"/>
  <c r="I382" i="1"/>
  <c r="I389" i="1"/>
  <c r="I396" i="1"/>
  <c r="I410" i="1"/>
  <c r="I943" i="1"/>
  <c r="I962" i="1"/>
  <c r="I983" i="1"/>
  <c r="I997" i="1"/>
  <c r="I35" i="1"/>
  <c r="I70" i="1"/>
  <c r="I94" i="1"/>
  <c r="I100" i="1"/>
  <c r="I119" i="1"/>
  <c r="I137" i="1"/>
  <c r="I164" i="1"/>
  <c r="I173" i="1"/>
  <c r="I192" i="1"/>
  <c r="I220" i="1"/>
  <c r="I247" i="1"/>
  <c r="I274" i="1"/>
  <c r="I305" i="1"/>
  <c r="I335" i="1"/>
  <c r="I365" i="1"/>
  <c r="I383" i="1"/>
  <c r="I386" i="1"/>
  <c r="I390" i="1"/>
  <c r="I420" i="1"/>
  <c r="I423" i="1"/>
  <c r="I1156" i="1" s="1"/>
  <c r="I429" i="1"/>
  <c r="I1161" i="1" s="1"/>
  <c r="I963" i="1"/>
  <c r="I984" i="1"/>
  <c r="I1008" i="1"/>
  <c r="I1071" i="1"/>
  <c r="I1090" i="1"/>
  <c r="I36" i="1"/>
  <c r="I71" i="1"/>
  <c r="I95" i="1"/>
  <c r="I101" i="1"/>
  <c r="I120" i="1"/>
  <c r="I138" i="1"/>
  <c r="I165" i="1"/>
  <c r="I174" i="1"/>
  <c r="I221" i="1"/>
  <c r="I248" i="1"/>
  <c r="I275" i="1"/>
  <c r="I306" i="1"/>
  <c r="I336" i="1"/>
  <c r="I366" i="1"/>
  <c r="I379" i="1"/>
  <c r="I384" i="1"/>
  <c r="I391" i="1"/>
  <c r="I397" i="1"/>
  <c r="I401" i="1"/>
  <c r="I1142" i="1" s="1"/>
  <c r="I406" i="1"/>
  <c r="I1146" i="1" s="1"/>
  <c r="I421" i="1"/>
  <c r="I428" i="1"/>
  <c r="I431" i="1"/>
  <c r="I432" i="1"/>
  <c r="I1163" i="1" s="1"/>
  <c r="I944" i="1"/>
  <c r="I964" i="1"/>
  <c r="I985" i="1"/>
  <c r="I986" i="1"/>
  <c r="I998" i="1"/>
  <c r="I1070" i="1"/>
  <c r="I1081" i="1"/>
  <c r="I1088" i="1"/>
  <c r="I1094" i="1"/>
  <c r="I1097" i="1"/>
  <c r="I37" i="1"/>
  <c r="I72" i="1"/>
  <c r="I96" i="1"/>
  <c r="I139" i="1"/>
  <c r="I222" i="1"/>
  <c r="I249" i="1"/>
  <c r="I276" i="1"/>
  <c r="I307" i="1"/>
  <c r="I337" i="1"/>
  <c r="I367" i="1"/>
  <c r="I385" i="1"/>
  <c r="I393" i="1"/>
  <c r="I398" i="1"/>
  <c r="I400" i="1"/>
  <c r="I1141" i="1" s="1"/>
  <c r="I407" i="1"/>
  <c r="I422" i="1"/>
  <c r="I999" i="1"/>
  <c r="I1068" i="1"/>
  <c r="I1076" i="1"/>
  <c r="I1089" i="1"/>
  <c r="I1096" i="1"/>
  <c r="X7" i="1"/>
  <c r="Y7" i="1" s="1"/>
  <c r="X6" i="1"/>
  <c r="Y6" i="1" s="1"/>
  <c r="AA3" i="1"/>
  <c r="Z3" i="1"/>
  <c r="Y3" i="1"/>
  <c r="X3" i="1"/>
  <c r="W3" i="1"/>
  <c r="V3" i="1"/>
  <c r="U3" i="1"/>
  <c r="T3" i="1"/>
  <c r="S3" i="1"/>
  <c r="AA2" i="1"/>
  <c r="Z2" i="1"/>
  <c r="S2" i="1"/>
  <c r="R2" i="1"/>
  <c r="Q2" i="1"/>
  <c r="Q1" i="1"/>
  <c r="L393" i="1" l="1"/>
  <c r="L1138" i="1" s="1"/>
  <c r="J1138" i="1"/>
  <c r="J1112" i="1"/>
  <c r="L394" i="1"/>
  <c r="J1139" i="1"/>
  <c r="J1278" i="1"/>
  <c r="J1205" i="1"/>
  <c r="J1134" i="1"/>
  <c r="J1275" i="1"/>
  <c r="J1235" i="1"/>
  <c r="J1124" i="1"/>
  <c r="J1115" i="1"/>
  <c r="I1108" i="1"/>
  <c r="J1146" i="1"/>
  <c r="J1284" i="1"/>
  <c r="J1246" i="1"/>
  <c r="J1229" i="1"/>
  <c r="J1213" i="1"/>
  <c r="J1111" i="1"/>
  <c r="L1289" i="1"/>
  <c r="I1139" i="1"/>
  <c r="J1254" i="1"/>
  <c r="J1225" i="1"/>
  <c r="J1162" i="1"/>
  <c r="J1272" i="1"/>
  <c r="J1106" i="1"/>
  <c r="J1236" i="1"/>
  <c r="J1209" i="1"/>
  <c r="J1289" i="1"/>
  <c r="J1226" i="1"/>
  <c r="J1118" i="1"/>
  <c r="L1134" i="1"/>
  <c r="I1162" i="1"/>
  <c r="I1195" i="1"/>
  <c r="J1277" i="1"/>
  <c r="J1133" i="1"/>
  <c r="J1270" i="1"/>
  <c r="J1233" i="1"/>
  <c r="J1215" i="1"/>
  <c r="J1123" i="1"/>
  <c r="J1114" i="1"/>
  <c r="I1238" i="1"/>
  <c r="I1246" i="1"/>
  <c r="I1144" i="1"/>
  <c r="J1160" i="1"/>
  <c r="J1155" i="1"/>
  <c r="J1240" i="1"/>
  <c r="J1283" i="1"/>
  <c r="J1274" i="1"/>
  <c r="J1197" i="1"/>
  <c r="J1147" i="1"/>
  <c r="J1259" i="1"/>
  <c r="J1216" i="1"/>
  <c r="J1228" i="1"/>
  <c r="J1120" i="1"/>
  <c r="J1110" i="1"/>
  <c r="I1147" i="1"/>
  <c r="J1237" i="1"/>
  <c r="J1280" i="1"/>
  <c r="J1271" i="1"/>
  <c r="J1221" i="1"/>
  <c r="J1136" i="1"/>
  <c r="J1116" i="1"/>
  <c r="J1288" i="1"/>
  <c r="J1238" i="1"/>
  <c r="J1219" i="1"/>
  <c r="L1133" i="1"/>
  <c r="I1155" i="1"/>
  <c r="L423" i="1"/>
  <c r="L1156" i="1" s="1"/>
  <c r="J1156" i="1"/>
  <c r="J1285" i="1"/>
  <c r="J1268" i="1"/>
  <c r="J1269" i="1"/>
  <c r="J1217" i="1"/>
  <c r="J1248" i="1"/>
  <c r="J1232" i="1"/>
  <c r="J1122" i="1"/>
  <c r="J1113" i="1"/>
  <c r="I1160" i="1"/>
  <c r="I1196" i="1"/>
  <c r="L739" i="1"/>
  <c r="L681" i="1"/>
  <c r="J1282" i="1"/>
  <c r="J1273" i="1"/>
  <c r="J1287" i="1"/>
  <c r="J1256" i="1"/>
  <c r="J1224" i="1"/>
  <c r="J1196" i="1"/>
  <c r="J1255" i="1"/>
  <c r="J1243" i="1"/>
  <c r="J1227" i="1"/>
  <c r="J1119" i="1"/>
  <c r="L1020" i="1"/>
  <c r="L1321" i="1" s="1"/>
  <c r="L674" i="1"/>
  <c r="L91" i="1"/>
  <c r="L439" i="1"/>
  <c r="L186" i="1"/>
  <c r="L1085" i="1"/>
  <c r="I662" i="1"/>
  <c r="L662" i="1" s="1"/>
  <c r="L249" i="1"/>
  <c r="L748" i="1"/>
  <c r="L392" i="1"/>
  <c r="L1137" i="1" s="1"/>
  <c r="L33" i="1"/>
  <c r="L733" i="1"/>
  <c r="I454" i="1"/>
  <c r="I1207" i="1" s="1"/>
  <c r="I775" i="1"/>
  <c r="I1249" i="1" s="1"/>
  <c r="L1006" i="1"/>
  <c r="L1088" i="1"/>
  <c r="L1076" i="1"/>
  <c r="L1340" i="1" s="1"/>
  <c r="L307" i="1"/>
  <c r="L1097" i="1"/>
  <c r="L1354" i="1" s="1"/>
  <c r="L1302" i="1"/>
  <c r="L401" i="1"/>
  <c r="L1142" i="1" s="1"/>
  <c r="L275" i="1"/>
  <c r="L95" i="1"/>
  <c r="L1008" i="1"/>
  <c r="L1310" i="1" s="1"/>
  <c r="L390" i="1"/>
  <c r="L220" i="1"/>
  <c r="L70" i="1"/>
  <c r="L742" i="1"/>
  <c r="L683" i="1"/>
  <c r="L172" i="1"/>
  <c r="L1001" i="1"/>
  <c r="L1305" i="1" s="1"/>
  <c r="L427" i="1"/>
  <c r="L1160" i="1" s="1"/>
  <c r="L333" i="1"/>
  <c r="L135" i="1"/>
  <c r="L302" i="1"/>
  <c r="L1060" i="1"/>
  <c r="L270" i="1"/>
  <c r="L160" i="1"/>
  <c r="L31" i="1"/>
  <c r="L299" i="1"/>
  <c r="L298" i="1"/>
  <c r="L240" i="1"/>
  <c r="L27" i="1"/>
  <c r="L326" i="1"/>
  <c r="L62" i="1"/>
  <c r="L1004" i="1"/>
  <c r="L292" i="1"/>
  <c r="L1093" i="1"/>
  <c r="L1350" i="1" s="1"/>
  <c r="L351" i="1"/>
  <c r="L21" i="1"/>
  <c r="L443" i="1"/>
  <c r="L1201" i="1" s="1"/>
  <c r="L290" i="1"/>
  <c r="L84" i="1"/>
  <c r="L1056" i="1"/>
  <c r="I470" i="1"/>
  <c r="L470" i="1" s="1"/>
  <c r="I794" i="1"/>
  <c r="L794" i="1" s="1"/>
  <c r="L92" i="1"/>
  <c r="L398" i="1"/>
  <c r="L222" i="1"/>
  <c r="L1081" i="1"/>
  <c r="L174" i="1"/>
  <c r="L1347" i="1"/>
  <c r="L365" i="1"/>
  <c r="L164" i="1"/>
  <c r="L997" i="1"/>
  <c r="L1301" i="1" s="1"/>
  <c r="L334" i="1"/>
  <c r="L118" i="1"/>
  <c r="L1080" i="1"/>
  <c r="L1343" i="1" s="1"/>
  <c r="L942" i="1"/>
  <c r="L399" i="1"/>
  <c r="L1140" i="1" s="1"/>
  <c r="L245" i="1"/>
  <c r="L68" i="1"/>
  <c r="L217" i="1"/>
  <c r="L1007" i="1"/>
  <c r="L214" i="1"/>
  <c r="L1058" i="1"/>
  <c r="L355" i="1"/>
  <c r="L293" i="1"/>
  <c r="L188" i="1"/>
  <c r="L114" i="1"/>
  <c r="I518" i="1"/>
  <c r="L518" i="1" s="1"/>
  <c r="L207" i="1"/>
  <c r="L262" i="1"/>
  <c r="L440" i="1"/>
  <c r="L1198" i="1" s="1"/>
  <c r="L205" i="1"/>
  <c r="L1100" i="1"/>
  <c r="L319" i="1"/>
  <c r="L260" i="1"/>
  <c r="L204" i="1"/>
  <c r="L149" i="1"/>
  <c r="L83" i="1"/>
  <c r="L1009" i="1"/>
  <c r="L1311" i="1" s="1"/>
  <c r="L1358" i="1"/>
  <c r="I940" i="1"/>
  <c r="I1286" i="1" s="1"/>
  <c r="I935" i="1"/>
  <c r="I926" i="1"/>
  <c r="L926" i="1" s="1"/>
  <c r="I917" i="1"/>
  <c r="I908" i="1"/>
  <c r="I1277" i="1" s="1"/>
  <c r="I899" i="1"/>
  <c r="L899" i="1" s="1"/>
  <c r="I890" i="1"/>
  <c r="I881" i="1"/>
  <c r="I1275" i="1" s="1"/>
  <c r="I871" i="1"/>
  <c r="L871" i="1" s="1"/>
  <c r="I862" i="1"/>
  <c r="L862" i="1" s="1"/>
  <c r="I853" i="1"/>
  <c r="L853" i="1" s="1"/>
  <c r="I844" i="1"/>
  <c r="L844" i="1" s="1"/>
  <c r="I835" i="1"/>
  <c r="L835" i="1" s="1"/>
  <c r="I826" i="1"/>
  <c r="L826" i="1" s="1"/>
  <c r="I817" i="1"/>
  <c r="I807" i="1"/>
  <c r="L807" i="1" s="1"/>
  <c r="I798" i="1"/>
  <c r="I789" i="1"/>
  <c r="I780" i="1"/>
  <c r="I771" i="1"/>
  <c r="L771" i="1" s="1"/>
  <c r="I762" i="1"/>
  <c r="L762" i="1" s="1"/>
  <c r="I753" i="1"/>
  <c r="I719" i="1"/>
  <c r="L719" i="1" s="1"/>
  <c r="I710" i="1"/>
  <c r="I701" i="1"/>
  <c r="I692" i="1"/>
  <c r="L692" i="1" s="1"/>
  <c r="I667" i="1"/>
  <c r="L667" i="1" s="1"/>
  <c r="I658" i="1"/>
  <c r="I649" i="1"/>
  <c r="L649" i="1" s="1"/>
  <c r="I639" i="1"/>
  <c r="L639" i="1" s="1"/>
  <c r="I630" i="1"/>
  <c r="I1234" i="1" s="1"/>
  <c r="I621" i="1"/>
  <c r="L621" i="1" s="1"/>
  <c r="I612" i="1"/>
  <c r="I603" i="1"/>
  <c r="I594" i="1"/>
  <c r="I585" i="1"/>
  <c r="L585" i="1" s="1"/>
  <c r="I575" i="1"/>
  <c r="I566" i="1"/>
  <c r="I557" i="1"/>
  <c r="I548" i="1"/>
  <c r="L548" i="1" s="1"/>
  <c r="I539" i="1"/>
  <c r="I530" i="1"/>
  <c r="L530" i="1" s="1"/>
  <c r="I522" i="1"/>
  <c r="L522" i="1" s="1"/>
  <c r="I514" i="1"/>
  <c r="L514" i="1" s="1"/>
  <c r="I506" i="1"/>
  <c r="I498" i="1"/>
  <c r="L498" i="1" s="1"/>
  <c r="I490" i="1"/>
  <c r="L490" i="1" s="1"/>
  <c r="I482" i="1"/>
  <c r="I1211" i="1" s="1"/>
  <c r="I474" i="1"/>
  <c r="I466" i="1"/>
  <c r="L466" i="1" s="1"/>
  <c r="I458" i="1"/>
  <c r="L458" i="1" s="1"/>
  <c r="I450" i="1"/>
  <c r="I934" i="1"/>
  <c r="I925" i="1"/>
  <c r="L925" i="1" s="1"/>
  <c r="I916" i="1"/>
  <c r="I907" i="1"/>
  <c r="L907" i="1" s="1"/>
  <c r="I898" i="1"/>
  <c r="L898" i="1" s="1"/>
  <c r="I889" i="1"/>
  <c r="I879" i="1"/>
  <c r="I870" i="1"/>
  <c r="L870" i="1" s="1"/>
  <c r="I861" i="1"/>
  <c r="L861" i="1" s="1"/>
  <c r="I852" i="1"/>
  <c r="L852" i="1" s="1"/>
  <c r="I843" i="1"/>
  <c r="L843" i="1" s="1"/>
  <c r="I834" i="1"/>
  <c r="L834" i="1" s="1"/>
  <c r="I825" i="1"/>
  <c r="L825" i="1" s="1"/>
  <c r="I815" i="1"/>
  <c r="I806" i="1"/>
  <c r="L806" i="1" s="1"/>
  <c r="I797" i="1"/>
  <c r="L797" i="1" s="1"/>
  <c r="I788" i="1"/>
  <c r="L788" i="1" s="1"/>
  <c r="I779" i="1"/>
  <c r="L779" i="1" s="1"/>
  <c r="L1252" i="1" s="1"/>
  <c r="I770" i="1"/>
  <c r="L770" i="1" s="1"/>
  <c r="I761" i="1"/>
  <c r="L761" i="1" s="1"/>
  <c r="I727" i="1"/>
  <c r="I718" i="1"/>
  <c r="L718" i="1" s="1"/>
  <c r="I709" i="1"/>
  <c r="L709" i="1" s="1"/>
  <c r="I700" i="1"/>
  <c r="L700" i="1" s="1"/>
  <c r="I691" i="1"/>
  <c r="L691" i="1" s="1"/>
  <c r="I666" i="1"/>
  <c r="L666" i="1" s="1"/>
  <c r="I657" i="1"/>
  <c r="I647" i="1"/>
  <c r="L647" i="1" s="1"/>
  <c r="I638" i="1"/>
  <c r="I629" i="1"/>
  <c r="L629" i="1" s="1"/>
  <c r="I620" i="1"/>
  <c r="L620" i="1" s="1"/>
  <c r="I611" i="1"/>
  <c r="L611" i="1" s="1"/>
  <c r="I602" i="1"/>
  <c r="L602" i="1" s="1"/>
  <c r="I593" i="1"/>
  <c r="L593" i="1" s="1"/>
  <c r="I583" i="1"/>
  <c r="I574" i="1"/>
  <c r="L574" i="1" s="1"/>
  <c r="I565" i="1"/>
  <c r="L565" i="1" s="1"/>
  <c r="I556" i="1"/>
  <c r="I547" i="1"/>
  <c r="I538" i="1"/>
  <c r="L538" i="1" s="1"/>
  <c r="I529" i="1"/>
  <c r="L529" i="1" s="1"/>
  <c r="I521" i="1"/>
  <c r="I513" i="1"/>
  <c r="L513" i="1" s="1"/>
  <c r="I505" i="1"/>
  <c r="I1218" i="1" s="1"/>
  <c r="I497" i="1"/>
  <c r="L497" i="1" s="1"/>
  <c r="I489" i="1"/>
  <c r="I481" i="1"/>
  <c r="I1210" i="1" s="1"/>
  <c r="I473" i="1"/>
  <c r="L473" i="1" s="1"/>
  <c r="I465" i="1"/>
  <c r="L465" i="1" s="1"/>
  <c r="I457" i="1"/>
  <c r="L457" i="1" s="1"/>
  <c r="I449" i="1"/>
  <c r="L449" i="1" s="1"/>
  <c r="I933" i="1"/>
  <c r="I1283" i="1" s="1"/>
  <c r="I924" i="1"/>
  <c r="I915" i="1"/>
  <c r="L915" i="1" s="1"/>
  <c r="I906" i="1"/>
  <c r="I897" i="1"/>
  <c r="L897" i="1" s="1"/>
  <c r="I887" i="1"/>
  <c r="L887" i="1" s="1"/>
  <c r="I878" i="1"/>
  <c r="L878" i="1" s="1"/>
  <c r="I869" i="1"/>
  <c r="L869" i="1" s="1"/>
  <c r="I860" i="1"/>
  <c r="L860" i="1" s="1"/>
  <c r="I851" i="1"/>
  <c r="I842" i="1"/>
  <c r="L842" i="1" s="1"/>
  <c r="I833" i="1"/>
  <c r="L833" i="1" s="1"/>
  <c r="I823" i="1"/>
  <c r="L823" i="1" s="1"/>
  <c r="I814" i="1"/>
  <c r="I1262" i="1" s="1"/>
  <c r="I805" i="1"/>
  <c r="L805" i="1" s="1"/>
  <c r="I796" i="1"/>
  <c r="L796" i="1" s="1"/>
  <c r="I787" i="1"/>
  <c r="L787" i="1" s="1"/>
  <c r="I778" i="1"/>
  <c r="I769" i="1"/>
  <c r="L769" i="1" s="1"/>
  <c r="I759" i="1"/>
  <c r="L759" i="1" s="1"/>
  <c r="I726" i="1"/>
  <c r="I1244" i="1" s="1"/>
  <c r="I717" i="1"/>
  <c r="L717" i="1" s="1"/>
  <c r="I708" i="1"/>
  <c r="L708" i="1" s="1"/>
  <c r="I699" i="1"/>
  <c r="L699" i="1" s="1"/>
  <c r="I690" i="1"/>
  <c r="L690" i="1" s="1"/>
  <c r="I665" i="1"/>
  <c r="I655" i="1"/>
  <c r="L655" i="1" s="1"/>
  <c r="I646" i="1"/>
  <c r="L646" i="1" s="1"/>
  <c r="I637" i="1"/>
  <c r="L637" i="1" s="1"/>
  <c r="I628" i="1"/>
  <c r="L628" i="1" s="1"/>
  <c r="I619" i="1"/>
  <c r="L619" i="1" s="1"/>
  <c r="I610" i="1"/>
  <c r="L610" i="1" s="1"/>
  <c r="I601" i="1"/>
  <c r="L601" i="1" s="1"/>
  <c r="I591" i="1"/>
  <c r="L591" i="1" s="1"/>
  <c r="I582" i="1"/>
  <c r="I573" i="1"/>
  <c r="I564" i="1"/>
  <c r="L564" i="1" s="1"/>
  <c r="I555" i="1"/>
  <c r="L555" i="1" s="1"/>
  <c r="I546" i="1"/>
  <c r="L546" i="1" s="1"/>
  <c r="I537" i="1"/>
  <c r="L537" i="1" s="1"/>
  <c r="I528" i="1"/>
  <c r="I1222" i="1" s="1"/>
  <c r="I520" i="1"/>
  <c r="I512" i="1"/>
  <c r="L512" i="1" s="1"/>
  <c r="I504" i="1"/>
  <c r="L504" i="1" s="1"/>
  <c r="I496" i="1"/>
  <c r="L496" i="1" s="1"/>
  <c r="I488" i="1"/>
  <c r="L488" i="1" s="1"/>
  <c r="L1215" i="1" s="1"/>
  <c r="I480" i="1"/>
  <c r="I472" i="1"/>
  <c r="L472" i="1" s="1"/>
  <c r="I464" i="1"/>
  <c r="L464" i="1" s="1"/>
  <c r="I456" i="1"/>
  <c r="L456" i="1" s="1"/>
  <c r="I448" i="1"/>
  <c r="I932" i="1"/>
  <c r="L932" i="1" s="1"/>
  <c r="I923" i="1"/>
  <c r="L923" i="1" s="1"/>
  <c r="I914" i="1"/>
  <c r="I905" i="1"/>
  <c r="L905" i="1" s="1"/>
  <c r="I895" i="1"/>
  <c r="L895" i="1" s="1"/>
  <c r="I886" i="1"/>
  <c r="L886" i="1" s="1"/>
  <c r="I877" i="1"/>
  <c r="L877" i="1" s="1"/>
  <c r="I868" i="1"/>
  <c r="L868" i="1" s="1"/>
  <c r="I859" i="1"/>
  <c r="L859" i="1" s="1"/>
  <c r="I850" i="1"/>
  <c r="I841" i="1"/>
  <c r="L841" i="1" s="1"/>
  <c r="I831" i="1"/>
  <c r="I822" i="1"/>
  <c r="I813" i="1"/>
  <c r="I1261" i="1" s="1"/>
  <c r="I804" i="1"/>
  <c r="I795" i="1"/>
  <c r="I786" i="1"/>
  <c r="I777" i="1"/>
  <c r="I1251" i="1" s="1"/>
  <c r="I767" i="1"/>
  <c r="I758" i="1"/>
  <c r="L758" i="1" s="1"/>
  <c r="I725" i="1"/>
  <c r="L725" i="1" s="1"/>
  <c r="I716" i="1"/>
  <c r="L716" i="1" s="1"/>
  <c r="I707" i="1"/>
  <c r="I698" i="1"/>
  <c r="L698" i="1" s="1"/>
  <c r="I689" i="1"/>
  <c r="I663" i="1"/>
  <c r="I654" i="1"/>
  <c r="L654" i="1" s="1"/>
  <c r="I645" i="1"/>
  <c r="L645" i="1" s="1"/>
  <c r="I636" i="1"/>
  <c r="L636" i="1" s="1"/>
  <c r="I627" i="1"/>
  <c r="L627" i="1" s="1"/>
  <c r="I618" i="1"/>
  <c r="I609" i="1"/>
  <c r="L609" i="1" s="1"/>
  <c r="I599" i="1"/>
  <c r="I590" i="1"/>
  <c r="L590" i="1" s="1"/>
  <c r="I581" i="1"/>
  <c r="I572" i="1"/>
  <c r="L572" i="1" s="1"/>
  <c r="I563" i="1"/>
  <c r="L563" i="1" s="1"/>
  <c r="I554" i="1"/>
  <c r="L554" i="1" s="1"/>
  <c r="I545" i="1"/>
  <c r="L545" i="1" s="1"/>
  <c r="I535" i="1"/>
  <c r="I527" i="1"/>
  <c r="L527" i="1" s="1"/>
  <c r="I519" i="1"/>
  <c r="L519" i="1" s="1"/>
  <c r="I511" i="1"/>
  <c r="I503" i="1"/>
  <c r="L503" i="1" s="1"/>
  <c r="I495" i="1"/>
  <c r="I487" i="1"/>
  <c r="I1215" i="1" s="1"/>
  <c r="I479" i="1"/>
  <c r="I471" i="1"/>
  <c r="I463" i="1"/>
  <c r="L463" i="1" s="1"/>
  <c r="I455" i="1"/>
  <c r="I447" i="1"/>
  <c r="L447" i="1" s="1"/>
  <c r="I938" i="1"/>
  <c r="I929" i="1"/>
  <c r="L929" i="1" s="1"/>
  <c r="I919" i="1"/>
  <c r="L919" i="1" s="1"/>
  <c r="I910" i="1"/>
  <c r="I901" i="1"/>
  <c r="I892" i="1"/>
  <c r="L892" i="1" s="1"/>
  <c r="I883" i="1"/>
  <c r="L883" i="1" s="1"/>
  <c r="I874" i="1"/>
  <c r="I865" i="1"/>
  <c r="L865" i="1" s="1"/>
  <c r="I855" i="1"/>
  <c r="L855" i="1" s="1"/>
  <c r="I846" i="1"/>
  <c r="L846" i="1" s="1"/>
  <c r="I837" i="1"/>
  <c r="I828" i="1"/>
  <c r="I819" i="1"/>
  <c r="I810" i="1"/>
  <c r="L810" i="1" s="1"/>
  <c r="I801" i="1"/>
  <c r="I1257" i="1" s="1"/>
  <c r="I791" i="1"/>
  <c r="L791" i="1" s="1"/>
  <c r="I782" i="1"/>
  <c r="I773" i="1"/>
  <c r="L773" i="1" s="1"/>
  <c r="I764" i="1"/>
  <c r="L764" i="1" s="1"/>
  <c r="I755" i="1"/>
  <c r="I722" i="1"/>
  <c r="L722" i="1" s="1"/>
  <c r="I713" i="1"/>
  <c r="I703" i="1"/>
  <c r="L703" i="1" s="1"/>
  <c r="I694" i="1"/>
  <c r="L694" i="1" s="1"/>
  <c r="I669" i="1"/>
  <c r="L669" i="1" s="1"/>
  <c r="I660" i="1"/>
  <c r="L660" i="1" s="1"/>
  <c r="I651" i="1"/>
  <c r="L651" i="1" s="1"/>
  <c r="I642" i="1"/>
  <c r="L642" i="1" s="1"/>
  <c r="I633" i="1"/>
  <c r="L633" i="1" s="1"/>
  <c r="I623" i="1"/>
  <c r="L623" i="1" s="1"/>
  <c r="I614" i="1"/>
  <c r="L614" i="1" s="1"/>
  <c r="I605" i="1"/>
  <c r="L605" i="1" s="1"/>
  <c r="I596" i="1"/>
  <c r="L596" i="1" s="1"/>
  <c r="I587" i="1"/>
  <c r="L587" i="1" s="1"/>
  <c r="I578" i="1"/>
  <c r="I569" i="1"/>
  <c r="L569" i="1" s="1"/>
  <c r="I559" i="1"/>
  <c r="L559" i="1" s="1"/>
  <c r="I550" i="1"/>
  <c r="I541" i="1"/>
  <c r="L541" i="1" s="1"/>
  <c r="I532" i="1"/>
  <c r="I524" i="1"/>
  <c r="L524" i="1" s="1"/>
  <c r="I516" i="1"/>
  <c r="L516" i="1" s="1"/>
  <c r="I508" i="1"/>
  <c r="I500" i="1"/>
  <c r="I492" i="1"/>
  <c r="L492" i="1" s="1"/>
  <c r="I484" i="1"/>
  <c r="I476" i="1"/>
  <c r="I468" i="1"/>
  <c r="L468" i="1" s="1"/>
  <c r="I460" i="1"/>
  <c r="L460" i="1" s="1"/>
  <c r="I452" i="1"/>
  <c r="I989" i="1" s="1"/>
  <c r="I937" i="1"/>
  <c r="I927" i="1"/>
  <c r="I918" i="1"/>
  <c r="I909" i="1"/>
  <c r="I900" i="1"/>
  <c r="L900" i="1" s="1"/>
  <c r="I891" i="1"/>
  <c r="L891" i="1" s="1"/>
  <c r="I882" i="1"/>
  <c r="L882" i="1" s="1"/>
  <c r="I873" i="1"/>
  <c r="L873" i="1" s="1"/>
  <c r="I863" i="1"/>
  <c r="I854" i="1"/>
  <c r="L854" i="1" s="1"/>
  <c r="I845" i="1"/>
  <c r="L845" i="1" s="1"/>
  <c r="I836" i="1"/>
  <c r="L836" i="1" s="1"/>
  <c r="I827" i="1"/>
  <c r="L827" i="1" s="1"/>
  <c r="I818" i="1"/>
  <c r="I1267" i="1" s="1"/>
  <c r="I809" i="1"/>
  <c r="L809" i="1" s="1"/>
  <c r="I799" i="1"/>
  <c r="L799" i="1" s="1"/>
  <c r="I790" i="1"/>
  <c r="I781" i="1"/>
  <c r="I772" i="1"/>
  <c r="L772" i="1" s="1"/>
  <c r="I763" i="1"/>
  <c r="L763" i="1" s="1"/>
  <c r="I754" i="1"/>
  <c r="L754" i="1" s="1"/>
  <c r="I721" i="1"/>
  <c r="L721" i="1" s="1"/>
  <c r="I711" i="1"/>
  <c r="I702" i="1"/>
  <c r="L702" i="1" s="1"/>
  <c r="I693" i="1"/>
  <c r="L693" i="1" s="1"/>
  <c r="I668" i="1"/>
  <c r="I659" i="1"/>
  <c r="L659" i="1" s="1"/>
  <c r="I650" i="1"/>
  <c r="L650" i="1" s="1"/>
  <c r="I641" i="1"/>
  <c r="L641" i="1" s="1"/>
  <c r="I631" i="1"/>
  <c r="I622" i="1"/>
  <c r="L622" i="1" s="1"/>
  <c r="I613" i="1"/>
  <c r="L613" i="1" s="1"/>
  <c r="L1233" i="1" s="1"/>
  <c r="I604" i="1"/>
  <c r="I595" i="1"/>
  <c r="L595" i="1" s="1"/>
  <c r="I586" i="1"/>
  <c r="L586" i="1" s="1"/>
  <c r="I577" i="1"/>
  <c r="L577" i="1" s="1"/>
  <c r="I567" i="1"/>
  <c r="L567" i="1" s="1"/>
  <c r="I558" i="1"/>
  <c r="I549" i="1"/>
  <c r="L549" i="1" s="1"/>
  <c r="I540" i="1"/>
  <c r="I1226" i="1" s="1"/>
  <c r="I531" i="1"/>
  <c r="I1223" i="1" s="1"/>
  <c r="I523" i="1"/>
  <c r="I515" i="1"/>
  <c r="L515" i="1" s="1"/>
  <c r="I507" i="1"/>
  <c r="L507" i="1" s="1"/>
  <c r="I499" i="1"/>
  <c r="I491" i="1"/>
  <c r="L491" i="1" s="1"/>
  <c r="I483" i="1"/>
  <c r="I1212" i="1" s="1"/>
  <c r="I475" i="1"/>
  <c r="L475" i="1" s="1"/>
  <c r="I467" i="1"/>
  <c r="I459" i="1"/>
  <c r="I451" i="1"/>
  <c r="L451" i="1" s="1"/>
  <c r="I939" i="1"/>
  <c r="L939" i="1" s="1"/>
  <c r="I902" i="1"/>
  <c r="L902" i="1" s="1"/>
  <c r="I866" i="1"/>
  <c r="L866" i="1" s="1"/>
  <c r="I829" i="1"/>
  <c r="L829" i="1" s="1"/>
  <c r="I793" i="1"/>
  <c r="L793" i="1" s="1"/>
  <c r="I756" i="1"/>
  <c r="L756" i="1" s="1"/>
  <c r="I695" i="1"/>
  <c r="L695" i="1" s="1"/>
  <c r="I643" i="1"/>
  <c r="L643" i="1" s="1"/>
  <c r="I606" i="1"/>
  <c r="L606" i="1" s="1"/>
  <c r="I570" i="1"/>
  <c r="L570" i="1" s="1"/>
  <c r="I533" i="1"/>
  <c r="L533" i="1" s="1"/>
  <c r="I501" i="1"/>
  <c r="I469" i="1"/>
  <c r="I931" i="1"/>
  <c r="L931" i="1" s="1"/>
  <c r="I894" i="1"/>
  <c r="I858" i="1"/>
  <c r="L858" i="1" s="1"/>
  <c r="I821" i="1"/>
  <c r="L821" i="1" s="1"/>
  <c r="I785" i="1"/>
  <c r="L785" i="1" s="1"/>
  <c r="I724" i="1"/>
  <c r="L724" i="1" s="1"/>
  <c r="I687" i="1"/>
  <c r="I635" i="1"/>
  <c r="L635" i="1" s="1"/>
  <c r="I598" i="1"/>
  <c r="I562" i="1"/>
  <c r="I526" i="1"/>
  <c r="I494" i="1"/>
  <c r="L494" i="1" s="1"/>
  <c r="I462" i="1"/>
  <c r="L462" i="1" s="1"/>
  <c r="I930" i="1"/>
  <c r="L930" i="1" s="1"/>
  <c r="I893" i="1"/>
  <c r="L893" i="1" s="1"/>
  <c r="I857" i="1"/>
  <c r="L857" i="1" s="1"/>
  <c r="I820" i="1"/>
  <c r="I783" i="1"/>
  <c r="L783" i="1" s="1"/>
  <c r="I723" i="1"/>
  <c r="L723" i="1" s="1"/>
  <c r="I686" i="1"/>
  <c r="I1239" i="1" s="1"/>
  <c r="I634" i="1"/>
  <c r="I597" i="1"/>
  <c r="L597" i="1" s="1"/>
  <c r="I561" i="1"/>
  <c r="L561" i="1" s="1"/>
  <c r="I525" i="1"/>
  <c r="L525" i="1" s="1"/>
  <c r="I493" i="1"/>
  <c r="L493" i="1" s="1"/>
  <c r="I461" i="1"/>
  <c r="I921" i="1"/>
  <c r="L921" i="1" s="1"/>
  <c r="I884" i="1"/>
  <c r="L884" i="1" s="1"/>
  <c r="I847" i="1"/>
  <c r="L847" i="1" s="1"/>
  <c r="I811" i="1"/>
  <c r="L811" i="1" s="1"/>
  <c r="I774" i="1"/>
  <c r="L774" i="1" s="1"/>
  <c r="I714" i="1"/>
  <c r="I661" i="1"/>
  <c r="L661" i="1" s="1"/>
  <c r="I625" i="1"/>
  <c r="I588" i="1"/>
  <c r="L588" i="1" s="1"/>
  <c r="I551" i="1"/>
  <c r="L551" i="1" s="1"/>
  <c r="I517" i="1"/>
  <c r="L517" i="1" s="1"/>
  <c r="I485" i="1"/>
  <c r="L485" i="1" s="1"/>
  <c r="I453" i="1"/>
  <c r="L323" i="1"/>
  <c r="L61" i="1"/>
  <c r="L360" i="1"/>
  <c r="L242" i="1"/>
  <c r="L117" i="1"/>
  <c r="L1079" i="1"/>
  <c r="L1342" i="1" s="1"/>
  <c r="L89" i="1"/>
  <c r="L157" i="1"/>
  <c r="L1021" i="1"/>
  <c r="L1322" i="1" s="1"/>
  <c r="L239" i="1"/>
  <c r="L1062" i="1"/>
  <c r="L1061" i="1"/>
  <c r="L64" i="1"/>
  <c r="L156" i="1"/>
  <c r="L238" i="1"/>
  <c r="L352" i="1"/>
  <c r="L58" i="1"/>
  <c r="L820" i="1"/>
  <c r="L316" i="1"/>
  <c r="L257" i="1"/>
  <c r="L125" i="1"/>
  <c r="L15" i="1"/>
  <c r="L1104" i="1"/>
  <c r="L1360" i="1" s="1"/>
  <c r="L995" i="1"/>
  <c r="L1299" i="1" s="1"/>
  <c r="L412" i="1"/>
  <c r="L1149" i="1" s="1"/>
  <c r="L342" i="1"/>
  <c r="L280" i="1"/>
  <c r="L196" i="1"/>
  <c r="L142" i="1"/>
  <c r="L75" i="1"/>
  <c r="L1054" i="1"/>
  <c r="L251" i="1"/>
  <c r="L374" i="1"/>
  <c r="L1131" i="1" s="1"/>
  <c r="L278" i="1"/>
  <c r="L102" i="1"/>
  <c r="I477" i="1"/>
  <c r="L477" i="1" s="1"/>
  <c r="I542" i="1"/>
  <c r="L542" i="1" s="1"/>
  <c r="I615" i="1"/>
  <c r="L615" i="1" s="1"/>
  <c r="I705" i="1"/>
  <c r="L705" i="1" s="1"/>
  <c r="I802" i="1"/>
  <c r="I875" i="1"/>
  <c r="L1096" i="1"/>
  <c r="L1353" i="1" s="1"/>
  <c r="L875" i="1"/>
  <c r="L336" i="1"/>
  <c r="L120" i="1"/>
  <c r="L396" i="1"/>
  <c r="L246" i="1"/>
  <c r="L69" i="1"/>
  <c r="L359" i="1"/>
  <c r="L297" i="1"/>
  <c r="L88" i="1"/>
  <c r="L325" i="1"/>
  <c r="L155" i="1"/>
  <c r="L86" i="1"/>
  <c r="L23" i="1"/>
  <c r="L368" i="1"/>
  <c r="L1125" i="1" s="1"/>
  <c r="L201" i="1"/>
  <c r="L80" i="1"/>
  <c r="L18" i="1"/>
  <c r="L199" i="1"/>
  <c r="L343" i="1"/>
  <c r="L145" i="1"/>
  <c r="L1098" i="1"/>
  <c r="L1355" i="1" s="1"/>
  <c r="L218" i="1"/>
  <c r="L1333" i="1"/>
  <c r="L276" i="1"/>
  <c r="L1094" i="1"/>
  <c r="L1351" i="1" s="1"/>
  <c r="L397" i="1"/>
  <c r="L248" i="1"/>
  <c r="I478" i="1"/>
  <c r="I543" i="1"/>
  <c r="L543" i="1" s="1"/>
  <c r="I617" i="1"/>
  <c r="L617" i="1" s="1"/>
  <c r="I706" i="1"/>
  <c r="I803" i="1"/>
  <c r="L1266" i="1" s="1"/>
  <c r="I876" i="1"/>
  <c r="L901" i="1"/>
  <c r="L28" i="1"/>
  <c r="L354" i="1"/>
  <c r="L265" i="1"/>
  <c r="L25" i="1"/>
  <c r="L318" i="1"/>
  <c r="L1003" i="1"/>
  <c r="L285" i="1"/>
  <c r="L256" i="1"/>
  <c r="L51" i="1"/>
  <c r="L414" i="1"/>
  <c r="L1151" i="1" s="1"/>
  <c r="L282" i="1"/>
  <c r="L225" i="1"/>
  <c r="L144" i="1"/>
  <c r="L77" i="1"/>
  <c r="L11" i="1"/>
  <c r="L505" i="1"/>
  <c r="L1218" i="1" s="1"/>
  <c r="L403" i="1"/>
  <c r="L338" i="1"/>
  <c r="L140" i="1"/>
  <c r="I486" i="1"/>
  <c r="I1214" i="1" s="1"/>
  <c r="I553" i="1"/>
  <c r="L553" i="1" s="1"/>
  <c r="I626" i="1"/>
  <c r="L626" i="1" s="1"/>
  <c r="I715" i="1"/>
  <c r="L715" i="1" s="1"/>
  <c r="I812" i="1"/>
  <c r="I1260" i="1" s="1"/>
  <c r="I885" i="1"/>
  <c r="L582" i="1"/>
  <c r="L348" i="1"/>
  <c r="L159" i="1"/>
  <c r="L187" i="1"/>
  <c r="L97" i="1"/>
  <c r="L417" i="1"/>
  <c r="L1154" i="1" s="1"/>
  <c r="L259" i="1"/>
  <c r="L203" i="1"/>
  <c r="L148" i="1"/>
  <c r="L82" i="1"/>
  <c r="L634" i="1"/>
  <c r="L1089" i="1"/>
  <c r="L424" i="1"/>
  <c r="L1157" i="1" s="1"/>
  <c r="L337" i="1"/>
  <c r="L37" i="1"/>
  <c r="L306" i="1"/>
  <c r="L101" i="1"/>
  <c r="L535" i="1"/>
  <c r="L247" i="1"/>
  <c r="L94" i="1"/>
  <c r="L389" i="1"/>
  <c r="L219" i="1"/>
  <c r="L34" i="1"/>
  <c r="L583" i="1"/>
  <c r="L363" i="1"/>
  <c r="L162" i="1"/>
  <c r="L332" i="1"/>
  <c r="L1087" i="1"/>
  <c r="L837" i="1"/>
  <c r="L300" i="1"/>
  <c r="L161" i="1"/>
  <c r="I502" i="1"/>
  <c r="L502" i="1" s="1"/>
  <c r="I571" i="1"/>
  <c r="L571" i="1" s="1"/>
  <c r="I644" i="1"/>
  <c r="L644" i="1" s="1"/>
  <c r="I757" i="1"/>
  <c r="L757" i="1" s="1"/>
  <c r="I830" i="1"/>
  <c r="L830" i="1" s="1"/>
  <c r="I903" i="1"/>
  <c r="L599" i="1"/>
  <c r="L210" i="1"/>
  <c r="L153" i="1"/>
  <c r="L828" i="1"/>
  <c r="L391" i="1"/>
  <c r="L36" i="1"/>
  <c r="L173" i="1"/>
  <c r="L1091" i="1"/>
  <c r="L1348" i="1" s="1"/>
  <c r="L272" i="1"/>
  <c r="I509" i="1"/>
  <c r="L509" i="1" s="1"/>
  <c r="I579" i="1"/>
  <c r="L579" i="1" s="1"/>
  <c r="I652" i="1"/>
  <c r="L652" i="1" s="1"/>
  <c r="I765" i="1"/>
  <c r="L765" i="1" s="1"/>
  <c r="I838" i="1"/>
  <c r="L838" i="1" s="1"/>
  <c r="I911" i="1"/>
  <c r="L911" i="1" s="1"/>
  <c r="L1064" i="1"/>
  <c r="L476" i="1"/>
  <c r="L221" i="1"/>
  <c r="L364" i="1"/>
  <c r="L136" i="1"/>
  <c r="I510" i="1"/>
  <c r="L510" i="1" s="1"/>
  <c r="I580" i="1"/>
  <c r="L580" i="1" s="1"/>
  <c r="I653" i="1"/>
  <c r="L653" i="1" s="1"/>
  <c r="I766" i="1"/>
  <c r="L766" i="1" s="1"/>
  <c r="I839" i="1"/>
  <c r="L839" i="1" s="1"/>
  <c r="I913" i="1"/>
  <c r="I1280" i="1" s="1"/>
  <c r="L71" i="1"/>
  <c r="L386" i="1"/>
  <c r="L1135" i="1" s="1"/>
  <c r="L192" i="1"/>
  <c r="L35" i="1"/>
  <c r="L924" i="1"/>
  <c r="L668" i="1"/>
  <c r="L163" i="1"/>
  <c r="L1103" i="1"/>
  <c r="L1359" i="1" s="1"/>
  <c r="L303" i="1"/>
  <c r="L98" i="1"/>
  <c r="L271" i="1"/>
  <c r="L395" i="1"/>
  <c r="L269" i="1"/>
  <c r="L134" i="1"/>
  <c r="L30" i="1"/>
  <c r="L268" i="1"/>
  <c r="L213" i="1"/>
  <c r="L212" i="1"/>
  <c r="L1083" i="1"/>
  <c r="L1345" i="1" s="1"/>
  <c r="L296" i="1"/>
  <c r="L26" i="1"/>
  <c r="L295" i="1"/>
  <c r="L209" i="1"/>
  <c r="L129" i="1"/>
  <c r="L60" i="1"/>
  <c r="L263" i="1"/>
  <c r="L1078" i="1"/>
  <c r="L321" i="1"/>
  <c r="L1065" i="1"/>
  <c r="L1330" i="1" s="1"/>
  <c r="L442" i="1"/>
  <c r="L1200" i="1" s="1"/>
  <c r="L261" i="1"/>
  <c r="L56" i="1"/>
  <c r="L1053" i="1"/>
  <c r="L1327" i="1" s="1"/>
  <c r="L676" i="1"/>
  <c r="L435" i="1"/>
  <c r="L1195" i="1" s="1"/>
  <c r="L347" i="1"/>
  <c r="L287" i="1"/>
  <c r="L231" i="1"/>
  <c r="L183" i="1"/>
  <c r="L110" i="1"/>
  <c r="L53" i="1"/>
  <c r="L500" i="1"/>
  <c r="L344" i="1"/>
  <c r="L124" i="1"/>
  <c r="L255" i="1"/>
  <c r="L50" i="1"/>
  <c r="L1075" i="1"/>
  <c r="L1339" i="1" s="1"/>
  <c r="L1016" i="1"/>
  <c r="L1317" i="1" s="1"/>
  <c r="L992" i="1"/>
  <c r="L1296" i="1" s="1"/>
  <c r="L941" i="1"/>
  <c r="L436" i="1"/>
  <c r="L1196" i="1" s="1"/>
  <c r="L404" i="1"/>
  <c r="L312" i="1"/>
  <c r="L252" i="1"/>
  <c r="L65" i="1"/>
  <c r="L329" i="1"/>
  <c r="L29" i="1"/>
  <c r="L328" i="1"/>
  <c r="L1019" i="1"/>
  <c r="L1320" i="1" s="1"/>
  <c r="L734" i="1"/>
  <c r="L267" i="1"/>
  <c r="L63" i="1"/>
  <c r="L356" i="1"/>
  <c r="L130" i="1"/>
  <c r="L324" i="1"/>
  <c r="L237" i="1"/>
  <c r="L154" i="1"/>
  <c r="L85" i="1"/>
  <c r="L1082" i="1"/>
  <c r="L1344" i="1" s="1"/>
  <c r="L1011" i="1"/>
  <c r="L1313" i="1" s="1"/>
  <c r="L322" i="1"/>
  <c r="L22" i="1"/>
  <c r="L57" i="1"/>
  <c r="L320" i="1"/>
  <c r="L113" i="1"/>
  <c r="L1057" i="1"/>
  <c r="L495" i="1"/>
  <c r="L349" i="1"/>
  <c r="L289" i="1"/>
  <c r="L233" i="1"/>
  <c r="L185" i="1"/>
  <c r="L112" i="1"/>
  <c r="L55" i="1"/>
  <c r="L17" i="1"/>
  <c r="L885" i="1"/>
  <c r="L181" i="1"/>
  <c r="L313" i="1"/>
  <c r="L107" i="1"/>
  <c r="L1084" i="1"/>
  <c r="L1018" i="1"/>
  <c r="L1319" i="1" s="1"/>
  <c r="L994" i="1"/>
  <c r="L1298" i="1" s="1"/>
  <c r="L411" i="1"/>
  <c r="L1148" i="1" s="1"/>
  <c r="L341" i="1"/>
  <c r="L254" i="1"/>
  <c r="L195" i="1"/>
  <c r="L123" i="1"/>
  <c r="L49" i="1"/>
  <c r="L224" i="1"/>
  <c r="L9" i="1"/>
  <c r="L373" i="1"/>
  <c r="L1130" i="1" s="1"/>
  <c r="L277" i="1"/>
  <c r="L1121" i="1" s="1"/>
  <c r="L73" i="1"/>
  <c r="L244" i="1"/>
  <c r="L361" i="1"/>
  <c r="L243" i="1"/>
  <c r="L133" i="1"/>
  <c r="L1349" i="1"/>
  <c r="L241" i="1"/>
  <c r="L158" i="1"/>
  <c r="L190" i="1"/>
  <c r="L266" i="1"/>
  <c r="L1095" i="1"/>
  <c r="L1352" i="1" s="1"/>
  <c r="L294" i="1"/>
  <c r="L208" i="1"/>
  <c r="L128" i="1"/>
  <c r="L59" i="1"/>
  <c r="L236" i="1"/>
  <c r="L291" i="1"/>
  <c r="L234" i="1"/>
  <c r="L20" i="1"/>
  <c r="L346" i="1"/>
  <c r="L286" i="1"/>
  <c r="L230" i="1"/>
  <c r="L182" i="1"/>
  <c r="L109" i="1"/>
  <c r="L52" i="1"/>
  <c r="L1314" i="1"/>
  <c r="L345" i="1"/>
  <c r="L314" i="1"/>
  <c r="L108" i="1"/>
  <c r="L228" i="1"/>
  <c r="L13" i="1"/>
  <c r="L1074" i="1"/>
  <c r="L1338" i="1" s="1"/>
  <c r="L1015" i="1"/>
  <c r="L1316" i="1" s="1"/>
  <c r="L991" i="1"/>
  <c r="L478" i="1"/>
  <c r="L402" i="1"/>
  <c r="L1143" i="1" s="1"/>
  <c r="L311" i="1"/>
  <c r="L227" i="1"/>
  <c r="L177" i="1"/>
  <c r="L105" i="1"/>
  <c r="L141" i="1"/>
  <c r="L444" i="1"/>
  <c r="L1202" i="1" s="1"/>
  <c r="L370" i="1"/>
  <c r="L1127" i="1" s="1"/>
  <c r="L193" i="1"/>
  <c r="L999" i="1"/>
  <c r="L1303" i="1" s="1"/>
  <c r="L96" i="1"/>
  <c r="L366" i="1"/>
  <c r="L138" i="1"/>
  <c r="L1067" i="1"/>
  <c r="L1332" i="1" s="1"/>
  <c r="L556" i="1"/>
  <c r="L429" i="1"/>
  <c r="L1161" i="1" s="1"/>
  <c r="L305" i="1"/>
  <c r="L119" i="1"/>
  <c r="L273" i="1"/>
  <c r="L93" i="1"/>
  <c r="L1069" i="1"/>
  <c r="L191" i="1"/>
  <c r="L1022" i="1"/>
  <c r="L1323" i="1" s="1"/>
  <c r="L67" i="1"/>
  <c r="L1005" i="1"/>
  <c r="L1308" i="1" s="1"/>
  <c r="L867" i="1"/>
  <c r="L330" i="1"/>
  <c r="L215" i="1"/>
  <c r="L90" i="1"/>
  <c r="L132" i="1"/>
  <c r="L1086" i="1"/>
  <c r="L327" i="1"/>
  <c r="L115" i="1"/>
  <c r="L189" i="1"/>
  <c r="L353" i="1"/>
  <c r="L264" i="1"/>
  <c r="L169" i="1"/>
  <c r="L87" i="1"/>
  <c r="L24" i="1"/>
  <c r="L168" i="1"/>
  <c r="L388" i="1"/>
  <c r="L127" i="1"/>
  <c r="L206" i="1"/>
  <c r="L433" i="1"/>
  <c r="L1194" i="1" s="1"/>
  <c r="L150" i="1"/>
  <c r="L1066" i="1"/>
  <c r="L1331" i="1" s="1"/>
  <c r="L511" i="1"/>
  <c r="L178" i="1"/>
  <c r="L106" i="1"/>
  <c r="L47" i="1"/>
  <c r="L176" i="1"/>
  <c r="L371" i="1"/>
  <c r="L1128" i="1" s="1"/>
  <c r="L223" i="1"/>
  <c r="L416" i="1"/>
  <c r="L1153" i="1" s="1"/>
  <c r="L317" i="1"/>
  <c r="L258" i="1"/>
  <c r="L202" i="1"/>
  <c r="L147" i="1"/>
  <c r="L81" i="1"/>
  <c r="L19" i="1"/>
  <c r="L1002" i="1"/>
  <c r="L1306" i="1" s="1"/>
  <c r="L908" i="1"/>
  <c r="L200" i="1"/>
  <c r="L229" i="1"/>
  <c r="L14" i="1"/>
  <c r="L446" i="1"/>
  <c r="L1204" i="1" s="1"/>
  <c r="L167" i="1"/>
  <c r="L1099" i="1"/>
  <c r="L996" i="1"/>
  <c r="L1300" i="1" s="1"/>
  <c r="L413" i="1"/>
  <c r="L1150" i="1" s="1"/>
  <c r="L281" i="1"/>
  <c r="L197" i="1"/>
  <c r="L143" i="1"/>
  <c r="L76" i="1"/>
  <c r="L10" i="1"/>
  <c r="L279" i="1"/>
  <c r="L46" i="1"/>
  <c r="L375" i="1"/>
  <c r="L1132" i="1" s="1"/>
  <c r="L308" i="1"/>
  <c r="L1123" i="1" s="1"/>
  <c r="L121" i="1"/>
  <c r="L288" i="1"/>
  <c r="L232" i="1"/>
  <c r="L184" i="1"/>
  <c r="L111" i="1"/>
  <c r="L54" i="1"/>
  <c r="L16" i="1"/>
  <c r="L933" i="1"/>
  <c r="L1283" i="1" s="1"/>
  <c r="L638" i="1"/>
  <c r="L437" i="1"/>
  <c r="L146" i="1"/>
  <c r="L283" i="1"/>
  <c r="L78" i="1"/>
  <c r="L1077" i="1"/>
  <c r="L1017" i="1"/>
  <c r="L1318" i="1" s="1"/>
  <c r="L1297" i="1"/>
  <c r="L438" i="1"/>
  <c r="L340" i="1"/>
  <c r="L253" i="1"/>
  <c r="L179" i="1"/>
  <c r="L122" i="1"/>
  <c r="L48" i="1"/>
  <c r="L194" i="1"/>
  <c r="L1326" i="1"/>
  <c r="L372" i="1"/>
  <c r="L1129" i="1" s="1"/>
  <c r="L250" i="1"/>
  <c r="L45" i="1"/>
  <c r="L315" i="1"/>
  <c r="L284" i="1"/>
  <c r="L79" i="1"/>
  <c r="L198" i="1"/>
  <c r="L1055" i="1"/>
  <c r="L1014" i="1"/>
  <c r="L1315" i="1" s="1"/>
  <c r="L415" i="1"/>
  <c r="L1152" i="1" s="1"/>
  <c r="L387" i="1"/>
  <c r="L310" i="1"/>
  <c r="L226" i="1"/>
  <c r="L166" i="1"/>
  <c r="L104" i="1"/>
  <c r="L12" i="1"/>
  <c r="L339" i="1"/>
  <c r="L103" i="1"/>
  <c r="L405" i="1"/>
  <c r="L1145" i="1" s="1"/>
  <c r="L369" i="1"/>
  <c r="L1126" i="1" s="1"/>
  <c r="L675" i="1"/>
  <c r="L710" i="1"/>
  <c r="L534" i="1"/>
  <c r="L562" i="1"/>
  <c r="L589" i="1"/>
  <c r="L598" i="1"/>
  <c r="L714" i="1"/>
  <c r="L790" i="1"/>
  <c r="L927" i="1"/>
  <c r="L731" i="1"/>
  <c r="L747" i="1"/>
  <c r="L480" i="1"/>
  <c r="L573" i="1"/>
  <c r="L665" i="1"/>
  <c r="L479" i="1"/>
  <c r="L581" i="1"/>
  <c r="L618" i="1"/>
  <c r="L910" i="1"/>
  <c r="L1278" i="1" s="1"/>
  <c r="L682" i="1"/>
  <c r="L732" i="1"/>
  <c r="L740" i="1"/>
  <c r="L749" i="1"/>
  <c r="L701" i="1"/>
  <c r="L849" i="1"/>
  <c r="L894" i="1"/>
  <c r="L903" i="1"/>
  <c r="L922" i="1"/>
  <c r="L684" i="1"/>
  <c r="L474" i="1"/>
  <c r="L506" i="1"/>
  <c r="L539" i="1"/>
  <c r="L575" i="1"/>
  <c r="L594" i="1"/>
  <c r="L697" i="1"/>
  <c r="L706" i="1"/>
  <c r="L767" i="1"/>
  <c r="L822" i="1"/>
  <c r="L914" i="1"/>
  <c r="L677" i="1"/>
  <c r="L459" i="1"/>
  <c r="L467" i="1"/>
  <c r="L499" i="1"/>
  <c r="L523" i="1"/>
  <c r="L531" i="1"/>
  <c r="L1223" i="1" s="1"/>
  <c r="L540" i="1"/>
  <c r="L689" i="1"/>
  <c r="L707" i="1"/>
  <c r="L851" i="1"/>
  <c r="L670" i="1"/>
  <c r="L1238" i="1" s="1"/>
  <c r="L678" i="1"/>
  <c r="L452" i="1"/>
  <c r="L508" i="1"/>
  <c r="L578" i="1"/>
  <c r="L879" i="1"/>
  <c r="L889" i="1"/>
  <c r="L671" i="1"/>
  <c r="L679" i="1"/>
  <c r="L729" i="1"/>
  <c r="L737" i="1"/>
  <c r="L745" i="1"/>
  <c r="L461" i="1"/>
  <c r="L469" i="1"/>
  <c r="L625" i="1"/>
  <c r="L789" i="1"/>
  <c r="L890" i="1"/>
  <c r="L935" i="1"/>
  <c r="L1284" i="1" s="1"/>
  <c r="I536" i="1"/>
  <c r="I544" i="1"/>
  <c r="L544" i="1" s="1"/>
  <c r="I552" i="1"/>
  <c r="L552" i="1" s="1"/>
  <c r="I560" i="1"/>
  <c r="L560" i="1" s="1"/>
  <c r="I568" i="1"/>
  <c r="L568" i="1" s="1"/>
  <c r="I576" i="1"/>
  <c r="L576" i="1" s="1"/>
  <c r="I584" i="1"/>
  <c r="L584" i="1" s="1"/>
  <c r="I592" i="1"/>
  <c r="L592" i="1" s="1"/>
  <c r="I600" i="1"/>
  <c r="I608" i="1"/>
  <c r="L608" i="1" s="1"/>
  <c r="I616" i="1"/>
  <c r="L616" i="1" s="1"/>
  <c r="I624" i="1"/>
  <c r="L624" i="1" s="1"/>
  <c r="I632" i="1"/>
  <c r="L632" i="1" s="1"/>
  <c r="I640" i="1"/>
  <c r="L640" i="1" s="1"/>
  <c r="I648" i="1"/>
  <c r="L648" i="1" s="1"/>
  <c r="I656" i="1"/>
  <c r="L656" i="1" s="1"/>
  <c r="I664" i="1"/>
  <c r="L664" i="1" s="1"/>
  <c r="L672" i="1"/>
  <c r="L680" i="1"/>
  <c r="I688" i="1"/>
  <c r="L688" i="1" s="1"/>
  <c r="I696" i="1"/>
  <c r="L696" i="1" s="1"/>
  <c r="I704" i="1"/>
  <c r="L704" i="1" s="1"/>
  <c r="I712" i="1"/>
  <c r="I720" i="1"/>
  <c r="L720" i="1" s="1"/>
  <c r="L728" i="1"/>
  <c r="L736" i="1"/>
  <c r="L744" i="1"/>
  <c r="I760" i="1"/>
  <c r="L760" i="1" s="1"/>
  <c r="I768" i="1"/>
  <c r="L768" i="1" s="1"/>
  <c r="I776" i="1"/>
  <c r="I784" i="1"/>
  <c r="L784" i="1" s="1"/>
  <c r="I792" i="1"/>
  <c r="I800" i="1"/>
  <c r="L800" i="1" s="1"/>
  <c r="I808" i="1"/>
  <c r="L808" i="1" s="1"/>
  <c r="I816" i="1"/>
  <c r="I1264" i="1" s="1"/>
  <c r="I824" i="1"/>
  <c r="L824" i="1" s="1"/>
  <c r="I832" i="1"/>
  <c r="L832" i="1" s="1"/>
  <c r="I840" i="1"/>
  <c r="L840" i="1" s="1"/>
  <c r="I848" i="1"/>
  <c r="L848" i="1" s="1"/>
  <c r="I856" i="1"/>
  <c r="L856" i="1" s="1"/>
  <c r="I864" i="1"/>
  <c r="L864" i="1" s="1"/>
  <c r="I872" i="1"/>
  <c r="I880" i="1"/>
  <c r="L880" i="1" s="1"/>
  <c r="I888" i="1"/>
  <c r="L888" i="1" s="1"/>
  <c r="I896" i="1"/>
  <c r="L896" i="1" s="1"/>
  <c r="I904" i="1"/>
  <c r="L904" i="1" s="1"/>
  <c r="I912" i="1"/>
  <c r="I920" i="1"/>
  <c r="L920" i="1" s="1"/>
  <c r="I928" i="1"/>
  <c r="L928" i="1" s="1"/>
  <c r="I936" i="1"/>
  <c r="L936" i="1" s="1"/>
  <c r="J8" i="1"/>
  <c r="J1108" i="1" s="1"/>
  <c r="J471" i="1"/>
  <c r="L471" i="1" s="1"/>
  <c r="J38" i="1"/>
  <c r="J1109" i="1" s="1"/>
  <c r="G1108" i="1"/>
  <c r="J175" i="1"/>
  <c r="L1118" i="1" l="1"/>
  <c r="L532" i="1"/>
  <c r="L1224" i="1" s="1"/>
  <c r="I1224" i="1"/>
  <c r="L831" i="1"/>
  <c r="L1269" i="1" s="1"/>
  <c r="I1269" i="1"/>
  <c r="I1217" i="1"/>
  <c r="L1136" i="1"/>
  <c r="L775" i="1"/>
  <c r="L1249" i="1" s="1"/>
  <c r="L484" i="1"/>
  <c r="L1213" i="1" s="1"/>
  <c r="I1213" i="1"/>
  <c r="L550" i="1"/>
  <c r="L1227" i="1" s="1"/>
  <c r="I1227" i="1"/>
  <c r="L713" i="1"/>
  <c r="L1243" i="1" s="1"/>
  <c r="I1243" i="1"/>
  <c r="L1246" i="1"/>
  <c r="L600" i="1"/>
  <c r="L1230" i="1" s="1"/>
  <c r="I1230" i="1"/>
  <c r="L536" i="1"/>
  <c r="L1225" i="1" s="1"/>
  <c r="I1225" i="1"/>
  <c r="L913" i="1"/>
  <c r="L1280" i="1" s="1"/>
  <c r="L818" i="1"/>
  <c r="L1267" i="1" s="1"/>
  <c r="L1120" i="1"/>
  <c r="L1111" i="1"/>
  <c r="L1124" i="1"/>
  <c r="L802" i="1"/>
  <c r="L1258" i="1" s="1"/>
  <c r="I1258" i="1"/>
  <c r="I1221" i="1"/>
  <c r="L755" i="1"/>
  <c r="L1248" i="1" s="1"/>
  <c r="I1248" i="1"/>
  <c r="I1205" i="1"/>
  <c r="I1293" i="1" s="1"/>
  <c r="L489" i="1"/>
  <c r="L1216" i="1" s="1"/>
  <c r="I1216" i="1"/>
  <c r="L815" i="1"/>
  <c r="L1263" i="1" s="1"/>
  <c r="I1263" i="1"/>
  <c r="L603" i="1"/>
  <c r="L1231" i="1" s="1"/>
  <c r="I1231" i="1"/>
  <c r="I1284" i="1"/>
  <c r="L1307" i="1"/>
  <c r="L876" i="1"/>
  <c r="L1274" i="1" s="1"/>
  <c r="I1274" i="1"/>
  <c r="L631" i="1"/>
  <c r="L1235" i="1" s="1"/>
  <c r="I1235" i="1"/>
  <c r="L1119" i="1"/>
  <c r="L1209" i="1"/>
  <c r="L1113" i="1"/>
  <c r="I1219" i="1"/>
  <c r="L792" i="1"/>
  <c r="L1255" i="1" s="1"/>
  <c r="I1255" i="1"/>
  <c r="L528" i="1"/>
  <c r="L1222" i="1" s="1"/>
  <c r="L1197" i="1"/>
  <c r="L1114" i="1"/>
  <c r="L1112" i="1"/>
  <c r="L1144" i="1"/>
  <c r="I1209" i="1"/>
  <c r="L604" i="1"/>
  <c r="L1232" i="1" s="1"/>
  <c r="I1232" i="1"/>
  <c r="L863" i="1"/>
  <c r="L1271" i="1" s="1"/>
  <c r="I1271" i="1"/>
  <c r="L937" i="1"/>
  <c r="I1285" i="1"/>
  <c r="I1278" i="1"/>
  <c r="L804" i="1"/>
  <c r="L1259" i="1" s="1"/>
  <c r="I1259" i="1"/>
  <c r="L520" i="1"/>
  <c r="I1220" i="1"/>
  <c r="I1252" i="1"/>
  <c r="L727" i="1"/>
  <c r="L1245" i="1" s="1"/>
  <c r="I1245" i="1"/>
  <c r="I1233" i="1"/>
  <c r="L798" i="1"/>
  <c r="L1256" i="1" s="1"/>
  <c r="I1256" i="1"/>
  <c r="L175" i="1"/>
  <c r="L1117" i="1" s="1"/>
  <c r="J1117" i="1"/>
  <c r="L912" i="1"/>
  <c r="L1279" i="1" s="1"/>
  <c r="I1279" i="1"/>
  <c r="L712" i="1"/>
  <c r="L1242" i="1" s="1"/>
  <c r="I1242" i="1"/>
  <c r="L813" i="1"/>
  <c r="L1261" i="1" s="1"/>
  <c r="L453" i="1"/>
  <c r="L1206" i="1" s="1"/>
  <c r="I1206" i="1"/>
  <c r="L687" i="1"/>
  <c r="L1240" i="1" s="1"/>
  <c r="I1240" i="1"/>
  <c r="L711" i="1"/>
  <c r="L1241" i="1" s="1"/>
  <c r="I1241" i="1"/>
  <c r="L782" i="1"/>
  <c r="L1253" i="1" s="1"/>
  <c r="I1253" i="1"/>
  <c r="L657" i="1"/>
  <c r="I1236" i="1"/>
  <c r="L916" i="1"/>
  <c r="L1281" i="1" s="1"/>
  <c r="I1281" i="1"/>
  <c r="I1228" i="1"/>
  <c r="L817" i="1"/>
  <c r="L1265" i="1" s="1"/>
  <c r="I1265" i="1"/>
  <c r="J1208" i="1"/>
  <c r="L1139" i="1"/>
  <c r="I1208" i="1"/>
  <c r="L663" i="1"/>
  <c r="L1237" i="1" s="1"/>
  <c r="I1237" i="1"/>
  <c r="L776" i="1"/>
  <c r="L1250" i="1" s="1"/>
  <c r="I1250" i="1"/>
  <c r="L881" i="1"/>
  <c r="L1275" i="1" s="1"/>
  <c r="L1116" i="1"/>
  <c r="L1221" i="1"/>
  <c r="L1219" i="1"/>
  <c r="L566" i="1"/>
  <c r="L1229" i="1" s="1"/>
  <c r="I1229" i="1"/>
  <c r="L753" i="1"/>
  <c r="L1247" i="1" s="1"/>
  <c r="I1247" i="1"/>
  <c r="L874" i="1"/>
  <c r="L1273" i="1" s="1"/>
  <c r="I1273" i="1"/>
  <c r="L814" i="1"/>
  <c r="L1262" i="1" s="1"/>
  <c r="L1122" i="1"/>
  <c r="L630" i="1"/>
  <c r="L1234" i="1" s="1"/>
  <c r="I1270" i="1"/>
  <c r="L872" i="1"/>
  <c r="L1272" i="1" s="1"/>
  <c r="I1272" i="1"/>
  <c r="L801" i="1"/>
  <c r="L1257" i="1" s="1"/>
  <c r="L1110" i="1"/>
  <c r="L1295" i="1"/>
  <c r="L1106" i="1"/>
  <c r="L1287" i="1"/>
  <c r="L1115" i="1"/>
  <c r="L812" i="1"/>
  <c r="L1260" i="1" s="1"/>
  <c r="L918" i="1"/>
  <c r="L1282" i="1" s="1"/>
  <c r="I1282" i="1"/>
  <c r="L1228" i="1"/>
  <c r="L819" i="1"/>
  <c r="L1268" i="1" s="1"/>
  <c r="I1268" i="1"/>
  <c r="I1254" i="1"/>
  <c r="L906" i="1"/>
  <c r="L1276" i="1" s="1"/>
  <c r="I1276" i="1"/>
  <c r="L1329" i="1"/>
  <c r="L1341" i="1"/>
  <c r="L1309" i="1"/>
  <c r="L1328" i="1"/>
  <c r="L1324" i="1"/>
  <c r="L1334" i="1"/>
  <c r="L1346" i="1"/>
  <c r="L8" i="1"/>
  <c r="J989" i="1"/>
  <c r="L1356" i="1"/>
  <c r="L483" i="1"/>
  <c r="L1212" i="1" s="1"/>
  <c r="L938" i="1"/>
  <c r="L521" i="1"/>
  <c r="L501" i="1"/>
  <c r="L1217" i="1" s="1"/>
  <c r="L850" i="1"/>
  <c r="L1270" i="1" s="1"/>
  <c r="L486" i="1"/>
  <c r="L1214" i="1" s="1"/>
  <c r="L726" i="1"/>
  <c r="L1244" i="1" s="1"/>
  <c r="L481" i="1"/>
  <c r="L1210" i="1" s="1"/>
  <c r="L658" i="1"/>
  <c r="L455" i="1"/>
  <c r="L1208" i="1" s="1"/>
  <c r="L786" i="1"/>
  <c r="L1254" i="1" s="1"/>
  <c r="L547" i="1"/>
  <c r="L1226" i="1" s="1"/>
  <c r="L686" i="1"/>
  <c r="L1239" i="1" s="1"/>
  <c r="L777" i="1"/>
  <c r="L1251" i="1" s="1"/>
  <c r="L450" i="1"/>
  <c r="L1205" i="1" s="1"/>
  <c r="L526" i="1"/>
  <c r="L909" i="1"/>
  <c r="L1277" i="1" s="1"/>
  <c r="G1293" i="1"/>
  <c r="L1362" i="1" l="1"/>
  <c r="L1285" i="1"/>
  <c r="L1220" i="1"/>
  <c r="L1236" i="1"/>
  <c r="L989" i="1"/>
  <c r="L1108" i="1"/>
  <c r="M1108" i="1" s="1"/>
  <c r="J1293" i="1"/>
  <c r="L1293" i="1" l="1"/>
  <c r="J252" i="8" l="1"/>
  <c r="I252" i="8"/>
  <c r="J251" i="8"/>
  <c r="I251" i="8"/>
  <c r="J250" i="8"/>
  <c r="I250" i="8"/>
  <c r="J249" i="8"/>
  <c r="I249" i="8"/>
  <c r="J248" i="8"/>
  <c r="I248" i="8"/>
  <c r="J247" i="8"/>
  <c r="I247" i="8"/>
  <c r="J246" i="8"/>
  <c r="I246" i="8"/>
  <c r="J245" i="8"/>
  <c r="I245" i="8"/>
  <c r="J244" i="8"/>
  <c r="I244" i="8"/>
  <c r="J243" i="8"/>
  <c r="I243" i="8"/>
  <c r="J242" i="8"/>
  <c r="I242" i="8"/>
  <c r="J241" i="8"/>
  <c r="I241" i="8"/>
  <c r="J240" i="8"/>
  <c r="I240" i="8"/>
  <c r="J239" i="8"/>
  <c r="I239" i="8"/>
  <c r="J238" i="8"/>
  <c r="I238" i="8"/>
  <c r="J237" i="8"/>
  <c r="I237" i="8"/>
  <c r="J236" i="8"/>
  <c r="I236" i="8"/>
  <c r="J235" i="8"/>
  <c r="I235" i="8"/>
  <c r="J234" i="8"/>
  <c r="I234" i="8"/>
  <c r="J233" i="8"/>
  <c r="I233" i="8"/>
  <c r="J232" i="8"/>
  <c r="I232" i="8"/>
  <c r="J231" i="8"/>
  <c r="I231" i="8"/>
  <c r="J230" i="8"/>
  <c r="I230" i="8"/>
  <c r="J229" i="8"/>
  <c r="I229" i="8"/>
  <c r="J228" i="8"/>
  <c r="I228" i="8"/>
  <c r="J227" i="8"/>
  <c r="I227" i="8"/>
  <c r="J226" i="8"/>
  <c r="I226" i="8"/>
  <c r="J225" i="8"/>
  <c r="I225" i="8"/>
  <c r="J224" i="8"/>
  <c r="I224" i="8"/>
  <c r="J223" i="8"/>
  <c r="I223" i="8"/>
  <c r="J222" i="8"/>
  <c r="I222" i="8"/>
  <c r="J221" i="8"/>
  <c r="I221" i="8"/>
  <c r="J220" i="8"/>
  <c r="I220" i="8"/>
  <c r="J219" i="8"/>
  <c r="I219" i="8"/>
  <c r="J218" i="8"/>
  <c r="I218" i="8"/>
  <c r="J217" i="8"/>
  <c r="I217" i="8"/>
  <c r="J216" i="8"/>
  <c r="I216" i="8"/>
  <c r="J215" i="8"/>
  <c r="I215" i="8"/>
  <c r="J214" i="8"/>
  <c r="I214" i="8"/>
  <c r="J213" i="8"/>
  <c r="I213" i="8"/>
  <c r="J212" i="8"/>
  <c r="I212" i="8"/>
  <c r="J211" i="8"/>
  <c r="I211" i="8"/>
  <c r="J210" i="8"/>
  <c r="I210" i="8"/>
  <c r="J209" i="8"/>
  <c r="I209" i="8"/>
  <c r="J208" i="8"/>
  <c r="I208" i="8"/>
  <c r="J207" i="8"/>
  <c r="I207" i="8"/>
  <c r="J206" i="8"/>
  <c r="I206" i="8"/>
  <c r="J205" i="8"/>
  <c r="I205" i="8"/>
  <c r="J204" i="8"/>
  <c r="I204" i="8"/>
  <c r="J203" i="8"/>
  <c r="I203" i="8"/>
  <c r="J202" i="8"/>
  <c r="I202" i="8"/>
  <c r="J201" i="8"/>
  <c r="I201" i="8"/>
  <c r="J200" i="8"/>
  <c r="I200" i="8"/>
  <c r="J199" i="8"/>
  <c r="I199" i="8"/>
  <c r="J198" i="8"/>
  <c r="I198" i="8"/>
  <c r="J197" i="8"/>
  <c r="I197" i="8"/>
  <c r="J196" i="8"/>
  <c r="I196" i="8"/>
  <c r="J195" i="8"/>
  <c r="I195" i="8"/>
  <c r="J194" i="8"/>
  <c r="I194" i="8"/>
  <c r="J193" i="8"/>
  <c r="I193" i="8"/>
  <c r="J192" i="8"/>
  <c r="I192" i="8"/>
  <c r="J191" i="8"/>
  <c r="I191" i="8"/>
  <c r="J190" i="8"/>
  <c r="I190" i="8"/>
  <c r="J189" i="8"/>
  <c r="I189" i="8"/>
  <c r="J188" i="8"/>
  <c r="I188" i="8"/>
  <c r="J187" i="8"/>
  <c r="I187" i="8"/>
  <c r="J186" i="8"/>
  <c r="I186" i="8"/>
  <c r="J185" i="8"/>
  <c r="I185" i="8"/>
  <c r="J184" i="8"/>
  <c r="I184" i="8"/>
  <c r="J183" i="8"/>
  <c r="I183" i="8"/>
  <c r="J182" i="8"/>
  <c r="I182" i="8"/>
  <c r="J181" i="8"/>
  <c r="I181" i="8"/>
  <c r="J180" i="8"/>
  <c r="I180" i="8"/>
  <c r="J179" i="8"/>
  <c r="I179" i="8"/>
  <c r="J178" i="8"/>
  <c r="I178" i="8"/>
  <c r="J177" i="8"/>
  <c r="I177" i="8"/>
  <c r="J176" i="8"/>
  <c r="I176" i="8"/>
  <c r="J175" i="8"/>
  <c r="I175" i="8"/>
  <c r="J174" i="8"/>
  <c r="I174" i="8"/>
  <c r="J173" i="8"/>
  <c r="I173" i="8"/>
  <c r="J172" i="8"/>
  <c r="I172" i="8"/>
  <c r="J171" i="8"/>
  <c r="I171" i="8"/>
  <c r="J170" i="8"/>
  <c r="I170" i="8"/>
  <c r="J169" i="8"/>
  <c r="I169" i="8"/>
  <c r="J168" i="8"/>
  <c r="I168" i="8"/>
  <c r="J167" i="8"/>
  <c r="I167" i="8"/>
  <c r="J166" i="8"/>
  <c r="I166" i="8"/>
  <c r="J165" i="8"/>
  <c r="I165" i="8"/>
  <c r="J164" i="8"/>
  <c r="I164" i="8"/>
  <c r="J163" i="8"/>
  <c r="I163" i="8"/>
  <c r="J162" i="8"/>
  <c r="I162" i="8"/>
  <c r="J161" i="8"/>
  <c r="I161" i="8"/>
  <c r="J160" i="8"/>
  <c r="I160" i="8"/>
  <c r="J159" i="8"/>
  <c r="I159" i="8"/>
  <c r="J158" i="8"/>
  <c r="I158" i="8"/>
  <c r="J157" i="8"/>
  <c r="I157" i="8"/>
  <c r="J156" i="8"/>
  <c r="I156" i="8"/>
  <c r="J155" i="8"/>
  <c r="I155" i="8"/>
  <c r="J154" i="8"/>
  <c r="I154" i="8"/>
  <c r="J153" i="8"/>
  <c r="I153" i="8"/>
  <c r="J152" i="8"/>
  <c r="I152" i="8"/>
  <c r="J151" i="8"/>
  <c r="I151" i="8"/>
  <c r="J150" i="8"/>
  <c r="I150" i="8"/>
  <c r="J149" i="8"/>
  <c r="I149" i="8"/>
  <c r="J148" i="8"/>
  <c r="I148" i="8"/>
  <c r="J147" i="8"/>
  <c r="I147" i="8"/>
  <c r="J146" i="8"/>
  <c r="I146" i="8"/>
  <c r="J145" i="8"/>
  <c r="I145" i="8"/>
  <c r="J144" i="8"/>
  <c r="I144" i="8"/>
  <c r="J143" i="8"/>
  <c r="I143" i="8"/>
  <c r="J142" i="8"/>
  <c r="I142" i="8"/>
  <c r="J141" i="8"/>
  <c r="I141" i="8"/>
  <c r="J140" i="8"/>
  <c r="I140" i="8"/>
  <c r="J139" i="8"/>
  <c r="I139" i="8"/>
  <c r="J138" i="8"/>
  <c r="I138" i="8"/>
  <c r="J137" i="8"/>
  <c r="I137" i="8"/>
  <c r="J136" i="8"/>
  <c r="I136" i="8"/>
  <c r="J135" i="8"/>
  <c r="I135" i="8"/>
  <c r="J134" i="8"/>
  <c r="I134" i="8"/>
  <c r="J133" i="8"/>
  <c r="I133" i="8"/>
  <c r="J132" i="8"/>
  <c r="I132" i="8"/>
  <c r="J131" i="8"/>
  <c r="I131" i="8"/>
  <c r="J130" i="8"/>
  <c r="I130" i="8"/>
  <c r="J129" i="8"/>
  <c r="I129" i="8"/>
  <c r="J128" i="8"/>
  <c r="I128" i="8"/>
  <c r="J127" i="8"/>
  <c r="I127" i="8"/>
  <c r="J126" i="8"/>
  <c r="I126" i="8"/>
  <c r="J125" i="8"/>
  <c r="I125" i="8"/>
  <c r="J124" i="8"/>
  <c r="I124" i="8"/>
  <c r="J123" i="8"/>
  <c r="I123" i="8"/>
  <c r="J122" i="8"/>
  <c r="I122" i="8"/>
  <c r="J121" i="8"/>
  <c r="I121" i="8"/>
  <c r="J120" i="8"/>
  <c r="I120" i="8"/>
  <c r="J119" i="8"/>
  <c r="I119" i="8"/>
  <c r="J118" i="8"/>
  <c r="I118" i="8"/>
  <c r="J117" i="8"/>
  <c r="I117" i="8"/>
  <c r="J116" i="8"/>
  <c r="I116" i="8"/>
  <c r="J115" i="8"/>
  <c r="I115" i="8"/>
  <c r="J114" i="8"/>
  <c r="I114" i="8"/>
  <c r="J113" i="8"/>
  <c r="I113" i="8"/>
  <c r="J112" i="8"/>
  <c r="I112" i="8"/>
  <c r="J111" i="8"/>
  <c r="I111" i="8"/>
  <c r="J110" i="8"/>
  <c r="I110" i="8"/>
  <c r="J109" i="8"/>
  <c r="I109" i="8"/>
  <c r="J108" i="8"/>
  <c r="I108" i="8"/>
  <c r="J107" i="8"/>
  <c r="I107" i="8"/>
  <c r="J106" i="8"/>
  <c r="I106" i="8"/>
  <c r="J105" i="8"/>
  <c r="I105" i="8"/>
  <c r="J104" i="8"/>
  <c r="I104" i="8"/>
  <c r="J103" i="8"/>
  <c r="I103" i="8"/>
  <c r="J102" i="8"/>
  <c r="I102" i="8"/>
  <c r="J101" i="8"/>
  <c r="I101" i="8"/>
  <c r="J100" i="8"/>
  <c r="I100" i="8"/>
  <c r="J99" i="8"/>
  <c r="I99" i="8"/>
  <c r="J98" i="8"/>
  <c r="I98" i="8"/>
  <c r="J97" i="8"/>
  <c r="I97" i="8"/>
  <c r="J96" i="8"/>
  <c r="I96" i="8"/>
  <c r="J95" i="8"/>
  <c r="I95" i="8"/>
  <c r="J94" i="8"/>
  <c r="I94" i="8"/>
  <c r="J93" i="8"/>
  <c r="I93" i="8"/>
  <c r="J92" i="8"/>
  <c r="I92" i="8"/>
  <c r="J91" i="8"/>
  <c r="I91" i="8"/>
  <c r="J90" i="8"/>
  <c r="I90" i="8"/>
  <c r="J89" i="8"/>
  <c r="I89" i="8"/>
  <c r="J88" i="8"/>
  <c r="I88" i="8"/>
  <c r="J87" i="8"/>
  <c r="I87" i="8"/>
  <c r="J86" i="8"/>
  <c r="I86" i="8"/>
  <c r="J85" i="8"/>
  <c r="I85" i="8"/>
  <c r="J84" i="8"/>
  <c r="I84" i="8"/>
  <c r="J83" i="8"/>
  <c r="I83" i="8"/>
  <c r="J82" i="8"/>
  <c r="I82" i="8"/>
  <c r="J81" i="8"/>
  <c r="I81" i="8"/>
  <c r="J80" i="8"/>
  <c r="I80" i="8"/>
  <c r="J79" i="8"/>
  <c r="I79" i="8"/>
  <c r="J78" i="8"/>
  <c r="I78" i="8"/>
  <c r="J77" i="8"/>
  <c r="I77" i="8"/>
  <c r="J76" i="8"/>
  <c r="I76" i="8"/>
  <c r="J75" i="8"/>
  <c r="I75" i="8"/>
  <c r="J74" i="8"/>
  <c r="I74" i="8"/>
  <c r="J73" i="8"/>
  <c r="I73" i="8"/>
  <c r="J72" i="8"/>
  <c r="I72" i="8"/>
  <c r="J71" i="8"/>
  <c r="I71" i="8"/>
  <c r="J70" i="8"/>
  <c r="I70" i="8"/>
  <c r="J69" i="8"/>
  <c r="I69" i="8"/>
  <c r="J68" i="8"/>
  <c r="I68" i="8"/>
  <c r="J67" i="8"/>
  <c r="I67" i="8"/>
  <c r="J66" i="8"/>
  <c r="I66" i="8"/>
  <c r="J65" i="8"/>
  <c r="I65" i="8"/>
  <c r="J64" i="8"/>
  <c r="I64" i="8"/>
  <c r="J63" i="8"/>
  <c r="I63" i="8"/>
  <c r="J62" i="8"/>
  <c r="I62" i="8"/>
  <c r="J61" i="8"/>
  <c r="I61" i="8"/>
  <c r="J60" i="8"/>
  <c r="I60" i="8"/>
  <c r="J59" i="8"/>
  <c r="I59" i="8"/>
  <c r="J58" i="8"/>
  <c r="I58" i="8"/>
  <c r="J57" i="8"/>
  <c r="I57" i="8"/>
  <c r="J56" i="8"/>
  <c r="I56" i="8"/>
  <c r="J55" i="8"/>
  <c r="I55" i="8"/>
  <c r="J54" i="8"/>
  <c r="I54" i="8"/>
  <c r="J53" i="8"/>
  <c r="I53" i="8"/>
  <c r="J52" i="8"/>
  <c r="I52" i="8"/>
  <c r="J51" i="8"/>
  <c r="I51" i="8"/>
  <c r="J50" i="8"/>
  <c r="I50" i="8"/>
  <c r="J49" i="8"/>
  <c r="I49" i="8"/>
  <c r="J48" i="8"/>
  <c r="I48" i="8"/>
  <c r="J47" i="8"/>
  <c r="I47" i="8"/>
  <c r="J46" i="8"/>
  <c r="I46" i="8"/>
  <c r="J45" i="8"/>
  <c r="I45" i="8"/>
  <c r="J44" i="8"/>
  <c r="I44" i="8"/>
  <c r="J43" i="8"/>
  <c r="I43" i="8"/>
  <c r="J42" i="8"/>
  <c r="I42" i="8"/>
  <c r="J41" i="8"/>
  <c r="I41" i="8"/>
  <c r="J40" i="8"/>
  <c r="I40" i="8"/>
  <c r="J39" i="8"/>
  <c r="I39" i="8"/>
  <c r="J38" i="8"/>
  <c r="I38" i="8"/>
  <c r="J37" i="8"/>
  <c r="I37" i="8"/>
  <c r="J36" i="8"/>
  <c r="I36" i="8"/>
  <c r="J35" i="8"/>
  <c r="I35" i="8"/>
  <c r="J34" i="8"/>
  <c r="I34" i="8"/>
  <c r="J33" i="8"/>
  <c r="I33" i="8"/>
  <c r="J32" i="8"/>
  <c r="I32" i="8"/>
  <c r="J31" i="8"/>
  <c r="I31" i="8"/>
  <c r="J30" i="8"/>
  <c r="I30" i="8"/>
  <c r="J29" i="8"/>
  <c r="I29" i="8"/>
  <c r="J28" i="8"/>
  <c r="I28" i="8"/>
  <c r="J27" i="8"/>
  <c r="I27" i="8"/>
  <c r="J26" i="8"/>
  <c r="I26" i="8"/>
  <c r="J25" i="8"/>
  <c r="I25" i="8"/>
  <c r="J24" i="8"/>
  <c r="I24" i="8"/>
  <c r="J23" i="8"/>
  <c r="I23" i="8"/>
  <c r="J22" i="8"/>
  <c r="I22" i="8"/>
  <c r="J21" i="8"/>
  <c r="I21" i="8"/>
  <c r="J20" i="8"/>
  <c r="I20" i="8"/>
  <c r="J19" i="8"/>
  <c r="I19" i="8"/>
  <c r="J18" i="8"/>
  <c r="I18" i="8"/>
  <c r="J17" i="8"/>
  <c r="I17" i="8"/>
  <c r="J16" i="8"/>
  <c r="I16" i="8"/>
  <c r="J15" i="8"/>
  <c r="I15" i="8"/>
  <c r="J14" i="8"/>
  <c r="I14" i="8"/>
  <c r="J13" i="8"/>
  <c r="I13" i="8"/>
  <c r="J12" i="8"/>
  <c r="I12" i="8"/>
  <c r="J11" i="8"/>
  <c r="I11" i="8"/>
  <c r="J10" i="8"/>
  <c r="I10" i="8"/>
  <c r="J9" i="8"/>
  <c r="I9" i="8"/>
  <c r="J8" i="8"/>
  <c r="I8" i="8"/>
  <c r="J7" i="8"/>
  <c r="I7" i="8"/>
  <c r="J6" i="8"/>
  <c r="I6" i="8"/>
  <c r="J5" i="8"/>
  <c r="I5" i="8"/>
  <c r="J4" i="8"/>
  <c r="I4" i="8"/>
  <c r="I1295" i="9"/>
  <c r="H1295" i="9"/>
  <c r="G1295" i="9"/>
  <c r="F1295" i="9"/>
  <c r="E1295" i="9"/>
  <c r="D1295" i="9"/>
</calcChain>
</file>

<file path=xl/sharedStrings.xml><?xml version="1.0" encoding="utf-8"?>
<sst xmlns="http://schemas.openxmlformats.org/spreadsheetml/2006/main" count="31153" uniqueCount="3281">
  <si>
    <t>FIRST 4 DIGETS</t>
  </si>
  <si>
    <t>Middle 4 Digets</t>
  </si>
  <si>
    <t>Item Extract</t>
  </si>
  <si>
    <t>Description     % Inc</t>
  </si>
  <si>
    <t>0101</t>
  </si>
  <si>
    <t>COUNCIL</t>
  </si>
  <si>
    <t>1000</t>
  </si>
  <si>
    <t>Salaries;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</si>
  <si>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</si>
  <si>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</si>
  <si>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</si>
  <si>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</si>
  <si>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</si>
  <si>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</si>
  <si>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</si>
  <si>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</si>
  <si>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</si>
  <si>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</si>
  <si>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</si>
  <si>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</si>
  <si>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1050</t>
  </si>
  <si>
    <t>1051</t>
  </si>
  <si>
    <t>1052</t>
  </si>
  <si>
    <t>1055</t>
  </si>
  <si>
    <t>1092</t>
  </si>
  <si>
    <t>1093</t>
  </si>
  <si>
    <t>1094</t>
  </si>
  <si>
    <t>1095</t>
  </si>
  <si>
    <t>1096</t>
  </si>
  <si>
    <t>1097</t>
  </si>
  <si>
    <t>2000</t>
  </si>
  <si>
    <t>4000</t>
  </si>
  <si>
    <t>5000</t>
  </si>
  <si>
    <t>5001</t>
  </si>
  <si>
    <t>5002</t>
  </si>
  <si>
    <t>5003</t>
  </si>
  <si>
    <t>5051</t>
  </si>
  <si>
    <t>5052</t>
  </si>
  <si>
    <t>6000</t>
  </si>
  <si>
    <t>6001</t>
  </si>
  <si>
    <t>6109</t>
  </si>
  <si>
    <t>6110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</si>
  <si>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</si>
  <si>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</si>
  <si>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</si>
  <si>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</si>
  <si>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</si>
  <si>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</si>
  <si>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</si>
  <si>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</si>
  <si>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</si>
  <si>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</si>
  <si>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</si>
  <si>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</si>
  <si>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</si>
  <si>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</si>
  <si>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6214</t>
  </si>
  <si>
    <t>6215</t>
  </si>
  <si>
    <t>6216</t>
  </si>
  <si>
    <t>6217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</si>
  <si>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</si>
  <si>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</si>
  <si>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</si>
  <si>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</si>
  <si>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</si>
  <si>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</si>
  <si>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</si>
  <si>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</si>
  <si>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</si>
  <si>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</si>
  <si>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</si>
  <si>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</si>
  <si>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</si>
  <si>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</si>
  <si>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</si>
  <si>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</si>
  <si>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</si>
  <si>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</si>
  <si>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</si>
  <si>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</si>
  <si>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</si>
  <si>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</si>
  <si>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</si>
  <si>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</si>
  <si>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</si>
  <si>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</si>
  <si>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</si>
  <si>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</si>
  <si>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</si>
  <si>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</si>
  <si>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</si>
  <si>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</si>
  <si>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</si>
  <si>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</si>
  <si>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</si>
  <si>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</si>
  <si>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</si>
  <si>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</si>
  <si>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</si>
  <si>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</si>
  <si>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</si>
  <si>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</si>
  <si>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</si>
  <si>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</si>
  <si>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</si>
  <si>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</si>
  <si>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</si>
  <si>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</si>
  <si>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</si>
  <si>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</si>
  <si>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</si>
  <si>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</si>
  <si>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</si>
  <si>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</si>
  <si>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</si>
  <si>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</si>
  <si>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</si>
  <si>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</si>
  <si>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</si>
  <si>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</si>
  <si>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</si>
  <si>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</si>
  <si>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</si>
  <si>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</si>
  <si>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</si>
  <si>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</si>
  <si>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</si>
  <si>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</si>
  <si>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</si>
  <si>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6800</t>
  </si>
  <si>
    <t>6801</t>
  </si>
  <si>
    <t>6802</t>
  </si>
  <si>
    <t>6803</t>
  </si>
  <si>
    <t>6804</t>
  </si>
  <si>
    <t>6805</t>
  </si>
  <si>
    <t>6806</t>
  </si>
  <si>
    <t>6807</t>
  </si>
  <si>
    <t>6808</t>
  </si>
  <si>
    <t>6809</t>
  </si>
  <si>
    <t>6810</t>
  </si>
  <si>
    <t>6811</t>
  </si>
  <si>
    <t>6812</t>
  </si>
  <si>
    <t>6813</t>
  </si>
  <si>
    <t>6814</t>
  </si>
  <si>
    <t>6815</t>
  </si>
  <si>
    <t>6816</t>
  </si>
  <si>
    <t>6817</t>
  </si>
  <si>
    <t>6818</t>
  </si>
  <si>
    <t>7500</t>
  </si>
  <si>
    <t>7501</t>
  </si>
  <si>
    <t>7502</t>
  </si>
  <si>
    <t>7503</t>
  </si>
  <si>
    <t>7504</t>
  </si>
  <si>
    <t>8000</t>
  </si>
  <si>
    <t>8001</t>
  </si>
  <si>
    <t>8002</t>
  </si>
  <si>
    <t>8003</t>
  </si>
  <si>
    <t>8004</t>
  </si>
  <si>
    <t>8005</t>
  </si>
  <si>
    <t>8051</t>
  </si>
  <si>
    <t>8052</t>
  </si>
  <si>
    <t>8053</t>
  </si>
  <si>
    <t>8054</t>
  </si>
  <si>
    <t>8055</t>
  </si>
  <si>
    <t>8100</t>
  </si>
  <si>
    <t>8101</t>
  </si>
  <si>
    <t>8102</t>
  </si>
  <si>
    <t>8103</t>
  </si>
  <si>
    <t>8104</t>
  </si>
  <si>
    <t>8105</t>
  </si>
  <si>
    <t>8106</t>
  </si>
  <si>
    <t>8107</t>
  </si>
  <si>
    <t>8108</t>
  </si>
  <si>
    <t>8150</t>
  </si>
  <si>
    <t>8151</t>
  </si>
  <si>
    <t>8200</t>
  </si>
  <si>
    <t>8250</t>
  </si>
  <si>
    <t>8251</t>
  </si>
  <si>
    <t>8300</t>
  </si>
  <si>
    <t>8301</t>
  </si>
  <si>
    <t>8351</t>
  </si>
  <si>
    <t>8400</t>
  </si>
  <si>
    <t>8401</t>
  </si>
  <si>
    <t>8402</t>
  </si>
  <si>
    <t>8403</t>
  </si>
  <si>
    <t>8404</t>
  </si>
  <si>
    <t>8405</t>
  </si>
  <si>
    <t>8450</t>
  </si>
  <si>
    <t>8451</t>
  </si>
  <si>
    <t>8452</t>
  </si>
  <si>
    <t>8453</t>
  </si>
  <si>
    <t>8454</t>
  </si>
  <si>
    <t>8455</t>
  </si>
  <si>
    <t>8456</t>
  </si>
  <si>
    <t>8500</t>
  </si>
  <si>
    <t>8501</t>
  </si>
  <si>
    <t>8502</t>
  </si>
  <si>
    <t>8503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</si>
  <si>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</si>
  <si>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</si>
  <si>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</si>
  <si>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</si>
  <si>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</si>
  <si>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</si>
  <si>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</si>
  <si>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</si>
  <si>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</si>
  <si>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</si>
  <si>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</si>
  <si>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</si>
  <si>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</si>
  <si>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</si>
  <si>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</si>
  <si>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</si>
  <si>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</si>
  <si>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0102</t>
  </si>
  <si>
    <t>MUNICIPAL MANAGER</t>
  </si>
  <si>
    <t>Performance Bonus;</t>
  </si>
  <si>
    <t>0201</t>
  </si>
  <si>
    <t>BUDGET &amp; TREASURY</t>
  </si>
  <si>
    <t>Annual Bonus;</t>
  </si>
  <si>
    <t>Allowance - Telephone;</t>
  </si>
  <si>
    <t>Allowance Standby;</t>
  </si>
  <si>
    <t>Housing Subsidy ;</t>
  </si>
  <si>
    <t>Overtime;</t>
  </si>
  <si>
    <t>Allowance - Other;</t>
  </si>
  <si>
    <t>Temporary Workers;</t>
  </si>
  <si>
    <t>Allowance - Vehicle;</t>
  </si>
  <si>
    <t>Industrial Council Levy;</t>
  </si>
  <si>
    <t>Skills Development Levy;</t>
  </si>
  <si>
    <t>Compensation Commissioner;</t>
  </si>
  <si>
    <t>Medical Aid Fund;</t>
  </si>
  <si>
    <t>Pension Fund ;</t>
  </si>
  <si>
    <t>UIF;</t>
  </si>
  <si>
    <t>Medical - PJS Vorster;Admi</t>
  </si>
  <si>
    <t>Councillors - Allowance;</t>
  </si>
  <si>
    <t>Councillors - Telephone Al</t>
  </si>
  <si>
    <t>Councillors - Travel Allow</t>
  </si>
  <si>
    <t>Councillors - SDL;</t>
  </si>
  <si>
    <t>Councillors - Medical Aid;</t>
  </si>
  <si>
    <t>Councillors - Pension Fund</t>
  </si>
  <si>
    <t>Bad Debts;</t>
  </si>
  <si>
    <t>Depreciation;</t>
  </si>
  <si>
    <t>Finance Lease;</t>
  </si>
  <si>
    <t>Interest External Loans;</t>
  </si>
  <si>
    <t>Interest - DBSA;</t>
  </si>
  <si>
    <t>Interest - HP;</t>
  </si>
  <si>
    <t>Redemption - External Loan</t>
  </si>
  <si>
    <t>Redemption - DBSA;</t>
  </si>
  <si>
    <t>Bulk Electricity Purchases</t>
  </si>
  <si>
    <t>Bulk Water Purchases;</t>
  </si>
  <si>
    <t>Arrears Contribution;Finan</t>
  </si>
  <si>
    <t>Rental-Other;Finance</t>
  </si>
  <si>
    <t>Donations &amp; Grants;</t>
  </si>
  <si>
    <t>Free Basic Services;</t>
  </si>
  <si>
    <t>Equitable Share-Indigent S</t>
  </si>
  <si>
    <t>Equitable share - Council;</t>
  </si>
  <si>
    <t>Equitable share - Water;Fi</t>
  </si>
  <si>
    <t>Equitable share - Fire Fig</t>
  </si>
  <si>
    <t>Equitable share - Refuse R</t>
  </si>
  <si>
    <t>Equitable share - Sewerage</t>
  </si>
  <si>
    <t>MIG Repayment;Manager Tech</t>
  </si>
  <si>
    <t>DWAF Repayment;Manager Tec</t>
  </si>
  <si>
    <t>MIG Projects;</t>
  </si>
  <si>
    <t>EPWP Projects;</t>
  </si>
  <si>
    <t>INEPG Projects;</t>
  </si>
  <si>
    <t>FMG Projects;Finance</t>
  </si>
  <si>
    <t>MSIG Projects;Administrati</t>
  </si>
  <si>
    <t>Regional Bulk Infra Projec</t>
  </si>
  <si>
    <t>Xhrariep District Grant Pr</t>
  </si>
  <si>
    <t>PMU Projects;</t>
  </si>
  <si>
    <t>Project - Youth Developmen</t>
  </si>
  <si>
    <t>Project - Performance Man;</t>
  </si>
  <si>
    <t>Rental Payments;</t>
  </si>
  <si>
    <t>Project - FMG;</t>
  </si>
  <si>
    <t>Project - Rural Agricultur</t>
  </si>
  <si>
    <t>Project - LED;</t>
  </si>
  <si>
    <t>Project - LED Strategy;</t>
  </si>
  <si>
    <t>Project - LED Youth;</t>
  </si>
  <si>
    <t>Project -  Ward Committee</t>
  </si>
  <si>
    <t>IDP;</t>
  </si>
  <si>
    <t>Work Study;</t>
  </si>
  <si>
    <t>Advertisements;</t>
  </si>
  <si>
    <t>Bank Charges;Finance</t>
  </si>
  <si>
    <t>Fines &amp; Penalties;Finance</t>
  </si>
  <si>
    <t>Printing &amp; Stationary;</t>
  </si>
  <si>
    <t>Computer Software;</t>
  </si>
  <si>
    <t>Disaster Fund;</t>
  </si>
  <si>
    <t>Audit Fees;Finance</t>
  </si>
  <si>
    <t>Audit Committee Fees;Inter</t>
  </si>
  <si>
    <t>Special Programs Unit;Admi</t>
  </si>
  <si>
    <t>Mayor Entertainment;</t>
  </si>
  <si>
    <t>Pauper Burials;</t>
  </si>
  <si>
    <t>Publications;Community Ser</t>
  </si>
  <si>
    <t>Security Services;</t>
  </si>
  <si>
    <t>Ward Committees;</t>
  </si>
  <si>
    <t>Postage;</t>
  </si>
  <si>
    <t>Tools &amp; Accessories;</t>
  </si>
  <si>
    <t>Health Services;</t>
  </si>
  <si>
    <t>Legal Costs;</t>
  </si>
  <si>
    <t>Rent - Office Equipment;Ad</t>
  </si>
  <si>
    <t>Rent - Equipment;</t>
  </si>
  <si>
    <t>Operating License;</t>
  </si>
  <si>
    <t>Vehicle License;</t>
  </si>
  <si>
    <t>License &amp; Internet Fees;</t>
  </si>
  <si>
    <t>Membership Fees;</t>
  </si>
  <si>
    <t>Inventory (tools,equip,etc</t>
  </si>
  <si>
    <t>Material &amp; Stores;</t>
  </si>
  <si>
    <t>Interest Bank Overdraft;Fi</t>
  </si>
  <si>
    <t>Entertainment;</t>
  </si>
  <si>
    <t>Training;</t>
  </si>
  <si>
    <t>Water Chemicals;</t>
  </si>
  <si>
    <t>Subsistence &amp; Traveling;</t>
  </si>
  <si>
    <t>Computer Costs;</t>
  </si>
  <si>
    <t>Cleaning Materials;</t>
  </si>
  <si>
    <t>Telephone Charges;</t>
  </si>
  <si>
    <t>Tourism;</t>
  </si>
  <si>
    <t>Uniforms &amp; Protective Clot</t>
  </si>
  <si>
    <t>Election Costs;</t>
  </si>
  <si>
    <t>Lost Library Books;</t>
  </si>
  <si>
    <t>Insurance - External;</t>
  </si>
  <si>
    <t>Refreshments;</t>
  </si>
  <si>
    <t>Transport Costs;</t>
  </si>
  <si>
    <t>Fuel &amp; Oil - Vehicles;</t>
  </si>
  <si>
    <t>Cattle Feed;</t>
  </si>
  <si>
    <t>Consumables;</t>
  </si>
  <si>
    <t>Interim Valuations;Propert</t>
  </si>
  <si>
    <t>MSIG - Expenses;Administra</t>
  </si>
  <si>
    <t>Commision Vendors;</t>
  </si>
  <si>
    <t>Electricity Purchases;</t>
  </si>
  <si>
    <t>CCA - Infrastructure;</t>
  </si>
  <si>
    <t>CCA - Tools &amp; Equipment;</t>
  </si>
  <si>
    <t>CCA - Vehicles, Plant &amp; Eq</t>
  </si>
  <si>
    <t>CCA - Furniture &amp; Office E</t>
  </si>
  <si>
    <t>CCA - Town Hall &amp; Ward Off</t>
  </si>
  <si>
    <t>CCA - Community Halls;</t>
  </si>
  <si>
    <t>Professional Services;</t>
  </si>
  <si>
    <t>MIG - Expenses;</t>
  </si>
  <si>
    <t>Investment Adjustment;Fina</t>
  </si>
  <si>
    <t>Internal Audit Fees;Intern</t>
  </si>
  <si>
    <t>R/M - Caravan Park;Communi</t>
  </si>
  <si>
    <t>R/M - Buildings;</t>
  </si>
  <si>
    <t>R/M - Tools &amp; Equipment;</t>
  </si>
  <si>
    <t>R/M - Furniture &amp; Equipmen</t>
  </si>
  <si>
    <t>R/M - Fencing;</t>
  </si>
  <si>
    <t>R/M - Sport Fields;Sport G</t>
  </si>
  <si>
    <t>R/M - Stormwater;</t>
  </si>
  <si>
    <t>R/M - Roads &amp; Streets;</t>
  </si>
  <si>
    <t>R/M - Vehicles &amp; Equipment</t>
  </si>
  <si>
    <t>R/M - Water Reticulation;</t>
  </si>
  <si>
    <t>R/M - Dumping Site;</t>
  </si>
  <si>
    <t>R/M - Traffic &amp; Road Signs</t>
  </si>
  <si>
    <t>R/M - Sewerage;</t>
  </si>
  <si>
    <t>R/M - General ;Parks</t>
  </si>
  <si>
    <t>R/M - Street Lights;</t>
  </si>
  <si>
    <t>R/M - Plant &amp; Equipment;</t>
  </si>
  <si>
    <t>R/M - Network;</t>
  </si>
  <si>
    <t>R/M - Meters;</t>
  </si>
  <si>
    <t>R/M - Grounds/Gardens;</t>
  </si>
  <si>
    <t>Contr - Bad Debts;</t>
  </si>
  <si>
    <t>Contr - Leave Reserve;</t>
  </si>
  <si>
    <t>Contr Fund - Pro-rata Bonu</t>
  </si>
  <si>
    <t>Transfer - Gov Grant Reser</t>
  </si>
  <si>
    <t>Contr - CDF;Chief Financia</t>
  </si>
  <si>
    <t>Property Rates - Farms;Pro</t>
  </si>
  <si>
    <t>Property Rates - Business;</t>
  </si>
  <si>
    <t>Rebate - Property Rates;Pr</t>
  </si>
  <si>
    <t>Property Rates - Governmen</t>
  </si>
  <si>
    <t>Property Rates - Residenti</t>
  </si>
  <si>
    <t>Discount - Rates Overchage</t>
  </si>
  <si>
    <t>Refuse Removal Levies;</t>
  </si>
  <si>
    <t>Water Levies;</t>
  </si>
  <si>
    <t>Electricity Sales;</t>
  </si>
  <si>
    <t>Electricity Sales Pre-paid</t>
  </si>
  <si>
    <t>Sewerage Levies;</t>
  </si>
  <si>
    <t>Rent - Buildings;Council P</t>
  </si>
  <si>
    <t>Rent - Hall;</t>
  </si>
  <si>
    <t>Rent - Sport Fields;Sport</t>
  </si>
  <si>
    <t>Rent - Caravan Park;Sport</t>
  </si>
  <si>
    <t>Rent - Plant &amp; Equipment;</t>
  </si>
  <si>
    <t>Rent - Camps;Camps</t>
  </si>
  <si>
    <t>Rent - Houses;</t>
  </si>
  <si>
    <t>Rent - Crockery;</t>
  </si>
  <si>
    <t>Vodacom Rental;Council Pro</t>
  </si>
  <si>
    <t>Interest - Investments;Fin</t>
  </si>
  <si>
    <t>Interest - Bank Account;Fi</t>
  </si>
  <si>
    <t>Interest on Arrears;Proper</t>
  </si>
  <si>
    <t>Dividends Received;Finance</t>
  </si>
  <si>
    <t>Dividends;Finance</t>
  </si>
  <si>
    <t>Traffic Fines;</t>
  </si>
  <si>
    <t>Fines Library;</t>
  </si>
  <si>
    <t>Permits;</t>
  </si>
  <si>
    <t>Subsidy - Dept of Health;</t>
  </si>
  <si>
    <t>NT Grant - Equitable Share</t>
  </si>
  <si>
    <t>NT Grant - MFMA;Finance</t>
  </si>
  <si>
    <t>NT Grant - Sal Councillors</t>
  </si>
  <si>
    <t>NT Grant - MSIG;Administra</t>
  </si>
  <si>
    <t>Prov Gov - Man Remuneratio</t>
  </si>
  <si>
    <t>NT Grant - MIG;</t>
  </si>
  <si>
    <t>Prov Gov - Spatial Plan;</t>
  </si>
  <si>
    <t>Prov Gov - DWAF;Manager Te</t>
  </si>
  <si>
    <t>NT Grant - EPWP;</t>
  </si>
  <si>
    <t>NT Grant - INEPG;</t>
  </si>
  <si>
    <t>Regional Bulk Infra Grant;</t>
  </si>
  <si>
    <t>Xhariep District Mun Grant</t>
  </si>
  <si>
    <t>Rates Certificates;Finance</t>
  </si>
  <si>
    <t>Discount Received;Finance</t>
  </si>
  <si>
    <t>Re-Connection Fees;</t>
  </si>
  <si>
    <t>Photostats;</t>
  </si>
  <si>
    <t>Sales - Pound (Auctions);</t>
  </si>
  <si>
    <t>Connection Fees;</t>
  </si>
  <si>
    <t>Cemetery Fees;</t>
  </si>
  <si>
    <t>Building Plan &amp; Inspection</t>
  </si>
  <si>
    <t>Sundry Income;</t>
  </si>
  <si>
    <t>Gravel Sales;</t>
  </si>
  <si>
    <t>Sewerage Blockages;</t>
  </si>
  <si>
    <t>Pound Fees;</t>
  </si>
  <si>
    <t>Fees - Lost Library Books</t>
  </si>
  <si>
    <t>Drum Sales;</t>
  </si>
  <si>
    <t>Sale of cattle;Cattle Farm</t>
  </si>
  <si>
    <t>Free Basic Electricity;</t>
  </si>
  <si>
    <t>Free Basic Water;</t>
  </si>
  <si>
    <t>Administration Fees;Financ</t>
  </si>
  <si>
    <t>Legal Fees;Administration</t>
  </si>
  <si>
    <t>Commission Received;Financ</t>
  </si>
  <si>
    <t>Vat Received;Finance</t>
  </si>
  <si>
    <t>0202</t>
  </si>
  <si>
    <t>HUMAN RESOURCE</t>
  </si>
  <si>
    <t>0203</t>
  </si>
  <si>
    <t>INFORMATION TECHNOLOGY</t>
  </si>
  <si>
    <t>0204</t>
  </si>
  <si>
    <t>PROPERTY SERVICE</t>
  </si>
  <si>
    <t>0205</t>
  </si>
  <si>
    <t>OTHER ADMINISTRATION</t>
  </si>
  <si>
    <t>0301</t>
  </si>
  <si>
    <t>PLANNING &amp; DEVELOPEMENT</t>
  </si>
  <si>
    <t>0501</t>
  </si>
  <si>
    <t>LIBRARIES &amp; ARCHIVES</t>
  </si>
  <si>
    <t>0503</t>
  </si>
  <si>
    <t>COMMUNITY HALLS &amp; FACILITIES</t>
  </si>
  <si>
    <t>0504</t>
  </si>
  <si>
    <t>CEMETERIES &amp; CREMATORIUMS</t>
  </si>
  <si>
    <t>0507</t>
  </si>
  <si>
    <t>OTHER COMMUNITY SERVICES</t>
  </si>
  <si>
    <t>0601</t>
  </si>
  <si>
    <t>HOUSING</t>
  </si>
  <si>
    <t>0701</t>
  </si>
  <si>
    <t>POLICE ,TRAFFIC &amp; STREET PARKI</t>
  </si>
  <si>
    <t>0702</t>
  </si>
  <si>
    <t>FIRE FIGHTING &amp; PROTECTION</t>
  </si>
  <si>
    <t>0704</t>
  </si>
  <si>
    <t>PUBLIC SAFETY - CONT OF ANIMAL</t>
  </si>
  <si>
    <t>0801</t>
  </si>
  <si>
    <t>SPORT &amp; RECREATION</t>
  </si>
  <si>
    <t>0903</t>
  </si>
  <si>
    <t>ENVIROMENTAL PROTECTION</t>
  </si>
  <si>
    <t>WASTE WATER MANAGEMENT</t>
  </si>
  <si>
    <t>DESCRIPTION not found</t>
  </si>
  <si>
    <t>WASTE MANAGEMENT</t>
  </si>
  <si>
    <t>1101</t>
  </si>
  <si>
    <t>ROADS TRANSPORT</t>
  </si>
  <si>
    <t>1201</t>
  </si>
  <si>
    <t>WATER DISTRIBUTION</t>
  </si>
  <si>
    <t>1301</t>
  </si>
  <si>
    <t>ELECTRICITY DISTRIBUTION</t>
  </si>
  <si>
    <t>LAST 4 Digets</t>
  </si>
  <si>
    <t>0003</t>
  </si>
  <si>
    <t>Director Corporate services</t>
  </si>
  <si>
    <t>0004</t>
  </si>
  <si>
    <t>Director Technical srvices</t>
  </si>
  <si>
    <t>0005</t>
  </si>
  <si>
    <t>Internal Auditor</t>
  </si>
  <si>
    <t>0006</t>
  </si>
  <si>
    <t>Administration</t>
  </si>
  <si>
    <t>0007</t>
  </si>
  <si>
    <t>C F O</t>
  </si>
  <si>
    <t>0008</t>
  </si>
  <si>
    <t>FINANCE</t>
  </si>
  <si>
    <t>0009</t>
  </si>
  <si>
    <t>PROPERTY RATES</t>
  </si>
  <si>
    <t>0010</t>
  </si>
  <si>
    <t>MAN Community services</t>
  </si>
  <si>
    <t>0011</t>
  </si>
  <si>
    <t>Community Services Dept</t>
  </si>
  <si>
    <t>0012</t>
  </si>
  <si>
    <t>Cattle Farming</t>
  </si>
  <si>
    <t>0013</t>
  </si>
  <si>
    <t>Council Property</t>
  </si>
  <si>
    <t>0014</t>
  </si>
  <si>
    <t>Camps</t>
  </si>
  <si>
    <t>0015</t>
  </si>
  <si>
    <t>Parks</t>
  </si>
  <si>
    <t>0016</t>
  </si>
  <si>
    <t>Sportsground</t>
  </si>
  <si>
    <t>0017</t>
  </si>
  <si>
    <t>Zastron Unit</t>
  </si>
  <si>
    <t>0018</t>
  </si>
  <si>
    <t>Smithfield Unit</t>
  </si>
  <si>
    <t>0019</t>
  </si>
  <si>
    <t>Rouxville Unit</t>
  </si>
  <si>
    <t>0020</t>
  </si>
  <si>
    <t>Regional Bulk Infra Projects</t>
  </si>
  <si>
    <t>LEDGER</t>
  </si>
  <si>
    <t>Capital Development Fund;</t>
  </si>
  <si>
    <t>AD00</t>
  </si>
  <si>
    <t>Elec Deposit - Escom;</t>
  </si>
  <si>
    <t>AD05</t>
  </si>
  <si>
    <t>Fuel Deposit - Excel;</t>
  </si>
  <si>
    <t>AD10</t>
  </si>
  <si>
    <t>Input VAT;</t>
  </si>
  <si>
    <t xml:space="preserve">Project - Rural Agriculture </t>
  </si>
  <si>
    <t>AD15</t>
  </si>
  <si>
    <t>Interns - Xariep DM;</t>
  </si>
  <si>
    <t>AD20</t>
  </si>
  <si>
    <t>PAYE Owing - Personnel;</t>
  </si>
  <si>
    <t>AD25</t>
  </si>
  <si>
    <t>Prov Hosp Refund;</t>
  </si>
  <si>
    <t>AD30</t>
  </si>
  <si>
    <t>RD Cheques;</t>
  </si>
  <si>
    <t>AD35</t>
  </si>
  <si>
    <t>Salary Debtors;</t>
  </si>
  <si>
    <t>AD40</t>
  </si>
  <si>
    <t>Sundry Debtors;</t>
  </si>
  <si>
    <t>AD45</t>
  </si>
  <si>
    <t>UIF Debtors;</t>
  </si>
  <si>
    <t>AD50</t>
  </si>
  <si>
    <t>VAT Control Account;</t>
  </si>
  <si>
    <t>DB00</t>
  </si>
  <si>
    <t>ABSA Traffic 2810000018;</t>
  </si>
  <si>
    <t>DB05</t>
  </si>
  <si>
    <t>FNB 53593549308;</t>
  </si>
  <si>
    <t>DB10</t>
  </si>
  <si>
    <t>Petty Cash Advances;</t>
  </si>
  <si>
    <t>DB15</t>
  </si>
  <si>
    <t>Standard 041952766;</t>
  </si>
  <si>
    <t>H000</t>
  </si>
  <si>
    <t>Accumulated (Surplus)/Defici</t>
  </si>
  <si>
    <t>H005</t>
  </si>
  <si>
    <t>(Surplus)/Deficit Adj Acc;</t>
  </si>
  <si>
    <t>H010</t>
  </si>
  <si>
    <t>OPENING BALANCE;</t>
  </si>
  <si>
    <t>J000</t>
  </si>
  <si>
    <t>Bank Overdraft-Centlec;</t>
  </si>
  <si>
    <t>J005</t>
  </si>
  <si>
    <t>C/Deposist Electricity;</t>
  </si>
  <si>
    <t>J010</t>
  </si>
  <si>
    <t>C/Deposits Rent;</t>
  </si>
  <si>
    <t>J015</t>
  </si>
  <si>
    <t>C/Deposits Water;</t>
  </si>
  <si>
    <t>J025</t>
  </si>
  <si>
    <t>DBSA L1 - Consolidation;</t>
  </si>
  <si>
    <t>J030</t>
  </si>
  <si>
    <t>Highmast Lighting-Centlec;</t>
  </si>
  <si>
    <t>J035</t>
  </si>
  <si>
    <t>J040</t>
  </si>
  <si>
    <t>J045</t>
  </si>
  <si>
    <t>Impr Low Volt-Centlec;</t>
  </si>
  <si>
    <t>J055</t>
  </si>
  <si>
    <t>Replace Domestic Meters;</t>
  </si>
  <si>
    <t>J060</t>
  </si>
  <si>
    <t>Upgrad Low Volt-Centlec;</t>
  </si>
  <si>
    <t>J080</t>
  </si>
  <si>
    <t>Finance Lease Liability;</t>
  </si>
  <si>
    <t>L005</t>
  </si>
  <si>
    <t>C/Deposits Electricity;</t>
  </si>
  <si>
    <t>L010</t>
  </si>
  <si>
    <t>L015</t>
  </si>
  <si>
    <t>L020</t>
  </si>
  <si>
    <t>Consumer Deposits - Centlec;</t>
  </si>
  <si>
    <t>M000</t>
  </si>
  <si>
    <t>Leave Reserve Fund;</t>
  </si>
  <si>
    <t>M005</t>
  </si>
  <si>
    <t>Pro-rata Bonus;</t>
  </si>
  <si>
    <t>M010</t>
  </si>
  <si>
    <t>Provision for rehabilitation</t>
  </si>
  <si>
    <t>N000</t>
  </si>
  <si>
    <t>Creditors-Centlec;</t>
  </si>
  <si>
    <t>N005</t>
  </si>
  <si>
    <t>Creditors Control Account;</t>
  </si>
  <si>
    <t>N401</t>
  </si>
  <si>
    <t>Arrear Int - DBSA;</t>
  </si>
  <si>
    <t>N405</t>
  </si>
  <si>
    <t>C/Debtors' acc in credit;</t>
  </si>
  <si>
    <t>N410</t>
  </si>
  <si>
    <t>Charcoal Project;</t>
  </si>
  <si>
    <t>N415</t>
  </si>
  <si>
    <t>Consbill Adjusting Journals;</t>
  </si>
  <si>
    <t>N420</t>
  </si>
  <si>
    <t>Creditors - DM;</t>
  </si>
  <si>
    <t>N425</t>
  </si>
  <si>
    <t>Creditors - SARS;</t>
  </si>
  <si>
    <t>N430</t>
  </si>
  <si>
    <t>Creditors - UIF;</t>
  </si>
  <si>
    <t>N435</t>
  </si>
  <si>
    <t>Creditors - WCC;</t>
  </si>
  <si>
    <t>N440</t>
  </si>
  <si>
    <t>Deposits Hall &amp; Crockery;</t>
  </si>
  <si>
    <t>N445</t>
  </si>
  <si>
    <t>Medical Pensioners(Charges);</t>
  </si>
  <si>
    <t>N450</t>
  </si>
  <si>
    <t>Output VAT Raised;</t>
  </si>
  <si>
    <t>N455</t>
  </si>
  <si>
    <t>Salary Control Account;</t>
  </si>
  <si>
    <t>N460</t>
  </si>
  <si>
    <t>Salary Creditors;</t>
  </si>
  <si>
    <t>N465</t>
  </si>
  <si>
    <t>SARS - PAYE Personnel;</t>
  </si>
  <si>
    <t>N470</t>
  </si>
  <si>
    <t>Sundry Creditors;</t>
  </si>
  <si>
    <t>N475</t>
  </si>
  <si>
    <t>Surplus Cash/ Shortages;</t>
  </si>
  <si>
    <t>N480</t>
  </si>
  <si>
    <t>Suspense Account;</t>
  </si>
  <si>
    <t>N485</t>
  </si>
  <si>
    <t>UIF Creditors;</t>
  </si>
  <si>
    <t>N490</t>
  </si>
  <si>
    <t>Unknown Deposits;</t>
  </si>
  <si>
    <t>N495</t>
  </si>
  <si>
    <t>VAT Differences;</t>
  </si>
  <si>
    <t>N500</t>
  </si>
  <si>
    <t>VIP Clearing Account;</t>
  </si>
  <si>
    <t>N505</t>
  </si>
  <si>
    <t>Cash Control Acc (Daily);</t>
  </si>
  <si>
    <t>Cash Control Acc (Daily);Aug</t>
  </si>
  <si>
    <t>N510</t>
  </si>
  <si>
    <t>Cash Control Acc (Dir Dep);</t>
  </si>
  <si>
    <t>N520</t>
  </si>
  <si>
    <t>Medical;</t>
  </si>
  <si>
    <t>P000</t>
  </si>
  <si>
    <t>Draught Relief;</t>
  </si>
  <si>
    <t>P005</t>
  </si>
  <si>
    <t>DWAF;</t>
  </si>
  <si>
    <t>P010</t>
  </si>
  <si>
    <t>FMG;</t>
  </si>
  <si>
    <t>P015</t>
  </si>
  <si>
    <t>INEPG - Elec - Plong &amp; Sodim</t>
  </si>
  <si>
    <t>P020</t>
  </si>
  <si>
    <t>MIG ;</t>
  </si>
  <si>
    <t>P025</t>
  </si>
  <si>
    <t>MSIG;</t>
  </si>
  <si>
    <t>P030</t>
  </si>
  <si>
    <t>PHP Housing;</t>
  </si>
  <si>
    <t>P035</t>
  </si>
  <si>
    <t>Prov Grant - Sal Temp Worker</t>
  </si>
  <si>
    <t>P040</t>
  </si>
  <si>
    <t>Prov Grant - Salary Managers</t>
  </si>
  <si>
    <t>P045</t>
  </si>
  <si>
    <t>Prov Grant Rouxville Water;</t>
  </si>
  <si>
    <t>P050</t>
  </si>
  <si>
    <t>Prov Grant;</t>
  </si>
  <si>
    <t>P055</t>
  </si>
  <si>
    <t>Provincial Grant - Elec;</t>
  </si>
  <si>
    <t>P060</t>
  </si>
  <si>
    <t>Spatial Development;</t>
  </si>
  <si>
    <t>P065</t>
  </si>
  <si>
    <t>MIG/FS0312/W - Caledon/SF;</t>
  </si>
  <si>
    <t>P070</t>
  </si>
  <si>
    <t>MIG/FS0440/S - Oxi Ponds;</t>
  </si>
  <si>
    <t>P075</t>
  </si>
  <si>
    <t>MIG/FS0344/S - Sew Zastron;</t>
  </si>
  <si>
    <t>P080</t>
  </si>
  <si>
    <t>MIG/FS0775/R - Road/Rouxv;</t>
  </si>
  <si>
    <t>S000</t>
  </si>
  <si>
    <t>ABSA  4052654487;</t>
  </si>
  <si>
    <t>U000</t>
  </si>
  <si>
    <t>Admin Offices(Rietpoort);</t>
  </si>
  <si>
    <t>Admin Offices(Rietpoort);Dep</t>
  </si>
  <si>
    <t>U005</t>
  </si>
  <si>
    <t>Admin Offices;</t>
  </si>
  <si>
    <t>Admin Offices;Depreciation</t>
  </si>
  <si>
    <t>U010</t>
  </si>
  <si>
    <t>Brewery Tavern;</t>
  </si>
  <si>
    <t xml:space="preserve">Contr Fund - Pro-rata Bonus </t>
  </si>
  <si>
    <t>Brewery Tavern;Depreciation</t>
  </si>
  <si>
    <t>Transfer - Gov Grant Reserve</t>
  </si>
  <si>
    <t>U015</t>
  </si>
  <si>
    <t>Camps &amp; Pound;</t>
  </si>
  <si>
    <t>Camps &amp; Pound;Depreciation</t>
  </si>
  <si>
    <t>U020</t>
  </si>
  <si>
    <t>Civil Buildings;</t>
  </si>
  <si>
    <t>Civil Buildings;Depreciation</t>
  </si>
  <si>
    <t>U025</t>
  </si>
  <si>
    <t>Commonage;</t>
  </si>
  <si>
    <t>Commonage;Depreciation</t>
  </si>
  <si>
    <t>Property Rates - Residential</t>
  </si>
  <si>
    <t>U030</t>
  </si>
  <si>
    <t>Community Hall;</t>
  </si>
  <si>
    <t>Community Hall;Depreciation</t>
  </si>
  <si>
    <t>U035</t>
  </si>
  <si>
    <t>Disaster Management;</t>
  </si>
  <si>
    <t>Disaster Management;Deprecia</t>
  </si>
  <si>
    <t>U040</t>
  </si>
  <si>
    <t>Electricity;</t>
  </si>
  <si>
    <t>Electricity;Depreciation</t>
  </si>
  <si>
    <t>U045</t>
  </si>
  <si>
    <t>Fire Brigade;</t>
  </si>
  <si>
    <t>Fire Brigade;Depreciation</t>
  </si>
  <si>
    <t>U050</t>
  </si>
  <si>
    <t>Fixed Assets - Centlec;</t>
  </si>
  <si>
    <t>U055</t>
  </si>
  <si>
    <t>Land Survey;</t>
  </si>
  <si>
    <t>Land Survey;Depreciation</t>
  </si>
  <si>
    <t>U060</t>
  </si>
  <si>
    <t>Library;</t>
  </si>
  <si>
    <t>Library;Depreciation</t>
  </si>
  <si>
    <t>U065</t>
  </si>
  <si>
    <t>Museum;</t>
  </si>
  <si>
    <t>Museum;Depreciation</t>
  </si>
  <si>
    <t>U070</t>
  </si>
  <si>
    <t>Parks, Grounds &amp; Cemeteries;</t>
  </si>
  <si>
    <t>U075</t>
  </si>
  <si>
    <t>Personnel Housing;</t>
  </si>
  <si>
    <t>Personnel Housing;Depreciati</t>
  </si>
  <si>
    <t>U080</t>
  </si>
  <si>
    <t>Properties;</t>
  </si>
  <si>
    <t>Properties;Depreciation</t>
  </si>
  <si>
    <t>U085</t>
  </si>
  <si>
    <t>Public Health;</t>
  </si>
  <si>
    <t>Public Health;Depreciation</t>
  </si>
  <si>
    <t>U090</t>
  </si>
  <si>
    <t>Public Works(Mofulatshepe);</t>
  </si>
  <si>
    <t>Public Works(Mofulatshepe);D</t>
  </si>
  <si>
    <t>U095</t>
  </si>
  <si>
    <t>Public Works;</t>
  </si>
  <si>
    <t>Public Works;Depreciation</t>
  </si>
  <si>
    <t>U100</t>
  </si>
  <si>
    <t>Refuse Removal;</t>
  </si>
  <si>
    <t>Refuse Removal;Depreciation</t>
  </si>
  <si>
    <t>U105</t>
  </si>
  <si>
    <t>Rietpoort;</t>
  </si>
  <si>
    <t>Rietpoort;Depreciation</t>
  </si>
  <si>
    <t>U110</t>
  </si>
  <si>
    <t>Roleleathunya Housing;</t>
  </si>
  <si>
    <t>Roleleathunya Housing;Deprec</t>
  </si>
  <si>
    <t>U115</t>
  </si>
  <si>
    <t>Rouxville Housing;</t>
  </si>
  <si>
    <t>Rouxville Housing;Depreciati</t>
  </si>
  <si>
    <t>U120</t>
  </si>
  <si>
    <t>Sewerage;</t>
  </si>
  <si>
    <t>Sewerage;Depreciation</t>
  </si>
  <si>
    <t>U125</t>
  </si>
  <si>
    <t>Sports Facilities;</t>
  </si>
  <si>
    <t>Sports Facilities;Depreciati</t>
  </si>
  <si>
    <t>U130</t>
  </si>
  <si>
    <t>Sub-economical Housing;</t>
  </si>
  <si>
    <t>Sub-economical Housing;Depre</t>
  </si>
  <si>
    <t>U135</t>
  </si>
  <si>
    <t>Sundry Assets(Mofulatshepe);</t>
  </si>
  <si>
    <t>U145</t>
  </si>
  <si>
    <t>Tavern;</t>
  </si>
  <si>
    <t>Tavern;Depreciation</t>
  </si>
  <si>
    <t>U150</t>
  </si>
  <si>
    <t>Town Hall &amp; Offices;</t>
  </si>
  <si>
    <t>Town Hall &amp; Offices;Deprecia</t>
  </si>
  <si>
    <t>U155</t>
  </si>
  <si>
    <t>Traffic;</t>
  </si>
  <si>
    <t>Traffic;Depreciation</t>
  </si>
  <si>
    <t>U160</t>
  </si>
  <si>
    <t>Uitkoms Housing;</t>
  </si>
  <si>
    <t>Uitkoms Housing;Depreciation</t>
  </si>
  <si>
    <t>U165</t>
  </si>
  <si>
    <t>Unsold Erven;</t>
  </si>
  <si>
    <t>Unsold Erven;Depreciation</t>
  </si>
  <si>
    <t>U170</t>
  </si>
  <si>
    <t>Vacant Houses;</t>
  </si>
  <si>
    <t>Vacant Houses;Depreciation</t>
  </si>
  <si>
    <t>U175</t>
  </si>
  <si>
    <t>Vehicles &amp; Equipment;</t>
  </si>
  <si>
    <t>Vehicles &amp; Equipment;Depreci</t>
  </si>
  <si>
    <t>U180</t>
  </si>
  <si>
    <t>Water;</t>
  </si>
  <si>
    <t>Water;Depreciation</t>
  </si>
  <si>
    <t>UB00</t>
  </si>
  <si>
    <t>Non-current Assets held for</t>
  </si>
  <si>
    <t>V000</t>
  </si>
  <si>
    <t>Land held for unspecified us</t>
  </si>
  <si>
    <t>V001</t>
  </si>
  <si>
    <t>Buildings leased out;</t>
  </si>
  <si>
    <t>W000</t>
  </si>
  <si>
    <t>ABSA (1014355924);</t>
  </si>
  <si>
    <t>W005</t>
  </si>
  <si>
    <t>ABSA (6074357138);</t>
  </si>
  <si>
    <t>W010</t>
  </si>
  <si>
    <t>ABSA (9074133593);</t>
  </si>
  <si>
    <t>W015</t>
  </si>
  <si>
    <t>ABSA (9086343532);</t>
  </si>
  <si>
    <t>W020</t>
  </si>
  <si>
    <t>FNB (72359004546);</t>
  </si>
  <si>
    <t>W025</t>
  </si>
  <si>
    <t>Old Mutual Flexi Save;</t>
  </si>
  <si>
    <t>W030</t>
  </si>
  <si>
    <t>OVK Holding Shares;</t>
  </si>
  <si>
    <t>W035</t>
  </si>
  <si>
    <t>OVK Operation Shares;</t>
  </si>
  <si>
    <t>Y000</t>
  </si>
  <si>
    <t>Livestock;</t>
  </si>
  <si>
    <t>Y001</t>
  </si>
  <si>
    <t>Y002</t>
  </si>
  <si>
    <t>Y003</t>
  </si>
  <si>
    <t>Land held to be sold;</t>
  </si>
  <si>
    <t>Z000</t>
  </si>
  <si>
    <t>Arrear Services;</t>
  </si>
  <si>
    <t>Z005</t>
  </si>
  <si>
    <t>Bad Debt - VAT;</t>
  </si>
  <si>
    <t>Z010</t>
  </si>
  <si>
    <t>Bad Debt;</t>
  </si>
  <si>
    <t>Z015</t>
  </si>
  <si>
    <t>Debtors - Centlec;</t>
  </si>
  <si>
    <t>Z020</t>
  </si>
  <si>
    <t>Z025</t>
  </si>
  <si>
    <t>Levy;</t>
  </si>
  <si>
    <t>Z030</t>
  </si>
  <si>
    <t>Miscellaneous;</t>
  </si>
  <si>
    <t>Z035</t>
  </si>
  <si>
    <t>Property Rental;</t>
  </si>
  <si>
    <t>Z045</t>
  </si>
  <si>
    <t>Rates;</t>
  </si>
  <si>
    <t>Z050</t>
  </si>
  <si>
    <t>Refuse;</t>
  </si>
  <si>
    <t>Z055</t>
  </si>
  <si>
    <t>Rent Mohokare;</t>
  </si>
  <si>
    <t>Z060</t>
  </si>
  <si>
    <t>Service Fees;</t>
  </si>
  <si>
    <t>Z065</t>
  </si>
  <si>
    <t>Z070</t>
  </si>
  <si>
    <t>Z090</t>
  </si>
  <si>
    <t>Equitable Share Receivable;</t>
  </si>
  <si>
    <t>0021</t>
  </si>
  <si>
    <t>0022</t>
  </si>
  <si>
    <t>0023</t>
  </si>
  <si>
    <t>0024</t>
  </si>
  <si>
    <t>0025</t>
  </si>
  <si>
    <t>6218</t>
  </si>
  <si>
    <t xml:space="preserve">MIG - Spec. </t>
  </si>
  <si>
    <t>MWIG - Spec</t>
  </si>
  <si>
    <t>DWAF - Spec</t>
  </si>
  <si>
    <t>INEPG - Specific</t>
  </si>
  <si>
    <t>Conditional Grant - MIG (Incl Sal)</t>
  </si>
  <si>
    <t>Conditional Grant - FMG  (Incl Sal)</t>
  </si>
  <si>
    <t>Conditional Grant - EPWP  (Incl Sal)</t>
  </si>
  <si>
    <t>Description</t>
  </si>
  <si>
    <t>Budget</t>
  </si>
  <si>
    <t>OpenBalance</t>
  </si>
  <si>
    <t>Debits</t>
  </si>
  <si>
    <t>Credits</t>
  </si>
  <si>
    <t>Dr.Amount</t>
  </si>
  <si>
    <t>Cr.Amount</t>
  </si>
  <si>
    <t>0101/1000/0000</t>
  </si>
  <si>
    <t>0101/1002/0000</t>
  </si>
  <si>
    <t>0101/1003/0000</t>
  </si>
  <si>
    <t>0101/1005/0000</t>
  </si>
  <si>
    <t>0101/1006/0000</t>
  </si>
  <si>
    <t>0101/1009/0000</t>
  </si>
  <si>
    <t>0101/1010/0000</t>
  </si>
  <si>
    <t>0101/1011/0000</t>
  </si>
  <si>
    <t>0101/1013/0000</t>
  </si>
  <si>
    <t>0101/1050/0000</t>
  </si>
  <si>
    <t>0101/1051/0000</t>
  </si>
  <si>
    <t>0101/1052/0000</t>
  </si>
  <si>
    <t>0101/1092/0000</t>
  </si>
  <si>
    <t>0101/1093/0000</t>
  </si>
  <si>
    <t>0101/1094/0000</t>
  </si>
  <si>
    <t>0101/1095/0000</t>
  </si>
  <si>
    <t>0101/1096/0000</t>
  </si>
  <si>
    <t>0101/1097/0000</t>
  </si>
  <si>
    <t>0101/1098/0000</t>
  </si>
  <si>
    <t>0101/6110/0000</t>
  </si>
  <si>
    <t>0101/6200/0000</t>
  </si>
  <si>
    <t>0101/6508/0000</t>
  </si>
  <si>
    <t>0101/6514/0000</t>
  </si>
  <si>
    <t>0101/6516/0000</t>
  </si>
  <si>
    <t>0101/6519/0000</t>
  </si>
  <si>
    <t>0101/6520/0000</t>
  </si>
  <si>
    <t>0101/6521/0000</t>
  </si>
  <si>
    <t>0101/6524/0000</t>
  </si>
  <si>
    <t>0101/6534/0000</t>
  </si>
  <si>
    <t>0101/6535/0000</t>
  </si>
  <si>
    <t>0101/6538/0000</t>
  </si>
  <si>
    <t>0101/6539/0000</t>
  </si>
  <si>
    <t>0101/6541/0000</t>
  </si>
  <si>
    <t>0101/6544/0000</t>
  </si>
  <si>
    <t>0101/6550/0000</t>
  </si>
  <si>
    <t>0101/6554/0000</t>
  </si>
  <si>
    <t>0101/6803/0000</t>
  </si>
  <si>
    <t>0101/6808/0000</t>
  </si>
  <si>
    <t>0101/7501/0000</t>
  </si>
  <si>
    <t>0101/7502/0000</t>
  </si>
  <si>
    <t>0101/8401/0000</t>
  </si>
  <si>
    <t>0101/8403/0000</t>
  </si>
  <si>
    <t>0102/1000/0000</t>
  </si>
  <si>
    <t>0102/1001/0000</t>
  </si>
  <si>
    <t>0102/1002/0000</t>
  </si>
  <si>
    <t>0102/1009/0000</t>
  </si>
  <si>
    <t>0102/1010/0000</t>
  </si>
  <si>
    <t>0102/1011/0000</t>
  </si>
  <si>
    <t>0102/1050/0000</t>
  </si>
  <si>
    <t>0102/1051/0000</t>
  </si>
  <si>
    <t>0102/1052/0000</t>
  </si>
  <si>
    <t>0102/6501/0000</t>
  </si>
  <si>
    <t>0102/6514/0000</t>
  </si>
  <si>
    <t>0102/6534/0000</t>
  </si>
  <si>
    <t>0102/6535/0000</t>
  </si>
  <si>
    <t>0102/6538/0000</t>
  </si>
  <si>
    <t>0102/6541/0000</t>
  </si>
  <si>
    <t>0102/8401/0000</t>
  </si>
  <si>
    <t>0102/8405/0000</t>
  </si>
  <si>
    <t>0201/1000/0007</t>
  </si>
  <si>
    <t>0201/1000/0008</t>
  </si>
  <si>
    <t>0201/1001/0007</t>
  </si>
  <si>
    <t>0201/1002/0008</t>
  </si>
  <si>
    <t>0201/1003/0008</t>
  </si>
  <si>
    <t>0201/1005/0008</t>
  </si>
  <si>
    <t>0201/1006/0008</t>
  </si>
  <si>
    <t>0201/1007/0008</t>
  </si>
  <si>
    <t>0201/1009/0007</t>
  </si>
  <si>
    <t>0201/1009/0008</t>
  </si>
  <si>
    <t>0201/1010/0007</t>
  </si>
  <si>
    <t>0201/1010/0008</t>
  </si>
  <si>
    <t>0201/1011/0007</t>
  </si>
  <si>
    <t>0201/1011/0008</t>
  </si>
  <si>
    <t>0201/1050/0007</t>
  </si>
  <si>
    <t>0201/1050/0008</t>
  </si>
  <si>
    <t>0201/1051/0008</t>
  </si>
  <si>
    <t>0201/1052/0007</t>
  </si>
  <si>
    <t>0201/1052/0008</t>
  </si>
  <si>
    <t>0201/2000/0009</t>
  </si>
  <si>
    <t>0201/4000/0009</t>
  </si>
  <si>
    <t>0201/6109/0008</t>
  </si>
  <si>
    <t>0201/6202/0009</t>
  </si>
  <si>
    <t>0201/6213/0008</t>
  </si>
  <si>
    <t>0201/6512/0008</t>
  </si>
  <si>
    <t>0201/6513/0008</t>
  </si>
  <si>
    <t>0201/6514/0007</t>
  </si>
  <si>
    <t>0201/6514/0008</t>
  </si>
  <si>
    <t>0201/6515/0009</t>
  </si>
  <si>
    <t>0201/6517/0008</t>
  </si>
  <si>
    <t>0201/6522/0007</t>
  </si>
  <si>
    <t>0201/6522/0009</t>
  </si>
  <si>
    <t>0201/6525/0008</t>
  </si>
  <si>
    <t>0201/6528/0008</t>
  </si>
  <si>
    <t>0201/6533/0008</t>
  </si>
  <si>
    <t>0201/6533/0009</t>
  </si>
  <si>
    <t>0201/6534/0007</t>
  </si>
  <si>
    <t>0201/6534/0008</t>
  </si>
  <si>
    <t>0201/6535/0008</t>
  </si>
  <si>
    <t>0201/6538/0007</t>
  </si>
  <si>
    <t>0201/6541/0007</t>
  </si>
  <si>
    <t>0201/6541/0008</t>
  </si>
  <si>
    <t>0201/6541/0009</t>
  </si>
  <si>
    <t>0201/6544/0008</t>
  </si>
  <si>
    <t>0201/6549/0008</t>
  </si>
  <si>
    <t>0201/6552/0009</t>
  </si>
  <si>
    <t>0201/6554/0008</t>
  </si>
  <si>
    <t>0201/6554/0009</t>
  </si>
  <si>
    <t>0201/6562/0008</t>
  </si>
  <si>
    <t>0201/6565/0008</t>
  </si>
  <si>
    <t>0201/6803/0008</t>
  </si>
  <si>
    <t>0201/6808/0009</t>
  </si>
  <si>
    <t>0201/7501/0008</t>
  </si>
  <si>
    <t>0201/7502/0007</t>
  </si>
  <si>
    <t>0201/7502/0008</t>
  </si>
  <si>
    <t>0201/8000/0009</t>
  </si>
  <si>
    <t>0201/8001/0009</t>
  </si>
  <si>
    <t>0201/8002/0009</t>
  </si>
  <si>
    <t>0201/8003/0009</t>
  </si>
  <si>
    <t>0201/8004/0009</t>
  </si>
  <si>
    <t>0201/8108/0008</t>
  </si>
  <si>
    <t>0201/8151/0008</t>
  </si>
  <si>
    <t>0201/8200/0009</t>
  </si>
  <si>
    <t>0201/8251/0008</t>
  </si>
  <si>
    <t>0201/8401/0007</t>
  </si>
  <si>
    <t>0201/8401/0008</t>
  </si>
  <si>
    <t>0201/8402/0008</t>
  </si>
  <si>
    <t>0201/8405/0007</t>
  </si>
  <si>
    <t>0201/8500/0008</t>
  </si>
  <si>
    <t>0201/8508/0008</t>
  </si>
  <si>
    <t>0201/8517/0008</t>
  </si>
  <si>
    <t>0201/8518/0008</t>
  </si>
  <si>
    <t>0201/8520/0008</t>
  </si>
  <si>
    <t>0202/1000/0000</t>
  </si>
  <si>
    <t>0202/1002/0000</t>
  </si>
  <si>
    <t>0202/1005/0000</t>
  </si>
  <si>
    <t>0202/1007/0000</t>
  </si>
  <si>
    <t>0202/1008/0000</t>
  </si>
  <si>
    <t>0202/1009/0000</t>
  </si>
  <si>
    <t>0202/1010/0000</t>
  </si>
  <si>
    <t>0202/1011/0000</t>
  </si>
  <si>
    <t>0202/1050/0000</t>
  </si>
  <si>
    <t>0202/1051/0000</t>
  </si>
  <si>
    <t>0202/1052/0000</t>
  </si>
  <si>
    <t>0202/6514/0000</t>
  </si>
  <si>
    <t>0202/6525/0000</t>
  </si>
  <si>
    <t>0202/6535/0000</t>
  </si>
  <si>
    <t>0202/6539/0000</t>
  </si>
  <si>
    <t>0202/6541/0000</t>
  </si>
  <si>
    <t>0202/6544/0000</t>
  </si>
  <si>
    <t>0202/6554/0000</t>
  </si>
  <si>
    <t>0202/6565/0000</t>
  </si>
  <si>
    <t>0202/6569/0000</t>
  </si>
  <si>
    <t>0202/6803/0000</t>
  </si>
  <si>
    <t>0202/7501/0000</t>
  </si>
  <si>
    <t>0202/8401/0000</t>
  </si>
  <si>
    <t>0202/8522/0000</t>
  </si>
  <si>
    <t>0203/1000/0000</t>
  </si>
  <si>
    <t>0203/1002/0000</t>
  </si>
  <si>
    <t>0203/1006/0000</t>
  </si>
  <si>
    <t>0203/1010/0000</t>
  </si>
  <si>
    <t>0203/1011/0000</t>
  </si>
  <si>
    <t>0203/1050/0000</t>
  </si>
  <si>
    <t>0203/1051/0000</t>
  </si>
  <si>
    <t>0203/1052/0000</t>
  </si>
  <si>
    <t>0203/6502/0000</t>
  </si>
  <si>
    <t>0203/6514/0000</t>
  </si>
  <si>
    <t>0203/6515/0000</t>
  </si>
  <si>
    <t>0203/6525/0000</t>
  </si>
  <si>
    <t>0203/6532/0000</t>
  </si>
  <si>
    <t>0203/6533/0000</t>
  </si>
  <si>
    <t>0203/6535/0000</t>
  </si>
  <si>
    <t>0203/6542/0000</t>
  </si>
  <si>
    <t>0203/6544/0000</t>
  </si>
  <si>
    <t>0203/6554/0000</t>
  </si>
  <si>
    <t>0203/6803/0000</t>
  </si>
  <si>
    <t>0203/6808/0000</t>
  </si>
  <si>
    <t>0203/7501/0000</t>
  </si>
  <si>
    <t>0203/8401/0000</t>
  </si>
  <si>
    <t>0204/6523/0013</t>
  </si>
  <si>
    <t>0204/6549/0013</t>
  </si>
  <si>
    <t>0204/6801/0013</t>
  </si>
  <si>
    <t>0204/6802/0013</t>
  </si>
  <si>
    <t>0204/6804/0013</t>
  </si>
  <si>
    <t>0204/6808/0013</t>
  </si>
  <si>
    <t>0204/6813/0013</t>
  </si>
  <si>
    <t>0204/8100/0013</t>
  </si>
  <si>
    <t>0204/8101/0013</t>
  </si>
  <si>
    <t>0204/8108/0013</t>
  </si>
  <si>
    <t>0204/8401/0013</t>
  </si>
  <si>
    <t>0205/1000/0003</t>
  </si>
  <si>
    <t>0205/1000/0004</t>
  </si>
  <si>
    <t>0205/1000/0005</t>
  </si>
  <si>
    <t>0205/1000/0006</t>
  </si>
  <si>
    <t>0205/1001/0003</t>
  </si>
  <si>
    <t>0205/1001/0004</t>
  </si>
  <si>
    <t>0205/1002/0004</t>
  </si>
  <si>
    <t>0205/1002/0006</t>
  </si>
  <si>
    <t>0205/1003/0004</t>
  </si>
  <si>
    <t>0205/1003/0005</t>
  </si>
  <si>
    <t>0205/1003/0006</t>
  </si>
  <si>
    <t>0205/1005/0006</t>
  </si>
  <si>
    <t>0205/1007/0006</t>
  </si>
  <si>
    <t>0205/1009/0003</t>
  </si>
  <si>
    <t>0205/1009/0004</t>
  </si>
  <si>
    <t>0205/1009/0005</t>
  </si>
  <si>
    <t>0205/1009/0006</t>
  </si>
  <si>
    <t>0205/1010/0003</t>
  </si>
  <si>
    <t>0205/1010/0004</t>
  </si>
  <si>
    <t>0205/1010/0005</t>
  </si>
  <si>
    <t>0205/1010/0006</t>
  </si>
  <si>
    <t>0205/1011/0003</t>
  </si>
  <si>
    <t>0205/1011/0004</t>
  </si>
  <si>
    <t>0205/1011/0005</t>
  </si>
  <si>
    <t>0205/1011/0006</t>
  </si>
  <si>
    <t>0205/1050/0003</t>
  </si>
  <si>
    <t>0205/1050/0006</t>
  </si>
  <si>
    <t>0205/1051/0003</t>
  </si>
  <si>
    <t>0205/1051/0004</t>
  </si>
  <si>
    <t>0205/1051/0005</t>
  </si>
  <si>
    <t>0205/1051/0006</t>
  </si>
  <si>
    <t>0205/1052/0003</t>
  </si>
  <si>
    <t>0205/1052/0004</t>
  </si>
  <si>
    <t>0205/1052/0005</t>
  </si>
  <si>
    <t>0205/1052/0006</t>
  </si>
  <si>
    <t>0205/6214/0006</t>
  </si>
  <si>
    <t>0205/6217/0004</t>
  </si>
  <si>
    <t>0205/6511/0006</t>
  </si>
  <si>
    <t>0205/6514/0003</t>
  </si>
  <si>
    <t>0205/6514/0004</t>
  </si>
  <si>
    <t>0205/6514/0005</t>
  </si>
  <si>
    <t>0205/6514/0006</t>
  </si>
  <si>
    <t>0205/6518/0005</t>
  </si>
  <si>
    <t>0205/6519/0006</t>
  </si>
  <si>
    <t>0205/6522/0003</t>
  </si>
  <si>
    <t>0205/6522/0006</t>
  </si>
  <si>
    <t>0205/6525/0006</t>
  </si>
  <si>
    <t>0205/6528/0006</t>
  </si>
  <si>
    <t>0205/6529/0006</t>
  </si>
  <si>
    <t>0205/6534/0003</t>
  </si>
  <si>
    <t>0205/6534/0004</t>
  </si>
  <si>
    <t>0205/6535/0005</t>
  </si>
  <si>
    <t>0205/6535/0006</t>
  </si>
  <si>
    <t>0205/6538/0003</t>
  </si>
  <si>
    <t>0205/6538/0004</t>
  </si>
  <si>
    <t>0205/6539/0005</t>
  </si>
  <si>
    <t>0205/6539/0006</t>
  </si>
  <si>
    <t>0205/6541/0003</t>
  </si>
  <si>
    <t>0205/6541/0004</t>
  </si>
  <si>
    <t>0205/6541/0005</t>
  </si>
  <si>
    <t>0205/6541/0006</t>
  </si>
  <si>
    <t>0205/6543/0006</t>
  </si>
  <si>
    <t>0205/6544/0005</t>
  </si>
  <si>
    <t>0205/6544/0006</t>
  </si>
  <si>
    <t>0205/6546/0006</t>
  </si>
  <si>
    <t>0205/6554/0005</t>
  </si>
  <si>
    <t>0205/6554/0006</t>
  </si>
  <si>
    <t>0205/6565/0003</t>
  </si>
  <si>
    <t>0205/6565/0006</t>
  </si>
  <si>
    <t>0205/6570/0006</t>
  </si>
  <si>
    <t>0205/6803/0006</t>
  </si>
  <si>
    <t>0205/6808/0006</t>
  </si>
  <si>
    <t>0205/6819/0006</t>
  </si>
  <si>
    <t>0205/7501/0005</t>
  </si>
  <si>
    <t>0205/7501/0006</t>
  </si>
  <si>
    <t>0205/7502/0006</t>
  </si>
  <si>
    <t>0205/8401/0003</t>
  </si>
  <si>
    <t>0205/8401/0004</t>
  </si>
  <si>
    <t>0205/8401/0005</t>
  </si>
  <si>
    <t>0205/8401/0006</t>
  </si>
  <si>
    <t>0205/8404/0006</t>
  </si>
  <si>
    <t>0205/8405/0003</t>
  </si>
  <si>
    <t>0205/8405/0004</t>
  </si>
  <si>
    <t>0205/8450/0004</t>
  </si>
  <si>
    <t>0301/1000/0000</t>
  </si>
  <si>
    <t>0301/1002/0000</t>
  </si>
  <si>
    <t>0301/1005/0000</t>
  </si>
  <si>
    <t>0301/1007/0000</t>
  </si>
  <si>
    <t>0301/1009/0000</t>
  </si>
  <si>
    <t>0301/1010/0000</t>
  </si>
  <si>
    <t>0301/1011/0000</t>
  </si>
  <si>
    <t>0301/1050/0000</t>
  </si>
  <si>
    <t>0301/1051/0000</t>
  </si>
  <si>
    <t>0301/1052/0000</t>
  </si>
  <si>
    <t>0301/6505/0000</t>
  </si>
  <si>
    <t>0301/6509/0000</t>
  </si>
  <si>
    <t>0301/6541/0000</t>
  </si>
  <si>
    <t>0301/6544/0000</t>
  </si>
  <si>
    <t>0301/7501/0000</t>
  </si>
  <si>
    <t>0301/7502/0000</t>
  </si>
  <si>
    <t>0301/8401/0000</t>
  </si>
  <si>
    <t>0501/1000/0000</t>
  </si>
  <si>
    <t>0501/1002/0000</t>
  </si>
  <si>
    <t>0501/1007/0000</t>
  </si>
  <si>
    <t>0501/1010/0000</t>
  </si>
  <si>
    <t>0501/1011/0000</t>
  </si>
  <si>
    <t>0501/1050/0000</t>
  </si>
  <si>
    <t>0501/1051/0000</t>
  </si>
  <si>
    <t>0501/1052/0000</t>
  </si>
  <si>
    <t>0501/6523/0000</t>
  </si>
  <si>
    <t>0501/6544/0000</t>
  </si>
  <si>
    <t>0501/7501/0000</t>
  </si>
  <si>
    <t>0501/7502/0000</t>
  </si>
  <si>
    <t>0501/8401/0000</t>
  </si>
  <si>
    <t>0503/1000/0000</t>
  </si>
  <si>
    <t>0503/1002/0000</t>
  </si>
  <si>
    <t>0503/1007/0000</t>
  </si>
  <si>
    <t>0503/1010/0000</t>
  </si>
  <si>
    <t>0503/1011/0000</t>
  </si>
  <si>
    <t>0503/1051/0000</t>
  </si>
  <si>
    <t>0503/1052/0000</t>
  </si>
  <si>
    <t>0503/6543/0000</t>
  </si>
  <si>
    <t>0503/6558/0000</t>
  </si>
  <si>
    <t>0503/6801/0000</t>
  </si>
  <si>
    <t>0503/6813/0000</t>
  </si>
  <si>
    <t>0503/7501/0000</t>
  </si>
  <si>
    <t>0503/7502/0000</t>
  </si>
  <si>
    <t>0503/8101/0000</t>
  </si>
  <si>
    <t>0503/8107/0000</t>
  </si>
  <si>
    <t>0503/8401/0000</t>
  </si>
  <si>
    <t>0504/6801/0000</t>
  </si>
  <si>
    <t>0504/6804/0000</t>
  </si>
  <si>
    <t>0504/6818/0000</t>
  </si>
  <si>
    <t>0504/8401/0000</t>
  </si>
  <si>
    <t>0504/8506/0000</t>
  </si>
  <si>
    <t>0507/1000/0010</t>
  </si>
  <si>
    <t>0507/1000/0011</t>
  </si>
  <si>
    <t>0507/1001/0010</t>
  </si>
  <si>
    <t>0507/1002/0011</t>
  </si>
  <si>
    <t>0507/1003/0011</t>
  </si>
  <si>
    <t>0507/1006/0011</t>
  </si>
  <si>
    <t>0507/1007/0011</t>
  </si>
  <si>
    <t>0507/1008/0011</t>
  </si>
  <si>
    <t>0507/1009/0010</t>
  </si>
  <si>
    <t>0507/1009/0011</t>
  </si>
  <si>
    <t>0507/1010/0010</t>
  </si>
  <si>
    <t>0507/1010/0011</t>
  </si>
  <si>
    <t>0507/1011/0010</t>
  </si>
  <si>
    <t>0507/1011/0011</t>
  </si>
  <si>
    <t>0507/1050/0010</t>
  </si>
  <si>
    <t>0507/1050/0011</t>
  </si>
  <si>
    <t>0507/1051/0010</t>
  </si>
  <si>
    <t>0507/1051/0011</t>
  </si>
  <si>
    <t>0507/1052/0010</t>
  </si>
  <si>
    <t>0507/1052/0011</t>
  </si>
  <si>
    <t>0507/6514/0010</t>
  </si>
  <si>
    <t>0507/6514/0011</t>
  </si>
  <si>
    <t>0507/6535/0011</t>
  </si>
  <si>
    <t>0507/6538/0010</t>
  </si>
  <si>
    <t>0507/6541/0010</t>
  </si>
  <si>
    <t>0507/6541/0011</t>
  </si>
  <si>
    <t>0507/6544/0011</t>
  </si>
  <si>
    <t>0507/6553/0012</t>
  </si>
  <si>
    <t>0507/6554/0011</t>
  </si>
  <si>
    <t>0507/6560/0011</t>
  </si>
  <si>
    <t>0507/6562/0011</t>
  </si>
  <si>
    <t>0507/6803/0011</t>
  </si>
  <si>
    <t>0507/6804/0012</t>
  </si>
  <si>
    <t>0507/7501/0011</t>
  </si>
  <si>
    <t>0507/7502/0011</t>
  </si>
  <si>
    <t>0507/8401/0010</t>
  </si>
  <si>
    <t>0507/8401/0011</t>
  </si>
  <si>
    <t>0507/8405/0010</t>
  </si>
  <si>
    <t>0507/8514/0012</t>
  </si>
  <si>
    <t>0601/1000/0000</t>
  </si>
  <si>
    <t>0601/1002/0000</t>
  </si>
  <si>
    <t>0601/1006/0000</t>
  </si>
  <si>
    <t>0601/1010/0000</t>
  </si>
  <si>
    <t>0601/1011/0000</t>
  </si>
  <si>
    <t>0601/1050/0000</t>
  </si>
  <si>
    <t>0601/1051/0000</t>
  </si>
  <si>
    <t>0601/1052/0000</t>
  </si>
  <si>
    <t>0601/6514/0000</t>
  </si>
  <si>
    <t>0601/6541/0000</t>
  </si>
  <si>
    <t>0601/6554/0000</t>
  </si>
  <si>
    <t>0601/7501/0000</t>
  </si>
  <si>
    <t>0601/7502/0000</t>
  </si>
  <si>
    <t>0601/8106/0000</t>
  </si>
  <si>
    <t>0601/8351/0000</t>
  </si>
  <si>
    <t>0601/8401/0000</t>
  </si>
  <si>
    <t>0601/8507/0000</t>
  </si>
  <si>
    <t>0701/1000/0000</t>
  </si>
  <si>
    <t>0701/1002/0000</t>
  </si>
  <si>
    <t>0701/1003/0000</t>
  </si>
  <si>
    <t>0701/1005/0000</t>
  </si>
  <si>
    <t>0701/1006/0000</t>
  </si>
  <si>
    <t>0701/1007/0000</t>
  </si>
  <si>
    <t>0701/1009/0000</t>
  </si>
  <si>
    <t>0701/1010/0000</t>
  </si>
  <si>
    <t>0701/1011/0000</t>
  </si>
  <si>
    <t>0701/1050/0000</t>
  </si>
  <si>
    <t>0701/1051/0000</t>
  </si>
  <si>
    <t>0701/1052/0000</t>
  </si>
  <si>
    <t>0701/6514/0000</t>
  </si>
  <si>
    <t>0701/6541/0000</t>
  </si>
  <si>
    <t>0701/6546/0000</t>
  </si>
  <si>
    <t>0701/6552/0000</t>
  </si>
  <si>
    <t>0701/6554/0000</t>
  </si>
  <si>
    <t>0701/6571/0000</t>
  </si>
  <si>
    <t>0701/6802/0000</t>
  </si>
  <si>
    <t>0701/6811/0000</t>
  </si>
  <si>
    <t>0701/7501/0000</t>
  </si>
  <si>
    <t>0701/7502/0000</t>
  </si>
  <si>
    <t>0701/8300/0000</t>
  </si>
  <si>
    <t>0701/8401/0000</t>
  </si>
  <si>
    <t>0702/6535/0000</t>
  </si>
  <si>
    <t>0702/6546/0000</t>
  </si>
  <si>
    <t>0702/6802/0000</t>
  </si>
  <si>
    <t>0704/1000/0000</t>
  </si>
  <si>
    <t>0704/1002/0000</t>
  </si>
  <si>
    <t>0704/1006/0000</t>
  </si>
  <si>
    <t>0704/1010/0000</t>
  </si>
  <si>
    <t>0704/1011/0000</t>
  </si>
  <si>
    <t>0704/1051/0000</t>
  </si>
  <si>
    <t>0704/1052/0000</t>
  </si>
  <si>
    <t>0704/7501/0000</t>
  </si>
  <si>
    <t>0704/7502/0000</t>
  </si>
  <si>
    <t>0704/8401/0000</t>
  </si>
  <si>
    <t>0704/8504/0000</t>
  </si>
  <si>
    <t>0704/8511/0000</t>
  </si>
  <si>
    <t>0801/1000/0015</t>
  </si>
  <si>
    <t>0801/1000/0016</t>
  </si>
  <si>
    <t>0801/1002/0015</t>
  </si>
  <si>
    <t>0801/1002/0016</t>
  </si>
  <si>
    <t>0801/1005/0015</t>
  </si>
  <si>
    <t>0801/1006/0015</t>
  </si>
  <si>
    <t>0801/1006/0016</t>
  </si>
  <si>
    <t>0801/1007/0015</t>
  </si>
  <si>
    <t>0801/1007/0016</t>
  </si>
  <si>
    <t>0801/1010/0015</t>
  </si>
  <si>
    <t>0801/1010/0016</t>
  </si>
  <si>
    <t>0801/1011/0015</t>
  </si>
  <si>
    <t>0801/1011/0016</t>
  </si>
  <si>
    <t>0801/1050/0015</t>
  </si>
  <si>
    <t>0801/1050/0016</t>
  </si>
  <si>
    <t>0801/1051/0015</t>
  </si>
  <si>
    <t>0801/1051/0016</t>
  </si>
  <si>
    <t>0801/1052/0015</t>
  </si>
  <si>
    <t>0801/1052/0016</t>
  </si>
  <si>
    <t>0801/6210/0016</t>
  </si>
  <si>
    <t>0801/6541/0015</t>
  </si>
  <si>
    <t>0801/6552/0015</t>
  </si>
  <si>
    <t>0801/6554/0015</t>
  </si>
  <si>
    <t>0801/6559/0015</t>
  </si>
  <si>
    <t>0801/6561/0015</t>
  </si>
  <si>
    <t>0801/6801/0015</t>
  </si>
  <si>
    <t>0801/6801/0016</t>
  </si>
  <si>
    <t>0801/6802/0015</t>
  </si>
  <si>
    <t>0801/6805/0016</t>
  </si>
  <si>
    <t>0801/7501/0015</t>
  </si>
  <si>
    <t>0801/7501/0016</t>
  </si>
  <si>
    <t>0801/7502/0015</t>
  </si>
  <si>
    <t>0801/7502/0016</t>
  </si>
  <si>
    <t>0801/8103/0015</t>
  </si>
  <si>
    <t>0801/8103/0016</t>
  </si>
  <si>
    <t>0801/8401/0015</t>
  </si>
  <si>
    <t>0801/8401/0016</t>
  </si>
  <si>
    <t>0801/8450/0016</t>
  </si>
  <si>
    <t>0903/6541/0000</t>
  </si>
  <si>
    <t>1001/1000/0000</t>
  </si>
  <si>
    <t>1001/1002/0000</t>
  </si>
  <si>
    <t>1001/1004/0000</t>
  </si>
  <si>
    <t>1001/1006/0000</t>
  </si>
  <si>
    <t>1001/1007/0000</t>
  </si>
  <si>
    <t>1001/1009/0000</t>
  </si>
  <si>
    <t>1001/1010/0000</t>
  </si>
  <si>
    <t>1001/1011/0000</t>
  </si>
  <si>
    <t>1001/1050/0000</t>
  </si>
  <si>
    <t>1001/1051/0000</t>
  </si>
  <si>
    <t>1001/1052/0000</t>
  </si>
  <si>
    <t>1001/2000/0000</t>
  </si>
  <si>
    <t>1001/4000/0000</t>
  </si>
  <si>
    <t>1001/5002/0000</t>
  </si>
  <si>
    <t>1001/5052/0000</t>
  </si>
  <si>
    <t>1001/6202/0000</t>
  </si>
  <si>
    <t>1001/6210/0000</t>
  </si>
  <si>
    <t>1001/6527/0000</t>
  </si>
  <si>
    <t>1001/6535/0000</t>
  </si>
  <si>
    <t>1001/6535/0017</t>
  </si>
  <si>
    <t>1001/6535/0018</t>
  </si>
  <si>
    <t>1001/6535/0019</t>
  </si>
  <si>
    <t>1001/6541/0000</t>
  </si>
  <si>
    <t>1001/6543/0000</t>
  </si>
  <si>
    <t>1001/6544/0000</t>
  </si>
  <si>
    <t>1001/6546/0000</t>
  </si>
  <si>
    <t>1001/6552/0000</t>
  </si>
  <si>
    <t>1001/6552/0017</t>
  </si>
  <si>
    <t>1001/6552/0018</t>
  </si>
  <si>
    <t>1001/6552/0019</t>
  </si>
  <si>
    <t>1001/6554/0000</t>
  </si>
  <si>
    <t>1001/6558/0000</t>
  </si>
  <si>
    <t>1001/6802/0017</t>
  </si>
  <si>
    <t>1001/6802/0018</t>
  </si>
  <si>
    <t>1001/6802/0019</t>
  </si>
  <si>
    <t>1001/6808/0017</t>
  </si>
  <si>
    <t>1001/6808/0018</t>
  </si>
  <si>
    <t>1001/6808/0019</t>
  </si>
  <si>
    <t>1001/6815/0017</t>
  </si>
  <si>
    <t>1001/6815/0018</t>
  </si>
  <si>
    <t>1001/6815/0019</t>
  </si>
  <si>
    <t>1001/7501/0000</t>
  </si>
  <si>
    <t>1001/7502/0000</t>
  </si>
  <si>
    <t>1001/8055/0000</t>
  </si>
  <si>
    <t>1001/8401/0000</t>
  </si>
  <si>
    <t>1001/8450/0000</t>
  </si>
  <si>
    <t>1001/8505/0000</t>
  </si>
  <si>
    <t>1001/8510/0000</t>
  </si>
  <si>
    <t>1010/1001/0000</t>
  </si>
  <si>
    <t>1011/1000/0000</t>
  </si>
  <si>
    <t>1011/1002/0000</t>
  </si>
  <si>
    <t>1011/1004/0000</t>
  </si>
  <si>
    <t>1011/1005/0000</t>
  </si>
  <si>
    <t>1011/1006/0000</t>
  </si>
  <si>
    <t>1011/1007/0000</t>
  </si>
  <si>
    <t>1011/1010/0000</t>
  </si>
  <si>
    <t>1011/1011/0000</t>
  </si>
  <si>
    <t>1011/1050/0000</t>
  </si>
  <si>
    <t>1011/1051/0000</t>
  </si>
  <si>
    <t>1011/1052/0000</t>
  </si>
  <si>
    <t>1011/2000/0000</t>
  </si>
  <si>
    <t>1011/4000/0000</t>
  </si>
  <si>
    <t>1011/6202/0000</t>
  </si>
  <si>
    <t>1011/6533/0000</t>
  </si>
  <si>
    <t>1011/6535/0000</t>
  </si>
  <si>
    <t>1011/6535/0017</t>
  </si>
  <si>
    <t>1011/6535/0018</t>
  </si>
  <si>
    <t>1011/6535/0019</t>
  </si>
  <si>
    <t>1011/6541/0000</t>
  </si>
  <si>
    <t>1011/6543/0000</t>
  </si>
  <si>
    <t>1011/6544/0000</t>
  </si>
  <si>
    <t>1011/6546/0000</t>
  </si>
  <si>
    <t>1011/6552/0000</t>
  </si>
  <si>
    <t>1011/6552/0017</t>
  </si>
  <si>
    <t>1011/6552/0018</t>
  </si>
  <si>
    <t>1011/6552/0019</t>
  </si>
  <si>
    <t>1011/6554/0000</t>
  </si>
  <si>
    <t>1011/6802/0000</t>
  </si>
  <si>
    <t>1011/6804/0000</t>
  </si>
  <si>
    <t>1011/6804/0017</t>
  </si>
  <si>
    <t>1011/6804/0018</t>
  </si>
  <si>
    <t>1011/6804/0019</t>
  </si>
  <si>
    <t>1011/6808/0000</t>
  </si>
  <si>
    <t>1011/6808/0017</t>
  </si>
  <si>
    <t>1011/6808/0018</t>
  </si>
  <si>
    <t>1011/6808/0019</t>
  </si>
  <si>
    <t>1011/6810/0000</t>
  </si>
  <si>
    <t>1011/6815/0017</t>
  </si>
  <si>
    <t>1011/6815/0018</t>
  </si>
  <si>
    <t>1011/6815/0019</t>
  </si>
  <si>
    <t>1011/7501/0000</t>
  </si>
  <si>
    <t>1011/7502/0000</t>
  </si>
  <si>
    <t>1011/8051/0000</t>
  </si>
  <si>
    <t>1011/8401/0000</t>
  </si>
  <si>
    <t>1101/1000/0000</t>
  </si>
  <si>
    <t>1101/1002/0000</t>
  </si>
  <si>
    <t>1101/1004/0000</t>
  </si>
  <si>
    <t>1101/1005/0000</t>
  </si>
  <si>
    <t>1101/1006/0000</t>
  </si>
  <si>
    <t>1101/1007/0000</t>
  </si>
  <si>
    <t>1101/1010/0000</t>
  </si>
  <si>
    <t>1101/1011/0000</t>
  </si>
  <si>
    <t>1101/1050/0000</t>
  </si>
  <si>
    <t>1101/1051/0000</t>
  </si>
  <si>
    <t>1101/1052/0000</t>
  </si>
  <si>
    <t>1101/4000/0000</t>
  </si>
  <si>
    <t>1101/5001/0000</t>
  </si>
  <si>
    <t>1101/6210/0000</t>
  </si>
  <si>
    <t>1101/6211/0000</t>
  </si>
  <si>
    <t>1101/6527/0000</t>
  </si>
  <si>
    <t>1101/6530/0000</t>
  </si>
  <si>
    <t>1101/6535/0000</t>
  </si>
  <si>
    <t>1101/6535/0017</t>
  </si>
  <si>
    <t>1101/6535/0018</t>
  </si>
  <si>
    <t>1101/6535/0019</t>
  </si>
  <si>
    <t>1101/6541/0000</t>
  </si>
  <si>
    <t>1101/6544/0000</t>
  </si>
  <si>
    <t>1101/6546/0000</t>
  </si>
  <si>
    <t>1101/6552/0000</t>
  </si>
  <si>
    <t>1101/6552/0017</t>
  </si>
  <si>
    <t>1101/6552/0018</t>
  </si>
  <si>
    <t>1101/6552/0019</t>
  </si>
  <si>
    <t>1101/6554/0000</t>
  </si>
  <si>
    <t>1101/6560/0000</t>
  </si>
  <si>
    <t>1101/6802/0017</t>
  </si>
  <si>
    <t>1101/6802/0018</t>
  </si>
  <si>
    <t>1101/6802/0019</t>
  </si>
  <si>
    <t>1101/6807/0000</t>
  </si>
  <si>
    <t>1101/6807/0017</t>
  </si>
  <si>
    <t>1101/6807/0018</t>
  </si>
  <si>
    <t>1101/6807/0019</t>
  </si>
  <si>
    <t>1101/6808/0000</t>
  </si>
  <si>
    <t>1101/6808/0017</t>
  </si>
  <si>
    <t>1101/6808/0018</t>
  </si>
  <si>
    <t>1101/6808/0019</t>
  </si>
  <si>
    <t>1101/7501/0000</t>
  </si>
  <si>
    <t>1101/7502/0000</t>
  </si>
  <si>
    <t>1101/8104/0000</t>
  </si>
  <si>
    <t>1101/8401/0000</t>
  </si>
  <si>
    <t>1101/8453/0000</t>
  </si>
  <si>
    <t>1101/8509/0000</t>
  </si>
  <si>
    <t>1201/1000/0000</t>
  </si>
  <si>
    <t>1201/1002/0000</t>
  </si>
  <si>
    <t>1201/1004/0000</t>
  </si>
  <si>
    <t>1201/1006/0000</t>
  </si>
  <si>
    <t>1201/1007/0000</t>
  </si>
  <si>
    <t>1201/1008/0000</t>
  </si>
  <si>
    <t>1201/1010/0000</t>
  </si>
  <si>
    <t>1201/1011/0000</t>
  </si>
  <si>
    <t>1201/1050/0000</t>
  </si>
  <si>
    <t>1201/1051/0000</t>
  </si>
  <si>
    <t>1201/1052/0000</t>
  </si>
  <si>
    <t>1201/2000/0000</t>
  </si>
  <si>
    <t>1201/4000/0000</t>
  </si>
  <si>
    <t>1201/6201/0000</t>
  </si>
  <si>
    <t>1201/6210/0000</t>
  </si>
  <si>
    <t>1201/6215/0000</t>
  </si>
  <si>
    <t>1201/6217/0000</t>
  </si>
  <si>
    <t>1201/6218/0000</t>
  </si>
  <si>
    <t>1201/6514/0000</t>
  </si>
  <si>
    <t>1201/6526/0000</t>
  </si>
  <si>
    <t>1201/6527/0000</t>
  </si>
  <si>
    <t>1201/6535/0000</t>
  </si>
  <si>
    <t>1201/6535/0017</t>
  </si>
  <si>
    <t>1201/6535/0018</t>
  </si>
  <si>
    <t>1201/6536/0019</t>
  </si>
  <si>
    <t>1201/6540/0000</t>
  </si>
  <si>
    <t>1201/6541/0000</t>
  </si>
  <si>
    <t>1201/6544/0000</t>
  </si>
  <si>
    <t>1201/6546/0000</t>
  </si>
  <si>
    <t>1201/6546/0017</t>
  </si>
  <si>
    <t>1201/6552/0000</t>
  </si>
  <si>
    <t>1201/6552/0017</t>
  </si>
  <si>
    <t>1201/6552/0018</t>
  </si>
  <si>
    <t>1201/6552/0019</t>
  </si>
  <si>
    <t>1201/6554/0000</t>
  </si>
  <si>
    <t>1201/6558/0000</t>
  </si>
  <si>
    <t>1201/6560/0000</t>
  </si>
  <si>
    <t>1201/6801/0017</t>
  </si>
  <si>
    <t>1201/6801/0018</t>
  </si>
  <si>
    <t>1201/6801/0019</t>
  </si>
  <si>
    <t>1201/6806/0000</t>
  </si>
  <si>
    <t>1201/6808/0000</t>
  </si>
  <si>
    <t>1201/6808/0017</t>
  </si>
  <si>
    <t>1201/6808/0018</t>
  </si>
  <si>
    <t>1201/6808/0019</t>
  </si>
  <si>
    <t>1201/6809/0000</t>
  </si>
  <si>
    <t>1201/6815/0000</t>
  </si>
  <si>
    <t>1201/6815/0017</t>
  </si>
  <si>
    <t>1201/6815/0018</t>
  </si>
  <si>
    <t>1201/6815/0019</t>
  </si>
  <si>
    <t>1201/7501/0000</t>
  </si>
  <si>
    <t>1201/7502/0000</t>
  </si>
  <si>
    <t>1201/8052/0000</t>
  </si>
  <si>
    <t>1201/8401/0000</t>
  </si>
  <si>
    <t>1201/8450/0000</t>
  </si>
  <si>
    <t>1201/8455/0000</t>
  </si>
  <si>
    <t>1201/8458/0000</t>
  </si>
  <si>
    <t>1201/8505/0000</t>
  </si>
  <si>
    <t>1301/1000/0000</t>
  </si>
  <si>
    <t>1301/1002/0000</t>
  </si>
  <si>
    <t>1301/1003/0000</t>
  </si>
  <si>
    <t>1301/1006/0000</t>
  </si>
  <si>
    <t>1301/1010/0000</t>
  </si>
  <si>
    <t>1301/1011/0000</t>
  </si>
  <si>
    <t>1301/1050/0000</t>
  </si>
  <si>
    <t>1301/1051/0000</t>
  </si>
  <si>
    <t>1301/1052/0000</t>
  </si>
  <si>
    <t>1301/4000/0000</t>
  </si>
  <si>
    <t>1301/6000/0000</t>
  </si>
  <si>
    <t>1301/6201/0000</t>
  </si>
  <si>
    <t>1301/6210/0000</t>
  </si>
  <si>
    <t>1301/6535/0000</t>
  </si>
  <si>
    <t>1301/6535/0017</t>
  </si>
  <si>
    <t>1301/6535/0018</t>
  </si>
  <si>
    <t>1301/6535/0019</t>
  </si>
  <si>
    <t>1301/6541/0000</t>
  </si>
  <si>
    <t>1301/6552/0000</t>
  </si>
  <si>
    <t>1301/6554/0000</t>
  </si>
  <si>
    <t>1301/6814/0000</t>
  </si>
  <si>
    <t>1301/6815/0000</t>
  </si>
  <si>
    <t>1301/6816/0000</t>
  </si>
  <si>
    <t>1301/8054/0000</t>
  </si>
  <si>
    <t>1301/8401/0000</t>
  </si>
  <si>
    <t>1301/8450/0000</t>
  </si>
  <si>
    <t>6035/H005/0000</t>
  </si>
  <si>
    <t>6050/J015/0000</t>
  </si>
  <si>
    <t>6070/N005/0000</t>
  </si>
  <si>
    <t>6071/N415/0000</t>
  </si>
  <si>
    <t>6071/N440/0000</t>
  </si>
  <si>
    <t>6071/N445/0000</t>
  </si>
  <si>
    <t>6071/N450/0000</t>
  </si>
  <si>
    <t>6071/N455/0000</t>
  </si>
  <si>
    <t>6071/N490/0000</t>
  </si>
  <si>
    <t>6071/N500/0000</t>
  </si>
  <si>
    <t>6071/N505/AUGU</t>
  </si>
  <si>
    <t>6071/N505/DECE</t>
  </si>
  <si>
    <t>6071/N505/JULY</t>
  </si>
  <si>
    <t>6071/N505/NOVE</t>
  </si>
  <si>
    <t>6071/N505/OCTO</t>
  </si>
  <si>
    <t>6071/N505/SEPT</t>
  </si>
  <si>
    <t>6071/N520/0000</t>
  </si>
  <si>
    <t>6075/P005/0000</t>
  </si>
  <si>
    <t>6075/P010/0000</t>
  </si>
  <si>
    <t>6075/P020/0000</t>
  </si>
  <si>
    <t>6075/P025/0000</t>
  </si>
  <si>
    <t>6090/S000/0000</t>
  </si>
  <si>
    <t>7025/Z000/0000</t>
  </si>
  <si>
    <t>7025/Z020/0000</t>
  </si>
  <si>
    <t>7025/Z025/0000</t>
  </si>
  <si>
    <t>7025/Z035/0000</t>
  </si>
  <si>
    <t>7025/Z045/0000</t>
  </si>
  <si>
    <t>7025/Z050/0000</t>
  </si>
  <si>
    <t>7025/Z055/0000</t>
  </si>
  <si>
    <t>7025/Z060/0000</t>
  </si>
  <si>
    <t>7025/Z065/0000</t>
  </si>
  <si>
    <t>7025/Z070/0000</t>
  </si>
  <si>
    <t>7030/AD10/0000</t>
  </si>
  <si>
    <t>7030/AD30/0000</t>
  </si>
  <si>
    <t>7030/AD50/0000</t>
  </si>
  <si>
    <t>7045/DB00/0000</t>
  </si>
  <si>
    <t>7045/DB05/0000</t>
  </si>
  <si>
    <t>7045/DB15/0000</t>
  </si>
  <si>
    <t>Councillors - Telephone Allo</t>
  </si>
  <si>
    <t>Councillors - Travel Allowan</t>
  </si>
  <si>
    <t>Councillors - Housing Allowa</t>
  </si>
  <si>
    <t>Project -  Ward Committee Es</t>
  </si>
  <si>
    <t>Inventory (tools,equip,etc.)</t>
  </si>
  <si>
    <t>R/M - Furniture &amp; Equipment;</t>
  </si>
  <si>
    <t>Prov Gov - Man Remuneration;</t>
  </si>
  <si>
    <t>Salaries;Chief Financial Off</t>
  </si>
  <si>
    <t>Performance Bonus;Chief Fina</t>
  </si>
  <si>
    <t>Allowance - Telephone;Financ</t>
  </si>
  <si>
    <t>Allowance - Vehicle;Chief Fi</t>
  </si>
  <si>
    <t>Industrial Council Levy;Chie</t>
  </si>
  <si>
    <t>Industrial Council Levy;Fina</t>
  </si>
  <si>
    <t>Skills Development Levy;Chie</t>
  </si>
  <si>
    <t>Skills Development Levy;Fina</t>
  </si>
  <si>
    <t>Medical Aid Fund;Chief Finan</t>
  </si>
  <si>
    <t>Depreciation;Property Financ</t>
  </si>
  <si>
    <t>Arrears Contribution;Finance</t>
  </si>
  <si>
    <t>Equitable Share-Indigent Sha</t>
  </si>
  <si>
    <t>Printing &amp; Stationary;Financ</t>
  </si>
  <si>
    <t>Computer Software;Property F</t>
  </si>
  <si>
    <t>Publications;Chief Financial</t>
  </si>
  <si>
    <t>Publications;Property Financ</t>
  </si>
  <si>
    <t>License &amp; Internet Fees;Fina</t>
  </si>
  <si>
    <t>License &amp; Internet Fees;Prop</t>
  </si>
  <si>
    <t>Membership Fees;Chief Financ</t>
  </si>
  <si>
    <t>Entertainment;Chief Financia</t>
  </si>
  <si>
    <t>Subsistence &amp; Traveling;Chie</t>
  </si>
  <si>
    <t>Subsistence &amp; Traveling;Fina</t>
  </si>
  <si>
    <t>Subsistence &amp; Traveling;Prop</t>
  </si>
  <si>
    <t>Insurance - External;Finance</t>
  </si>
  <si>
    <t>Fuel &amp; Oil - Vehicles;Proper</t>
  </si>
  <si>
    <t>Consumables;Property Finance</t>
  </si>
  <si>
    <t>CCA - Furniture &amp; Office Equ</t>
  </si>
  <si>
    <t>Professional Services;Financ</t>
  </si>
  <si>
    <t>R/M - Vehicles &amp; Equipment;P</t>
  </si>
  <si>
    <t>Contr - Leave Reserve;Financ</t>
  </si>
  <si>
    <t>Property Rates - Farms;Prope</t>
  </si>
  <si>
    <t>Property Rates - Business;Pr</t>
  </si>
  <si>
    <t>Rebate - Property Rates;Prop</t>
  </si>
  <si>
    <t>Property Rates - Government;</t>
  </si>
  <si>
    <t>Interest - Bank Account;Fina</t>
  </si>
  <si>
    <t>Interest on Arrears;Property</t>
  </si>
  <si>
    <t>NT Grant - Equitable Share;C</t>
  </si>
  <si>
    <t>NT Grant - Equitable Share;F</t>
  </si>
  <si>
    <t>Security Services;Council Pr</t>
  </si>
  <si>
    <t>Insurance - External;Council</t>
  </si>
  <si>
    <t>R/M - Buildings;Council Prop</t>
  </si>
  <si>
    <t>R/M - Tools &amp; Equipment;Coun</t>
  </si>
  <si>
    <t>R/M - Fencing;Council Proper</t>
  </si>
  <si>
    <t>R/M - Vehicles &amp; Equipment;C</t>
  </si>
  <si>
    <t>R/M - General ;Council Prope</t>
  </si>
  <si>
    <t>Rent - Buildings;Council Pro</t>
  </si>
  <si>
    <t>Rent - Hall;Council Property</t>
  </si>
  <si>
    <t>Vodacom Rental;Council Prope</t>
  </si>
  <si>
    <t>Salaries;Manager Administrat</t>
  </si>
  <si>
    <t>Salaries;Manager Technical S</t>
  </si>
  <si>
    <t>Performance Bonus;Manager Ad</t>
  </si>
  <si>
    <t>Performance Bonus;Manager Te</t>
  </si>
  <si>
    <t>Annual Bonus;Manager Technic</t>
  </si>
  <si>
    <t>Allowance - Telephone;Manage</t>
  </si>
  <si>
    <t>Allowance - Telephone;Intern</t>
  </si>
  <si>
    <t>Allowance - Telephone;Admini</t>
  </si>
  <si>
    <t>Housing Subsidy ;Administrat</t>
  </si>
  <si>
    <t>Allowance - Other;Administra</t>
  </si>
  <si>
    <t>Allowance - Vehicle;Internal</t>
  </si>
  <si>
    <t>Allowance - Vehicle;Administ</t>
  </si>
  <si>
    <t>Industrial Council Levy;Mana</t>
  </si>
  <si>
    <t>Industrial Council Levy;Inte</t>
  </si>
  <si>
    <t>Industrial Council Levy;Admi</t>
  </si>
  <si>
    <t>Skills Development Levy;Mana</t>
  </si>
  <si>
    <t>Skills Development Levy;Inte</t>
  </si>
  <si>
    <t>Skills Development Levy;Admi</t>
  </si>
  <si>
    <t>Medical Aid Fund;Manager Adm</t>
  </si>
  <si>
    <t>0205/1050/0005</t>
  </si>
  <si>
    <t>Medical Aid Fund;Internal Au</t>
  </si>
  <si>
    <t>Medical Aid Fund;Administrat</t>
  </si>
  <si>
    <t>Pension Fund ;Manager Admini</t>
  </si>
  <si>
    <t>Pension Fund ;Manager Techni</t>
  </si>
  <si>
    <t>Pension Fund ;Internal Audit</t>
  </si>
  <si>
    <t>Pension Fund ;Administration</t>
  </si>
  <si>
    <t>UIF;Manager Technical Servic</t>
  </si>
  <si>
    <t>MSIG Projects;Administration</t>
  </si>
  <si>
    <t>PMU Projects;Manager Technic</t>
  </si>
  <si>
    <t>Advertisements;Administratio</t>
  </si>
  <si>
    <t>Printing &amp; Stationary;Manage</t>
  </si>
  <si>
    <t>Printing &amp; Stationary;Intern</t>
  </si>
  <si>
    <t>Printing &amp; Stationary;Admini</t>
  </si>
  <si>
    <t>Audit Committee Fees;Interna</t>
  </si>
  <si>
    <t>Special Programs Unit;Admini</t>
  </si>
  <si>
    <t>Publications;Manager Adminis</t>
  </si>
  <si>
    <t>Rent - Office Equipment;Admi</t>
  </si>
  <si>
    <t>Membership Fees;Manager Admi</t>
  </si>
  <si>
    <t>Membership Fees;Manager Tech</t>
  </si>
  <si>
    <t>Entertainment;Manager Admini</t>
  </si>
  <si>
    <t>Entertainment;Manager Techni</t>
  </si>
  <si>
    <t>Subsistence &amp; Traveling;Mana</t>
  </si>
  <si>
    <t>Subsistence &amp; Traveling;Inte</t>
  </si>
  <si>
    <t>Subsistence &amp; Traveling;Admi</t>
  </si>
  <si>
    <t>Cleaning Materials;Administr</t>
  </si>
  <si>
    <t>Telephone Charges;Internal A</t>
  </si>
  <si>
    <t>Telephone Charges;Administra</t>
  </si>
  <si>
    <t>Uniforms &amp; Protective Clothi</t>
  </si>
  <si>
    <t>Consumables;Internal Auditor</t>
  </si>
  <si>
    <t>Professional Services;Manage</t>
  </si>
  <si>
    <t>Professional Services;Admini</t>
  </si>
  <si>
    <t>Quarterly Newsletters;Admini</t>
  </si>
  <si>
    <t>0205/6801/0006</t>
  </si>
  <si>
    <t>R/M - Buildings;Administrati</t>
  </si>
  <si>
    <t>R/M - Vehicles &amp; Equipment;A</t>
  </si>
  <si>
    <t>R/M - Website;Administration</t>
  </si>
  <si>
    <t>Contr - Leave Reserve;Intern</t>
  </si>
  <si>
    <t>Contr - Leave Reserve;Admini</t>
  </si>
  <si>
    <t>NT Grant - Equitable Share;M</t>
  </si>
  <si>
    <t>NT Grant - Equitable Share;I</t>
  </si>
  <si>
    <t>NT Grant - Equitable Share;A</t>
  </si>
  <si>
    <t>NT Grant - MSIG;Administrati</t>
  </si>
  <si>
    <t>NT Grant - MIG;Manager Techn</t>
  </si>
  <si>
    <t>Salaries;Manager Comm Servic</t>
  </si>
  <si>
    <t>Performance Bonus;Manager Co</t>
  </si>
  <si>
    <t>Annual Bonus;Community Servi</t>
  </si>
  <si>
    <t>Allowance - Telephone;Commun</t>
  </si>
  <si>
    <t>Allowance - Vehicle;Communit</t>
  </si>
  <si>
    <t>Industrial Council Levy;Comm</t>
  </si>
  <si>
    <t>Skills Development Levy;Comm</t>
  </si>
  <si>
    <t>Medical Aid Fund;Manager Com</t>
  </si>
  <si>
    <t>Medical Aid Fund;Community S</t>
  </si>
  <si>
    <t>Pension Fund ;Manager Comm S</t>
  </si>
  <si>
    <t>Pension Fund ;Community Serv</t>
  </si>
  <si>
    <t>Printing &amp; Stationary;Commun</t>
  </si>
  <si>
    <t>Entertainment;Manager Comm S</t>
  </si>
  <si>
    <t>Subsistence &amp; Traveling;Comm</t>
  </si>
  <si>
    <t>Consumables;Community Servic</t>
  </si>
  <si>
    <t>CCA - Tools &amp; Equipment;Comm</t>
  </si>
  <si>
    <t>R/M - Fencing;Cattle Farming</t>
  </si>
  <si>
    <t>Contr - Leave Reserve;Commun</t>
  </si>
  <si>
    <t>Sale of cattle;Cattle Farmin</t>
  </si>
  <si>
    <t>Building Plan &amp; Inspection F</t>
  </si>
  <si>
    <t>Allowance - Other;Sport Grou</t>
  </si>
  <si>
    <t>Industrial Council Levy;Park</t>
  </si>
  <si>
    <t>Industrial Council Levy;Spor</t>
  </si>
  <si>
    <t>Skills Development Levy;Park</t>
  </si>
  <si>
    <t>Skills Development Levy;Spor</t>
  </si>
  <si>
    <t>Medical Aid Fund;Sport Groun</t>
  </si>
  <si>
    <t>Subsistence &amp; Traveling;Park</t>
  </si>
  <si>
    <t>CCA - Vehicles, Plant &amp; Equi</t>
  </si>
  <si>
    <t>R/M - Buildings;Sport Ground</t>
  </si>
  <si>
    <t>R/M - Tools &amp; Equipment;Park</t>
  </si>
  <si>
    <t>R/M - Sport Fields;Sport Gro</t>
  </si>
  <si>
    <t>Rent - Caravan Park;Sport Gr</t>
  </si>
  <si>
    <t>NT Grant - Equitable Share;P</t>
  </si>
  <si>
    <t>NT Grant - Equitable Share;S</t>
  </si>
  <si>
    <t>Fuel &amp; Oil - Vehicles;Zastro</t>
  </si>
  <si>
    <t>Fuel &amp; Oil - Vehicles;Smithf</t>
  </si>
  <si>
    <t>Fuel &amp; Oil - Vehicles;Rouxvi</t>
  </si>
  <si>
    <t>R/M - Tools &amp; Equipment;Zast</t>
  </si>
  <si>
    <t>R/M - Tools &amp; Equipment;Smit</t>
  </si>
  <si>
    <t>R/M - Tools &amp; Equipment;Roux</t>
  </si>
  <si>
    <t>R/M - Vehicles &amp; Equipment;Z</t>
  </si>
  <si>
    <t>R/M - Vehicles &amp; Equipment;S</t>
  </si>
  <si>
    <t>R/M - Vehicles &amp; Equipment;R</t>
  </si>
  <si>
    <t>R/M - Plant &amp; Equipment;Zast</t>
  </si>
  <si>
    <t>R/M - Plant &amp; Equipment;Smit</t>
  </si>
  <si>
    <t>R/M - Plant &amp; Equipment;Roux</t>
  </si>
  <si>
    <t>1011/6526/0000</t>
  </si>
  <si>
    <t>R/M - Fencing;Smithfield Uni</t>
  </si>
  <si>
    <t>R/M - Fencing;Rouxville Unit</t>
  </si>
  <si>
    <t>R/M - Roads &amp; Streets;Zastro</t>
  </si>
  <si>
    <t>R/M - Roads &amp; Streets;Smithf</t>
  </si>
  <si>
    <t>R/M - Roads &amp; Streets;Rouxvi</t>
  </si>
  <si>
    <t>R/M - Buildings;Zastron Unit</t>
  </si>
  <si>
    <t>R/M - Buildings;Smithfield U</t>
  </si>
  <si>
    <t>R/M - Buildings;Rouxville Un</t>
  </si>
  <si>
    <t>Cash Control Acc (Daily);Dec</t>
  </si>
  <si>
    <t>6071/N505/JANU</t>
  </si>
  <si>
    <t>Cash Control Acc (Daily);Jan</t>
  </si>
  <si>
    <t>Cash Control Acc (Daily);JUL</t>
  </si>
  <si>
    <t>Cash Control Acc (Daily);Nov</t>
  </si>
  <si>
    <t>Cash Control Acc (Daily);Oct</t>
  </si>
  <si>
    <t>Cash Control Acc (Daily);Sep</t>
  </si>
  <si>
    <t>IB</t>
  </si>
  <si>
    <t>Ledger Vote</t>
  </si>
  <si>
    <t xml:space="preserve"> </t>
  </si>
  <si>
    <t xml:space="preserve">Salaries;                   </t>
  </si>
  <si>
    <t>0101/1001/0000</t>
  </si>
  <si>
    <t xml:space="preserve">Performance Bonus;          </t>
  </si>
  <si>
    <t xml:space="preserve">Annual Bonus;               </t>
  </si>
  <si>
    <t xml:space="preserve">Allowance - Telephone;      </t>
  </si>
  <si>
    <t xml:space="preserve">Housing Subsidy ;           </t>
  </si>
  <si>
    <t xml:space="preserve">Overtime;                   </t>
  </si>
  <si>
    <t>0101/1007/0000</t>
  </si>
  <si>
    <t xml:space="preserve">Allowance - Other;          </t>
  </si>
  <si>
    <t xml:space="preserve">Allowance - Vehicle;        </t>
  </si>
  <si>
    <t xml:space="preserve">Industrial Council Levy;    </t>
  </si>
  <si>
    <t xml:space="preserve">Skills Development Levy;    </t>
  </si>
  <si>
    <t>0101/1012/0000</t>
  </si>
  <si>
    <t xml:space="preserve">Compensation Commissioner;  </t>
  </si>
  <si>
    <t xml:space="preserve">Ward Allowances;            </t>
  </si>
  <si>
    <t xml:space="preserve">Medical Aid Fund;           </t>
  </si>
  <si>
    <t xml:space="preserve">Pension Fund ;              </t>
  </si>
  <si>
    <t xml:space="preserve">UIF;                        </t>
  </si>
  <si>
    <t xml:space="preserve">Councillors - Allowance;    </t>
  </si>
  <si>
    <t xml:space="preserve">Councillors - SDL;          </t>
  </si>
  <si>
    <t xml:space="preserve">Councillors - Medical Aid;  </t>
  </si>
  <si>
    <t xml:space="preserve">Councillors - Pension Fund; </t>
  </si>
  <si>
    <t xml:space="preserve">Rental-Other;               </t>
  </si>
  <si>
    <t xml:space="preserve">Donations &amp; Grants;         </t>
  </si>
  <si>
    <t xml:space="preserve">Printing &amp; Stationary;      </t>
  </si>
  <si>
    <t xml:space="preserve">Disaster Fund;              </t>
  </si>
  <si>
    <t xml:space="preserve">Special Programs Unit;      </t>
  </si>
  <si>
    <t xml:space="preserve">Mayor Entertainment;        </t>
  </si>
  <si>
    <t xml:space="preserve">Pauper Burials;             </t>
  </si>
  <si>
    <t xml:space="preserve">Ward Committees;            </t>
  </si>
  <si>
    <t>0101/6525/0000</t>
  </si>
  <si>
    <t xml:space="preserve">Postage;                    </t>
  </si>
  <si>
    <t>0101/6532/0000</t>
  </si>
  <si>
    <t xml:space="preserve">Vehicle License;            </t>
  </si>
  <si>
    <t>0101/6533/0000</t>
  </si>
  <si>
    <t xml:space="preserve">License &amp; Internet Fees;    </t>
  </si>
  <si>
    <t xml:space="preserve">Membership Fees;            </t>
  </si>
  <si>
    <t xml:space="preserve">Entertainment;              </t>
  </si>
  <si>
    <t xml:space="preserve">Training;                   </t>
  </si>
  <si>
    <t xml:space="preserve">Subsistence &amp; Traveling;    </t>
  </si>
  <si>
    <t xml:space="preserve">Telephone Charges;          </t>
  </si>
  <si>
    <t>0101/6547/0000</t>
  </si>
  <si>
    <t xml:space="preserve">Election Costs;             </t>
  </si>
  <si>
    <t>0101/6549/0000</t>
  </si>
  <si>
    <t xml:space="preserve">Insurance - External;       </t>
  </si>
  <si>
    <t xml:space="preserve">Refreshments;               </t>
  </si>
  <si>
    <t>0101/6552/0000</t>
  </si>
  <si>
    <t xml:space="preserve">Fuel &amp; Oil - Vehicles;      </t>
  </si>
  <si>
    <t xml:space="preserve">Consumables;                </t>
  </si>
  <si>
    <t xml:space="preserve">R/M - Vehicles &amp; Equipment; </t>
  </si>
  <si>
    <t xml:space="preserve">Contr - Leave Reserve;      </t>
  </si>
  <si>
    <t xml:space="preserve">NT Grant - Equitable Share; </t>
  </si>
  <si>
    <t xml:space="preserve">NT Grant - Sal Councillors; </t>
  </si>
  <si>
    <t>0102/1003/0000</t>
  </si>
  <si>
    <t>0102/1005/0000</t>
  </si>
  <si>
    <t>0102/1007/0000</t>
  </si>
  <si>
    <t>0102/1012/0000</t>
  </si>
  <si>
    <t xml:space="preserve">Project - Performance Man;  </t>
  </si>
  <si>
    <t>0102/6522/0000</t>
  </si>
  <si>
    <t xml:space="preserve">Publications;               </t>
  </si>
  <si>
    <t>0102/6532/0000</t>
  </si>
  <si>
    <t>0102/6539/0000</t>
  </si>
  <si>
    <t>0102/6561/0000</t>
  </si>
  <si>
    <t>0102/6565/0000</t>
  </si>
  <si>
    <t xml:space="preserve">Professional Services;      </t>
  </si>
  <si>
    <t xml:space="preserve">Salaries;Finance            </t>
  </si>
  <si>
    <t>0201/1000/0009</t>
  </si>
  <si>
    <t xml:space="preserve">Salaries;Property Finance   </t>
  </si>
  <si>
    <t>0201/1002/0007</t>
  </si>
  <si>
    <t>Annual Bonus;Chief Financial</t>
  </si>
  <si>
    <t xml:space="preserve">Annual Bonus;Finance        </t>
  </si>
  <si>
    <t>0201/1002/0009</t>
  </si>
  <si>
    <t>Annual Bonus;Property Financ</t>
  </si>
  <si>
    <t>0201/1003/0007</t>
  </si>
  <si>
    <t xml:space="preserve">Allowance - Telephone;Chief </t>
  </si>
  <si>
    <t>0201/1003/0009</t>
  </si>
  <si>
    <t>Allowance - Telephone;Proper</t>
  </si>
  <si>
    <t>0201/1005/0007</t>
  </si>
  <si>
    <t>Housing Subsidy ;Chief Finan</t>
  </si>
  <si>
    <t xml:space="preserve">Housing Subsidy ;Finance    </t>
  </si>
  <si>
    <t>0201/1005/0009</t>
  </si>
  <si>
    <t>Housing Subsidy ;Property Fi</t>
  </si>
  <si>
    <t xml:space="preserve">Overtime;Finance            </t>
  </si>
  <si>
    <t>0201/1006/0009</t>
  </si>
  <si>
    <t xml:space="preserve">Overtime;Property Finance   </t>
  </si>
  <si>
    <t>0201/1007/0007</t>
  </si>
  <si>
    <t>Allowance - Other;Chief Fina</t>
  </si>
  <si>
    <t xml:space="preserve">Allowance - Other;Finance   </t>
  </si>
  <si>
    <t>0201/1007/0009</t>
  </si>
  <si>
    <t>Allowance - Other;Property F</t>
  </si>
  <si>
    <t>0201/1008/0008</t>
  </si>
  <si>
    <t xml:space="preserve">Temporary Workers;Finance   </t>
  </si>
  <si>
    <t xml:space="preserve">Allowance - Vehicle;Finance </t>
  </si>
  <si>
    <t>0201/1009/0009</t>
  </si>
  <si>
    <t>Allowance - Vehicle;Property</t>
  </si>
  <si>
    <t>0201/1010/0009</t>
  </si>
  <si>
    <t>Industrial Council Levy;Prop</t>
  </si>
  <si>
    <t>0201/1011/0009</t>
  </si>
  <si>
    <t>Skills Development Levy;Prop</t>
  </si>
  <si>
    <t>0201/1012/0007</t>
  </si>
  <si>
    <t>Compensation Commissioner;Ch</t>
  </si>
  <si>
    <t>0201/1012/0008</t>
  </si>
  <si>
    <t>Compensation Commissioner;Fi</t>
  </si>
  <si>
    <t>0201/1012/0009</t>
  </si>
  <si>
    <t>Compensation Commissioner;Pr</t>
  </si>
  <si>
    <t xml:space="preserve">Medical Aid Fund;Finance    </t>
  </si>
  <si>
    <t>0201/1050/0009</t>
  </si>
  <si>
    <t>Medical Aid Fund;Property Fi</t>
  </si>
  <si>
    <t>0201/1051/0007</t>
  </si>
  <si>
    <t>Pension Fund ;Chief Financia</t>
  </si>
  <si>
    <t xml:space="preserve">Pension Fund ;Finance       </t>
  </si>
  <si>
    <t>0201/1051/0009</t>
  </si>
  <si>
    <t>Pension Fund ;Property Finan</t>
  </si>
  <si>
    <t xml:space="preserve">UIF;Chief Financial Officer </t>
  </si>
  <si>
    <t xml:space="preserve">UIF;Finance                 </t>
  </si>
  <si>
    <t>0201/1052/0009</t>
  </si>
  <si>
    <t xml:space="preserve">UIF;Property Finance        </t>
  </si>
  <si>
    <t xml:space="preserve">Bad Debts;Property Finance  </t>
  </si>
  <si>
    <t>0201/5001/0009</t>
  </si>
  <si>
    <t>Interest External Loans;Prop</t>
  </si>
  <si>
    <t>0201/6110/0008</t>
  </si>
  <si>
    <t xml:space="preserve">Rental-Other;Finance        </t>
  </si>
  <si>
    <t>0201/6203/0008</t>
  </si>
  <si>
    <t>Equitable share - Council;Fi</t>
  </si>
  <si>
    <t>0201/6204/0008</t>
  </si>
  <si>
    <t>Equitable share - Water;Fina</t>
  </si>
  <si>
    <t>0201/6205/0008</t>
  </si>
  <si>
    <t>Equitable share - Fire Fight</t>
  </si>
  <si>
    <t>0201/6206/0008</t>
  </si>
  <si>
    <t>Equitable share - Refuse Rem</t>
  </si>
  <si>
    <t>0201/6207/0008</t>
  </si>
  <si>
    <t>Equitable share - Sewerage;F</t>
  </si>
  <si>
    <t xml:space="preserve">FMG Projects;Finance        </t>
  </si>
  <si>
    <t>0201/6502/0009</t>
  </si>
  <si>
    <t>Rental Payments;Property Fin</t>
  </si>
  <si>
    <t>0201/6503/0008</t>
  </si>
  <si>
    <t xml:space="preserve">Project - FMG;Finance       </t>
  </si>
  <si>
    <t xml:space="preserve">Bank Charges;Finance        </t>
  </si>
  <si>
    <t xml:space="preserve">Fines &amp; Penalties;Finance   </t>
  </si>
  <si>
    <t xml:space="preserve">Printing &amp; Stationary;Chief </t>
  </si>
  <si>
    <t>0201/6514/0009</t>
  </si>
  <si>
    <t>Printing &amp; Stationary;Proper</t>
  </si>
  <si>
    <t xml:space="preserve">Audit Fees;Finance          </t>
  </si>
  <si>
    <t>0201/6523/0008</t>
  </si>
  <si>
    <t xml:space="preserve">Security Services;Finance   </t>
  </si>
  <si>
    <t xml:space="preserve">Postage;Finance             </t>
  </si>
  <si>
    <t>0201/6525/0009</t>
  </si>
  <si>
    <t xml:space="preserve">Postage;Property Finance    </t>
  </si>
  <si>
    <t>0201/6527/0008</t>
  </si>
  <si>
    <t xml:space="preserve">Health Services;Finance     </t>
  </si>
  <si>
    <t xml:space="preserve">Legal Costs;Finance         </t>
  </si>
  <si>
    <t>0201/6530/0008</t>
  </si>
  <si>
    <t xml:space="preserve">Rent - Equipment;Finance    </t>
  </si>
  <si>
    <t>0201/6532/0009</t>
  </si>
  <si>
    <t>Vehicle License;Property Fin</t>
  </si>
  <si>
    <t xml:space="preserve">Membership Fees;Finance     </t>
  </si>
  <si>
    <t>0201/6535/0009</t>
  </si>
  <si>
    <t>0201/6537/0008</t>
  </si>
  <si>
    <t>Interest Bank Overdraft;Fina</t>
  </si>
  <si>
    <t>0201/6539/0008</t>
  </si>
  <si>
    <t xml:space="preserve">Training;Finance            </t>
  </si>
  <si>
    <t>0201/6539/0009</t>
  </si>
  <si>
    <t xml:space="preserve">Training;Property Finance   </t>
  </si>
  <si>
    <t>0201/6542/0008</t>
  </si>
  <si>
    <t xml:space="preserve">Computer Costs;Finance      </t>
  </si>
  <si>
    <t>0201/6542/0009</t>
  </si>
  <si>
    <t>Computer Costs;Property Fina</t>
  </si>
  <si>
    <t xml:space="preserve">Telephone Charges;Finance   </t>
  </si>
  <si>
    <t>0201/6544/0009</t>
  </si>
  <si>
    <t>Telephone Charges;Property F</t>
  </si>
  <si>
    <t xml:space="preserve">Consumables;Finance         </t>
  </si>
  <si>
    <t>0201/6555/0009</t>
  </si>
  <si>
    <t xml:space="preserve">Interim Valuations;Property </t>
  </si>
  <si>
    <t>0201/6567/0008</t>
  </si>
  <si>
    <t>Investment Adjustment;Financ</t>
  </si>
  <si>
    <t>0201/6802/0009</t>
  </si>
  <si>
    <t>R/M - Tools &amp; Equipment;Prop</t>
  </si>
  <si>
    <t>0201/6803/0009</t>
  </si>
  <si>
    <t>0201/6808/0008</t>
  </si>
  <si>
    <t>R/M - Vehicles &amp; Equipment;F</t>
  </si>
  <si>
    <t>0201/7500/0008</t>
  </si>
  <si>
    <t xml:space="preserve">Contr - Bad Debts;Finance   </t>
  </si>
  <si>
    <t>0201/7501/0009</t>
  </si>
  <si>
    <t>Contr - Leave Reserve;Proper</t>
  </si>
  <si>
    <t>0201/7502/0009</t>
  </si>
  <si>
    <t>0201/7504/0007</t>
  </si>
  <si>
    <t xml:space="preserve">Contr - CDF;Chief Financial </t>
  </si>
  <si>
    <t>0201/8005/0009</t>
  </si>
  <si>
    <t>Discount - Rates Overchaged;</t>
  </si>
  <si>
    <t xml:space="preserve">Vodacom Rental;Finance      </t>
  </si>
  <si>
    <t>0201/8150/0008</t>
  </si>
  <si>
    <t>Interest - Investments;Finan</t>
  </si>
  <si>
    <t>0201/8250/0008</t>
  </si>
  <si>
    <t xml:space="preserve">Dividends Received;Finance  </t>
  </si>
  <si>
    <t xml:space="preserve">Dividends;Finance           </t>
  </si>
  <si>
    <t xml:space="preserve">NT Grant - MFMA;Finance     </t>
  </si>
  <si>
    <t xml:space="preserve">Rates Certificates;Finance  </t>
  </si>
  <si>
    <t>0201/8501/0008</t>
  </si>
  <si>
    <t xml:space="preserve">Discount Received;Finance   </t>
  </si>
  <si>
    <t>0201/8503/0008</t>
  </si>
  <si>
    <t xml:space="preserve">Photostats;Finance          </t>
  </si>
  <si>
    <t xml:space="preserve">Sundry Income;Finance       </t>
  </si>
  <si>
    <t xml:space="preserve">Administration Fees;Finance </t>
  </si>
  <si>
    <t xml:space="preserve">Legal Fees;Finance          </t>
  </si>
  <si>
    <t>0201/8519/0008</t>
  </si>
  <si>
    <t xml:space="preserve">Commission Received;Finance </t>
  </si>
  <si>
    <t xml:space="preserve">Vat Received;Finance        </t>
  </si>
  <si>
    <t>0202/1003/0000</t>
  </si>
  <si>
    <t xml:space="preserve">Temporary Workers;          </t>
  </si>
  <si>
    <t>0202/1012/0000</t>
  </si>
  <si>
    <t>0202/6510/0000</t>
  </si>
  <si>
    <t xml:space="preserve">Work Study;                 </t>
  </si>
  <si>
    <t>0202/6511/0000</t>
  </si>
  <si>
    <t xml:space="preserve">Advertisements;             </t>
  </si>
  <si>
    <t xml:space="preserve">Training - SETA;            </t>
  </si>
  <si>
    <t>0202/7502/0000</t>
  </si>
  <si>
    <t>0203/1003/0000</t>
  </si>
  <si>
    <t>0203/1005/0000</t>
  </si>
  <si>
    <t>0203/1007/0000</t>
  </si>
  <si>
    <t>0203/1009/0000</t>
  </si>
  <si>
    <t>0203/1012/0000</t>
  </si>
  <si>
    <t xml:space="preserve">Rental Payments;            </t>
  </si>
  <si>
    <t xml:space="preserve">Computer Software;          </t>
  </si>
  <si>
    <t>0203/6522/0000</t>
  </si>
  <si>
    <t>0203/6541/0000</t>
  </si>
  <si>
    <t xml:space="preserve">Computer Costs;             </t>
  </si>
  <si>
    <t>0203/6552/0000</t>
  </si>
  <si>
    <t>0203/7502/0000</t>
  </si>
  <si>
    <t>0204/1000/0014</t>
  </si>
  <si>
    <t xml:space="preserve">Salaries;Camps              </t>
  </si>
  <si>
    <t>0204/1010/0014</t>
  </si>
  <si>
    <t>Industrial Council Levy;Camp</t>
  </si>
  <si>
    <t>0204/1050/0014</t>
  </si>
  <si>
    <t xml:space="preserve">Medical Aid Fund;Camps      </t>
  </si>
  <si>
    <t>0204/1051/0014</t>
  </si>
  <si>
    <t xml:space="preserve">Pension Fund ;Camps         </t>
  </si>
  <si>
    <t>0204/1052/0014</t>
  </si>
  <si>
    <t xml:space="preserve">UIF;Camps                   </t>
  </si>
  <si>
    <t>0204/6541/0014</t>
  </si>
  <si>
    <t>Subsistence &amp; Traveling;Camp</t>
  </si>
  <si>
    <t>0204/6803/0013</t>
  </si>
  <si>
    <t>0204/6805/0013</t>
  </si>
  <si>
    <t>R/M - Sport Fields;Council P</t>
  </si>
  <si>
    <t>0204/6806/0013</t>
  </si>
  <si>
    <t>R/M - Stormwater;Council Pro</t>
  </si>
  <si>
    <t>0204/6807/0013</t>
  </si>
  <si>
    <t>R/M - Roads &amp; Streets;Counci</t>
  </si>
  <si>
    <t>0204/6809/0013</t>
  </si>
  <si>
    <t>R/M - Water Reticulation;Cou</t>
  </si>
  <si>
    <t>0204/6810/0013</t>
  </si>
  <si>
    <t>R/M - Dumping Site;Council P</t>
  </si>
  <si>
    <t>0204/6811/0013</t>
  </si>
  <si>
    <t>R/M - Traffic &amp; Road Signs;C</t>
  </si>
  <si>
    <t>0204/6814/0013</t>
  </si>
  <si>
    <t xml:space="preserve">R/M - Street Lights;Council </t>
  </si>
  <si>
    <t>0204/6815/0013</t>
  </si>
  <si>
    <t>R/M - Plant &amp; Equipment;Coun</t>
  </si>
  <si>
    <t>0204/6816/0013</t>
  </si>
  <si>
    <t>R/M - Network;Council Proper</t>
  </si>
  <si>
    <t>0204/6817/0013</t>
  </si>
  <si>
    <t>R/M - Meters;Council Propert</t>
  </si>
  <si>
    <t>0204/6818/0013</t>
  </si>
  <si>
    <t>R/M - Grounds/Gardens;Counci</t>
  </si>
  <si>
    <t>0204/8105/0014</t>
  </si>
  <si>
    <t xml:space="preserve">Rent - Camps;Camps          </t>
  </si>
  <si>
    <t xml:space="preserve">Salaries;Internal Auditor   </t>
  </si>
  <si>
    <t xml:space="preserve">Salaries;Administration     </t>
  </si>
  <si>
    <t>0205/1002/0003</t>
  </si>
  <si>
    <t>Annual Bonus;Manager Adminis</t>
  </si>
  <si>
    <t>0205/1002/0005</t>
  </si>
  <si>
    <t>Annual Bonus;Internal Audito</t>
  </si>
  <si>
    <t xml:space="preserve">Annual Bonus;Administration </t>
  </si>
  <si>
    <t>0205/1003/0003</t>
  </si>
  <si>
    <t>0205/1005/0003</t>
  </si>
  <si>
    <t>Housing Subsidy ;Manager Adm</t>
  </si>
  <si>
    <t>0205/1005/0004</t>
  </si>
  <si>
    <t>Housing Subsidy ;Manager Tec</t>
  </si>
  <si>
    <t>0205/1005/0005</t>
  </si>
  <si>
    <t>Housing Subsidy ;Internal Au</t>
  </si>
  <si>
    <t>0205/1006/0006</t>
  </si>
  <si>
    <t xml:space="preserve">Overtime;Administration     </t>
  </si>
  <si>
    <t>0205/1007/0003</t>
  </si>
  <si>
    <t>Allowance - Other;Manager Ad</t>
  </si>
  <si>
    <t>0205/1007/0004</t>
  </si>
  <si>
    <t>Allowance - Other;Manager Te</t>
  </si>
  <si>
    <t xml:space="preserve">Allowance - Vehicle;Manager </t>
  </si>
  <si>
    <t>0205/1012/0003</t>
  </si>
  <si>
    <t>Compensation Commissioner;Ma</t>
  </si>
  <si>
    <t>0205/1012/0004</t>
  </si>
  <si>
    <t>0205/1012/0005</t>
  </si>
  <si>
    <t>Compensation Commissioner;In</t>
  </si>
  <si>
    <t>0205/1012/0006</t>
  </si>
  <si>
    <t>Compensation Commissioner;Ad</t>
  </si>
  <si>
    <t>0205/1050/0004</t>
  </si>
  <si>
    <t>Medical Aid Fund;Manager Tec</t>
  </si>
  <si>
    <t xml:space="preserve">UIF;Manager Administration  </t>
  </si>
  <si>
    <t xml:space="preserve">UIF;Internal Auditor        </t>
  </si>
  <si>
    <t xml:space="preserve">UIF;Administration          </t>
  </si>
  <si>
    <t>0205/1055/0006</t>
  </si>
  <si>
    <t>Medical - PJS Vorster;Admini</t>
  </si>
  <si>
    <t>0205/6208/0004</t>
  </si>
  <si>
    <t>MIG Repayment;Manager Techni</t>
  </si>
  <si>
    <t>0205/6209/0004</t>
  </si>
  <si>
    <t>DWAF Repayment;Manager Techn</t>
  </si>
  <si>
    <t>0205/6501/0006</t>
  </si>
  <si>
    <t>Project - Performance Man;Ad</t>
  </si>
  <si>
    <t>0205/6522/0004</t>
  </si>
  <si>
    <t>Publications;Manager Technic</t>
  </si>
  <si>
    <t>0205/6522/0005</t>
  </si>
  <si>
    <t>Publications;Internal Audito</t>
  </si>
  <si>
    <t xml:space="preserve">Publications;Administration </t>
  </si>
  <si>
    <t>0205/6525/0005</t>
  </si>
  <si>
    <t xml:space="preserve">Postage;Internal Auditor    </t>
  </si>
  <si>
    <t xml:space="preserve">Postage;Administration      </t>
  </si>
  <si>
    <t xml:space="preserve">Legal Costs;Administration  </t>
  </si>
  <si>
    <t>0205/6534/0005</t>
  </si>
  <si>
    <t>Membership Fees;Internal Aud</t>
  </si>
  <si>
    <t xml:space="preserve">Training;Internal Auditor   </t>
  </si>
  <si>
    <t xml:space="preserve">Training;Administration     </t>
  </si>
  <si>
    <t>0205/6542/0006</t>
  </si>
  <si>
    <t>Computer Costs;Administratio</t>
  </si>
  <si>
    <t>0205/6552/0006</t>
  </si>
  <si>
    <t>Fuel &amp; Oil - Vehicles;Admini</t>
  </si>
  <si>
    <t xml:space="preserve">Consumables;Administration  </t>
  </si>
  <si>
    <t>0205/6556/0006</t>
  </si>
  <si>
    <t>MSIG - Expenses;Administrati</t>
  </si>
  <si>
    <t>0205/6561/0006</t>
  </si>
  <si>
    <t>0205/6568/0005</t>
  </si>
  <si>
    <t>Internal Audit Fees;Internal</t>
  </si>
  <si>
    <t>0205/6803/0005</t>
  </si>
  <si>
    <t>0205/7502/0005</t>
  </si>
  <si>
    <t>0205/8452/0004</t>
  </si>
  <si>
    <t>Prov Gov - DWAF;Manager Tech</t>
  </si>
  <si>
    <t>0205/8508/0006</t>
  </si>
  <si>
    <t>Sundry Income;Administration</t>
  </si>
  <si>
    <t>0205/8518/0006</t>
  </si>
  <si>
    <t xml:space="preserve">Legal Fees;Administration   </t>
  </si>
  <si>
    <t>0301/1003/0000</t>
  </si>
  <si>
    <t>0301/1006/0000</t>
  </si>
  <si>
    <t>0301/1012/0000</t>
  </si>
  <si>
    <t>0301/6500/0000</t>
  </si>
  <si>
    <t>Project - Youth Development;</t>
  </si>
  <si>
    <t>0301/6503/0000</t>
  </si>
  <si>
    <t xml:space="preserve">Project - FMG;              </t>
  </si>
  <si>
    <t>0301/6504/0000</t>
  </si>
  <si>
    <t xml:space="preserve">Project - LED;              </t>
  </si>
  <si>
    <t>0301/6506/0000</t>
  </si>
  <si>
    <t xml:space="preserve">Project - LED Strategy;     </t>
  </si>
  <si>
    <t>0301/6507/0000</t>
  </si>
  <si>
    <t xml:space="preserve">Project - LED Youth;        </t>
  </si>
  <si>
    <t xml:space="preserve">IDP;                        </t>
  </si>
  <si>
    <t>0301/6511/0000</t>
  </si>
  <si>
    <t>0301/6514/0000</t>
  </si>
  <si>
    <t>0301/6525/0000</t>
  </si>
  <si>
    <t>0301/6535/0000</t>
  </si>
  <si>
    <t>0301/6536/0000</t>
  </si>
  <si>
    <t xml:space="preserve">Material &amp; Stores;          </t>
  </si>
  <si>
    <t>0301/6539/0000</t>
  </si>
  <si>
    <t>0301/6543/0000</t>
  </si>
  <si>
    <t xml:space="preserve">Cleaning Materials;         </t>
  </si>
  <si>
    <t>0301/6545/0000</t>
  </si>
  <si>
    <t xml:space="preserve">Tourism;                    </t>
  </si>
  <si>
    <t>0301/6546/0000</t>
  </si>
  <si>
    <t>0301/6549/0000</t>
  </si>
  <si>
    <t>0301/6552/0000</t>
  </si>
  <si>
    <t>0301/6554/0000</t>
  </si>
  <si>
    <t>0301/6561/0000</t>
  </si>
  <si>
    <t>0301/6565/0000</t>
  </si>
  <si>
    <t>0301/6802/0000</t>
  </si>
  <si>
    <t xml:space="preserve">R/M - Tools &amp; Equipment;    </t>
  </si>
  <si>
    <t>0301/6803/0000</t>
  </si>
  <si>
    <t>0301/8451/0000</t>
  </si>
  <si>
    <t xml:space="preserve">Prov Gov - Spatial Plan;    </t>
  </si>
  <si>
    <t>0501/1012/0000</t>
  </si>
  <si>
    <t>0501/6514/0000</t>
  </si>
  <si>
    <t xml:space="preserve">Security Services;          </t>
  </si>
  <si>
    <t>0501/6525/0000</t>
  </si>
  <si>
    <t>0501/6539/0000</t>
  </si>
  <si>
    <t>0501/6541/0000</t>
  </si>
  <si>
    <t>0501/6548/0000</t>
  </si>
  <si>
    <t xml:space="preserve">Lost Library Books;         </t>
  </si>
  <si>
    <t>0501/6549/0000</t>
  </si>
  <si>
    <t>0501/6554/0000</t>
  </si>
  <si>
    <t>0501/6803/0000</t>
  </si>
  <si>
    <t>0501/8301/0000</t>
  </si>
  <si>
    <t xml:space="preserve">Fines Library;              </t>
  </si>
  <si>
    <t>0501/8503/0000</t>
  </si>
  <si>
    <t xml:space="preserve">Photostats;                 </t>
  </si>
  <si>
    <t>0501/8512/0000</t>
  </si>
  <si>
    <t xml:space="preserve">Fees - Lost Library Books ; </t>
  </si>
  <si>
    <t>0503/1006/0000</t>
  </si>
  <si>
    <t>0503/1012/0000</t>
  </si>
  <si>
    <t>0503/1050/0000</t>
  </si>
  <si>
    <t>0503/5001/0000</t>
  </si>
  <si>
    <t xml:space="preserve">Interest External Loans;    </t>
  </si>
  <si>
    <t>0503/5051/0000</t>
  </si>
  <si>
    <t>Redemption - External Loans;</t>
  </si>
  <si>
    <t>0503/6523/0000</t>
  </si>
  <si>
    <t>0503/6531/0000</t>
  </si>
  <si>
    <t xml:space="preserve">Operating License;          </t>
  </si>
  <si>
    <t>0503/6535/0000</t>
  </si>
  <si>
    <t>0503/6546/0000</t>
  </si>
  <si>
    <t>0503/6549/0000</t>
  </si>
  <si>
    <t>0503/6552/0000</t>
  </si>
  <si>
    <t>0503/6554/0000</t>
  </si>
  <si>
    <t xml:space="preserve">Electricity Purchases;      </t>
  </si>
  <si>
    <t>0503/6560/0000</t>
  </si>
  <si>
    <t xml:space="preserve">CCA - Tools &amp; Equipment;    </t>
  </si>
  <si>
    <t>0503/6562/0000</t>
  </si>
  <si>
    <t>0503/6563/0000</t>
  </si>
  <si>
    <t xml:space="preserve">CCA - Town Hall &amp; Ward Off; </t>
  </si>
  <si>
    <t>0503/6564/0000</t>
  </si>
  <si>
    <t xml:space="preserve">CCA - Community Halls;      </t>
  </si>
  <si>
    <t xml:space="preserve">R/M - Buildings;            </t>
  </si>
  <si>
    <t>0503/6802/0000</t>
  </si>
  <si>
    <t>0503/6808/0000</t>
  </si>
  <si>
    <t xml:space="preserve">R/M - General ;             </t>
  </si>
  <si>
    <t xml:space="preserve">Rent - Hall;                </t>
  </si>
  <si>
    <t xml:space="preserve">Rent - Crockery;            </t>
  </si>
  <si>
    <t>0504/1008/0000</t>
  </si>
  <si>
    <t>0504/6521/0000</t>
  </si>
  <si>
    <t xml:space="preserve">R/M - Fencing;              </t>
  </si>
  <si>
    <t xml:space="preserve">R/M - Grounds/Gardens;      </t>
  </si>
  <si>
    <t xml:space="preserve">Cemetery Fees;              </t>
  </si>
  <si>
    <t xml:space="preserve">Salaries;Community Services </t>
  </si>
  <si>
    <t>0507/1000/0012</t>
  </si>
  <si>
    <t xml:space="preserve">Salaries;Cattle Farming     </t>
  </si>
  <si>
    <t>0507/1002/0010</t>
  </si>
  <si>
    <t>Annual Bonus;Manager Comm Se</t>
  </si>
  <si>
    <t>0507/1002/0012</t>
  </si>
  <si>
    <t xml:space="preserve">Annual Bonus;Cattle Farming </t>
  </si>
  <si>
    <t>0507/1003/0010</t>
  </si>
  <si>
    <t>0507/1003/0012</t>
  </si>
  <si>
    <t>Allowance - Telephone;Cattle</t>
  </si>
  <si>
    <t>0507/1004/0011</t>
  </si>
  <si>
    <t xml:space="preserve">Allowance Standby;Community </t>
  </si>
  <si>
    <t>0507/1005/0010</t>
  </si>
  <si>
    <t>Housing Subsidy ;Manager Com</t>
  </si>
  <si>
    <t xml:space="preserve">Overtime;Community Services </t>
  </si>
  <si>
    <t>0507/1006/0012</t>
  </si>
  <si>
    <t xml:space="preserve">Overtime;Cattle Farming     </t>
  </si>
  <si>
    <t>0507/1007/0010</t>
  </si>
  <si>
    <t>Allowance - Other;Manager Co</t>
  </si>
  <si>
    <t xml:space="preserve">Allowance - Other;Community </t>
  </si>
  <si>
    <t>0507/1007/0012</t>
  </si>
  <si>
    <t>Allowance - Other;Cattle Far</t>
  </si>
  <si>
    <t xml:space="preserve">Temporary Workers;Community </t>
  </si>
  <si>
    <t>0507/1010/0012</t>
  </si>
  <si>
    <t>Industrial Council Levy;Catt</t>
  </si>
  <si>
    <t>0507/1012/0010</t>
  </si>
  <si>
    <t>0507/1012/0011</t>
  </si>
  <si>
    <t>Compensation Commissioner;Co</t>
  </si>
  <si>
    <t>0507/1050/0012</t>
  </si>
  <si>
    <t>Medical Aid Fund;Cattle Farm</t>
  </si>
  <si>
    <t>0507/1051/0012</t>
  </si>
  <si>
    <t>Pension Fund ;Cattle Farming</t>
  </si>
  <si>
    <t xml:space="preserve">UIF;Manager Comm Services   </t>
  </si>
  <si>
    <t xml:space="preserve">UIF;Community Services      </t>
  </si>
  <si>
    <t>0507/1052/0012</t>
  </si>
  <si>
    <t xml:space="preserve">UIF;Cattle Farming          </t>
  </si>
  <si>
    <t>0507/6522/0010</t>
  </si>
  <si>
    <t>Publications;Manager Comm Se</t>
  </si>
  <si>
    <t>0507/6522/0011</t>
  </si>
  <si>
    <t>Publications;Community Servi</t>
  </si>
  <si>
    <t>0507/6525/0011</t>
  </si>
  <si>
    <t xml:space="preserve">Postage;Community Services  </t>
  </si>
  <si>
    <t>0507/6534/0010</t>
  </si>
  <si>
    <t>Membership Fees;Manager Comm</t>
  </si>
  <si>
    <t>0507/6539/0011</t>
  </si>
  <si>
    <t xml:space="preserve">Training;Community Services </t>
  </si>
  <si>
    <t xml:space="preserve">Telephone Charges;Community </t>
  </si>
  <si>
    <t xml:space="preserve">Cattle Feed;Cattle Farming  </t>
  </si>
  <si>
    <t>0507/6800/0011</t>
  </si>
  <si>
    <t>R/M - Caravan Park;Community</t>
  </si>
  <si>
    <t>0601/1007/0000</t>
  </si>
  <si>
    <t>0601/1009/0000</t>
  </si>
  <si>
    <t>0601/1012/0000</t>
  </si>
  <si>
    <t>0601/6525/0000</t>
  </si>
  <si>
    <t>0601/6535/0000</t>
  </si>
  <si>
    <t>0601/6539/0000</t>
  </si>
  <si>
    <t>0601/6544/0000</t>
  </si>
  <si>
    <t>0601/6803/0000</t>
  </si>
  <si>
    <t xml:space="preserve">Rent - Houses;              </t>
  </si>
  <si>
    <t xml:space="preserve">Permits;                    </t>
  </si>
  <si>
    <t>0701/1012/0000</t>
  </si>
  <si>
    <t>0701/6525/0000</t>
  </si>
  <si>
    <t>0701/6528/0000</t>
  </si>
  <si>
    <t xml:space="preserve">Legal Costs;                </t>
  </si>
  <si>
    <t>0701/6532/0000</t>
  </si>
  <si>
    <t>0701/6534/0000</t>
  </si>
  <si>
    <t>0701/6535/0000</t>
  </si>
  <si>
    <t>0701/6538/0000</t>
  </si>
  <si>
    <t>0701/6539/0000</t>
  </si>
  <si>
    <t>0701/6542/0000</t>
  </si>
  <si>
    <t>0701/6544/0000</t>
  </si>
  <si>
    <t>0701/6565/0000</t>
  </si>
  <si>
    <t xml:space="preserve">Traffic Operational Plan;   </t>
  </si>
  <si>
    <t xml:space="preserve">R/M - Traffic &amp; Road Signs; </t>
  </si>
  <si>
    <t xml:space="preserve">Traffic Fines;              </t>
  </si>
  <si>
    <t>0701/8508/0000</t>
  </si>
  <si>
    <t xml:space="preserve">Sundry Income;              </t>
  </si>
  <si>
    <t>0702/1000/0000</t>
  </si>
  <si>
    <t>0702/1003/0000</t>
  </si>
  <si>
    <t>0702/1007/0000</t>
  </si>
  <si>
    <t>0702/1010/0000</t>
  </si>
  <si>
    <t>0702/1050/0000</t>
  </si>
  <si>
    <t>0702/1051/0000</t>
  </si>
  <si>
    <t>0702/1052/0000</t>
  </si>
  <si>
    <t>0702/6803/0000</t>
  </si>
  <si>
    <t>0702/6808/0000</t>
  </si>
  <si>
    <t>0702/8401/0000</t>
  </si>
  <si>
    <t>0704/1007/0000</t>
  </si>
  <si>
    <t>0704/1012/0000</t>
  </si>
  <si>
    <t>0704/1050/0000</t>
  </si>
  <si>
    <t>0704/6511/0000</t>
  </si>
  <si>
    <t>0704/6527/0000</t>
  </si>
  <si>
    <t xml:space="preserve">Health Services;            </t>
  </si>
  <si>
    <t>0704/6530/0000</t>
  </si>
  <si>
    <t xml:space="preserve">Rent - Equipment;           </t>
  </si>
  <si>
    <t>0704/6541/0000</t>
  </si>
  <si>
    <t>0704/6553/0000</t>
  </si>
  <si>
    <t xml:space="preserve">Cattle Feed;                </t>
  </si>
  <si>
    <t>0704/6554/0000</t>
  </si>
  <si>
    <t>0704/6804/0000</t>
  </si>
  <si>
    <t xml:space="preserve">Sales - Pound (Auctions);   </t>
  </si>
  <si>
    <t xml:space="preserve">Pound Fees;                 </t>
  </si>
  <si>
    <t xml:space="preserve">Salaries;Parks              </t>
  </si>
  <si>
    <t xml:space="preserve">Salaries;Sport Ground       </t>
  </si>
  <si>
    <t xml:space="preserve">Annual Bonus;Parks          </t>
  </si>
  <si>
    <t xml:space="preserve">Annual Bonus;Sport Ground   </t>
  </si>
  <si>
    <t>0801/1003/0015</t>
  </si>
  <si>
    <t xml:space="preserve">Allowance - Telephone;Parks </t>
  </si>
  <si>
    <t xml:space="preserve">Housing Subsidy ;Parks      </t>
  </si>
  <si>
    <t>0801/1005/0016</t>
  </si>
  <si>
    <t>Housing Subsidy ;Sport Groun</t>
  </si>
  <si>
    <t xml:space="preserve">Overtime;Parks              </t>
  </si>
  <si>
    <t xml:space="preserve">Overtime;Sport Ground       </t>
  </si>
  <si>
    <t xml:space="preserve">Allowance - Other;Parks     </t>
  </si>
  <si>
    <t>0801/1008/0015</t>
  </si>
  <si>
    <t xml:space="preserve">Temporary Workers;Parks     </t>
  </si>
  <si>
    <t>0801/1012/0015</t>
  </si>
  <si>
    <t>Compensation Commissioner;Pa</t>
  </si>
  <si>
    <t>0801/1012/0016</t>
  </si>
  <si>
    <t>Compensation Commissioner;Sp</t>
  </si>
  <si>
    <t xml:space="preserve">Medical Aid Fund;Parks      </t>
  </si>
  <si>
    <t xml:space="preserve">Pension Fund ;Parks         </t>
  </si>
  <si>
    <t xml:space="preserve">Pension Fund ;Sport Ground  </t>
  </si>
  <si>
    <t xml:space="preserve">UIF;Parks                   </t>
  </si>
  <si>
    <t xml:space="preserve">UIF;Sport Ground            </t>
  </si>
  <si>
    <t>0801/5051/0015</t>
  </si>
  <si>
    <t xml:space="preserve">MIG Projects;Sport Ground   </t>
  </si>
  <si>
    <t>0801/6511/0015</t>
  </si>
  <si>
    <t xml:space="preserve">Advertisements;Parks        </t>
  </si>
  <si>
    <t>0801/6514/0015</t>
  </si>
  <si>
    <t xml:space="preserve">Printing &amp; Stationary;Parks </t>
  </si>
  <si>
    <t>0801/6523/0015</t>
  </si>
  <si>
    <t xml:space="preserve">Security Services;Parks     </t>
  </si>
  <si>
    <t>0801/6535/0015</t>
  </si>
  <si>
    <t>0801/6539/0015</t>
  </si>
  <si>
    <t xml:space="preserve">Training;Parks              </t>
  </si>
  <si>
    <t>0801/6546/0015</t>
  </si>
  <si>
    <t>0801/6549/0015</t>
  </si>
  <si>
    <t xml:space="preserve">Insurance - External;Parks  </t>
  </si>
  <si>
    <t xml:space="preserve">Fuel &amp; Oil - Vehicles;Parks </t>
  </si>
  <si>
    <t xml:space="preserve">Consumables;Parks           </t>
  </si>
  <si>
    <t>0801/6558/0015</t>
  </si>
  <si>
    <t xml:space="preserve">Electricity Purchases;Parks </t>
  </si>
  <si>
    <t xml:space="preserve">CCA - Infrastructure;Parks  </t>
  </si>
  <si>
    <t>0801/6559/0016</t>
  </si>
  <si>
    <t>CCA - Infrastructure;Sport G</t>
  </si>
  <si>
    <t xml:space="preserve">R/M - Buildings;Parks       </t>
  </si>
  <si>
    <t>0801/6802/0016</t>
  </si>
  <si>
    <t>R/M - Tools &amp; Equipment;Spor</t>
  </si>
  <si>
    <t>0801/6804/0015</t>
  </si>
  <si>
    <t xml:space="preserve">R/M - Fencing;Parks         </t>
  </si>
  <si>
    <t>0801/6808/0015</t>
  </si>
  <si>
    <t>0801/6813/0015</t>
  </si>
  <si>
    <t xml:space="preserve">R/M - General ;Parks        </t>
  </si>
  <si>
    <t xml:space="preserve">Contr - Leave Reserve;Parks </t>
  </si>
  <si>
    <t xml:space="preserve">Contr - Leave Reserve;Sport </t>
  </si>
  <si>
    <t>0801/8102/0016</t>
  </si>
  <si>
    <t>Rent - Sport Fields;Sport Gr</t>
  </si>
  <si>
    <t xml:space="preserve">Rent - Caravan Park;Parks   </t>
  </si>
  <si>
    <t xml:space="preserve">NT Grant - MIG;Sport Ground </t>
  </si>
  <si>
    <t>0801/8508/0015</t>
  </si>
  <si>
    <t xml:space="preserve">Sundry Income;Parks         </t>
  </si>
  <si>
    <t>0903/1000/0000</t>
  </si>
  <si>
    <t>0903/1002/0000</t>
  </si>
  <si>
    <t>0903/1003/0000</t>
  </si>
  <si>
    <t>0903/1010/0000</t>
  </si>
  <si>
    <t>0903/1011/0000</t>
  </si>
  <si>
    <t>0903/1012/0000</t>
  </si>
  <si>
    <t>0903/1050/0000</t>
  </si>
  <si>
    <t>0903/1051/0000</t>
  </si>
  <si>
    <t>0903/1052/0000</t>
  </si>
  <si>
    <t>0903/6514/0000</t>
  </si>
  <si>
    <t>0903/6536/0000</t>
  </si>
  <si>
    <t>0903/6539/0000</t>
  </si>
  <si>
    <t>0903/6543/0000</t>
  </si>
  <si>
    <t>0903/6546/0000</t>
  </si>
  <si>
    <t>0903/6549/0000</t>
  </si>
  <si>
    <t>0903/6802/0000</t>
  </si>
  <si>
    <t>0903/8400/0000</t>
  </si>
  <si>
    <t xml:space="preserve">Subsidy - Dept of Health;   </t>
  </si>
  <si>
    <t>1001/1003/0000</t>
  </si>
  <si>
    <t xml:space="preserve">Allowance Standby;          </t>
  </si>
  <si>
    <t>1001/1008/0000</t>
  </si>
  <si>
    <t>1001/1012/0000</t>
  </si>
  <si>
    <t xml:space="preserve">Bad Debts;                  </t>
  </si>
  <si>
    <t xml:space="preserve">Depreciation;               </t>
  </si>
  <si>
    <t xml:space="preserve">Interest - DBSA;            </t>
  </si>
  <si>
    <t xml:space="preserve">Redemption - DBSA;          </t>
  </si>
  <si>
    <t xml:space="preserve">MIG Projects;               </t>
  </si>
  <si>
    <t>1001/6215/0000</t>
  </si>
  <si>
    <t>1001/6514/0000</t>
  </si>
  <si>
    <t>1001/6525/0000</t>
  </si>
  <si>
    <t>1001/6531/0000</t>
  </si>
  <si>
    <t>1001/6532/0000</t>
  </si>
  <si>
    <t>1001/6533/0000</t>
  </si>
  <si>
    <t>1001/6539/0000</t>
  </si>
  <si>
    <t>1001/6546/0017</t>
  </si>
  <si>
    <t>1001/6546/0018</t>
  </si>
  <si>
    <t>1001/6546/0019</t>
  </si>
  <si>
    <t>1001/6549/0000</t>
  </si>
  <si>
    <t>1001/6559/0000</t>
  </si>
  <si>
    <t xml:space="preserve">CCA - Infrastructure;       </t>
  </si>
  <si>
    <t>1001/6560/0000</t>
  </si>
  <si>
    <t>1001/6561/0000</t>
  </si>
  <si>
    <t>1001/6566/0000</t>
  </si>
  <si>
    <t xml:space="preserve">MIG - Expenses;             </t>
  </si>
  <si>
    <t>1001/6801/0000</t>
  </si>
  <si>
    <t>1001/6802/0000</t>
  </si>
  <si>
    <t>1001/6808/0000</t>
  </si>
  <si>
    <t>1001/6812/0000</t>
  </si>
  <si>
    <t xml:space="preserve">R/M - Sewerage;             </t>
  </si>
  <si>
    <t>1001/6815/0000</t>
  </si>
  <si>
    <t xml:space="preserve">R/M - Plant &amp; Equipment;    </t>
  </si>
  <si>
    <t>1001/6818/0000</t>
  </si>
  <si>
    <t>1001/7500/0000</t>
  </si>
  <si>
    <t xml:space="preserve">Contr - Bad Debts;          </t>
  </si>
  <si>
    <t xml:space="preserve">Sewerage Levies;            </t>
  </si>
  <si>
    <t xml:space="preserve">NT Grant - MIG;             </t>
  </si>
  <si>
    <t>1001/8455/0000</t>
  </si>
  <si>
    <t xml:space="preserve">Regional Bulk Infra Grant;  </t>
  </si>
  <si>
    <t>1001/8457/0000</t>
  </si>
  <si>
    <t xml:space="preserve">Provincial Grant;           </t>
  </si>
  <si>
    <t xml:space="preserve">Connection Fees;            </t>
  </si>
  <si>
    <t xml:space="preserve">Sewerage Blockages;         </t>
  </si>
  <si>
    <t>1001/8521/0000</t>
  </si>
  <si>
    <t xml:space="preserve">Loan - ABSA;                </t>
  </si>
  <si>
    <t>1011/1003/0000</t>
  </si>
  <si>
    <t>1011/1008/0000</t>
  </si>
  <si>
    <t>1011/1012/0000</t>
  </si>
  <si>
    <t>1011/5001/0000</t>
  </si>
  <si>
    <t>1011/5051/0000</t>
  </si>
  <si>
    <t xml:space="preserve">Tools &amp; Accessories;        </t>
  </si>
  <si>
    <t>1011/6530/0000</t>
  </si>
  <si>
    <t>1011/6531/0000</t>
  </si>
  <si>
    <t>1011/6532/0000</t>
  </si>
  <si>
    <t>1011/6539/0000</t>
  </si>
  <si>
    <t>1011/6546/0017</t>
  </si>
  <si>
    <t>1011/6546/0018</t>
  </si>
  <si>
    <t>1011/6546/0019</t>
  </si>
  <si>
    <t>1011/6549/0000</t>
  </si>
  <si>
    <t>1011/6560/0000</t>
  </si>
  <si>
    <t xml:space="preserve">R/M - Fencing;Zastron Unit  </t>
  </si>
  <si>
    <t xml:space="preserve">R/M - Dumping Site;         </t>
  </si>
  <si>
    <t>1011/6815/0000</t>
  </si>
  <si>
    <t>1011/7500/0000</t>
  </si>
  <si>
    <t xml:space="preserve">Refuse Removal Levies;      </t>
  </si>
  <si>
    <t>1101/1003/0000</t>
  </si>
  <si>
    <t>1101/1008/0000</t>
  </si>
  <si>
    <t>1101/1009/0000</t>
  </si>
  <si>
    <t>1101/1012/0000</t>
  </si>
  <si>
    <t>1101/5000/0000</t>
  </si>
  <si>
    <t xml:space="preserve">Finance Lease;              </t>
  </si>
  <si>
    <t xml:space="preserve">EPWP Projects;              </t>
  </si>
  <si>
    <t>1101/6216/0000</t>
  </si>
  <si>
    <t>Xhrariep District Grant Proj</t>
  </si>
  <si>
    <t>1101/6511/0000</t>
  </si>
  <si>
    <t>1101/6514/0000</t>
  </si>
  <si>
    <t>1101/6523/0000</t>
  </si>
  <si>
    <t>1101/6526/0000</t>
  </si>
  <si>
    <t>1101/6532/0000</t>
  </si>
  <si>
    <t>1101/6533/0000</t>
  </si>
  <si>
    <t>1101/6539/0000</t>
  </si>
  <si>
    <t>1101/6542/0000</t>
  </si>
  <si>
    <t>1101/6546/0017</t>
  </si>
  <si>
    <t>1101/6546/0018</t>
  </si>
  <si>
    <t>1101/6546/0019</t>
  </si>
  <si>
    <t>1101/6549/0000</t>
  </si>
  <si>
    <t>1101/6561/0000</t>
  </si>
  <si>
    <t>1101/6801/0000</t>
  </si>
  <si>
    <t>1101/6802/0000</t>
  </si>
  <si>
    <t xml:space="preserve">R/M - Roads &amp; Streets;      </t>
  </si>
  <si>
    <t>1101/6815/0000</t>
  </si>
  <si>
    <t xml:space="preserve">Rent - Plant &amp; Equipment;   </t>
  </si>
  <si>
    <t>1101/8450/0000</t>
  </si>
  <si>
    <t xml:space="preserve">NT Grant - EPWP;            </t>
  </si>
  <si>
    <t>1101/8456/0000</t>
  </si>
  <si>
    <t xml:space="preserve">Xhariep District Mun Grant; </t>
  </si>
  <si>
    <t xml:space="preserve">Gravel Sales;               </t>
  </si>
  <si>
    <t>1201/1003/0000</t>
  </si>
  <si>
    <t>1201/1005/0000</t>
  </si>
  <si>
    <t>1201/1012/0000</t>
  </si>
  <si>
    <t>1201/5001/0000</t>
  </si>
  <si>
    <t>1201/5051/0000</t>
  </si>
  <si>
    <t>1201/6001/0000</t>
  </si>
  <si>
    <t xml:space="preserve">Bulk Water Purchases;       </t>
  </si>
  <si>
    <t xml:space="preserve">Free Basic Services;        </t>
  </si>
  <si>
    <t xml:space="preserve">PMU Projects;               </t>
  </si>
  <si>
    <t xml:space="preserve">MWIG Projects;              </t>
  </si>
  <si>
    <t>1201/6525/0000</t>
  </si>
  <si>
    <t>1201/6531/0000</t>
  </si>
  <si>
    <t>1201/6532/0000</t>
  </si>
  <si>
    <t xml:space="preserve">Material &amp; Stores;Rouxville </t>
  </si>
  <si>
    <t>1201/6538/0000</t>
  </si>
  <si>
    <t>1201/6539/0000</t>
  </si>
  <si>
    <t xml:space="preserve">Water Chemicals;            </t>
  </si>
  <si>
    <t>1201/6543/0000</t>
  </si>
  <si>
    <t>1201/6546/0018</t>
  </si>
  <si>
    <t>1201/6546/0019</t>
  </si>
  <si>
    <t>1201/6549/0000</t>
  </si>
  <si>
    <t>1201/6551/0000</t>
  </si>
  <si>
    <t xml:space="preserve">Transport Costs;            </t>
  </si>
  <si>
    <t>1201/6559/0000</t>
  </si>
  <si>
    <t>1201/6565/0000</t>
  </si>
  <si>
    <t>1201/6801/0000</t>
  </si>
  <si>
    <t>1201/6802/0000</t>
  </si>
  <si>
    <t xml:space="preserve">R/M - Stormwater;           </t>
  </si>
  <si>
    <t xml:space="preserve">R/M - Water Reticulation;   </t>
  </si>
  <si>
    <t>1201/7500/0000</t>
  </si>
  <si>
    <t>1201/7503/0000</t>
  </si>
  <si>
    <t xml:space="preserve">Water Levies;               </t>
  </si>
  <si>
    <t xml:space="preserve">NT Grant - MWIG;            </t>
  </si>
  <si>
    <t>1201/8508/0000</t>
  </si>
  <si>
    <t>1201/8513/0000</t>
  </si>
  <si>
    <t xml:space="preserve">Drum Sales;                 </t>
  </si>
  <si>
    <t>1201/8516/0000</t>
  </si>
  <si>
    <t xml:space="preserve">Free Basic Water;           </t>
  </si>
  <si>
    <t>1301/1012/0000</t>
  </si>
  <si>
    <t>1301/5003/0000</t>
  </si>
  <si>
    <t xml:space="preserve">Interest - HP;              </t>
  </si>
  <si>
    <t>1301/5051/0000</t>
  </si>
  <si>
    <t xml:space="preserve">Bulk Electricity Purchases; </t>
  </si>
  <si>
    <t>1301/6212/0000</t>
  </si>
  <si>
    <t xml:space="preserve">INEPG Projects;             </t>
  </si>
  <si>
    <t>1301/6514/0000</t>
  </si>
  <si>
    <t>1301/6515/0000</t>
  </si>
  <si>
    <t>1301/6532/0000</t>
  </si>
  <si>
    <t>1301/6546/0000</t>
  </si>
  <si>
    <t>1301/6549/0000</t>
  </si>
  <si>
    <t>1301/6557/0000</t>
  </si>
  <si>
    <t xml:space="preserve">Commision Vendors;          </t>
  </si>
  <si>
    <t xml:space="preserve">R/M - Street Lights;        </t>
  </si>
  <si>
    <t xml:space="preserve">R/M - Network;              </t>
  </si>
  <si>
    <t>1301/6817/0000</t>
  </si>
  <si>
    <t xml:space="preserve">R/M - Meters;               </t>
  </si>
  <si>
    <t>1301/8053/0000</t>
  </si>
  <si>
    <t xml:space="preserve">Electricity Sales;          </t>
  </si>
  <si>
    <t xml:space="preserve">Electricity Sales Pre-paid; </t>
  </si>
  <si>
    <t>1301/8454/0000</t>
  </si>
  <si>
    <t xml:space="preserve">NT Grant - INEPG;           </t>
  </si>
  <si>
    <t>1301/8502/0000</t>
  </si>
  <si>
    <t xml:space="preserve">Re-Connection Fees;         </t>
  </si>
  <si>
    <t>1301/8508/0000</t>
  </si>
  <si>
    <t>1301/8515/0000</t>
  </si>
  <si>
    <t xml:space="preserve">Free Basic Electricity;     </t>
  </si>
  <si>
    <t>6000/0010/0000</t>
  </si>
  <si>
    <t xml:space="preserve">Capital Development Fund;   </t>
  </si>
  <si>
    <t>6000/L005/0000</t>
  </si>
  <si>
    <t xml:space="preserve">C/Deposits Electricity;     </t>
  </si>
  <si>
    <t>6035/H000/0000</t>
  </si>
  <si>
    <t xml:space="preserve">(Surplus)/Deficit Adj Acc;  </t>
  </si>
  <si>
    <t>6035/H010/0000</t>
  </si>
  <si>
    <t xml:space="preserve">OPENING BALANCE;            </t>
  </si>
  <si>
    <t>6040/J000/0000</t>
  </si>
  <si>
    <t xml:space="preserve">Bank Overdraft-Centlec;     </t>
  </si>
  <si>
    <t>6040/J025/0000</t>
  </si>
  <si>
    <t xml:space="preserve">DBSA L1 - Consolidation;    </t>
  </si>
  <si>
    <t>6040/J030/0000</t>
  </si>
  <si>
    <t xml:space="preserve">Highmast Lighting-Centlec;  </t>
  </si>
  <si>
    <t>6040/J035/0000</t>
  </si>
  <si>
    <t>6040/J040/0000</t>
  </si>
  <si>
    <t>6040/J045/0000</t>
  </si>
  <si>
    <t xml:space="preserve">Impr Low Volt-Centlec;      </t>
  </si>
  <si>
    <t>6040/J050/0000</t>
  </si>
  <si>
    <t xml:space="preserve">Prepaid Meters-Centlec;     </t>
  </si>
  <si>
    <t>6040/J055/0000</t>
  </si>
  <si>
    <t xml:space="preserve">Replace Domestic Meters;    </t>
  </si>
  <si>
    <t>6040/J060/0000</t>
  </si>
  <si>
    <t xml:space="preserve">Upgrad Low Volt-Centlec;    </t>
  </si>
  <si>
    <t>6040/J080/0000</t>
  </si>
  <si>
    <t xml:space="preserve">Finance Lease Liability;    </t>
  </si>
  <si>
    <t>6050/J005/0000</t>
  </si>
  <si>
    <t xml:space="preserve">C/Deposist Electricity;     </t>
  </si>
  <si>
    <t>6050/J010/0000</t>
  </si>
  <si>
    <t xml:space="preserve">C/Deposits Rent;            </t>
  </si>
  <si>
    <t xml:space="preserve">C/Deposits Water;           </t>
  </si>
  <si>
    <t>6050/L005/0000</t>
  </si>
  <si>
    <t>6050/L010/0000</t>
  </si>
  <si>
    <t>6050/L015/0000</t>
  </si>
  <si>
    <t>6050/L020/0000</t>
  </si>
  <si>
    <t>6060/M000/0000</t>
  </si>
  <si>
    <t xml:space="preserve">Leave Reserve Fund;         </t>
  </si>
  <si>
    <t>6060/M005/0000</t>
  </si>
  <si>
    <t xml:space="preserve">Pro-rata Bonus;             </t>
  </si>
  <si>
    <t>6060/M010/0000</t>
  </si>
  <si>
    <t>6070/N000/0000</t>
  </si>
  <si>
    <t xml:space="preserve">Creditors-Centlec;          </t>
  </si>
  <si>
    <t xml:space="preserve">Creditors Control Account;  </t>
  </si>
  <si>
    <t>6071/N401/0000</t>
  </si>
  <si>
    <t xml:space="preserve">Arrear Int - DBSA;          </t>
  </si>
  <si>
    <t>6071/N405/0000</t>
  </si>
  <si>
    <t xml:space="preserve">C/Debtors' acc in credit;   </t>
  </si>
  <si>
    <t>6071/N410/0000</t>
  </si>
  <si>
    <t xml:space="preserve">Charcoal Project;           </t>
  </si>
  <si>
    <t>6071/N420/0000</t>
  </si>
  <si>
    <t xml:space="preserve">Creditors - DM;             </t>
  </si>
  <si>
    <t>6071/N425/0000</t>
  </si>
  <si>
    <t xml:space="preserve">Creditors - SARS;           </t>
  </si>
  <si>
    <t>6071/N430/0000</t>
  </si>
  <si>
    <t xml:space="preserve">Creditors - UIF;            </t>
  </si>
  <si>
    <t>6071/N435/0000</t>
  </si>
  <si>
    <t xml:space="preserve">Creditors - WCC;            </t>
  </si>
  <si>
    <t xml:space="preserve">Deposits Hall &amp; Crockery;   </t>
  </si>
  <si>
    <t xml:space="preserve">Output VAT Raised;          </t>
  </si>
  <si>
    <t xml:space="preserve">Salary Control Account;     </t>
  </si>
  <si>
    <t>6071/N460/0000</t>
  </si>
  <si>
    <t xml:space="preserve">Salary Creditors;           </t>
  </si>
  <si>
    <t>6071/N465/0000</t>
  </si>
  <si>
    <t xml:space="preserve">SARS - PAYE Personnel;      </t>
  </si>
  <si>
    <t>6071/N470/0000</t>
  </si>
  <si>
    <t xml:space="preserve">Sundry Creditors;           </t>
  </si>
  <si>
    <t>6071/N475/0000</t>
  </si>
  <si>
    <t xml:space="preserve">Surplus Cash/ Shortages;    </t>
  </si>
  <si>
    <t>6071/N480/0000</t>
  </si>
  <si>
    <t xml:space="preserve">Suspense Account;           </t>
  </si>
  <si>
    <t>6071/N485/0000</t>
  </si>
  <si>
    <t xml:space="preserve">UIF Creditors;              </t>
  </si>
  <si>
    <t xml:space="preserve">Unknown Deposits;           </t>
  </si>
  <si>
    <t>6071/N495/0000</t>
  </si>
  <si>
    <t xml:space="preserve"> VAT Differences;           </t>
  </si>
  <si>
    <t xml:space="preserve">VIP Clearing Account;       </t>
  </si>
  <si>
    <t>6071/N505/0000</t>
  </si>
  <si>
    <t xml:space="preserve">Cash Control Acc (Daily);   </t>
  </si>
  <si>
    <t>6071/N505/APRI</t>
  </si>
  <si>
    <t>Cash Control Acc (Daily);Apr</t>
  </si>
  <si>
    <t>6071/N505/FEBR</t>
  </si>
  <si>
    <t>Cash Control Acc (Daily);Feb</t>
  </si>
  <si>
    <t>6071/N505/JUNE</t>
  </si>
  <si>
    <t>Cash Control Acc (Daily);Jun</t>
  </si>
  <si>
    <t>6071/N505/MARC</t>
  </si>
  <si>
    <t>Cash Control Acc (Daily);Mar</t>
  </si>
  <si>
    <t>6071/N505/MAY1</t>
  </si>
  <si>
    <t>Cash Control Acc (Daily);May</t>
  </si>
  <si>
    <t>6071/N505/TRAN</t>
  </si>
  <si>
    <t>Cash Control Acc (Daily);All</t>
  </si>
  <si>
    <t>6071/N510/0000</t>
  </si>
  <si>
    <t xml:space="preserve">Cash Control Acc (Dir Dep); </t>
  </si>
  <si>
    <t>6071/N515/0000</t>
  </si>
  <si>
    <t xml:space="preserve">BANK: All Transfers;        </t>
  </si>
  <si>
    <t xml:space="preserve">Medical;                    </t>
  </si>
  <si>
    <t>6075/P000/0000</t>
  </si>
  <si>
    <t xml:space="preserve">Draught Relief;             </t>
  </si>
  <si>
    <t xml:space="preserve">DWAF;                       </t>
  </si>
  <si>
    <t xml:space="preserve">FMG;                        </t>
  </si>
  <si>
    <t>6075/P015/0000</t>
  </si>
  <si>
    <t xml:space="preserve">MIG ;                       </t>
  </si>
  <si>
    <t xml:space="preserve">MSIG;                       </t>
  </si>
  <si>
    <t>6075/P030/0000</t>
  </si>
  <si>
    <t xml:space="preserve">PHP Housing;                </t>
  </si>
  <si>
    <t>6075/P035/0000</t>
  </si>
  <si>
    <t>6075/P040/0000</t>
  </si>
  <si>
    <t>6075/P045/0000</t>
  </si>
  <si>
    <t xml:space="preserve">Prov Grant Rouxville Water; </t>
  </si>
  <si>
    <t>6075/P050/0000</t>
  </si>
  <si>
    <t xml:space="preserve">Prov Grant;                 </t>
  </si>
  <si>
    <t>6075/P055/0000</t>
  </si>
  <si>
    <t xml:space="preserve">Provincial Grant - Elec;    </t>
  </si>
  <si>
    <t>6075/P060/0000</t>
  </si>
  <si>
    <t xml:space="preserve">Spatial Development;        </t>
  </si>
  <si>
    <t>6075/P065/0000</t>
  </si>
  <si>
    <t xml:space="preserve">MIG/FS0312/W - Caledon/SF;  </t>
  </si>
  <si>
    <t>6075/P070/0000</t>
  </si>
  <si>
    <t xml:space="preserve">MIG/FS0440/S - Oxi Ponds;   </t>
  </si>
  <si>
    <t>6075/P075/0000</t>
  </si>
  <si>
    <t xml:space="preserve">MIG/FS0344/S - Sew Zastron; </t>
  </si>
  <si>
    <t>6075/P080/0000</t>
  </si>
  <si>
    <t xml:space="preserve">MIG/FS0775/R - Road/Rouxv;  </t>
  </si>
  <si>
    <t xml:space="preserve">ABSA  4052654487;           </t>
  </si>
  <si>
    <t>7000/U000/0000</t>
  </si>
  <si>
    <t xml:space="preserve">Admin Offices(Rietpoort);   </t>
  </si>
  <si>
    <t>7000/U000/000D</t>
  </si>
  <si>
    <t>7000/U005/0000</t>
  </si>
  <si>
    <t xml:space="preserve">Admin Offices;              </t>
  </si>
  <si>
    <t>7000/U005/000D</t>
  </si>
  <si>
    <t xml:space="preserve">Admin Offices;Depreciation  </t>
  </si>
  <si>
    <t>7000/U010/0000</t>
  </si>
  <si>
    <t xml:space="preserve">Brewery Tavern;             </t>
  </si>
  <si>
    <t>7000/U010/000D</t>
  </si>
  <si>
    <t xml:space="preserve">Brewery Tavern;Depreciation </t>
  </si>
  <si>
    <t>7000/U015/0000</t>
  </si>
  <si>
    <t xml:space="preserve">Camps &amp; Pound;              </t>
  </si>
  <si>
    <t>7000/U015/000D</t>
  </si>
  <si>
    <t xml:space="preserve">Camps &amp; Pound;Depreciation  </t>
  </si>
  <si>
    <t>7000/U020/0000</t>
  </si>
  <si>
    <t xml:space="preserve">Civil Buildings;            </t>
  </si>
  <si>
    <t>7000/U020/000D</t>
  </si>
  <si>
    <t>7000/U025/0000</t>
  </si>
  <si>
    <t xml:space="preserve">Commonage;                  </t>
  </si>
  <si>
    <t>7000/U025/000D</t>
  </si>
  <si>
    <t xml:space="preserve">Commonage;Depreciation      </t>
  </si>
  <si>
    <t>7000/U030/0000</t>
  </si>
  <si>
    <t xml:space="preserve">Community Hall;             </t>
  </si>
  <si>
    <t>7000/U030/000D</t>
  </si>
  <si>
    <t xml:space="preserve">Community Hall;Depreciation </t>
  </si>
  <si>
    <t>7000/U035/0000</t>
  </si>
  <si>
    <t xml:space="preserve">Disaster Management;        </t>
  </si>
  <si>
    <t>7000/U035/000D</t>
  </si>
  <si>
    <t>7000/U040/0000</t>
  </si>
  <si>
    <t xml:space="preserve">Electricity;                </t>
  </si>
  <si>
    <t>7000/U040/000D</t>
  </si>
  <si>
    <t xml:space="preserve">Electricity;Depreciation    </t>
  </si>
  <si>
    <t>7000/U045/0000</t>
  </si>
  <si>
    <t xml:space="preserve">Fire Brigade;               </t>
  </si>
  <si>
    <t>7000/U045/000D</t>
  </si>
  <si>
    <t xml:space="preserve">Fire Brigade;Depreciation   </t>
  </si>
  <si>
    <t>7000/U050/0000</t>
  </si>
  <si>
    <t xml:space="preserve">Fixed Assets - Centlec;     </t>
  </si>
  <si>
    <t>7000/U055/0000</t>
  </si>
  <si>
    <t xml:space="preserve">Land Survey;                </t>
  </si>
  <si>
    <t>7000/U055/000D</t>
  </si>
  <si>
    <t xml:space="preserve">Land Survey;Depreciation    </t>
  </si>
  <si>
    <t>7000/U060/0000</t>
  </si>
  <si>
    <t xml:space="preserve">Library;                    </t>
  </si>
  <si>
    <t>7000/U060/000D</t>
  </si>
  <si>
    <t xml:space="preserve">Library;Depreciation        </t>
  </si>
  <si>
    <t>7000/U065/0000</t>
  </si>
  <si>
    <t xml:space="preserve">Museum;                     </t>
  </si>
  <si>
    <t>7000/U065/000D</t>
  </si>
  <si>
    <t xml:space="preserve">Museum;Depreciation         </t>
  </si>
  <si>
    <t>7000/U070/0000</t>
  </si>
  <si>
    <t>7000/U070/000D</t>
  </si>
  <si>
    <t>7000/U075/0000</t>
  </si>
  <si>
    <t xml:space="preserve">Personnel Housing;          </t>
  </si>
  <si>
    <t>7000/U075/000D</t>
  </si>
  <si>
    <t>7000/U080/0000</t>
  </si>
  <si>
    <t xml:space="preserve">Properties;                 </t>
  </si>
  <si>
    <t>7000/U080/000D</t>
  </si>
  <si>
    <t xml:space="preserve">Properties;Depreciation     </t>
  </si>
  <si>
    <t>7000/U085/0000</t>
  </si>
  <si>
    <t xml:space="preserve">Public Health;              </t>
  </si>
  <si>
    <t>7000/U085/000D</t>
  </si>
  <si>
    <t xml:space="preserve">Public Health;Depreciation  </t>
  </si>
  <si>
    <t>7000/U090/0000</t>
  </si>
  <si>
    <t xml:space="preserve">Public Works(Mofulatshepe); </t>
  </si>
  <si>
    <t>7000/U090/000D</t>
  </si>
  <si>
    <t>7000/U095/0000</t>
  </si>
  <si>
    <t xml:space="preserve">Public Works;               </t>
  </si>
  <si>
    <t>7000/U095/000D</t>
  </si>
  <si>
    <t xml:space="preserve">Public Works;Depreciation   </t>
  </si>
  <si>
    <t>7000/U100/0000</t>
  </si>
  <si>
    <t xml:space="preserve">Refuse Removal;             </t>
  </si>
  <si>
    <t>7000/U100/000D</t>
  </si>
  <si>
    <t xml:space="preserve">Refuse Removal;Depreciation </t>
  </si>
  <si>
    <t>7000/U105/0000</t>
  </si>
  <si>
    <t xml:space="preserve">Rietpoort;                  </t>
  </si>
  <si>
    <t>7000/U105/000D</t>
  </si>
  <si>
    <t xml:space="preserve">Rietpoort;Depreciation      </t>
  </si>
  <si>
    <t>7000/U110/0000</t>
  </si>
  <si>
    <t xml:space="preserve">Roleleathunya Housing;      </t>
  </si>
  <si>
    <t>7000/U110/000D</t>
  </si>
  <si>
    <t>7000/U115/0000</t>
  </si>
  <si>
    <t xml:space="preserve">Rouxville Housing;          </t>
  </si>
  <si>
    <t>7000/U115/000D</t>
  </si>
  <si>
    <t>7000/U120/0000</t>
  </si>
  <si>
    <t xml:space="preserve">Sewerage;                   </t>
  </si>
  <si>
    <t>7000/U120/000D</t>
  </si>
  <si>
    <t xml:space="preserve">Sewerage;Depreciation       </t>
  </si>
  <si>
    <t>7000/U125/0000</t>
  </si>
  <si>
    <t xml:space="preserve">Sports Facilities;          </t>
  </si>
  <si>
    <t>7000/U125/000D</t>
  </si>
  <si>
    <t>7000/U130/0000</t>
  </si>
  <si>
    <t xml:space="preserve">Sub-economical Housing;     </t>
  </si>
  <si>
    <t>7000/U130/000D</t>
  </si>
  <si>
    <t>7000/U135/0000</t>
  </si>
  <si>
    <t>7000/U135/000D</t>
  </si>
  <si>
    <t>7000/U145/0000</t>
  </si>
  <si>
    <t xml:space="preserve">Tavern;                     </t>
  </si>
  <si>
    <t>7000/U145/000D</t>
  </si>
  <si>
    <t xml:space="preserve">Tavern;Depreciation         </t>
  </si>
  <si>
    <t>7000/U150/0000</t>
  </si>
  <si>
    <t xml:space="preserve">Town Hall &amp; Offices;        </t>
  </si>
  <si>
    <t>7000/U150/000D</t>
  </si>
  <si>
    <t>7000/U155/0000</t>
  </si>
  <si>
    <t xml:space="preserve">Traffic;                    </t>
  </si>
  <si>
    <t>7000/U155/000D</t>
  </si>
  <si>
    <t xml:space="preserve">Traffic;Depreciation        </t>
  </si>
  <si>
    <t>7000/U160/0000</t>
  </si>
  <si>
    <t xml:space="preserve">Uitkoms Housing;            </t>
  </si>
  <si>
    <t>7000/U160/000D</t>
  </si>
  <si>
    <t>7000/U165/0000</t>
  </si>
  <si>
    <t xml:space="preserve">Unsold Erven;               </t>
  </si>
  <si>
    <t>7000/U165/000D</t>
  </si>
  <si>
    <t xml:space="preserve">Unsold Erven;Depreciation   </t>
  </si>
  <si>
    <t>7000/U170/0000</t>
  </si>
  <si>
    <t xml:space="preserve">Vacant Houses;              </t>
  </si>
  <si>
    <t>7000/U170/000D</t>
  </si>
  <si>
    <t xml:space="preserve">Vacant Houses;Depreciation  </t>
  </si>
  <si>
    <t>7000/U175/0000</t>
  </si>
  <si>
    <t xml:space="preserve">Vehicles &amp; Equipment;       </t>
  </si>
  <si>
    <t>7000/U175/000D</t>
  </si>
  <si>
    <t>7000/U180/0000</t>
  </si>
  <si>
    <t xml:space="preserve">Water;                      </t>
  </si>
  <si>
    <t>7000/U180/000D</t>
  </si>
  <si>
    <t xml:space="preserve">Water;Depreciation          </t>
  </si>
  <si>
    <t>7001/V000/0000</t>
  </si>
  <si>
    <t>7001/V001/0000</t>
  </si>
  <si>
    <t xml:space="preserve">Buildings leased out;       </t>
  </si>
  <si>
    <t>7003/UB00/0000</t>
  </si>
  <si>
    <t xml:space="preserve">Non-current Assets held for </t>
  </si>
  <si>
    <t>7010/W000/0000</t>
  </si>
  <si>
    <t xml:space="preserve">ABSA (1014355924);          </t>
  </si>
  <si>
    <t>7010/W005/0000</t>
  </si>
  <si>
    <t xml:space="preserve">ABSA (6074357138);          </t>
  </si>
  <si>
    <t>7010/W010/0000</t>
  </si>
  <si>
    <t xml:space="preserve">ABSA (9074133593);          </t>
  </si>
  <si>
    <t>7010/W015/0000</t>
  </si>
  <si>
    <t xml:space="preserve">ABSA (9086343532);          </t>
  </si>
  <si>
    <t>7010/W020/0000</t>
  </si>
  <si>
    <t xml:space="preserve">FNB (72359004546);          </t>
  </si>
  <si>
    <t>7010/W025/0000</t>
  </si>
  <si>
    <t xml:space="preserve">Old Mutual Flexi Save;      </t>
  </si>
  <si>
    <t>7010/W030/0000</t>
  </si>
  <si>
    <t xml:space="preserve">OVK Holding Shares;         </t>
  </si>
  <si>
    <t>7010/W035/0000</t>
  </si>
  <si>
    <t xml:space="preserve">OVK Operation Shares;       </t>
  </si>
  <si>
    <t>7020/Y000/0000</t>
  </si>
  <si>
    <t xml:space="preserve">Livestock;                  </t>
  </si>
  <si>
    <t>7020/Y001/0000</t>
  </si>
  <si>
    <t>7020/Y002/0000</t>
  </si>
  <si>
    <t>7020/Y003/0000</t>
  </si>
  <si>
    <t xml:space="preserve">Land held to be sold;       </t>
  </si>
  <si>
    <t xml:space="preserve">Arrear Services;            </t>
  </si>
  <si>
    <t>7025/Z005/0000</t>
  </si>
  <si>
    <t xml:space="preserve">Bad Debt - VAT;             </t>
  </si>
  <si>
    <t>7025/Z010/0000</t>
  </si>
  <si>
    <t xml:space="preserve">Bad Debt;                   </t>
  </si>
  <si>
    <t>7025/Z015/0000</t>
  </si>
  <si>
    <t xml:space="preserve">Debtors - Centlec;          </t>
  </si>
  <si>
    <t xml:space="preserve">Levy;                       </t>
  </si>
  <si>
    <t>7025/Z030/0000</t>
  </si>
  <si>
    <t xml:space="preserve">Miscellaneous;              </t>
  </si>
  <si>
    <t xml:space="preserve">Property Rental;            </t>
  </si>
  <si>
    <t xml:space="preserve">Rates;                      </t>
  </si>
  <si>
    <t xml:space="preserve">Refuse;                     </t>
  </si>
  <si>
    <t xml:space="preserve">Rent Mohokare;              </t>
  </si>
  <si>
    <t xml:space="preserve">Service Fees;               </t>
  </si>
  <si>
    <t>7030/AD00/0000</t>
  </si>
  <si>
    <t xml:space="preserve">Elec Deposit - Escom;       </t>
  </si>
  <si>
    <t>7030/AD05/0000</t>
  </si>
  <si>
    <t xml:space="preserve">Fuel Deposit - Excel;       </t>
  </si>
  <si>
    <t xml:space="preserve">Input VAT;                  </t>
  </si>
  <si>
    <t>7030/AD15/0000</t>
  </si>
  <si>
    <t xml:space="preserve">Interns - Xariep DM;        </t>
  </si>
  <si>
    <t>7030/AD20/0000</t>
  </si>
  <si>
    <t xml:space="preserve">PAYE Owing - Personnel;     </t>
  </si>
  <si>
    <t>7030/AD25/0000</t>
  </si>
  <si>
    <t xml:space="preserve">Prov Hosp Refund;           </t>
  </si>
  <si>
    <t xml:space="preserve">RD Cheques;                 </t>
  </si>
  <si>
    <t>7030/AD35/0000</t>
  </si>
  <si>
    <t xml:space="preserve">Salary Debtors;             </t>
  </si>
  <si>
    <t>7030/AD40/0000</t>
  </si>
  <si>
    <t xml:space="preserve">Sundry Debtors;             </t>
  </si>
  <si>
    <t>7030/AD45/0000</t>
  </si>
  <si>
    <t xml:space="preserve">UIF Debtors;                </t>
  </si>
  <si>
    <t xml:space="preserve">VAT Control Account;        </t>
  </si>
  <si>
    <t>7030/Z090/0000</t>
  </si>
  <si>
    <t xml:space="preserve">Equitable Share Receivable; </t>
  </si>
  <si>
    <t xml:space="preserve">ABSA Traffic 2810000018;    </t>
  </si>
  <si>
    <t xml:space="preserve">FNB 53593549308;            </t>
  </si>
  <si>
    <t>7045/DB10/0000</t>
  </si>
  <si>
    <t xml:space="preserve">Petty Cash Advances;        </t>
  </si>
  <si>
    <t xml:space="preserve">Standard 041952766;         </t>
  </si>
  <si>
    <t>1013</t>
  </si>
  <si>
    <t>1098</t>
  </si>
  <si>
    <t>6569</t>
  </si>
  <si>
    <t>8522</t>
  </si>
  <si>
    <t>6570</t>
  </si>
  <si>
    <t>6819</t>
  </si>
  <si>
    <t>6571</t>
  </si>
  <si>
    <t>8457</t>
  </si>
  <si>
    <t>8521</t>
  </si>
  <si>
    <t>8458</t>
  </si>
  <si>
    <t>6221</t>
  </si>
  <si>
    <t>6222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</si>
  <si>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</si>
  <si>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</si>
  <si>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</si>
  <si>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</si>
  <si>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</si>
  <si>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</si>
  <si>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</si>
  <si>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</si>
  <si>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</si>
  <si>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</si>
  <si>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</si>
  <si>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</si>
  <si>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</si>
  <si>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</si>
  <si>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</si>
  <si>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</si>
  <si>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</si>
  <si>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</si>
  <si>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</si>
  <si>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</si>
  <si>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</si>
  <si>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</si>
  <si>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</si>
  <si>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</si>
  <si>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</si>
  <si>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</si>
  <si>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</si>
  <si>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</si>
  <si>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R thousands</t>
  </si>
  <si>
    <t>A</t>
  </si>
  <si>
    <t>A1</t>
  </si>
  <si>
    <t>B</t>
  </si>
  <si>
    <t>C</t>
  </si>
  <si>
    <t>D</t>
  </si>
  <si>
    <t>E</t>
  </si>
  <si>
    <t>F</t>
  </si>
  <si>
    <t>Control</t>
  </si>
  <si>
    <t>Actual 6 months</t>
  </si>
  <si>
    <t>Total forecast 12 Months</t>
  </si>
  <si>
    <t>Check Visualy</t>
  </si>
  <si>
    <t>Bursaries External</t>
  </si>
  <si>
    <t>Bursaries Internal</t>
  </si>
  <si>
    <t>6572</t>
  </si>
  <si>
    <t>CCA - IT</t>
  </si>
  <si>
    <t>0203/6572/0000</t>
  </si>
  <si>
    <t>Original Budget</t>
  </si>
  <si>
    <t>Adjusted Budget</t>
  </si>
  <si>
    <t>0000</t>
  </si>
  <si>
    <t>Total Expenses</t>
  </si>
  <si>
    <t>Total Revenue</t>
  </si>
  <si>
    <t>Per Item</t>
  </si>
  <si>
    <t>Ledger vote</t>
  </si>
  <si>
    <t>Ward Allowances;</t>
  </si>
  <si>
    <t>Councillors - Pension Fund;</t>
  </si>
  <si>
    <t>Rental-Other;</t>
  </si>
  <si>
    <t>Special Programs Unit;</t>
  </si>
  <si>
    <t>R/M - Vehicles &amp; Equipment;</t>
  </si>
  <si>
    <t>Contr Fund - Pro-rata Bonus</t>
  </si>
  <si>
    <t>NT Grant - Equitable Share;</t>
  </si>
  <si>
    <t>NT Grant - Sal Councillors;</t>
  </si>
  <si>
    <t>Main account subtotal</t>
  </si>
  <si>
    <t>Main account total</t>
  </si>
  <si>
    <t>---------------</t>
  </si>
  <si>
    <t>--------------------------------</t>
  </si>
  <si>
    <t>------------</t>
  </si>
  <si>
    <t>Publications;</t>
  </si>
  <si>
    <t>Salaries;Finance</t>
  </si>
  <si>
    <t>Salaries;Property Finance</t>
  </si>
  <si>
    <t>Annual Bonus;Finance</t>
  </si>
  <si>
    <t>Allowance - Telephone;Chief</t>
  </si>
  <si>
    <t>Housing Subsidy ;Finance</t>
  </si>
  <si>
    <t>Overtime;Finance</t>
  </si>
  <si>
    <t>Overtime;Property Finance</t>
  </si>
  <si>
    <t>Allowance - Other;Finance</t>
  </si>
  <si>
    <t>Temporary Workers;Finance</t>
  </si>
  <si>
    <t>Allowance - Vehicle;Finance</t>
  </si>
  <si>
    <t>Medical Aid Fund;Finance</t>
  </si>
  <si>
    <t>Pension Fund ;Finance</t>
  </si>
  <si>
    <t>UIF;Chief Financial Officer</t>
  </si>
  <si>
    <t>UIF;Finance</t>
  </si>
  <si>
    <t>UIF;Property Finance</t>
  </si>
  <si>
    <t>Bad Debts;Property Finance</t>
  </si>
  <si>
    <t>Project - FMG;Finance</t>
  </si>
  <si>
    <t>Printing &amp; Stationary;Chief</t>
  </si>
  <si>
    <t>Security Services;Finance</t>
  </si>
  <si>
    <t>Postage;Finance</t>
  </si>
  <si>
    <t>Postage;Property Finance</t>
  </si>
  <si>
    <t>Health Services;Finance</t>
  </si>
  <si>
    <t>Legal Costs;Finance</t>
  </si>
  <si>
    <t>Rent - Equipment;Finance</t>
  </si>
  <si>
    <t>Membership Fees;Finance</t>
  </si>
  <si>
    <t>Training;Finance</t>
  </si>
  <si>
    <t>Training;Property Finance</t>
  </si>
  <si>
    <t>Computer Costs;Finance</t>
  </si>
  <si>
    <t>Telephone Charges;Finance</t>
  </si>
  <si>
    <t>Consumables;Finance</t>
  </si>
  <si>
    <t>Interim Valuations;Property</t>
  </si>
  <si>
    <t>Contr - Bad Debts;Finance</t>
  </si>
  <si>
    <t>Contr - CDF;Chief Financial</t>
  </si>
  <si>
    <t>Vodacom Rental;Finance</t>
  </si>
  <si>
    <t>Photostats;Finance</t>
  </si>
  <si>
    <t>Sundry Income;Finance</t>
  </si>
  <si>
    <t>Administration Fees;Finance</t>
  </si>
  <si>
    <t>Legal Fees;Finance</t>
  </si>
  <si>
    <t>Commission Received;Finance</t>
  </si>
  <si>
    <t>Training - SETA;</t>
  </si>
  <si>
    <t>Salaries;Camps</t>
  </si>
  <si>
    <t>Medical Aid Fund;Camps</t>
  </si>
  <si>
    <t>Pension Fund ;Camps</t>
  </si>
  <si>
    <t>UIF;Camps</t>
  </si>
  <si>
    <t>R/M - Street Lights;Council</t>
  </si>
  <si>
    <t>Salaries;Internal Auditor</t>
  </si>
  <si>
    <t>Salaries;Administration</t>
  </si>
  <si>
    <t>Annual Bonus;Administration</t>
  </si>
  <si>
    <t>Overtime;Administration</t>
  </si>
  <si>
    <t>Allowance - Vehicle;Manager</t>
  </si>
  <si>
    <t>UIF;Manager Administration</t>
  </si>
  <si>
    <t>UIF;Internal Auditor</t>
  </si>
  <si>
    <t>UIF;Administration</t>
  </si>
  <si>
    <t>Publications;Administration</t>
  </si>
  <si>
    <t>Postage;Internal Auditor</t>
  </si>
  <si>
    <t>Postage;Administration</t>
  </si>
  <si>
    <t>Legal Costs;Administration</t>
  </si>
  <si>
    <t>Training;Internal Auditor</t>
  </si>
  <si>
    <t>Training;Administration</t>
  </si>
  <si>
    <t>Consumables;Administration</t>
  </si>
  <si>
    <t>Project - Rural Agriculture</t>
  </si>
  <si>
    <t>.LIBRARIES &amp; ARCHIVES</t>
  </si>
  <si>
    <t>Fees - Lost Library Books ;</t>
  </si>
  <si>
    <t>CCA - Town Hall &amp; Ward Off;</t>
  </si>
  <si>
    <t>R/M - General ;</t>
  </si>
  <si>
    <t>Salaries;Community Services</t>
  </si>
  <si>
    <t>Salaries;Cattle Farming</t>
  </si>
  <si>
    <t>Annual Bonus;Cattle Farming</t>
  </si>
  <si>
    <t>Allowance Standby;Community</t>
  </si>
  <si>
    <t>Overtime;Community Services</t>
  </si>
  <si>
    <t>Overtime;Cattle Farming</t>
  </si>
  <si>
    <t>Allowance - Other;Community</t>
  </si>
  <si>
    <t>Temporary Workers;Community</t>
  </si>
  <si>
    <t>UIF;Manager Comm Services</t>
  </si>
  <si>
    <t>UIF;Community Services</t>
  </si>
  <si>
    <t>UIF;Cattle Farming</t>
  </si>
  <si>
    <t>Postage;Community Services</t>
  </si>
  <si>
    <t>Training;Community Services</t>
  </si>
  <si>
    <t>Telephone Charges;Community</t>
  </si>
  <si>
    <t>Cattle Feed;Cattle Farming</t>
  </si>
  <si>
    <t>PLOICE ,TRAFFIC &amp; STREET PAR</t>
  </si>
  <si>
    <t>Traffic Operational Plan;</t>
  </si>
  <si>
    <t>R/M - Traffic &amp; Road Signs;</t>
  </si>
  <si>
    <t>PUBLIC SAFETY - CONT OF ANIM</t>
  </si>
  <si>
    <t>Salaries;Parks</t>
  </si>
  <si>
    <t>Salaries;Sport Ground</t>
  </si>
  <si>
    <t>Annual Bonus;Parks</t>
  </si>
  <si>
    <t>Annual Bonus;Sport Ground</t>
  </si>
  <si>
    <t>Allowance - Telephone;Parks</t>
  </si>
  <si>
    <t>Housing Subsidy ;Parks</t>
  </si>
  <si>
    <t>Overtime;Parks</t>
  </si>
  <si>
    <t>Overtime;Sport Ground</t>
  </si>
  <si>
    <t>Allowance - Other;Parks</t>
  </si>
  <si>
    <t>Temporary Workers;Parks</t>
  </si>
  <si>
    <t>Medical Aid Fund;Parks</t>
  </si>
  <si>
    <t>Pension Fund ;Parks</t>
  </si>
  <si>
    <t>Pension Fund ;Sport Ground</t>
  </si>
  <si>
    <t>UIF;Parks</t>
  </si>
  <si>
    <t>UIF;Sport Ground</t>
  </si>
  <si>
    <t>MIG Projects;Sport Ground</t>
  </si>
  <si>
    <t>Advertisements;Parks</t>
  </si>
  <si>
    <t>Printing &amp; Stationary;Parks</t>
  </si>
  <si>
    <t>Security Services;Parks</t>
  </si>
  <si>
    <t>Training;Parks</t>
  </si>
  <si>
    <t>Insurance - External;Parks</t>
  </si>
  <si>
    <t>Fuel &amp; Oil - Vehicles;Parks</t>
  </si>
  <si>
    <t>Consumables;Parks</t>
  </si>
  <si>
    <t>Electricity Purchases;Parks</t>
  </si>
  <si>
    <t>CCA - Infrastructure;Parks</t>
  </si>
  <si>
    <t>R/M - Buildings;Parks</t>
  </si>
  <si>
    <t>R/M - Fencing;Parks</t>
  </si>
  <si>
    <t>Contr - Leave Reserve;Parks</t>
  </si>
  <si>
    <t>Contr - Leave Reserve;Sport</t>
  </si>
  <si>
    <t>Rent - Caravan Park;Parks</t>
  </si>
  <si>
    <t>NT Grant - MIG;Sport Ground</t>
  </si>
  <si>
    <t>Sundry Income;Parks</t>
  </si>
  <si>
    <t>Provincial Grant;</t>
  </si>
  <si>
    <t>Loan - ABSA;</t>
  </si>
  <si>
    <t>R/M - Fencing;Zastron Unit</t>
  </si>
  <si>
    <t>Xhariep District Mun Grant;</t>
  </si>
  <si>
    <t>MWIG Projects;</t>
  </si>
  <si>
    <t>Material &amp; Stores;Rouxville</t>
  </si>
  <si>
    <t>NT Grant - MWIG;</t>
  </si>
  <si>
    <t>Bulk Electricity Purchases;</t>
  </si>
  <si>
    <t>Electricity Sales Pre-paid;</t>
  </si>
  <si>
    <t>Total Surplus/Deficit</t>
  </si>
  <si>
    <t>Adjustment</t>
  </si>
  <si>
    <t>6 months Actual</t>
  </si>
  <si>
    <t>Remaining budget</t>
  </si>
  <si>
    <t>FULL FINANCIAL YEAR</t>
  </si>
  <si>
    <t>COUNCIL - Corporate</t>
  </si>
  <si>
    <t>MUNICIPAL MANAGER - MM</t>
  </si>
  <si>
    <t>BUDGET &amp; TREASURY - Finance</t>
  </si>
  <si>
    <t>HUMAN RESOURCE - Corporate</t>
  </si>
  <si>
    <t>INFORMATION TECHNOLOGY - Finance</t>
  </si>
  <si>
    <t>PROPERTY SERVICE - Community Services</t>
  </si>
  <si>
    <t>OTHER ADMINISTRATION - Corporate</t>
  </si>
  <si>
    <t>PLANNING &amp; DEVELOPMENT - MM (Town Planning)</t>
  </si>
  <si>
    <t>Reduce</t>
  </si>
  <si>
    <t>Analysis of expenses</t>
  </si>
  <si>
    <t>Emphasise on difference</t>
  </si>
  <si>
    <t>SALGA, SAICA. Etc</t>
  </si>
  <si>
    <t>Actual for first six months</t>
  </si>
  <si>
    <t>Cut to R1,9 mill</t>
  </si>
  <si>
    <t xml:space="preserve">Overtime </t>
  </si>
  <si>
    <t>Revenue</t>
  </si>
  <si>
    <t>Loss</t>
  </si>
  <si>
    <t>Collection</t>
  </si>
  <si>
    <t>R/M</t>
  </si>
  <si>
    <t>S&amp;T</t>
  </si>
  <si>
    <t>Telephone</t>
  </si>
  <si>
    <t>Limited to Emergencies</t>
  </si>
  <si>
    <t>Travelling for District meetings</t>
  </si>
  <si>
    <t>Value for money</t>
  </si>
  <si>
    <t>Full year forecast</t>
  </si>
  <si>
    <t>Totals</t>
  </si>
  <si>
    <t>% of Expend</t>
  </si>
  <si>
    <t>Operational Grants</t>
  </si>
  <si>
    <t>Capital Grants</t>
  </si>
  <si>
    <t>Current year 2013/14</t>
  </si>
  <si>
    <t>2014/15 Medium Term Revenue &amp; Expenditure</t>
  </si>
  <si>
    <t>Budget year 2014/15</t>
  </si>
  <si>
    <t>Budget year +1 2015/16</t>
  </si>
  <si>
    <t>Budget year +2 2016/17</t>
  </si>
  <si>
    <t>Capital Expenditure (Grants)</t>
  </si>
  <si>
    <t>Capital Expenditure (Own funds)</t>
  </si>
  <si>
    <t>(Surplus) / Deficit</t>
  </si>
  <si>
    <t>ANNEXURE A</t>
  </si>
  <si>
    <t>CORPORATE</t>
  </si>
  <si>
    <t>Municipal Manager</t>
  </si>
  <si>
    <t>FINANACE</t>
  </si>
  <si>
    <t>Comm. Services</t>
  </si>
  <si>
    <t>TECHNICAL</t>
  </si>
  <si>
    <t>ANNEXURE C</t>
  </si>
  <si>
    <t>FINANCIAL PERFORMANCE</t>
  </si>
  <si>
    <t>Revenue from Non-exchange Transactions</t>
  </si>
  <si>
    <t>Property Rates</t>
  </si>
  <si>
    <t>Fair value gains</t>
  </si>
  <si>
    <t>Fines</t>
  </si>
  <si>
    <t>Licences and Permits</t>
  </si>
  <si>
    <t>Government Grants and Subsidies Received</t>
  </si>
  <si>
    <t>Revenue from Exchange Transactions</t>
  </si>
  <si>
    <t>Service Charges</t>
  </si>
  <si>
    <t>Rental of Facilities and Equipment</t>
  </si>
  <si>
    <t>Interest Earned - External Investments</t>
  </si>
  <si>
    <t>Interest Earned - Outstanding Debtors</t>
  </si>
  <si>
    <t>Dividends Received</t>
  </si>
  <si>
    <t>Other Income</t>
  </si>
  <si>
    <t>Gains on Disposal of Property, Plant and Equipment</t>
  </si>
  <si>
    <t>Expenditure</t>
  </si>
  <si>
    <t>Employee Related Costs</t>
  </si>
  <si>
    <t>Remuneration of Councillors</t>
  </si>
  <si>
    <t>Depreciation and Amortisation</t>
  </si>
  <si>
    <t>Impairment Losses</t>
  </si>
  <si>
    <t>Repairs and Maintenance</t>
  </si>
  <si>
    <t>Finance Costs</t>
  </si>
  <si>
    <t>Bulk Purchases</t>
  </si>
  <si>
    <t>Contracted Services</t>
  </si>
  <si>
    <t xml:space="preserve">General Expenses </t>
  </si>
  <si>
    <t>Total Expenditure</t>
  </si>
  <si>
    <t>Surplus/(Deficit)</t>
  </si>
  <si>
    <t>Transfers Recognised - Capital</t>
  </si>
  <si>
    <t>Surplus/(Deficit) after Capital Transfers and Contributions</t>
  </si>
  <si>
    <t>Surplus/(Deficit for the Year</t>
  </si>
  <si>
    <t>EMPLOYEE RELATED COSTS</t>
  </si>
  <si>
    <t>VOTE</t>
  </si>
  <si>
    <t>DESCRIPTION</t>
  </si>
  <si>
    <t>BUDGET</t>
  </si>
  <si>
    <t>O/BALANCE</t>
  </si>
  <si>
    <t>DEBITS</t>
  </si>
  <si>
    <t>CREDITS</t>
  </si>
  <si>
    <t>C/BALANCE</t>
  </si>
  <si>
    <t>SALARIES</t>
  </si>
  <si>
    <t>PERFORMANCE BONUSES</t>
  </si>
  <si>
    <t>ANNUAL BONUSES</t>
  </si>
  <si>
    <t>TELEPHONE ALLOWANCES</t>
  </si>
  <si>
    <t>STANDBY ALLOWENCES</t>
  </si>
  <si>
    <t>HOUSING SUBSIDY</t>
  </si>
  <si>
    <t>OVERTIME</t>
  </si>
  <si>
    <t>OTHER ALLOWANCES</t>
  </si>
  <si>
    <t>TEMPORARY WORKERS</t>
  </si>
  <si>
    <t>VEHICLE ALLOWANCES</t>
  </si>
  <si>
    <t>INDUSTRIAL COUNCIL LEVY</t>
  </si>
  <si>
    <t>SKILLS DEVELOPMENT LEVY</t>
  </si>
  <si>
    <t>COMPENSATION COMMISSIONER</t>
  </si>
  <si>
    <t>WARD ALLOWENCES</t>
  </si>
  <si>
    <t>MEDICAL AID</t>
  </si>
  <si>
    <t>PENSION FUND</t>
  </si>
  <si>
    <t>UIF</t>
  </si>
  <si>
    <t>POST RETIREMENT BENEFIT</t>
  </si>
  <si>
    <t>LEAVE PROVISION</t>
  </si>
  <si>
    <t>BONUS PROVISION</t>
  </si>
  <si>
    <t>SALARIES TOTALS</t>
  </si>
  <si>
    <t>AFS</t>
  </si>
  <si>
    <t>DIFFERENCE</t>
  </si>
  <si>
    <t>COUCILLORS REMUNERATION</t>
  </si>
  <si>
    <t>COUNCILLORS REMUNERATION</t>
  </si>
  <si>
    <t>COUNCILLORS TOTALS</t>
  </si>
  <si>
    <t>BAD DEBT PROVISION</t>
  </si>
  <si>
    <t>BAD DEBT TOTALS</t>
  </si>
  <si>
    <t>DEPRECIATION</t>
  </si>
  <si>
    <t>DEPRECIATION CHARGE</t>
  </si>
  <si>
    <t>DEPRECIATION TOTALS</t>
  </si>
  <si>
    <t>FINANCE CHARGES</t>
  </si>
  <si>
    <t>FINANCE LEASES INTEREST EXPENSES</t>
  </si>
  <si>
    <t>EXTERNAL LOANS INTEREST EXPENSES</t>
  </si>
  <si>
    <t>LANDFILL SITE FINANCE CHARGES</t>
  </si>
  <si>
    <t>INTEREST ON BANK OVERDRAFT</t>
  </si>
  <si>
    <t>CREDITORS INTEREST CHARGES</t>
  </si>
  <si>
    <t>FINANCE CHARGES TOTALS</t>
  </si>
  <si>
    <t>BULK PURCHASES</t>
  </si>
  <si>
    <t>BULK PURCHASES TOTALS</t>
  </si>
  <si>
    <t>DONATIONS &amp; GRANTS</t>
  </si>
  <si>
    <t>DONATIONS</t>
  </si>
  <si>
    <t>FREE SERVICES TO INDIGENTS</t>
  </si>
  <si>
    <t>DONATIONS &amp; GRANTS TOTALS</t>
  </si>
  <si>
    <t>GRANT RELATING EXPENDITURES</t>
  </si>
  <si>
    <t>EQUITABLE SHARE</t>
  </si>
  <si>
    <t>MIG</t>
  </si>
  <si>
    <t>DWAF</t>
  </si>
  <si>
    <t>EPWP</t>
  </si>
  <si>
    <t>INEPG</t>
  </si>
  <si>
    <t>FMG</t>
  </si>
  <si>
    <t>MSIG</t>
  </si>
  <si>
    <t>RBIG</t>
  </si>
  <si>
    <t>XHARIEP DISTRICT GRANT</t>
  </si>
  <si>
    <t>MWIG</t>
  </si>
  <si>
    <t>GRANT RESERVE FUND</t>
  </si>
  <si>
    <t>GRANT RELATING EXPENSES TOTALS</t>
  </si>
  <si>
    <t>GENERAL EXPENSES</t>
  </si>
  <si>
    <t>ADMINISTRATION FEES</t>
  </si>
  <si>
    <t>ADVERTISING</t>
  </si>
  <si>
    <t>AUDIT FEES</t>
  </si>
  <si>
    <t>BANK CHARGES</t>
  </si>
  <si>
    <t>CATTLE FEED</t>
  </si>
  <si>
    <t>CHEMICALS &amp; POISON</t>
  </si>
  <si>
    <t>CLEANING MATERIALS</t>
  </si>
  <si>
    <t>SOFTWARE LICENCES</t>
  </si>
  <si>
    <t>CONSUMABLES</t>
  </si>
  <si>
    <t>ENTERTAINMENT</t>
  </si>
  <si>
    <t>FINES &amp; PENALTIES</t>
  </si>
  <si>
    <t>FUEL &amp; OIL</t>
  </si>
  <si>
    <t>INSURANCE</t>
  </si>
  <si>
    <t>LEGAL COSTS</t>
  </si>
  <si>
    <t>MAGAZINES &amp; PAPERS</t>
  </si>
  <si>
    <t>MEDICAL EXPENSES</t>
  </si>
  <si>
    <t>VEHICLE LICENCES</t>
  </si>
  <si>
    <t>OPERATING LICENCE</t>
  </si>
  <si>
    <t>PAUPER BURIALS</t>
  </si>
  <si>
    <t>POSTAGE &amp; COURIER</t>
  </si>
  <si>
    <t>PRINTING &amp; STATIONARY</t>
  </si>
  <si>
    <t>SPECIAL PROGRAMMES</t>
  </si>
  <si>
    <t>SUBSCRIPTION FEES</t>
  </si>
  <si>
    <t>TELEPHONE CHARGES</t>
  </si>
  <si>
    <t>TRAINING COSTS</t>
  </si>
  <si>
    <t>TRANSPORT COSTS</t>
  </si>
  <si>
    <t>SUBSISTENCE &amp; TRAVELING</t>
  </si>
  <si>
    <t>UNIFORMS &amp; PROTECTIVE CLOTHING</t>
  </si>
  <si>
    <t>WORK STUDY ASSISTENCE</t>
  </si>
  <si>
    <t>DISASTER ASSISTENCE</t>
  </si>
  <si>
    <t>ELECTION COSTS</t>
  </si>
  <si>
    <t>TOOLS &amp; ACCESSORIES</t>
  </si>
  <si>
    <t>ELECTRICITY</t>
  </si>
  <si>
    <t>LOST LIBRARY BOOKS</t>
  </si>
  <si>
    <t>TRAFFIC OPERATIONAL</t>
  </si>
  <si>
    <t>TOURISM</t>
  </si>
  <si>
    <t>COMMISSION</t>
  </si>
  <si>
    <t>GENERAL EXPENSES EXPENSES TOTALS</t>
  </si>
  <si>
    <t>CONTRACTED SERVICES</t>
  </si>
  <si>
    <t>SECURITY SERVICES</t>
  </si>
  <si>
    <t>VALUATIONS</t>
  </si>
  <si>
    <t>PROFESSIONAL SERVICES</t>
  </si>
  <si>
    <t>CONTRACTED SERVICES TOTALS</t>
  </si>
  <si>
    <t>REPAIRS &amp; MAINTENANCE</t>
  </si>
  <si>
    <t>REPAIRS &amp; MAINTENANCE TOTALS</t>
  </si>
  <si>
    <t>CAPITAL EXPENDITURES</t>
  </si>
  <si>
    <t>CAPITAL EXPENDITURE TOTALS</t>
  </si>
  <si>
    <t>PROVISIONS TOTALS</t>
  </si>
  <si>
    <t>FAIR VALUE ADJUSTMENTS</t>
  </si>
  <si>
    <t>FAIR VALUE ADJUSTMENTS TOTALS</t>
  </si>
  <si>
    <t>SERVICE CHARGES</t>
  </si>
  <si>
    <t>LEVIES</t>
  </si>
  <si>
    <t>CONNECTION FEES</t>
  </si>
  <si>
    <t>SERVICE CHARGES TOTALS</t>
  </si>
  <si>
    <t>FINES</t>
  </si>
  <si>
    <t>FINES TOTALS</t>
  </si>
  <si>
    <t>LICENCES &amp; PERMITS</t>
  </si>
  <si>
    <t>PERMITS</t>
  </si>
  <si>
    <t>RENTAL OF FACILITIES</t>
  </si>
  <si>
    <t>BUILDINGS</t>
  </si>
  <si>
    <t>HALLS</t>
  </si>
  <si>
    <t>INVESTMENT PROPERTIES</t>
  </si>
  <si>
    <t>OTHER FACILITIES</t>
  </si>
  <si>
    <t>INTEREST INCOME</t>
  </si>
  <si>
    <t>INVESTMENTS</t>
  </si>
  <si>
    <t>BANK ACCOUNTS</t>
  </si>
  <si>
    <t>OUTSTANDING DEBTORS</t>
  </si>
  <si>
    <t>DIVIDENDS RECEIVED</t>
  </si>
  <si>
    <t>GOVERNMENT GRANTS</t>
  </si>
  <si>
    <t>SUBSIDY HEALTH</t>
  </si>
  <si>
    <t>COGTA</t>
  </si>
  <si>
    <t>SPATIAL PLAN</t>
  </si>
  <si>
    <t>XHARIEP DISTRICT</t>
  </si>
  <si>
    <t>PROVINCIAL</t>
  </si>
  <si>
    <t>SALE OF LIVESTOCK</t>
  </si>
  <si>
    <t>LIVESTOCK SALES</t>
  </si>
  <si>
    <t>LIVESTOCK SALES TOTALS</t>
  </si>
  <si>
    <t>SUNDRY INCOME</t>
  </si>
  <si>
    <t>RATES CERTIFICATES</t>
  </si>
  <si>
    <t>DISCOUNT RECEIVED</t>
  </si>
  <si>
    <t>PHOTOSTATS</t>
  </si>
  <si>
    <t>CEMETERY FEES</t>
  </si>
  <si>
    <t>BUILDING PLAN</t>
  </si>
  <si>
    <t>GRAVEL SALES</t>
  </si>
  <si>
    <t>SEWERAGE BLOCKAGES</t>
  </si>
  <si>
    <t>DRUM SALES</t>
  </si>
  <si>
    <t>FREE SERVICES</t>
  </si>
  <si>
    <t>LEGAL FEES</t>
  </si>
  <si>
    <t>CASH INCOME</t>
  </si>
  <si>
    <t>SETA ASSISTANCE</t>
  </si>
  <si>
    <t>SUNDRY INCOME TOTALS</t>
  </si>
  <si>
    <t>Capital Expenditures</t>
  </si>
  <si>
    <t>Free Basic Services</t>
  </si>
  <si>
    <t>Table B2 – Financial performance standard classification</t>
  </si>
  <si>
    <t>Table B1 - Summary</t>
  </si>
  <si>
    <t xml:space="preserve">Table B3 – Financial performance – by municipal vote    </t>
  </si>
  <si>
    <t>ANNEXURE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</si>
</sst>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R&quot;\ #,##0.00;[Red]&quot;R&quot;\ \-#,##0.00"/>
    <numFmt numFmtId="43" formatCode="_ * #,##0.00_ ;_ * \-#,##0.00_ ;_ * &quot;-&quot;??_ ;_ @_ "/>
    <numFmt numFmtId="164" formatCode="_(* #,##0.00_);_(* \(#,##0.00\);_(* &quot;-&quot;??_);_(@_)"/>
    <numFmt numFmtId="165" formatCode="_ [$R-1C09]\ * #,##0_ ;_ [$R-1C09]\ * \-#,##0_ ;_ [$R-1C09]\ * &quot;-&quot;_ ;_ @_ "/>
    <numFmt numFmtId="166" formatCode="_-* #,##0.00_-;_-* #,##0.00\-;_-* &quot;-&quot;??_-;_-@_-"/>
    <numFmt numFmtId="167" formatCode="\$#,##0\ ;\(\$#,##0\)"/>
    <numFmt numFmtId="168" formatCode="_ * #,##0_ ;_ * \-#,##0_ ;_ * &quot;-&quot;??_ ;_ @_ "/>
    <numFmt numFmtId="169" formatCode="0.000000"/>
    <numFmt numFmtId="170" formatCode="_(* #,##0,_);_(* \(#,##0,\);_(* &quot;–&quot;?_);_(@_)"/>
  </numFmts>
  <fonts count="24" x14ac:knownFonts="1">
    <font>
      <sz val="11"/>
      <color theme="1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u/>
      <sz val="8"/>
      <name val="Arial Narrow"/>
      <family val="2"/>
    </font>
    <font>
      <i/>
      <u/>
      <sz val="8"/>
      <name val="Arial Narrow"/>
      <family val="2"/>
    </font>
    <font>
      <i/>
      <sz val="8"/>
      <name val="Arial Narrow"/>
      <family val="2"/>
    </font>
    <font>
      <sz val="11"/>
      <color rgb="FFFF0000"/>
      <name val="Verdana"/>
      <family val="2"/>
    </font>
    <font>
      <i/>
      <sz val="11"/>
      <color theme="1"/>
      <name val="Verdana"/>
      <family val="2"/>
    </font>
    <font>
      <b/>
      <sz val="18"/>
      <color theme="1"/>
      <name val="Verdana"/>
      <family val="2"/>
    </font>
    <font>
      <b/>
      <sz val="24"/>
      <color theme="1"/>
      <name val="Verdana"/>
      <family val="2"/>
    </font>
    <font>
      <b/>
      <sz val="11"/>
      <color rgb="FFFF0000"/>
      <name val="Verdana"/>
      <family val="2"/>
    </font>
    <font>
      <b/>
      <sz val="20"/>
      <color theme="1"/>
      <name val="Verdana"/>
      <family val="2"/>
    </font>
    <font>
      <sz val="10"/>
      <color theme="0" tint="-0.14999847407452621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b/>
      <i/>
      <sz val="11"/>
      <color theme="1"/>
      <name val="Verdana"/>
      <family val="2"/>
    </font>
    <font>
      <sz val="11"/>
      <color theme="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136">
    <xf numFmtId="0" fontId="0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8" fontId="3" fillId="0" borderId="0"/>
    <xf numFmtId="165" fontId="1" fillId="0" borderId="0"/>
    <xf numFmtId="165" fontId="1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5" fontId="3" fillId="0" borderId="0"/>
    <xf numFmtId="164" fontId="3" fillId="0" borderId="0"/>
    <xf numFmtId="165" fontId="3" fillId="0" borderId="0"/>
    <xf numFmtId="169" fontId="3" fillId="0" borderId="0"/>
    <xf numFmtId="169" fontId="3" fillId="0" borderId="0"/>
    <xf numFmtId="169" fontId="3" fillId="0" borderId="0"/>
    <xf numFmtId="8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8" fontId="3" fillId="0" borderId="0"/>
    <xf numFmtId="8" fontId="3" fillId="0" borderId="0"/>
    <xf numFmtId="8" fontId="3" fillId="0" borderId="0"/>
    <xf numFmtId="8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9" fontId="3" fillId="0" borderId="0"/>
    <xf numFmtId="165" fontId="4" fillId="0" borderId="0"/>
    <xf numFmtId="165" fontId="5" fillId="0" borderId="0"/>
    <xf numFmtId="165" fontId="5" fillId="0" borderId="0"/>
    <xf numFmtId="165" fontId="4" fillId="0" borderId="0"/>
    <xf numFmtId="165" fontId="3" fillId="0" borderId="0"/>
    <xf numFmtId="165" fontId="3" fillId="0" borderId="0"/>
    <xf numFmtId="165" fontId="4" fillId="0" borderId="0"/>
    <xf numFmtId="165" fontId="3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4" fillId="0" borderId="0"/>
    <xf numFmtId="165" fontId="6" fillId="0" borderId="0"/>
    <xf numFmtId="165" fontId="6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3" fillId="0" borderId="0"/>
    <xf numFmtId="165" fontId="4" fillId="0" borderId="0"/>
    <xf numFmtId="165" fontId="4" fillId="0" borderId="0"/>
    <xf numFmtId="165" fontId="4" fillId="0" borderId="0"/>
    <xf numFmtId="165" fontId="3" fillId="0" borderId="0"/>
    <xf numFmtId="165" fontId="3" fillId="0" borderId="0"/>
    <xf numFmtId="165" fontId="1" fillId="0" borderId="0"/>
    <xf numFmtId="165" fontId="3" fillId="0" borderId="0"/>
    <xf numFmtId="165" fontId="4" fillId="0" borderId="0"/>
    <xf numFmtId="165" fontId="4" fillId="0" borderId="0"/>
    <xf numFmtId="0" fontId="4" fillId="0" borderId="0"/>
    <xf numFmtId="165" fontId="4" fillId="0" borderId="0"/>
    <xf numFmtId="0" fontId="4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7" fontId="1" fillId="0" borderId="0"/>
    <xf numFmtId="165" fontId="1" fillId="0" borderId="0"/>
    <xf numFmtId="165" fontId="1" fillId="0" borderId="0"/>
    <xf numFmtId="165" fontId="3" fillId="0" borderId="0"/>
    <xf numFmtId="0" fontId="4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6">
    <xf numFmtId="0" fontId="0" fillId="0" borderId="0" xfId="0"/>
    <xf numFmtId="0" fontId="2" fillId="0" borderId="0" xfId="1" applyFont="1"/>
    <xf numFmtId="0" fontId="1" fillId="0" borderId="0" xfId="1"/>
    <xf numFmtId="0" fontId="1" fillId="0" borderId="0" xfId="1" applyFont="1"/>
    <xf numFmtId="0" fontId="1" fillId="0" borderId="0" xfId="2"/>
    <xf numFmtId="0" fontId="0" fillId="0" borderId="0" xfId="2" quotePrefix="1" applyFont="1"/>
    <xf numFmtId="0" fontId="0" fillId="0" borderId="0" xfId="1" applyFont="1"/>
    <xf numFmtId="0" fontId="0" fillId="0" borderId="0" xfId="1" quotePrefix="1" applyFont="1"/>
    <xf numFmtId="4" fontId="0" fillId="0" borderId="0" xfId="0" applyNumberFormat="1"/>
    <xf numFmtId="0" fontId="7" fillId="0" borderId="0" xfId="0" applyFont="1" applyFill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4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9" fontId="9" fillId="0" borderId="8" xfId="127" applyFont="1" applyFill="1" applyBorder="1" applyAlignment="1">
      <alignment horizontal="center" vertical="center" wrapText="1"/>
    </xf>
    <xf numFmtId="9" fontId="9" fillId="0" borderId="9" xfId="127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9" fillId="0" borderId="0" xfId="0" applyFont="1" applyBorder="1"/>
    <xf numFmtId="0" fontId="8" fillId="0" borderId="0" xfId="0" applyFont="1" applyFill="1" applyBorder="1" applyAlignment="1">
      <alignment horizontal="center"/>
    </xf>
    <xf numFmtId="170" fontId="9" fillId="0" borderId="0" xfId="0" applyNumberFormat="1" applyFont="1" applyBorder="1"/>
    <xf numFmtId="0" fontId="11" fillId="0" borderId="0" xfId="0" applyFont="1" applyBorder="1"/>
    <xf numFmtId="0" fontId="12" fillId="0" borderId="0" xfId="0" applyFont="1" applyBorder="1" applyAlignment="1">
      <alignment horizontal="center"/>
    </xf>
    <xf numFmtId="0" fontId="12" fillId="0" borderId="0" xfId="0" applyFont="1" applyBorder="1"/>
    <xf numFmtId="0" fontId="8" fillId="0" borderId="0" xfId="0" applyFont="1" applyBorder="1" applyAlignment="1">
      <alignment vertical="top" wrapText="1"/>
    </xf>
    <xf numFmtId="0" fontId="0" fillId="0" borderId="0" xfId="0" applyBorder="1"/>
    <xf numFmtId="0" fontId="9" fillId="0" borderId="13" xfId="0" applyFont="1" applyFill="1" applyBorder="1" applyAlignment="1">
      <alignment horizontal="left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0" fontId="8" fillId="0" borderId="11" xfId="0" applyFont="1" applyFill="1" applyBorder="1" applyAlignment="1">
      <alignment horizontal="center" vertical="center"/>
    </xf>
    <xf numFmtId="9" fontId="8" fillId="0" borderId="11" xfId="127" applyFont="1" applyFill="1" applyBorder="1" applyAlignment="1">
      <alignment horizontal="center" vertical="center"/>
    </xf>
    <xf numFmtId="9" fontId="8" fillId="0" borderId="12" xfId="127" applyFont="1" applyFill="1" applyBorder="1" applyAlignment="1">
      <alignment horizontal="center" vertical="center"/>
    </xf>
    <xf numFmtId="0" fontId="10" fillId="0" borderId="0" xfId="0" applyFont="1" applyFill="1" applyBorder="1"/>
    <xf numFmtId="170" fontId="8" fillId="0" borderId="0" xfId="0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left" indent="2"/>
    </xf>
    <xf numFmtId="170" fontId="8" fillId="0" borderId="0" xfId="0" applyNumberFormat="1" applyFont="1" applyFill="1" applyBorder="1" applyProtection="1">
      <protection locked="0"/>
    </xf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/>
    <xf numFmtId="0" fontId="9" fillId="0" borderId="0" xfId="0" quotePrefix="1" applyFont="1" applyFill="1" applyBorder="1" applyAlignment="1">
      <alignment horizontal="left" indent="1"/>
    </xf>
    <xf numFmtId="0" fontId="8" fillId="0" borderId="0" xfId="0" quotePrefix="1" applyFont="1" applyFill="1" applyBorder="1" applyAlignment="1">
      <alignment horizontal="left" indent="2"/>
    </xf>
    <xf numFmtId="0" fontId="9" fillId="0" borderId="0" xfId="0" applyFont="1" applyFill="1" applyBorder="1"/>
    <xf numFmtId="0" fontId="8" fillId="0" borderId="0" xfId="0" applyFont="1" applyFill="1" applyBorder="1"/>
    <xf numFmtId="0" fontId="9" fillId="0" borderId="0" xfId="0" quotePrefix="1" applyFont="1" applyFill="1" applyBorder="1"/>
    <xf numFmtId="0" fontId="9" fillId="2" borderId="8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/>
    </xf>
    <xf numFmtId="9" fontId="9" fillId="3" borderId="8" xfId="127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9" fontId="8" fillId="3" borderId="11" xfId="127" applyFont="1" applyFill="1" applyBorder="1" applyAlignment="1">
      <alignment horizontal="center" vertical="center"/>
    </xf>
    <xf numFmtId="0" fontId="0" fillId="0" borderId="0" xfId="0" applyAlignment="1">
      <alignment wrapText="1"/>
    </xf>
    <xf numFmtId="9" fontId="0" fillId="0" borderId="0" xfId="135" applyFont="1"/>
    <xf numFmtId="43" fontId="0" fillId="0" borderId="0" xfId="134" applyFont="1"/>
    <xf numFmtId="9" fontId="0" fillId="0" borderId="0" xfId="0" applyNumberFormat="1"/>
    <xf numFmtId="43" fontId="0" fillId="0" borderId="0" xfId="0" applyNumberFormat="1"/>
    <xf numFmtId="0" fontId="13" fillId="0" borderId="0" xfId="1" applyFont="1"/>
    <xf numFmtId="0" fontId="0" fillId="3" borderId="0" xfId="0" applyFill="1"/>
    <xf numFmtId="43" fontId="0" fillId="0" borderId="0" xfId="134" applyFont="1" applyAlignment="1">
      <alignment wrapText="1"/>
    </xf>
    <xf numFmtId="0" fontId="0" fillId="4" borderId="0" xfId="0" applyFill="1"/>
    <xf numFmtId="4" fontId="0" fillId="4" borderId="0" xfId="0" applyNumberFormat="1" applyFill="1"/>
    <xf numFmtId="0" fontId="0" fillId="5" borderId="0" xfId="0" applyFill="1"/>
    <xf numFmtId="4" fontId="0" fillId="5" borderId="0" xfId="0" applyNumberFormat="1" applyFill="1"/>
    <xf numFmtId="0" fontId="2" fillId="0" borderId="0" xfId="0" applyFont="1"/>
    <xf numFmtId="43" fontId="2" fillId="0" borderId="0" xfId="134" applyFont="1"/>
    <xf numFmtId="43" fontId="0" fillId="0" borderId="14" xfId="134" applyFont="1" applyBorder="1"/>
    <xf numFmtId="43" fontId="0" fillId="4" borderId="0" xfId="134" applyFont="1" applyFill="1"/>
    <xf numFmtId="0" fontId="0" fillId="6" borderId="0" xfId="0" applyFill="1"/>
    <xf numFmtId="43" fontId="0" fillId="6" borderId="0" xfId="134" applyFont="1" applyFill="1"/>
    <xf numFmtId="43" fontId="0" fillId="7" borderId="0" xfId="134" applyFont="1" applyFill="1"/>
    <xf numFmtId="0" fontId="0" fillId="7" borderId="0" xfId="0" applyFill="1"/>
    <xf numFmtId="0" fontId="0" fillId="0" borderId="0" xfId="0" applyFill="1"/>
    <xf numFmtId="43" fontId="0" fillId="0" borderId="0" xfId="134" applyFont="1" applyFill="1"/>
    <xf numFmtId="43" fontId="2" fillId="0" borderId="0" xfId="0" applyNumberFormat="1" applyFont="1"/>
    <xf numFmtId="0" fontId="13" fillId="0" borderId="0" xfId="0" applyFont="1"/>
    <xf numFmtId="43" fontId="0" fillId="0" borderId="14" xfId="0" applyNumberFormat="1" applyBorder="1"/>
    <xf numFmtId="0" fontId="0" fillId="8" borderId="0" xfId="0" applyFill="1"/>
    <xf numFmtId="43" fontId="0" fillId="8" borderId="0" xfId="134" applyFont="1" applyFill="1"/>
    <xf numFmtId="0" fontId="2" fillId="0" borderId="15" xfId="0" applyFont="1" applyBorder="1" applyAlignment="1">
      <alignment horizontal="center" wrapText="1"/>
    </xf>
    <xf numFmtId="168" fontId="0" fillId="0" borderId="0" xfId="134" applyNumberFormat="1" applyFont="1"/>
    <xf numFmtId="43" fontId="0" fillId="0" borderId="0" xfId="134" applyNumberFormat="1" applyFont="1"/>
    <xf numFmtId="0" fontId="2" fillId="0" borderId="13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168" fontId="0" fillId="0" borderId="14" xfId="134" applyNumberFormat="1" applyFont="1" applyBorder="1"/>
    <xf numFmtId="0" fontId="14" fillId="0" borderId="0" xfId="0" applyFont="1"/>
    <xf numFmtId="168" fontId="0" fillId="0" borderId="0" xfId="0" applyNumberFormat="1"/>
    <xf numFmtId="168" fontId="0" fillId="0" borderId="14" xfId="0" applyNumberFormat="1" applyBorder="1"/>
    <xf numFmtId="0" fontId="17" fillId="0" borderId="0" xfId="0" applyFont="1"/>
    <xf numFmtId="43" fontId="2" fillId="7" borderId="0" xfId="134" applyFont="1" applyFill="1"/>
    <xf numFmtId="0" fontId="2" fillId="7" borderId="0" xfId="0" applyFont="1" applyFill="1"/>
    <xf numFmtId="43" fontId="2" fillId="7" borderId="0" xfId="134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43" fontId="0" fillId="0" borderId="0" xfId="0" applyNumberFormat="1" applyFill="1"/>
    <xf numFmtId="0" fontId="19" fillId="7" borderId="0" xfId="0" applyFont="1" applyFill="1"/>
    <xf numFmtId="0" fontId="20" fillId="12" borderId="0" xfId="0" applyFont="1" applyFill="1" applyBorder="1" applyAlignment="1">
      <alignment wrapText="1"/>
    </xf>
    <xf numFmtId="43" fontId="20" fillId="12" borderId="0" xfId="134" applyFont="1" applyFill="1" applyBorder="1"/>
    <xf numFmtId="0" fontId="20" fillId="12" borderId="21" xfId="0" applyFont="1" applyFill="1" applyBorder="1"/>
    <xf numFmtId="0" fontId="0" fillId="12" borderId="20" xfId="0" applyFill="1" applyBorder="1"/>
    <xf numFmtId="0" fontId="0" fillId="12" borderId="0" xfId="0" applyFill="1" applyBorder="1"/>
    <xf numFmtId="43" fontId="0" fillId="12" borderId="0" xfId="134" applyFont="1" applyFill="1" applyBorder="1"/>
    <xf numFmtId="43" fontId="0" fillId="12" borderId="0" xfId="0" applyNumberFormat="1" applyFill="1" applyBorder="1"/>
    <xf numFmtId="0" fontId="0" fillId="12" borderId="21" xfId="0" applyFill="1" applyBorder="1"/>
    <xf numFmtId="43" fontId="20" fillId="12" borderId="14" xfId="134" applyFont="1" applyFill="1" applyBorder="1"/>
    <xf numFmtId="0" fontId="0" fillId="12" borderId="20" xfId="0" applyFill="1" applyBorder="1" applyAlignment="1">
      <alignment horizontal="right"/>
    </xf>
    <xf numFmtId="0" fontId="0" fillId="12" borderId="0" xfId="0" applyFill="1" applyBorder="1" applyAlignment="1">
      <alignment horizontal="right"/>
    </xf>
    <xf numFmtId="0" fontId="0" fillId="12" borderId="0" xfId="0" applyFill="1"/>
    <xf numFmtId="43" fontId="20" fillId="9" borderId="0" xfId="134" applyFont="1" applyFill="1" applyBorder="1"/>
    <xf numFmtId="0" fontId="0" fillId="9" borderId="21" xfId="0" applyFill="1" applyBorder="1"/>
    <xf numFmtId="0" fontId="0" fillId="12" borderId="22" xfId="0" applyFill="1" applyBorder="1"/>
    <xf numFmtId="0" fontId="0" fillId="12" borderId="23" xfId="0" applyFill="1" applyBorder="1"/>
    <xf numFmtId="43" fontId="0" fillId="12" borderId="23" xfId="134" applyFont="1" applyFill="1" applyBorder="1"/>
    <xf numFmtId="43" fontId="0" fillId="12" borderId="23" xfId="0" applyNumberFormat="1" applyFill="1" applyBorder="1"/>
    <xf numFmtId="0" fontId="0" fillId="12" borderId="24" xfId="0" applyFill="1" applyBorder="1"/>
    <xf numFmtId="0" fontId="0" fillId="7" borderId="0" xfId="0" applyFill="1" applyBorder="1"/>
    <xf numFmtId="43" fontId="0" fillId="7" borderId="0" xfId="0" applyNumberFormat="1" applyFill="1"/>
    <xf numFmtId="0" fontId="20" fillId="12" borderId="22" xfId="0" applyFont="1" applyFill="1" applyBorder="1" applyAlignment="1">
      <alignment horizontal="right"/>
    </xf>
    <xf numFmtId="0" fontId="20" fillId="12" borderId="23" xfId="0" applyFont="1" applyFill="1" applyBorder="1" applyAlignment="1">
      <alignment horizontal="right"/>
    </xf>
    <xf numFmtId="0" fontId="20" fillId="7" borderId="0" xfId="0" applyFont="1" applyFill="1" applyBorder="1" applyAlignment="1">
      <alignment horizontal="right"/>
    </xf>
    <xf numFmtId="43" fontId="0" fillId="7" borderId="0" xfId="134" applyFont="1" applyFill="1" applyBorder="1"/>
    <xf numFmtId="43" fontId="0" fillId="7" borderId="0" xfId="0" applyNumberFormat="1" applyFill="1" applyBorder="1"/>
    <xf numFmtId="0" fontId="21" fillId="7" borderId="0" xfId="0" applyFont="1" applyFill="1"/>
    <xf numFmtId="0" fontId="20" fillId="12" borderId="20" xfId="0" applyFont="1" applyFill="1" applyBorder="1" applyAlignment="1">
      <alignment horizontal="center" wrapText="1"/>
    </xf>
    <xf numFmtId="0" fontId="20" fillId="12" borderId="0" xfId="0" applyFont="1" applyFill="1" applyBorder="1" applyAlignment="1">
      <alignment horizontal="center" wrapText="1"/>
    </xf>
    <xf numFmtId="0" fontId="20" fillId="12" borderId="22" xfId="0" applyFont="1" applyFill="1" applyBorder="1" applyAlignment="1">
      <alignment horizontal="center" wrapText="1"/>
    </xf>
    <xf numFmtId="0" fontId="20" fillId="12" borderId="23" xfId="0" applyFont="1" applyFill="1" applyBorder="1" applyAlignment="1">
      <alignment horizontal="center" wrapText="1"/>
    </xf>
    <xf numFmtId="0" fontId="20" fillId="12" borderId="23" xfId="0" applyFont="1" applyFill="1" applyBorder="1" applyAlignment="1">
      <alignment wrapText="1"/>
    </xf>
    <xf numFmtId="43" fontId="20" fillId="12" borderId="23" xfId="134" applyFont="1" applyFill="1" applyBorder="1"/>
    <xf numFmtId="43" fontId="0" fillId="12" borderId="0" xfId="134" applyFont="1" applyFill="1"/>
    <xf numFmtId="43" fontId="0" fillId="12" borderId="0" xfId="0" applyNumberFormat="1" applyFill="1"/>
    <xf numFmtId="0" fontId="22" fillId="0" borderId="0" xfId="0" applyFont="1"/>
    <xf numFmtId="43" fontId="13" fillId="0" borderId="0" xfId="134" applyFont="1"/>
    <xf numFmtId="168" fontId="23" fillId="0" borderId="0" xfId="0" applyNumberFormat="1" applyFont="1"/>
    <xf numFmtId="168" fontId="2" fillId="0" borderId="0" xfId="0" applyNumberFormat="1" applyFont="1"/>
    <xf numFmtId="168" fontId="2" fillId="0" borderId="14" xfId="0" applyNumberFormat="1" applyFont="1" applyBorder="1"/>
    <xf numFmtId="0" fontId="9" fillId="0" borderId="1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43" fontId="2" fillId="7" borderId="0" xfId="134" applyFont="1" applyFill="1" applyAlignment="1">
      <alignment horizontal="center"/>
    </xf>
    <xf numFmtId="0" fontId="16" fillId="0" borderId="0" xfId="0" applyFont="1" applyAlignment="1">
      <alignment horizontal="center"/>
    </xf>
    <xf numFmtId="0" fontId="15" fillId="10" borderId="1" xfId="0" applyFont="1" applyFill="1" applyBorder="1" applyAlignment="1">
      <alignment horizontal="center" vertical="center"/>
    </xf>
    <xf numFmtId="0" fontId="15" fillId="10" borderId="16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18" fillId="0" borderId="0" xfId="0" applyFont="1" applyAlignment="1">
      <alignment horizontal="center" vertical="center"/>
    </xf>
    <xf numFmtId="0" fontId="20" fillId="12" borderId="20" xfId="0" applyFont="1" applyFill="1" applyBorder="1" applyAlignment="1">
      <alignment horizontal="right"/>
    </xf>
    <xf numFmtId="0" fontId="20" fillId="12" borderId="0" xfId="0" applyFont="1" applyFill="1" applyBorder="1" applyAlignment="1">
      <alignment horizontal="right"/>
    </xf>
    <xf numFmtId="0" fontId="20" fillId="12" borderId="20" xfId="0" applyFont="1" applyFill="1" applyBorder="1" applyAlignment="1">
      <alignment horizontal="center"/>
    </xf>
    <xf numFmtId="0" fontId="20" fillId="12" borderId="0" xfId="0" applyFont="1" applyFill="1" applyBorder="1" applyAlignment="1">
      <alignment horizontal="center"/>
    </xf>
    <xf numFmtId="0" fontId="20" fillId="3" borderId="17" xfId="0" applyFont="1" applyFill="1" applyBorder="1" applyAlignment="1">
      <alignment horizontal="center" wrapText="1"/>
    </xf>
    <xf numFmtId="0" fontId="20" fillId="3" borderId="18" xfId="0" applyFont="1" applyFill="1" applyBorder="1" applyAlignment="1">
      <alignment horizontal="center" wrapText="1"/>
    </xf>
    <xf numFmtId="0" fontId="20" fillId="3" borderId="19" xfId="0" applyFont="1" applyFill="1" applyBorder="1" applyAlignment="1">
      <alignment horizontal="center" wrapText="1"/>
    </xf>
    <xf numFmtId="0" fontId="20" fillId="12" borderId="20" xfId="0" applyFont="1" applyFill="1" applyBorder="1" applyAlignment="1">
      <alignment horizontal="center" wrapText="1"/>
    </xf>
    <xf numFmtId="0" fontId="20" fillId="12" borderId="0" xfId="0" applyFont="1" applyFill="1" applyBorder="1" applyAlignment="1">
      <alignment horizontal="center" wrapText="1"/>
    </xf>
    <xf numFmtId="0" fontId="20" fillId="9" borderId="20" xfId="0" applyFont="1" applyFill="1" applyBorder="1" applyAlignment="1">
      <alignment horizontal="right"/>
    </xf>
    <xf numFmtId="0" fontId="20" fillId="9" borderId="0" xfId="0" applyFont="1" applyFill="1" applyBorder="1" applyAlignment="1">
      <alignment horizontal="right"/>
    </xf>
    <xf numFmtId="0" fontId="20" fillId="11" borderId="17" xfId="0" applyFont="1" applyFill="1" applyBorder="1" applyAlignment="1">
      <alignment horizontal="center" wrapText="1"/>
    </xf>
    <xf numFmtId="0" fontId="20" fillId="11" borderId="18" xfId="0" applyFont="1" applyFill="1" applyBorder="1" applyAlignment="1">
      <alignment horizontal="center" wrapText="1"/>
    </xf>
    <xf numFmtId="0" fontId="20" fillId="11" borderId="19" xfId="0" applyFont="1" applyFill="1" applyBorder="1" applyAlignment="1">
      <alignment horizontal="center" wrapText="1"/>
    </xf>
  </cellXfs>
  <cellStyles count="136">
    <cellStyle name="Comma" xfId="134" builtinId="3"/>
    <cellStyle name="Comma 2" xfId="3"/>
    <cellStyle name="Comma 3" xfId="4"/>
    <cellStyle name="Comma 4" xfId="5"/>
    <cellStyle name="Comma 4 2" xfId="6"/>
    <cellStyle name="Comma 5" xfId="7"/>
    <cellStyle name="Comma 5 2" xfId="8"/>
    <cellStyle name="Comma 5 2 2" xfId="9"/>
    <cellStyle name="Comma 6" xfId="10"/>
    <cellStyle name="Comma 6 2" xfId="11"/>
    <cellStyle name="Comma0" xfId="12"/>
    <cellStyle name="Currency 2" xfId="13"/>
    <cellStyle name="Currency0" xfId="14"/>
    <cellStyle name="Date" xfId="15"/>
    <cellStyle name="Fixed" xfId="16"/>
    <cellStyle name="Normal" xfId="0" builtinId="0"/>
    <cellStyle name="Normal 10" xfId="17"/>
    <cellStyle name="Normal 10 2" xfId="18"/>
    <cellStyle name="Normal 10 2 2" xfId="19"/>
    <cellStyle name="Normal 10 2 2 2" xfId="20"/>
    <cellStyle name="Normal 10 2 2 2 2" xfId="21"/>
    <cellStyle name="Normal 10 2 2 3" xfId="22"/>
    <cellStyle name="Normal 10 2 2 3 2" xfId="23"/>
    <cellStyle name="Normal 10 3" xfId="24"/>
    <cellStyle name="Normal 10 3 2" xfId="25"/>
    <cellStyle name="Normal 10 3 2 2" xfId="26"/>
    <cellStyle name="Normal 10 4" xfId="27"/>
    <cellStyle name="Normal 11" xfId="28"/>
    <cellStyle name="Normal 11 2" xfId="29"/>
    <cellStyle name="Normal 12" xfId="30"/>
    <cellStyle name="Normal 13" xfId="31"/>
    <cellStyle name="Normal 13 2" xfId="32"/>
    <cellStyle name="Normal 14" xfId="33"/>
    <cellStyle name="Normal 14 10" xfId="34"/>
    <cellStyle name="Normal 14 10 2" xfId="35"/>
    <cellStyle name="Normal 14 11" xfId="36"/>
    <cellStyle name="Normal 14 11 2" xfId="37"/>
    <cellStyle name="Normal 14 12" xfId="38"/>
    <cellStyle name="Normal 14 12 2" xfId="39"/>
    <cellStyle name="Normal 14 13" xfId="40"/>
    <cellStyle name="Normal 14 13 2" xfId="41"/>
    <cellStyle name="Normal 14 14" xfId="42"/>
    <cellStyle name="Normal 14 14 2" xfId="43"/>
    <cellStyle name="Normal 14 15" xfId="44"/>
    <cellStyle name="Normal 14 15 2" xfId="45"/>
    <cellStyle name="Normal 14 16" xfId="46"/>
    <cellStyle name="Normal 14 16 2" xfId="47"/>
    <cellStyle name="Normal 14 17" xfId="48"/>
    <cellStyle name="Normal 14 17 2" xfId="49"/>
    <cellStyle name="Normal 14 18" xfId="50"/>
    <cellStyle name="Normal 14 18 2" xfId="51"/>
    <cellStyle name="Normal 14 19" xfId="52"/>
    <cellStyle name="Normal 14 19 2" xfId="53"/>
    <cellStyle name="Normal 14 19 3" xfId="54"/>
    <cellStyle name="Normal 14 2" xfId="55"/>
    <cellStyle name="Normal 14 2 2" xfId="56"/>
    <cellStyle name="Normal 14 2 2 2" xfId="57"/>
    <cellStyle name="Normal 14 2 3" xfId="58"/>
    <cellStyle name="Normal 14 20" xfId="59"/>
    <cellStyle name="Normal 14 20 2" xfId="60"/>
    <cellStyle name="Normal 14 21" xfId="61"/>
    <cellStyle name="Normal 14 21 2" xfId="62"/>
    <cellStyle name="Normal 14 3" xfId="63"/>
    <cellStyle name="Normal 14 4" xfId="64"/>
    <cellStyle name="Normal 14 5" xfId="65"/>
    <cellStyle name="Normal 14 6" xfId="66"/>
    <cellStyle name="Normal 14 7" xfId="67"/>
    <cellStyle name="Normal 14 7 2" xfId="68"/>
    <cellStyle name="Normal 14 8" xfId="69"/>
    <cellStyle name="Normal 14 8 2" xfId="70"/>
    <cellStyle name="Normal 14 9" xfId="71"/>
    <cellStyle name="Normal 14 9 2" xfId="72"/>
    <cellStyle name="Normal 15" xfId="73"/>
    <cellStyle name="Normal 15 2" xfId="74"/>
    <cellStyle name="Normal 15 3" xfId="75"/>
    <cellStyle name="Normal 16" xfId="76"/>
    <cellStyle name="Normal 17" xfId="77"/>
    <cellStyle name="Normal 18" xfId="78"/>
    <cellStyle name="Normal 19" xfId="79"/>
    <cellStyle name="Normal 2" xfId="80"/>
    <cellStyle name="Normal 2 2" xfId="81"/>
    <cellStyle name="Normal 2 2 2" xfId="82"/>
    <cellStyle name="Normal 2 2 2 2" xfId="83"/>
    <cellStyle name="Normal 2 2 2 2 2" xfId="84"/>
    <cellStyle name="Normal 2 2 2 3" xfId="85"/>
    <cellStyle name="Normal 2 2 2 4" xfId="86"/>
    <cellStyle name="Normal 2 2 2 5" xfId="87"/>
    <cellStyle name="Normal 2 2 2 6" xfId="88"/>
    <cellStyle name="Normal 2 3" xfId="89"/>
    <cellStyle name="Normal 2 3 2" xfId="90"/>
    <cellStyle name="Normal 2 4" xfId="91"/>
    <cellStyle name="Normal 2 4 2" xfId="92"/>
    <cellStyle name="Normal 2 4 2 2" xfId="93"/>
    <cellStyle name="Normal 2 4 2 2 2" xfId="94"/>
    <cellStyle name="Normal 2 4 2 3" xfId="95"/>
    <cellStyle name="Normal 2 4 3" xfId="96"/>
    <cellStyle name="Normal 2 5" xfId="97"/>
    <cellStyle name="Normal 2 5 2" xfId="98"/>
    <cellStyle name="Normal 2 5 3" xfId="99"/>
    <cellStyle name="Normal 2 6" xfId="100"/>
    <cellStyle name="Normal 2 7" xfId="101"/>
    <cellStyle name="Normal 20" xfId="102"/>
    <cellStyle name="Normal 21" xfId="103"/>
    <cellStyle name="Normal 22" xfId="104"/>
    <cellStyle name="Normal 22 2" xfId="105"/>
    <cellStyle name="Normal 23" xfId="106"/>
    <cellStyle name="Normal 24" xfId="2"/>
    <cellStyle name="Normal 24 3" xfId="132"/>
    <cellStyle name="Normal 3" xfId="107"/>
    <cellStyle name="Normal 3 2" xfId="108"/>
    <cellStyle name="Normal 4" xfId="109"/>
    <cellStyle name="Normal 4 2" xfId="110"/>
    <cellStyle name="Normal 4 3" xfId="111"/>
    <cellStyle name="Normal 4 3 2" xfId="112"/>
    <cellStyle name="Normal 4 3 2 2" xfId="113"/>
    <cellStyle name="Normal 4 3 3" xfId="114"/>
    <cellStyle name="Normal 4 3 4" xfId="115"/>
    <cellStyle name="Normal 4 4" xfId="116"/>
    <cellStyle name="Normal 4 5" xfId="117"/>
    <cellStyle name="Normal 5" xfId="118"/>
    <cellStyle name="Normal 5 2" xfId="119"/>
    <cellStyle name="Normal 6" xfId="120"/>
    <cellStyle name="Normal 7" xfId="121"/>
    <cellStyle name="Normal 7 2" xfId="122"/>
    <cellStyle name="Normal 7 3" xfId="123"/>
    <cellStyle name="Normal 7 3 2" xfId="124"/>
    <cellStyle name="Normal 7 4" xfId="1"/>
    <cellStyle name="Normal 7 4 4" xfId="133"/>
    <cellStyle name="Normal 8" xfId="125"/>
    <cellStyle name="Normal 9" xfId="126"/>
    <cellStyle name="Percent" xfId="135" builtinId="5"/>
    <cellStyle name="Percent 10 2" xfId="127"/>
    <cellStyle name="Percent 2" xfId="128"/>
    <cellStyle name="Percent 2 2" xfId="129"/>
    <cellStyle name="Percent 3" xfId="130"/>
    <cellStyle name="Percent 3 2" xfId="131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%20Schedule%20-%20Ver%202.3.%20-%2002%20December%20201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y%20Documents\ID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y%20Documents\Budget_DC5_20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Aspire\PA%20-%20FMG%20-%20Work%20-%20Active%20Data\Additional%20Work\Work%20April%2018%20-%2021\Budget\Salarisse%2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Aspire\Data%20DBSA\DBSA%20a%20February%2008\DBSA%204%20-%208%20Feb%2008\Action%20Plan\Budget%2008-09\Mbashe%20APPROVED%20BUDGET%20FOR%202007%202008%2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ssBotes/Desktop/Mohokare%202014/AFS/Mohokare%202013-14%20AF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AppData\Local\Temp\Temp2_mohokareinfo.zip\A1%20Schedule%20Municipal%20Budget%20-%20Ver%202-2%20-%20Mohokar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AppData\Local\Temp\Temp2_mohokareinfo.zip\A1%20Schedule%20Municipal%20Budget%20-%20Ver%202-2.%20-%2028%20November%20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2010\PROJECTS%202010\Budget%20Koukamma%202010-11\BUDGET%20RECOnSTRUCT%202010-11\A1%20Schedule%20Municipal%20Budget%20-%20Ver%202-2%20-%2028%20November%202009%20%20%20%20Koukamm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2012\Data%20Mohokare\Budget%202012-13\A1%20Schedule%20-%20Ver%202%204%20-%20December%202011%20Mohakare%20Mar%202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tor.MOHOKAREFIN\My%20Documents\MST\Fin_%20State_%20Tswelopele_%2020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Aspire\PA%20-%20FMG%20-%20Work%20-%20Active%20Data\Additional%20Work\Work%20April%2018%20-%2021\Budget\Ink%20&amp;%20Uitgawes%20&amp;%20Stat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user\Documents\DATA%202012\Data%20Mohokare\Budget%202012-13\Budget%20Final%20to%20Save%20-%20Checked%20with%20SEBATA\A1%20Schedule%20-%20Ver%202%204%20-%20December%202011%20Previous%20Year%20Completed%20Mar%202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iet\My%20Documents\Data%20Aspire\PA%20-%20FMG%20-%20Additional%20MAY%2007\MAY%2014-18\Budget%202007-8\2007-08%20PA%20-%20WS-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B1-Sum"/>
      <sheetName val="B2-FinPerf SC"/>
      <sheetName val="B2B"/>
      <sheetName val="B3-FinPerf V"/>
      <sheetName val="B3B"/>
      <sheetName val="B4-FinPerf RE"/>
      <sheetName val="B5-Capex"/>
      <sheetName val="B5B"/>
      <sheetName val="B6-FinPos"/>
      <sheetName val="B7-CFlow"/>
      <sheetName val="B8-ResRecon"/>
      <sheetName val="B9-Asset"/>
      <sheetName val="B10-SerDel"/>
      <sheetName val="SB1"/>
      <sheetName val="SB2"/>
      <sheetName val="SB3"/>
      <sheetName val="SB4"/>
      <sheetName val="SB5"/>
      <sheetName val="SB6"/>
      <sheetName val="SB7"/>
      <sheetName val="SB8"/>
      <sheetName val="SB9"/>
      <sheetName val="SB10"/>
      <sheetName val="SB11"/>
      <sheetName val="SB12"/>
      <sheetName val="SB13"/>
      <sheetName val="SB14"/>
      <sheetName val="SB15"/>
      <sheetName val="SB16"/>
      <sheetName val="SB17"/>
      <sheetName val="SB18a"/>
      <sheetName val="SB18b"/>
      <sheetName val="SB18c"/>
      <sheetName val="SB19"/>
      <sheetName val="SB20"/>
    </sheetNames>
    <sheetDataSet>
      <sheetData sheetId="0"/>
      <sheetData sheetId="1">
        <row r="10">
          <cell r="X10" t="str">
            <v/>
          </cell>
        </row>
      </sheetData>
      <sheetData sheetId="2">
        <row r="45">
          <cell r="B45" t="str">
            <v>Other Adjusts.</v>
          </cell>
        </row>
        <row r="47">
          <cell r="B47" t="str">
            <v>Multi-year capital</v>
          </cell>
        </row>
        <row r="49">
          <cell r="B49" t="str">
            <v>Prior Adjusted</v>
          </cell>
        </row>
        <row r="50">
          <cell r="B50" t="str">
            <v>Nat. or Prov. Govt</v>
          </cell>
        </row>
        <row r="51">
          <cell r="B51" t="str">
            <v>Total Adjusts.</v>
          </cell>
        </row>
        <row r="85">
          <cell r="B85" t="str">
            <v>Supporting Table SB9 Adjustments Budget - reconciliation of transfers, grant receipts, and unspent funds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deks"/>
      <sheetName val="KAPITAAL (2)"/>
      <sheetName val="KAPITAAL"/>
      <sheetName val="Kapitaal Projekte"/>
      <sheetName val="Graph Major "/>
      <sheetName val="Graph Minor"/>
      <sheetName val=" Table 1 - Rev by Source"/>
      <sheetName val="Table 2 - Opex by Vote"/>
      <sheetName val="Chart - Opex by Major Vote"/>
      <sheetName val="Chart - Opex by Minor Vote"/>
      <sheetName val="Table 3 - Capex by Vote"/>
      <sheetName val="Chart - Capex by Major Vote"/>
      <sheetName val="Chart - Capex by Minor Vote"/>
      <sheetName val="Table 4 - Capex Funding"/>
      <sheetName val="Chart - Capex Funding"/>
      <sheetName val="Table 5 - Sum of R&amp; E by Vote"/>
      <sheetName val="Table 6 - Exp by Type"/>
      <sheetName val="Chart - Opex by Major Nature"/>
      <sheetName val="Chart - Opex by Minor Nature"/>
      <sheetName val="S Table 1 - IDP Budget Rev (NA "/>
      <sheetName val="S Table 2 - IDP Budget Opex NA)"/>
      <sheetName val="S Table 3 - IDP Budget Capex NA"/>
      <sheetName val="S Table 4 - Investments"/>
      <sheetName val="S Table 4a - Investments NA"/>
      <sheetName val="S Table 5-Allocations Received"/>
      <sheetName val="S Table 6 - New Borrowing"/>
      <sheetName val="S Table 7 - Allocations Made"/>
      <sheetName val="S Table 8 - Salaries etc"/>
      <sheetName val="S Table 8a - Personnel Costs"/>
      <sheetName val="S Table 8b - Personnel Numbers"/>
      <sheetName val="STable 9 - Cash Flow Projection"/>
      <sheetName val="STable 10 - Performance by Vote"/>
      <sheetName val="STable 11 - Capex by Category"/>
      <sheetName val="F2.1"/>
      <sheetName val="F2.1 (2)"/>
      <sheetName val="Cashflow"/>
      <sheetName val="OPS 05.06"/>
      <sheetName val="Budget 06.07"/>
      <sheetName val="Revised 06.07"/>
      <sheetName val="Adjusted 06.07 (2)"/>
      <sheetName val="OPS 07.08"/>
      <sheetName val="OPS 08.09"/>
      <sheetName val="OPS 09.10"/>
      <sheetName val="Depreciation 2004-2010  BACKUP)"/>
      <sheetName val="Dep 2004-2010"/>
      <sheetName val="Detail Summary Report (2)"/>
      <sheetName val="Detail Summary Report"/>
      <sheetName val="Exec &amp; Council (30-00)"/>
      <sheetName val="Mayor, Councillor (30-40)"/>
      <sheetName val="Municipal Manager (30-41)"/>
      <sheetName val="Finance &amp; Admin (35-00)"/>
      <sheetName val="Finance PA (35-42)"/>
      <sheetName val="Property Rates (35-46)"/>
      <sheetName val="Admin PA (35-48)"/>
      <sheetName val="Admin LG (35-49)"/>
      <sheetName val="Community Service Workers(35-44"/>
      <sheetName val="EKSTRA Fin &amp; Admin"/>
      <sheetName val="PLANNING &amp; DEVELOPM 40-00"/>
      <sheetName val="Planning &amp; Dev (40-51)"/>
      <sheetName val="AA"/>
      <sheetName val="BB"/>
      <sheetName val="CC"/>
      <sheetName val="DD"/>
      <sheetName val="HEALTH (45-00)"/>
      <sheetName val="Clinics (45-54)"/>
      <sheetName val="Other-Inspect(45-55)"/>
      <sheetName val="Health Extra 1"/>
      <sheetName val="Health Extra 2"/>
      <sheetName val="Health Extra 3"/>
      <sheetName val="COMMUNITY&amp;SOCIAL SERVICE 50-00"/>
      <sheetName val="Library PA (50-57)"/>
      <sheetName val="Museums (50-58)"/>
      <sheetName val="Cemetery N-End (50-59)"/>
      <sheetName val="Cemetery D-Erf(50-60)"/>
      <sheetName val="Spare Com Serv"/>
      <sheetName val="HOUSING 55-00"/>
      <sheetName val="Housing services 55-52"/>
      <sheetName val="PUBLIC SAFETY (60-00)"/>
      <sheetName val="Fire (60-66)"/>
      <sheetName val="Civil defence (60-67)"/>
      <sheetName val="Pub Safety SPARE"/>
      <sheetName val="SPORT &amp; RECREATION  (65-00)"/>
      <sheetName val="Sport&amp;Recreation (65-70)"/>
      <sheetName val="Spare Sport a"/>
      <sheetName val="ENVIRON PROTECTION 70.00"/>
      <sheetName val="Pollution control 70-72"/>
      <sheetName val="Waste Water Man 75-00"/>
      <sheetName val="Sewerage Spare"/>
      <sheetName val="Sewerage LG 75-74"/>
      <sheetName val="Sewerage PA 75-75"/>
      <sheetName val="Concervancy 75-78"/>
      <sheetName val="Sanitation 75-79"/>
      <sheetName val="WASTE MANAGEMENT 80-00"/>
      <sheetName val="Solid Waste 80-80"/>
      <sheetName val="Solid Waste LG 80-81"/>
      <sheetName val="ROAD TRANSPORT 85.00"/>
      <sheetName val="Roads Subsidised 85-82"/>
      <sheetName val="Roads - Town Roads 85-83"/>
      <sheetName val="Vehicle Licensing &amp; Test 85-84"/>
      <sheetName val="Water 90-00"/>
      <sheetName val="Water Spare"/>
      <sheetName val="Water Distr LG 90-86"/>
      <sheetName val="Water Distr PA 90-87"/>
      <sheetName val="Water Ekstra"/>
      <sheetName val="ELECTRICITY 95 00"/>
      <sheetName val="Electricity Distr 95-91"/>
      <sheetName val="Elect Ekstra"/>
      <sheetName val="Elect Ekstra (2)"/>
      <sheetName val="Other 98-00"/>
      <sheetName val="Other Air Transport 98-95"/>
      <sheetName val="Other Commonage 98-96"/>
      <sheetName val="Other KL Serv 98-97"/>
      <sheetName val="Subs &amp; Grants  98.94"/>
      <sheetName val="IDP Projects "/>
      <sheetName val="Ekstra 1 (6)"/>
      <sheetName val="F2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deks"/>
      <sheetName val="Kapitaal Projekte"/>
      <sheetName val=" Schedule 1 - Rev by Source"/>
      <sheetName val="Chart Rev Major"/>
      <sheetName val="Chart Rev Minor"/>
      <sheetName val="Schedule 2 - Opex by Vote"/>
      <sheetName val="Chart Opex Major"/>
      <sheetName val="Chart -Opex minor"/>
      <sheetName val="Schedule 3 - Capex by Vote"/>
      <sheetName val="Chart Capex Major"/>
      <sheetName val="Chart Capex Minor"/>
      <sheetName val="Sch 3 - Capex by Vote - WORK"/>
      <sheetName val="Schedule 4 - Capex Funding"/>
      <sheetName val="Chart Cap fund by source"/>
      <sheetName val="Table 5 - Sum of R&amp; E by Vote"/>
      <sheetName val="Table 6 - Exp by Type"/>
      <sheetName val="Ch Exp by Type Major"/>
      <sheetName val="Ch Exp by Type &gt; R225 000"/>
      <sheetName val="Ch Exp by Type &gt;R20 000"/>
      <sheetName val="S Table 1 - IDP Budget Rev (NA "/>
      <sheetName val="S Table 2 - IDP Budget Opex NA"/>
      <sheetName val="S Table 3 - IDP Budget Capex"/>
      <sheetName val="S Table 4 - Investments"/>
      <sheetName val="S Table 4a - Investments"/>
      <sheetName val="S Table 5-Allocations Received"/>
      <sheetName val="S Table 6 - New Borrowing"/>
      <sheetName val="S Table 7 - Allocations Made"/>
      <sheetName val="S Table 8 - Salaries etc"/>
      <sheetName val="S Table 8a - Personnel Costs"/>
      <sheetName val="S Table 8b - Personnel Numbers"/>
      <sheetName val="STable 9 - Cash Flow Projection"/>
      <sheetName val="STable 10 - Performance by Vote"/>
      <sheetName val="STable 10 - Performance WORK"/>
      <sheetName val="STable 11 - Capex by Category"/>
      <sheetName val="F2.1"/>
      <sheetName val="F2.1 (2)"/>
      <sheetName val="Cashflow"/>
      <sheetName val="OPS 05.06"/>
      <sheetName val="Budget 06.07"/>
      <sheetName val="Revised 06.07"/>
      <sheetName val="Adjusted 06.07 (2)"/>
      <sheetName val="OPS 07.08"/>
      <sheetName val="OPS 08.09"/>
      <sheetName val="OPS 09.10"/>
      <sheetName val="Depreciation 2004-2010  BACKUP)"/>
      <sheetName val="Dep 2004-2010"/>
      <sheetName val="Detail Summary Report (2)"/>
      <sheetName val="Detail Summary Report"/>
      <sheetName val="Exec &amp; Council (30-00)"/>
      <sheetName val="Mayor, Councillor (30-40)"/>
      <sheetName val="Municipal Manager (30-41)"/>
      <sheetName val="Finance &amp; Admin (35-00)"/>
      <sheetName val="Finance PA (35-42)"/>
      <sheetName val="Property Rates (35-46)"/>
      <sheetName val="Admin PA (35-48)"/>
      <sheetName val="Admin LG (35-49)"/>
      <sheetName val="Community Service Workers(35-44"/>
      <sheetName val="EKSTRA Fin &amp; Admin"/>
      <sheetName val="PLANNING &amp; DEVELOPM 40-00"/>
      <sheetName val="Planning &amp; Dev (40-51)"/>
      <sheetName val="AA"/>
      <sheetName val="BB"/>
      <sheetName val="CC"/>
      <sheetName val="DD"/>
      <sheetName val="HEALTH (45-00)"/>
      <sheetName val="Clinics (45-54)"/>
      <sheetName val="Other-Inspect(45-55)"/>
      <sheetName val="Health Extra 1"/>
      <sheetName val="Health Extra 2"/>
      <sheetName val="Health Extra 3"/>
      <sheetName val="COMMUNITY&amp;SOCIAL SERVICE 50-00"/>
      <sheetName val="Library PA (50-57)"/>
      <sheetName val="Museums (50-58)"/>
      <sheetName val="Cemetery N-End (50-59)"/>
      <sheetName val="Cemetery D-Erf(50-60)"/>
      <sheetName val="Spare Com Serv"/>
      <sheetName val="HOUSING 55-00"/>
      <sheetName val="Housing services 55-52"/>
      <sheetName val="PUBLIC SAFETY (60-00)"/>
      <sheetName val="Fire (60-66)"/>
      <sheetName val="Civil defence (60-67)"/>
      <sheetName val="Pub Safety SPARE"/>
      <sheetName val="SPORT &amp; RECREATION  (65-00)"/>
      <sheetName val="Sport&amp;Recreation (65-70)"/>
      <sheetName val="Spare Sport a"/>
      <sheetName val="ENVIRON PROTECTION 70.00"/>
      <sheetName val="Pollution control 70-72"/>
      <sheetName val="Waste Water Man 75-00"/>
      <sheetName val="Sewerage Spare"/>
      <sheetName val="Sewerage LG 75-74"/>
      <sheetName val="Sewerage PA 75-75"/>
      <sheetName val="Concervancy 75-78"/>
      <sheetName val="Sanitation 75-79"/>
      <sheetName val="WASTE MANAGEMENT 80-00"/>
      <sheetName val="Solid Waste 80-80"/>
      <sheetName val="Solid Waste LG 80-81"/>
      <sheetName val="ROAD TRANSPORT 85.00"/>
      <sheetName val="Roads Subsidised 85-82"/>
      <sheetName val="Roads - Town Roads 85-83"/>
      <sheetName val="Vehicle Licensing &amp; Test 85-84"/>
      <sheetName val="Water 90-00"/>
      <sheetName val="Water Spare"/>
      <sheetName val="Water Distr LG 90-86"/>
      <sheetName val="Water Distr PA 90-87"/>
      <sheetName val="Water Ekstra"/>
      <sheetName val="ELECTRICITY 95 00"/>
      <sheetName val="Electricity Distr 95-91"/>
      <sheetName val="Elect Ekstra"/>
      <sheetName val="Elect Ekstra (2)"/>
      <sheetName val="Other 98-00"/>
      <sheetName val="Other Air Transport 98-95"/>
      <sheetName val="Other Commonage 98-96"/>
      <sheetName val="Other KL Serv 98-97"/>
      <sheetName val="Subs &amp; Grants  98.94"/>
      <sheetName val="IDP Projects "/>
      <sheetName val="Ekstra 1 (6)"/>
      <sheetName val="F2.2"/>
      <sheetName val="Chart Rev by Source - Major"/>
      <sheetName val="Chart Rev by Source - Minor"/>
      <sheetName val="Chart - Opex Major vote"/>
      <sheetName val="Chart- Opex Minor Vote"/>
      <sheetName val="Chart Capex - Major"/>
      <sheetName val="Chart Capex - Minor"/>
      <sheetName val="Chart Capex Funding"/>
      <sheetName val="Exp by type - Major"/>
      <sheetName val="Exp by type Minor &gt;r200000"/>
      <sheetName val="Exp by type &gt; R20 000"/>
      <sheetName val="S Table 2 - IDP Budget Opex NA)"/>
      <sheetName val="S Table 3 - IDP Budget Capex NA"/>
      <sheetName val="S Table 4a - Investments NA"/>
      <sheetName val="KAPITAA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29">
          <cell r="I29" t="str">
            <v xml:space="preserve"> 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ies"/>
      <sheetName val="SALARISSE"/>
      <sheetName val="S+L+T"/>
      <sheetName val="LONE PA"/>
      <sheetName val="LONE LG"/>
      <sheetName val="PERS LG"/>
      <sheetName val="MEDIES"/>
      <sheetName val="POSVLAKKE"/>
    </sheetNames>
    <sheetDataSet>
      <sheetData sheetId="0" refreshError="1"/>
      <sheetData sheetId="1" refreshError="1">
        <row r="10">
          <cell r="B10" t="str">
            <v>NM WICOMB</v>
          </cell>
        </row>
        <row r="11">
          <cell r="B11" t="str">
            <v>K VD MESCHT</v>
          </cell>
        </row>
        <row r="14">
          <cell r="B14" t="str">
            <v>R SMIT - 40/40 UUR</v>
          </cell>
        </row>
        <row r="16">
          <cell r="B16" t="str">
            <v>BIB AFLOS 420U/JR</v>
          </cell>
        </row>
        <row r="17">
          <cell r="B17" t="str">
            <v>ELEKTRISIEN - VAKANT</v>
          </cell>
        </row>
        <row r="18">
          <cell r="B18" t="str">
            <v>M LUTTIG</v>
          </cell>
        </row>
        <row r="19">
          <cell r="B19" t="str">
            <v>E G SEPTEMBER</v>
          </cell>
        </row>
        <row r="20">
          <cell r="B20" t="str">
            <v>E PIETERSEN</v>
          </cell>
        </row>
        <row r="21">
          <cell r="B21" t="str">
            <v>GS BOTHMA</v>
          </cell>
        </row>
        <row r="22">
          <cell r="B22" t="str">
            <v>JW FREYSEN</v>
          </cell>
        </row>
        <row r="23">
          <cell r="B23" t="str">
            <v>C BAADJIES</v>
          </cell>
        </row>
        <row r="26">
          <cell r="B26" t="str">
            <v>B HITCHCOCK</v>
          </cell>
        </row>
        <row r="27">
          <cell r="B27" t="str">
            <v xml:space="preserve">METERLESER </v>
          </cell>
        </row>
        <row r="28">
          <cell r="B28" t="str">
            <v>M/L HULP</v>
          </cell>
        </row>
        <row r="29">
          <cell r="B29" t="str">
            <v>PENS: HANCKE</v>
          </cell>
        </row>
        <row r="30">
          <cell r="B30" t="str">
            <v>PENS: BOTMA</v>
          </cell>
        </row>
        <row r="69">
          <cell r="A69" t="str">
            <v>OPSOMMING VAN POSTE ONTLEDING: SALARISSE</v>
          </cell>
        </row>
        <row r="100">
          <cell r="M100">
            <v>444525.72829754063</v>
          </cell>
        </row>
      </sheetData>
      <sheetData sheetId="2" refreshError="1"/>
      <sheetData sheetId="3" refreshError="1">
        <row r="2">
          <cell r="A2" t="str">
            <v>LONE: 2006/2007</v>
          </cell>
        </row>
        <row r="115">
          <cell r="A115" t="str">
            <v>SANITASIE</v>
          </cell>
        </row>
        <row r="137">
          <cell r="A137" t="str">
            <v>VULLIS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1"/>
      <sheetName val="calculation"/>
      <sheetName val="List of unused funds"/>
      <sheetName val="Line Items"/>
      <sheetName val="Finance r"/>
      <sheetName val="HR &amp; Admin r"/>
      <sheetName val="L E D"/>
      <sheetName val="Protect Services"/>
      <sheetName val="Works r"/>
      <sheetName val="Estate r"/>
      <sheetName val="Council"/>
      <sheetName val="Combined votes"/>
      <sheetName val="Summary per line item"/>
      <sheetName val="LED"/>
      <sheetName val="FINANCE"/>
      <sheetName val="HR"/>
      <sheetName val="PROTECTION"/>
      <sheetName val="WORKS"/>
      <sheetName val="ESTATE"/>
      <sheetName val="COUNCIL &amp; COMMITTEES"/>
      <sheetName val="Salary Calculation"/>
      <sheetName val="Salary data Sept distrib b"/>
      <sheetName val="Salary data Sept worked (2)"/>
      <sheetName val="Salary data Sept worked"/>
      <sheetName val="Salary data as at Sept 07"/>
      <sheetName val="Sal Grading grade 4"/>
      <sheetName val="Sal Grading grade 3"/>
      <sheetName val="Summaries per depart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AFS Structure"/>
      <sheetName val="Fin Pos"/>
      <sheetName val="Fin Perform"/>
      <sheetName val="Net Assets"/>
      <sheetName val="Cash Flow"/>
      <sheetName val="Budget Statement"/>
      <sheetName val="Notes I"/>
      <sheetName val="PPE Note"/>
      <sheetName val="Notes II"/>
      <sheetName val="Fin Instruments - Continued"/>
      <sheetName val="Notes III"/>
      <sheetName val="APPENDIX A"/>
      <sheetName val="APPENDIX B"/>
      <sheetName val="APPENDIX C"/>
      <sheetName val="APPENDIX D"/>
      <sheetName val="APPENDIX E(1)"/>
      <sheetName val="APPENDIX E(2)"/>
      <sheetName val="APPENDIX F"/>
      <sheetName val="Internal Param"/>
      <sheetName val="Trial Balance - FPos"/>
      <sheetName val="Trial Balance - FPer"/>
      <sheetName val="2013 TB"/>
      <sheetName val="2012 - TB"/>
      <sheetName val="2011 - TB"/>
      <sheetName val="2012 Budget"/>
      <sheetName val="2011 Budget"/>
      <sheetName val="TB 16 Aug 2012"/>
      <sheetName val="Original Budget"/>
      <sheetName val="TB 1 Sep 2012"/>
      <sheetName val="Feb 2012 OB TB"/>
      <sheetName val="2013 Original Budget"/>
      <sheetName val="2014 TB"/>
      <sheetName val="2013-14 FPOS"/>
      <sheetName val="2013-14 FPER"/>
    </sheetNames>
    <sheetDataSet>
      <sheetData sheetId="0"/>
      <sheetData sheetId="1"/>
      <sheetData sheetId="2"/>
      <sheetData sheetId="3">
        <row r="6">
          <cell r="I6" t="str">
            <v>R</v>
          </cell>
        </row>
        <row r="8">
          <cell r="I8"/>
        </row>
        <row r="9">
          <cell r="I9">
            <v>6228069.0000000009</v>
          </cell>
        </row>
        <row r="10">
          <cell r="I10"/>
        </row>
        <row r="12">
          <cell r="I12">
            <v>0</v>
          </cell>
        </row>
        <row r="15">
          <cell r="I15">
            <v>50827004.909999996</v>
          </cell>
        </row>
        <row r="16">
          <cell r="I16">
            <v>0</v>
          </cell>
        </row>
        <row r="17">
          <cell r="I17"/>
        </row>
        <row r="18">
          <cell r="I18">
            <v>23294055.150000002</v>
          </cell>
        </row>
        <row r="19">
          <cell r="I19">
            <v>218996.87</v>
          </cell>
        </row>
        <row r="20">
          <cell r="I20">
            <v>3088.11</v>
          </cell>
        </row>
        <row r="21">
          <cell r="I21">
            <v>249226.22999999998</v>
          </cell>
        </row>
        <row r="24">
          <cell r="I24">
            <v>312215.18</v>
          </cell>
        </row>
        <row r="32">
          <cell r="I32"/>
        </row>
        <row r="34">
          <cell r="I34">
            <v>25346018.130000003</v>
          </cell>
        </row>
        <row r="36">
          <cell r="I36"/>
        </row>
        <row r="37">
          <cell r="I37">
            <v>0</v>
          </cell>
        </row>
        <row r="38">
          <cell r="I38">
            <v>0</v>
          </cell>
        </row>
        <row r="39">
          <cell r="I39">
            <v>1036434.2399999999</v>
          </cell>
        </row>
        <row r="40">
          <cell r="I40">
            <v>439521.19</v>
          </cell>
        </row>
        <row r="42">
          <cell r="I42">
            <v>4612153.5100000007</v>
          </cell>
        </row>
      </sheetData>
      <sheetData sheetId="4"/>
      <sheetData sheetId="5"/>
      <sheetData sheetId="6"/>
      <sheetData sheetId="7"/>
      <sheetData sheetId="8"/>
      <sheetData sheetId="9">
        <row r="2657">
          <cell r="I2657"/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A1" t="str">
            <v>Ledger vote</v>
          </cell>
          <cell r="B1" t="str">
            <v>Description</v>
          </cell>
          <cell r="D1" t="str">
            <v>.....Transa</v>
          </cell>
          <cell r="E1" t="str">
            <v>ctions for t</v>
          </cell>
          <cell r="F1" t="str">
            <v>he year.....</v>
          </cell>
          <cell r="G1" t="str">
            <v>Closing Balance</v>
          </cell>
          <cell r="H1" t="str">
            <v>Re-allocating journals</v>
          </cell>
        </row>
        <row r="2">
          <cell r="C2" t="str">
            <v>Budget</v>
          </cell>
          <cell r="D2" t="str">
            <v>OpenBalance</v>
          </cell>
          <cell r="E2" t="str">
            <v>Debits</v>
          </cell>
          <cell r="F2" t="str">
            <v>Credits</v>
          </cell>
          <cell r="H2"/>
        </row>
        <row r="3">
          <cell r="A3">
            <v>101</v>
          </cell>
          <cell r="B3" t="str">
            <v>COUNCIL</v>
          </cell>
          <cell r="C3"/>
          <cell r="D3"/>
          <cell r="E3"/>
          <cell r="F3"/>
          <cell r="G3"/>
          <cell r="H3"/>
        </row>
        <row r="4">
          <cell r="A4" t="str">
            <v>0101/1000/0000</v>
          </cell>
          <cell r="B4" t="str">
            <v>Salaries;</v>
          </cell>
          <cell r="C4">
            <v>1970460</v>
          </cell>
          <cell r="D4">
            <v>0</v>
          </cell>
          <cell r="E4">
            <v>768827.52</v>
          </cell>
          <cell r="F4">
            <v>-8.68</v>
          </cell>
          <cell r="G4">
            <v>768818.84</v>
          </cell>
        </row>
        <row r="5">
          <cell r="A5" t="str">
            <v>0101/1001/0000</v>
          </cell>
          <cell r="B5" t="str">
            <v>Performance Bonus;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</row>
        <row r="6">
          <cell r="A6" t="str">
            <v>0101/1002/0000</v>
          </cell>
          <cell r="B6" t="str">
            <v>Annual Bonus;</v>
          </cell>
          <cell r="C6">
            <v>163590</v>
          </cell>
          <cell r="D6">
            <v>0</v>
          </cell>
          <cell r="E6">
            <v>85993.66</v>
          </cell>
          <cell r="F6">
            <v>0</v>
          </cell>
          <cell r="G6">
            <v>85993.66</v>
          </cell>
        </row>
        <row r="7">
          <cell r="A7" t="str">
            <v>0101/1003/0000</v>
          </cell>
          <cell r="B7" t="str">
            <v>Allowance - Telephone;</v>
          </cell>
          <cell r="C7">
            <v>0</v>
          </cell>
          <cell r="D7">
            <v>0</v>
          </cell>
          <cell r="E7">
            <v>2500</v>
          </cell>
          <cell r="F7">
            <v>0</v>
          </cell>
          <cell r="G7">
            <v>2500</v>
          </cell>
        </row>
        <row r="8">
          <cell r="A8" t="str">
            <v>0101/1005/0000</v>
          </cell>
          <cell r="B8" t="str">
            <v>Housing Subsidy ;</v>
          </cell>
          <cell r="C8">
            <v>6380</v>
          </cell>
          <cell r="D8">
            <v>0</v>
          </cell>
          <cell r="E8">
            <v>2544</v>
          </cell>
          <cell r="F8">
            <v>0</v>
          </cell>
          <cell r="G8">
            <v>2544</v>
          </cell>
        </row>
        <row r="9">
          <cell r="A9" t="str">
            <v>0101/1006/0000</v>
          </cell>
          <cell r="B9" t="str">
            <v>Overtime;</v>
          </cell>
          <cell r="C9">
            <v>42390</v>
          </cell>
          <cell r="D9">
            <v>0</v>
          </cell>
          <cell r="E9">
            <v>15663.34</v>
          </cell>
          <cell r="F9">
            <v>0</v>
          </cell>
          <cell r="G9">
            <v>15663.34</v>
          </cell>
        </row>
        <row r="10">
          <cell r="A10" t="str">
            <v>0101/1007/0000</v>
          </cell>
          <cell r="B10" t="str">
            <v>Allowance - Other;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 t="str">
            <v>0101/1009/0000</v>
          </cell>
          <cell r="B11" t="str">
            <v>Allowance - Vehicle;</v>
          </cell>
          <cell r="C11">
            <v>179510</v>
          </cell>
          <cell r="D11">
            <v>0</v>
          </cell>
          <cell r="E11">
            <v>93500</v>
          </cell>
          <cell r="F11">
            <v>0</v>
          </cell>
          <cell r="G11">
            <v>93500</v>
          </cell>
        </row>
        <row r="12">
          <cell r="A12" t="str">
            <v>0101/1010/0000</v>
          </cell>
          <cell r="B12" t="str">
            <v>Industrial Council Levy;</v>
          </cell>
          <cell r="C12">
            <v>1850</v>
          </cell>
          <cell r="D12">
            <v>0</v>
          </cell>
          <cell r="E12">
            <v>495.3</v>
          </cell>
          <cell r="F12">
            <v>0</v>
          </cell>
          <cell r="G12">
            <v>495.3</v>
          </cell>
        </row>
        <row r="13">
          <cell r="A13" t="str">
            <v>0101/1011/0000</v>
          </cell>
          <cell r="B13" t="str">
            <v>Skills Development Levy;</v>
          </cell>
          <cell r="C13">
            <v>18350</v>
          </cell>
          <cell r="D13">
            <v>0</v>
          </cell>
          <cell r="E13">
            <v>9776.6299999999992</v>
          </cell>
          <cell r="F13">
            <v>0</v>
          </cell>
          <cell r="G13">
            <v>9776.6299999999992</v>
          </cell>
        </row>
        <row r="14">
          <cell r="A14" t="str">
            <v>0101/1012/0000</v>
          </cell>
          <cell r="B14" t="str">
            <v>Compensation Commissioner;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0101/1013/0000</v>
          </cell>
          <cell r="B15" t="str">
            <v>Ward Allowances;</v>
          </cell>
          <cell r="C15">
            <v>0</v>
          </cell>
          <cell r="D15">
            <v>0</v>
          </cell>
          <cell r="E15">
            <v>219770.4</v>
          </cell>
          <cell r="F15">
            <v>0</v>
          </cell>
          <cell r="G15">
            <v>219770.4</v>
          </cell>
        </row>
        <row r="16">
          <cell r="A16" t="str">
            <v>0101/1050/0000</v>
          </cell>
          <cell r="B16" t="str">
            <v>Medical Aid Fund;</v>
          </cell>
          <cell r="C16">
            <v>85650</v>
          </cell>
          <cell r="D16">
            <v>0</v>
          </cell>
          <cell r="E16">
            <v>39654</v>
          </cell>
          <cell r="F16">
            <v>0</v>
          </cell>
          <cell r="G16">
            <v>39654</v>
          </cell>
        </row>
        <row r="17">
          <cell r="A17" t="str">
            <v>0101/1051/0000</v>
          </cell>
          <cell r="B17" t="str">
            <v>Pension Fund ;</v>
          </cell>
          <cell r="C17">
            <v>186440</v>
          </cell>
          <cell r="D17">
            <v>0</v>
          </cell>
          <cell r="E17">
            <v>99946.02</v>
          </cell>
          <cell r="F17">
            <v>0</v>
          </cell>
          <cell r="G17">
            <v>99946.02</v>
          </cell>
        </row>
        <row r="18">
          <cell r="A18" t="str">
            <v>0101/1052/0000</v>
          </cell>
          <cell r="B18" t="str">
            <v>UIF;</v>
          </cell>
          <cell r="C18">
            <v>21270</v>
          </cell>
          <cell r="D18">
            <v>0</v>
          </cell>
          <cell r="E18">
            <v>8074.1</v>
          </cell>
          <cell r="F18">
            <v>0</v>
          </cell>
          <cell r="G18">
            <v>8074.1</v>
          </cell>
        </row>
        <row r="19">
          <cell r="A19" t="str">
            <v>0101/1092/0000</v>
          </cell>
          <cell r="B19" t="str">
            <v>Councillors - Allowance;</v>
          </cell>
          <cell r="C19">
            <v>2159460</v>
          </cell>
          <cell r="D19">
            <v>0</v>
          </cell>
          <cell r="E19">
            <v>942186.64</v>
          </cell>
          <cell r="F19">
            <v>0</v>
          </cell>
          <cell r="G19">
            <v>942186.64</v>
          </cell>
        </row>
        <row r="20">
          <cell r="A20" t="str">
            <v>0101/1093/0000</v>
          </cell>
          <cell r="B20" t="str">
            <v>Councillors - Telephone Allo</v>
          </cell>
          <cell r="C20">
            <v>158620</v>
          </cell>
          <cell r="D20">
            <v>0</v>
          </cell>
          <cell r="E20">
            <v>71916</v>
          </cell>
          <cell r="F20">
            <v>0</v>
          </cell>
          <cell r="G20">
            <v>71916</v>
          </cell>
        </row>
        <row r="21">
          <cell r="A21" t="str">
            <v>0101/1094/0000</v>
          </cell>
          <cell r="B21" t="str">
            <v>Councillors - Travel Allowan</v>
          </cell>
          <cell r="C21">
            <v>400000</v>
          </cell>
          <cell r="D21">
            <v>0</v>
          </cell>
          <cell r="E21">
            <v>200605.26</v>
          </cell>
          <cell r="F21">
            <v>0</v>
          </cell>
          <cell r="G21">
            <v>200605.26</v>
          </cell>
        </row>
        <row r="22">
          <cell r="A22" t="str">
            <v>0101/1095/0000</v>
          </cell>
          <cell r="B22" t="str">
            <v>Councillors - SDL;</v>
          </cell>
          <cell r="C22">
            <v>27360</v>
          </cell>
          <cell r="D22">
            <v>0</v>
          </cell>
          <cell r="E22">
            <v>12802.26</v>
          </cell>
          <cell r="F22">
            <v>0</v>
          </cell>
          <cell r="G22">
            <v>12802.26</v>
          </cell>
        </row>
        <row r="23">
          <cell r="A23" t="str">
            <v>0101/1096/0000</v>
          </cell>
          <cell r="B23" t="str">
            <v>Councillors - Medical Aid;</v>
          </cell>
          <cell r="C23">
            <v>47680</v>
          </cell>
          <cell r="D23">
            <v>0</v>
          </cell>
          <cell r="E23">
            <v>31581.34</v>
          </cell>
          <cell r="F23">
            <v>0</v>
          </cell>
          <cell r="G23">
            <v>31581.34</v>
          </cell>
        </row>
        <row r="24">
          <cell r="A24" t="str">
            <v>0101/1097/0000</v>
          </cell>
          <cell r="B24" t="str">
            <v>Councillors - Pension Fund;</v>
          </cell>
          <cell r="C24">
            <v>170040</v>
          </cell>
          <cell r="D24">
            <v>0</v>
          </cell>
          <cell r="E24">
            <v>87436.66</v>
          </cell>
          <cell r="F24">
            <v>0</v>
          </cell>
          <cell r="G24">
            <v>87436.66</v>
          </cell>
        </row>
        <row r="25">
          <cell r="A25" t="str">
            <v>0101/1098/0000</v>
          </cell>
          <cell r="B25" t="str">
            <v>Councillors - Housing Allowa</v>
          </cell>
          <cell r="C25">
            <v>0</v>
          </cell>
          <cell r="D25">
            <v>0</v>
          </cell>
          <cell r="E25">
            <v>75557.52</v>
          </cell>
          <cell r="F25">
            <v>0</v>
          </cell>
          <cell r="G25">
            <v>75557.52</v>
          </cell>
        </row>
        <row r="26">
          <cell r="A26" t="str">
            <v>0101/6110/0000</v>
          </cell>
          <cell r="B26" t="str">
            <v>Rental-Other;</v>
          </cell>
          <cell r="C26">
            <v>450130</v>
          </cell>
          <cell r="D26">
            <v>0</v>
          </cell>
          <cell r="E26">
            <v>231177.67</v>
          </cell>
          <cell r="F26">
            <v>0</v>
          </cell>
          <cell r="G26">
            <v>231177.67</v>
          </cell>
        </row>
        <row r="27">
          <cell r="A27" t="str">
            <v>0101/6200/0000</v>
          </cell>
          <cell r="B27" t="str">
            <v>Donations &amp; Grants;</v>
          </cell>
          <cell r="C27">
            <v>2340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>0101/6508/0000</v>
          </cell>
          <cell r="B28" t="str">
            <v>Project -  Ward Committee Es</v>
          </cell>
          <cell r="C28">
            <v>0</v>
          </cell>
          <cell r="D28">
            <v>0</v>
          </cell>
          <cell r="E28">
            <v>500</v>
          </cell>
          <cell r="F28">
            <v>0</v>
          </cell>
          <cell r="G28">
            <v>500</v>
          </cell>
        </row>
        <row r="29">
          <cell r="A29" t="str">
            <v>0101/6514/0000</v>
          </cell>
          <cell r="B29" t="str">
            <v>Printing &amp; Stationary;</v>
          </cell>
          <cell r="C29">
            <v>0</v>
          </cell>
          <cell r="D29">
            <v>0</v>
          </cell>
          <cell r="E29">
            <v>216.67</v>
          </cell>
          <cell r="F29">
            <v>0</v>
          </cell>
          <cell r="G29">
            <v>216.67</v>
          </cell>
        </row>
        <row r="30">
          <cell r="A30" t="str">
            <v>0101/6516/0000</v>
          </cell>
          <cell r="B30" t="str">
            <v>Disaster Fund;</v>
          </cell>
          <cell r="C30">
            <v>100000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A31" t="str">
            <v>0101/6519/0000</v>
          </cell>
          <cell r="B31" t="str">
            <v>Special Programs Unit;</v>
          </cell>
          <cell r="C31">
            <v>458760</v>
          </cell>
          <cell r="D31">
            <v>0</v>
          </cell>
          <cell r="E31">
            <v>142113.34</v>
          </cell>
          <cell r="F31">
            <v>0</v>
          </cell>
          <cell r="G31">
            <v>142113.34</v>
          </cell>
        </row>
        <row r="32">
          <cell r="A32" t="str">
            <v>0101/6520/0000</v>
          </cell>
          <cell r="B32" t="str">
            <v>Mayor Entertainment;</v>
          </cell>
          <cell r="C32">
            <v>9100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 t="str">
            <v>0101/6521/0000</v>
          </cell>
          <cell r="B33" t="str">
            <v>Pauper Burials;</v>
          </cell>
          <cell r="C33">
            <v>0</v>
          </cell>
          <cell r="D33">
            <v>0</v>
          </cell>
          <cell r="E33">
            <v>2000</v>
          </cell>
          <cell r="F33">
            <v>0</v>
          </cell>
          <cell r="G33">
            <v>2000</v>
          </cell>
        </row>
        <row r="34">
          <cell r="A34" t="str">
            <v>0101/6524/0000</v>
          </cell>
          <cell r="B34" t="str">
            <v>Ward Committees;</v>
          </cell>
          <cell r="C34">
            <v>360000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 t="str">
            <v>0101/6525/0000</v>
          </cell>
          <cell r="B35" t="str">
            <v>Postage;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 t="str">
            <v>0101/6532/0000</v>
          </cell>
          <cell r="B36" t="str">
            <v>Vehicle License;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 t="str">
            <v>0101/6533/0000</v>
          </cell>
          <cell r="B37" t="str">
            <v>License &amp; Internet Fees;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0101/6534/0000</v>
          </cell>
          <cell r="B38" t="str">
            <v>Membership Fees;</v>
          </cell>
          <cell r="C38">
            <v>422400</v>
          </cell>
          <cell r="D38">
            <v>0</v>
          </cell>
          <cell r="E38">
            <v>108000</v>
          </cell>
          <cell r="F38">
            <v>0</v>
          </cell>
          <cell r="G38">
            <v>108000</v>
          </cell>
        </row>
        <row r="39">
          <cell r="A39" t="str">
            <v>0101/6535/0000</v>
          </cell>
          <cell r="B39" t="str">
            <v>Inventory (tools,equip,etc.)</v>
          </cell>
          <cell r="C39">
            <v>1280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0101/6538/0000</v>
          </cell>
          <cell r="B40" t="str">
            <v>Entertainment;</v>
          </cell>
          <cell r="C40">
            <v>9920</v>
          </cell>
          <cell r="D40">
            <v>0</v>
          </cell>
          <cell r="E40">
            <v>3979.55</v>
          </cell>
          <cell r="F40">
            <v>0</v>
          </cell>
          <cell r="G40">
            <v>3979.55</v>
          </cell>
        </row>
        <row r="41">
          <cell r="A41" t="str">
            <v>0101/6539/0000</v>
          </cell>
          <cell r="B41" t="str">
            <v>Training;</v>
          </cell>
          <cell r="C41">
            <v>200000</v>
          </cell>
          <cell r="D41">
            <v>0</v>
          </cell>
          <cell r="E41">
            <v>2680</v>
          </cell>
          <cell r="F41">
            <v>0</v>
          </cell>
          <cell r="G41">
            <v>2680</v>
          </cell>
        </row>
        <row r="42">
          <cell r="A42" t="str">
            <v>0101/6541/0000</v>
          </cell>
          <cell r="B42" t="str">
            <v>Subsistence &amp; Traveling;</v>
          </cell>
          <cell r="C42">
            <v>365170</v>
          </cell>
          <cell r="D42">
            <v>0</v>
          </cell>
          <cell r="E42">
            <v>312486.27</v>
          </cell>
          <cell r="F42">
            <v>-0.01</v>
          </cell>
          <cell r="G42">
            <v>312486.26</v>
          </cell>
        </row>
        <row r="43">
          <cell r="A43" t="str">
            <v>0101/6544/0000</v>
          </cell>
          <cell r="B43" t="str">
            <v>Telephone Charges;</v>
          </cell>
          <cell r="C43">
            <v>9050</v>
          </cell>
          <cell r="D43">
            <v>0</v>
          </cell>
          <cell r="E43">
            <v>41609.910000000003</v>
          </cell>
          <cell r="F43">
            <v>0</v>
          </cell>
          <cell r="G43">
            <v>41609.910000000003</v>
          </cell>
        </row>
        <row r="44">
          <cell r="A44" t="str">
            <v>0101/6547/0000</v>
          </cell>
          <cell r="B44" t="str">
            <v>Election Costs;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 t="str">
            <v>0101/6549/0000</v>
          </cell>
          <cell r="B45" t="str">
            <v>Insurance - External;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 t="str">
            <v>0101/6550/0000</v>
          </cell>
          <cell r="B46" t="str">
            <v>Refreshments;</v>
          </cell>
          <cell r="C46">
            <v>0</v>
          </cell>
          <cell r="D46">
            <v>0</v>
          </cell>
          <cell r="E46">
            <v>49.67</v>
          </cell>
          <cell r="F46">
            <v>0</v>
          </cell>
          <cell r="G46">
            <v>49.67</v>
          </cell>
        </row>
        <row r="47">
          <cell r="A47" t="str">
            <v>0101/6552/0000</v>
          </cell>
          <cell r="B47" t="str">
            <v>Fuel &amp; Oil - Vehicles;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 t="str">
            <v>0101/6554/0000</v>
          </cell>
          <cell r="B48" t="str">
            <v>Consumables;</v>
          </cell>
          <cell r="C48">
            <v>11000</v>
          </cell>
          <cell r="D48">
            <v>0</v>
          </cell>
          <cell r="E48">
            <v>6434.88</v>
          </cell>
          <cell r="F48">
            <v>0</v>
          </cell>
          <cell r="G48">
            <v>6434.88</v>
          </cell>
        </row>
        <row r="49">
          <cell r="A49" t="str">
            <v>0101/6803/0000</v>
          </cell>
          <cell r="B49" t="str">
            <v>R/M - Furniture &amp; Equipment;</v>
          </cell>
          <cell r="C49">
            <v>5600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 t="str">
            <v>0101/6808/0000</v>
          </cell>
          <cell r="B50" t="str">
            <v>R/M - Vehicles &amp; Equipment;</v>
          </cell>
          <cell r="C50">
            <v>240</v>
          </cell>
          <cell r="D50">
            <v>0</v>
          </cell>
          <cell r="E50">
            <v>120</v>
          </cell>
          <cell r="F50">
            <v>-40</v>
          </cell>
          <cell r="G50">
            <v>80</v>
          </cell>
        </row>
        <row r="51">
          <cell r="A51" t="str">
            <v>0101/7501/0000</v>
          </cell>
          <cell r="B51" t="str">
            <v>Contr - Leave Reserve;</v>
          </cell>
          <cell r="C51">
            <v>110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0101/7502/0000</v>
          </cell>
          <cell r="B52" t="str">
            <v>Contr Fund - Pro-rata Bonus</v>
          </cell>
          <cell r="C52">
            <v>3260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 t="str">
            <v>0101/8401/0000</v>
          </cell>
          <cell r="B53" t="str">
            <v>NT Grant - Equitable Share;</v>
          </cell>
          <cell r="C53">
            <v>-3273600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0101/8403/0000</v>
          </cell>
          <cell r="B54" t="str">
            <v>NT Grant - Sal Councillors;</v>
          </cell>
          <cell r="C54">
            <v>-1756000</v>
          </cell>
          <cell r="D54">
            <v>0</v>
          </cell>
          <cell r="E54">
            <v>0</v>
          </cell>
          <cell r="F54">
            <v>-2081400</v>
          </cell>
          <cell r="G54">
            <v>-2081400</v>
          </cell>
        </row>
        <row r="55">
          <cell r="B55" t="str">
            <v>Main account subtotal</v>
          </cell>
          <cell r="C55"/>
          <cell r="D55"/>
          <cell r="E55"/>
          <cell r="F55"/>
          <cell r="G55"/>
          <cell r="H55"/>
        </row>
        <row r="56">
          <cell r="A56">
            <v>101</v>
          </cell>
          <cell r="B56" t="str">
            <v>Main account total</v>
          </cell>
          <cell r="C56"/>
          <cell r="D56"/>
          <cell r="E56"/>
          <cell r="F56"/>
          <cell r="G56"/>
          <cell r="H56"/>
        </row>
        <row r="57">
          <cell r="A57" t="str">
            <v>---------------</v>
          </cell>
          <cell r="B57" t="str">
            <v>--------------------------------</v>
          </cell>
          <cell r="C57" t="str">
            <v>------------</v>
          </cell>
          <cell r="D57" t="str">
            <v>------------</v>
          </cell>
          <cell r="E57" t="str">
            <v>------------</v>
          </cell>
          <cell r="F57" t="str">
            <v>------------</v>
          </cell>
        </row>
        <row r="58">
          <cell r="A58">
            <v>102</v>
          </cell>
          <cell r="B58" t="str">
            <v>MUNICIPAL MANAGER</v>
          </cell>
          <cell r="C58"/>
          <cell r="D58"/>
          <cell r="E58"/>
          <cell r="F58"/>
          <cell r="G58"/>
          <cell r="H58"/>
        </row>
        <row r="59">
          <cell r="A59" t="str">
            <v>0102/1000/0000</v>
          </cell>
          <cell r="B59" t="str">
            <v>Salaries;</v>
          </cell>
          <cell r="C59">
            <v>706760</v>
          </cell>
          <cell r="D59">
            <v>0</v>
          </cell>
          <cell r="E59">
            <v>363199.76</v>
          </cell>
          <cell r="F59">
            <v>0</v>
          </cell>
          <cell r="G59">
            <v>363199.76</v>
          </cell>
        </row>
        <row r="60">
          <cell r="A60" t="str">
            <v>0102/1001/0000</v>
          </cell>
          <cell r="B60" t="str">
            <v>Performance Bonus;</v>
          </cell>
          <cell r="C60">
            <v>136910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 t="str">
            <v>0102/1002/0000</v>
          </cell>
          <cell r="B61" t="str">
            <v>Annual Bonus;</v>
          </cell>
          <cell r="C61">
            <v>11800</v>
          </cell>
          <cell r="D61">
            <v>0</v>
          </cell>
          <cell r="E61">
            <v>10424.959999999999</v>
          </cell>
          <cell r="F61">
            <v>0</v>
          </cell>
          <cell r="G61">
            <v>10424.959999999999</v>
          </cell>
        </row>
        <row r="62">
          <cell r="A62" t="str">
            <v>0102/1003/0000</v>
          </cell>
          <cell r="B62" t="str">
            <v>Allowance - Telephone;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0102/1005/0000</v>
          </cell>
          <cell r="B63" t="str">
            <v>Housing Subsidy ;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 t="str">
            <v>0102/1007/0000</v>
          </cell>
          <cell r="B64" t="str">
            <v>Allowance - Other;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 t="str">
            <v>0102/1009/0000</v>
          </cell>
          <cell r="B65" t="str">
            <v>Allowance - Vehicle;</v>
          </cell>
          <cell r="C65">
            <v>285290</v>
          </cell>
          <cell r="D65">
            <v>0</v>
          </cell>
          <cell r="E65">
            <v>133500</v>
          </cell>
          <cell r="F65">
            <v>0</v>
          </cell>
          <cell r="G65">
            <v>133500</v>
          </cell>
        </row>
        <row r="66">
          <cell r="A66" t="str">
            <v>0102/1010/0000</v>
          </cell>
          <cell r="B66" t="str">
            <v>Industrial Council Levy;</v>
          </cell>
          <cell r="C66">
            <v>290</v>
          </cell>
          <cell r="D66">
            <v>0</v>
          </cell>
          <cell r="E66">
            <v>76.2</v>
          </cell>
          <cell r="F66">
            <v>0</v>
          </cell>
          <cell r="G66">
            <v>76.2</v>
          </cell>
        </row>
        <row r="67">
          <cell r="A67" t="str">
            <v>0102/1011/0000</v>
          </cell>
          <cell r="B67" t="str">
            <v>Skills Development Levy;</v>
          </cell>
          <cell r="C67">
            <v>8880</v>
          </cell>
          <cell r="D67">
            <v>0</v>
          </cell>
          <cell r="E67">
            <v>4501.5</v>
          </cell>
          <cell r="F67">
            <v>0</v>
          </cell>
          <cell r="G67">
            <v>4501.5</v>
          </cell>
        </row>
        <row r="68">
          <cell r="A68" t="str">
            <v>0102/1012/0000</v>
          </cell>
          <cell r="B68" t="str">
            <v>Compensation Commissioner;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 t="str">
            <v>0102/1050/0000</v>
          </cell>
          <cell r="B69" t="str">
            <v>Medical Aid Fund;</v>
          </cell>
          <cell r="C69">
            <v>19400</v>
          </cell>
          <cell r="D69">
            <v>0</v>
          </cell>
          <cell r="E69">
            <v>1497</v>
          </cell>
          <cell r="F69">
            <v>0</v>
          </cell>
          <cell r="G69">
            <v>1497</v>
          </cell>
        </row>
        <row r="70">
          <cell r="A70" t="str">
            <v>0102/1051/0000</v>
          </cell>
          <cell r="B70" t="str">
            <v>Pension Fund ;</v>
          </cell>
          <cell r="C70">
            <v>153350</v>
          </cell>
          <cell r="D70">
            <v>0</v>
          </cell>
          <cell r="E70">
            <v>88025.7</v>
          </cell>
          <cell r="F70">
            <v>0</v>
          </cell>
          <cell r="G70">
            <v>88025.7</v>
          </cell>
        </row>
        <row r="71">
          <cell r="A71" t="str">
            <v>0102/1052/0000</v>
          </cell>
          <cell r="B71" t="str">
            <v>UIF;</v>
          </cell>
          <cell r="C71">
            <v>7180</v>
          </cell>
          <cell r="D71">
            <v>0</v>
          </cell>
          <cell r="E71">
            <v>1642.71</v>
          </cell>
          <cell r="F71">
            <v>0</v>
          </cell>
          <cell r="G71">
            <v>1642.71</v>
          </cell>
        </row>
        <row r="72">
          <cell r="A72" t="str">
            <v>0102/6501/0000</v>
          </cell>
          <cell r="B72" t="str">
            <v>Project - Performance Man;</v>
          </cell>
          <cell r="C72">
            <v>100000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>0102/6514/0000</v>
          </cell>
          <cell r="B73" t="str">
            <v>Printing &amp; Stationary;</v>
          </cell>
          <cell r="C73">
            <v>610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 t="str">
            <v>0102/6522/0000</v>
          </cell>
          <cell r="B74" t="str">
            <v>Publications;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 t="str">
            <v>0102/6532/0000</v>
          </cell>
          <cell r="B75" t="str">
            <v>Vehicle License;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 t="str">
            <v>0102/6534/0000</v>
          </cell>
          <cell r="B76" t="str">
            <v>Membership Fees;</v>
          </cell>
          <cell r="C76">
            <v>0</v>
          </cell>
          <cell r="D76">
            <v>0</v>
          </cell>
          <cell r="E76">
            <v>4000</v>
          </cell>
          <cell r="F76">
            <v>0</v>
          </cell>
          <cell r="G76">
            <v>4000</v>
          </cell>
        </row>
        <row r="77">
          <cell r="A77" t="str">
            <v>0102/6535/0000</v>
          </cell>
          <cell r="B77" t="str">
            <v>Inventory (tools,equip,etc.)</v>
          </cell>
          <cell r="C77">
            <v>0</v>
          </cell>
          <cell r="D77">
            <v>0</v>
          </cell>
          <cell r="E77">
            <v>340.53</v>
          </cell>
          <cell r="F77">
            <v>0</v>
          </cell>
          <cell r="G77">
            <v>340.53</v>
          </cell>
        </row>
        <row r="78">
          <cell r="A78" t="str">
            <v>0102/6538/0000</v>
          </cell>
          <cell r="B78" t="str">
            <v>Entertainment;</v>
          </cell>
          <cell r="C78">
            <v>17980</v>
          </cell>
          <cell r="D78">
            <v>0</v>
          </cell>
          <cell r="E78">
            <v>3241.89</v>
          </cell>
          <cell r="F78">
            <v>0</v>
          </cell>
          <cell r="G78">
            <v>3241.89</v>
          </cell>
        </row>
        <row r="79">
          <cell r="A79" t="str">
            <v>0102/6539/0000</v>
          </cell>
          <cell r="B79" t="str">
            <v>Training;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0102/6541/0000</v>
          </cell>
          <cell r="B80" t="str">
            <v>Subsistence &amp; Traveling;</v>
          </cell>
          <cell r="C80">
            <v>223880</v>
          </cell>
          <cell r="D80">
            <v>0</v>
          </cell>
          <cell r="E80">
            <v>166870.29999999999</v>
          </cell>
          <cell r="F80">
            <v>0</v>
          </cell>
          <cell r="G80">
            <v>166870.29999999999</v>
          </cell>
        </row>
        <row r="81">
          <cell r="A81" t="str">
            <v>0102/6561/0000</v>
          </cell>
          <cell r="B81" t="str">
            <v>CCA - Vehicles, Plant &amp; Equi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</row>
        <row r="82">
          <cell r="A82" t="str">
            <v>0102/6565/0000</v>
          </cell>
          <cell r="B82" t="str">
            <v>Professional Services;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0102/8401/0000</v>
          </cell>
          <cell r="B83" t="str">
            <v>NT Grant - Equitable Share;</v>
          </cell>
          <cell r="C83">
            <v>-1547810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</row>
        <row r="84">
          <cell r="A84" t="str">
            <v>0102/8405/0000</v>
          </cell>
          <cell r="B84" t="str">
            <v>Prov Gov - Man Remuneration;</v>
          </cell>
          <cell r="C84">
            <v>-742370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</row>
        <row r="85">
          <cell r="B85" t="str">
            <v>Main account subtotal</v>
          </cell>
          <cell r="C85"/>
          <cell r="D85"/>
          <cell r="E85"/>
          <cell r="F85"/>
          <cell r="G85"/>
          <cell r="H85"/>
        </row>
        <row r="86">
          <cell r="A86">
            <v>102</v>
          </cell>
          <cell r="B86" t="str">
            <v>Main account total</v>
          </cell>
          <cell r="C86"/>
          <cell r="D86"/>
          <cell r="E86"/>
          <cell r="F86"/>
          <cell r="G86"/>
          <cell r="H86"/>
        </row>
        <row r="87">
          <cell r="A87" t="str">
            <v>---------------</v>
          </cell>
          <cell r="B87" t="str">
            <v>--------------------------------</v>
          </cell>
          <cell r="C87" t="str">
            <v>------------</v>
          </cell>
          <cell r="D87" t="str">
            <v>------------</v>
          </cell>
          <cell r="E87" t="str">
            <v>------------</v>
          </cell>
          <cell r="F87" t="str">
            <v>------------</v>
          </cell>
        </row>
        <row r="88">
          <cell r="A88">
            <v>201</v>
          </cell>
          <cell r="B88" t="str">
            <v>BUDGET &amp; TREASURY</v>
          </cell>
          <cell r="C88"/>
          <cell r="D88"/>
          <cell r="E88"/>
          <cell r="F88"/>
          <cell r="G88"/>
          <cell r="H88"/>
        </row>
        <row r="89">
          <cell r="A89" t="str">
            <v>0201/1000/0007</v>
          </cell>
          <cell r="B89" t="str">
            <v>Salaries;Chief Financial Off</v>
          </cell>
          <cell r="C89">
            <v>569520</v>
          </cell>
          <cell r="D89">
            <v>0</v>
          </cell>
          <cell r="E89">
            <v>225231.18</v>
          </cell>
          <cell r="F89">
            <v>-399</v>
          </cell>
          <cell r="G89">
            <v>224832.18</v>
          </cell>
        </row>
        <row r="90">
          <cell r="A90" t="str">
            <v>0201/1000/0008</v>
          </cell>
          <cell r="B90" t="str">
            <v>Salaries;Finance</v>
          </cell>
          <cell r="C90">
            <v>4311230</v>
          </cell>
          <cell r="D90">
            <v>0</v>
          </cell>
          <cell r="E90">
            <v>1520989.49</v>
          </cell>
          <cell r="F90">
            <v>-506.04</v>
          </cell>
          <cell r="G90">
            <v>1520483.45</v>
          </cell>
        </row>
        <row r="91">
          <cell r="A91" t="str">
            <v>0201/1000/0009</v>
          </cell>
          <cell r="B91" t="str">
            <v>Salaries;Property Finance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</row>
        <row r="92">
          <cell r="A92" t="str">
            <v>0201/1001/0007</v>
          </cell>
          <cell r="B92" t="str">
            <v>Performance Bonus;Chief Fina</v>
          </cell>
          <cell r="C92">
            <v>109510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0201/1002/0007</v>
          </cell>
          <cell r="B93" t="str">
            <v>Annual Bonus;Chief Financial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0201/1002/0008</v>
          </cell>
          <cell r="B94" t="str">
            <v>Annual Bonus;Finance</v>
          </cell>
          <cell r="C94">
            <v>355900</v>
          </cell>
          <cell r="D94">
            <v>0</v>
          </cell>
          <cell r="E94">
            <v>109456.78</v>
          </cell>
          <cell r="F94">
            <v>0</v>
          </cell>
          <cell r="G94">
            <v>109456.78</v>
          </cell>
        </row>
        <row r="95">
          <cell r="A95" t="str">
            <v>0201/1002/0009</v>
          </cell>
          <cell r="B95" t="str">
            <v>Annual Bonus;Property Financ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</row>
        <row r="96">
          <cell r="A96" t="str">
            <v>0201/1003/0007</v>
          </cell>
          <cell r="B96" t="str">
            <v>Allowance - Telephone;Chief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</row>
        <row r="97">
          <cell r="A97" t="str">
            <v>0201/1003/0008</v>
          </cell>
          <cell r="B97" t="str">
            <v>Allowance - Telephone;Financ</v>
          </cell>
          <cell r="C97">
            <v>3210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0201/1003/0009</v>
          </cell>
          <cell r="B98" t="str">
            <v>Allowance - Telephone;Proper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0201/1005/0007</v>
          </cell>
          <cell r="B99" t="str">
            <v>Housing Subsidy ;Chief Finan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</row>
        <row r="100">
          <cell r="A100" t="str">
            <v>0201/1005/0008</v>
          </cell>
          <cell r="B100" t="str">
            <v>Housing Subsidy ;Finance</v>
          </cell>
          <cell r="C100">
            <v>6600</v>
          </cell>
          <cell r="D100">
            <v>0</v>
          </cell>
          <cell r="E100">
            <v>2868</v>
          </cell>
          <cell r="F100">
            <v>0</v>
          </cell>
          <cell r="G100">
            <v>2868</v>
          </cell>
        </row>
        <row r="101">
          <cell r="A101" t="str">
            <v>0201/1005/0009</v>
          </cell>
          <cell r="B101" t="str">
            <v>Housing Subsidy ;Property Fi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</row>
        <row r="102">
          <cell r="A102" t="str">
            <v>0201/1006/0008</v>
          </cell>
          <cell r="B102" t="str">
            <v>Overtime;Finance</v>
          </cell>
          <cell r="C102">
            <v>16140</v>
          </cell>
          <cell r="D102">
            <v>0</v>
          </cell>
          <cell r="E102">
            <v>10963.08</v>
          </cell>
          <cell r="F102">
            <v>0</v>
          </cell>
          <cell r="G102">
            <v>10963.08</v>
          </cell>
        </row>
        <row r="103">
          <cell r="A103" t="str">
            <v>0201/1006/0009</v>
          </cell>
          <cell r="B103" t="str">
            <v>Overtime;Property Finance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</row>
        <row r="104">
          <cell r="A104" t="str">
            <v>0201/1007/0007</v>
          </cell>
          <cell r="B104" t="str">
            <v>Allowance - Other;Chief Fina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0201/1007/0008</v>
          </cell>
          <cell r="B105" t="str">
            <v>Allowance - Other;Finance</v>
          </cell>
          <cell r="C105">
            <v>18880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</row>
        <row r="106">
          <cell r="A106" t="str">
            <v>0201/1007/0009</v>
          </cell>
          <cell r="B106" t="str">
            <v>Allowance - Other;Property F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</row>
        <row r="107">
          <cell r="A107" t="str">
            <v>0201/1008/0008</v>
          </cell>
          <cell r="B107" t="str">
            <v>Temporary Workers;Finance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</row>
        <row r="108">
          <cell r="A108" t="str">
            <v>0201/1009/0007</v>
          </cell>
          <cell r="B108" t="str">
            <v>Allowance - Vehicle;Chief Fi</v>
          </cell>
          <cell r="C108">
            <v>192330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</row>
        <row r="109">
          <cell r="A109" t="str">
            <v>0201/1009/0008</v>
          </cell>
          <cell r="B109" t="str">
            <v>Allowance - Vehicle;Finance</v>
          </cell>
          <cell r="C109">
            <v>128220</v>
          </cell>
          <cell r="D109">
            <v>0</v>
          </cell>
          <cell r="E109">
            <v>76000</v>
          </cell>
          <cell r="F109">
            <v>0</v>
          </cell>
          <cell r="G109">
            <v>76000</v>
          </cell>
        </row>
        <row r="110">
          <cell r="A110" t="str">
            <v>0201/1009/0009</v>
          </cell>
          <cell r="B110" t="str">
            <v>Allowance - Vehicle;Property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>0201/1010/0007</v>
          </cell>
          <cell r="B111" t="str">
            <v>Industrial Council Levy;Chie</v>
          </cell>
          <cell r="C111">
            <v>150</v>
          </cell>
          <cell r="D111">
            <v>0</v>
          </cell>
          <cell r="E111">
            <v>6.35</v>
          </cell>
          <cell r="F111">
            <v>0</v>
          </cell>
          <cell r="G111">
            <v>6.35</v>
          </cell>
        </row>
        <row r="112">
          <cell r="A112" t="str">
            <v>0201/1010/0008</v>
          </cell>
          <cell r="B112" t="str">
            <v>Industrial Council Levy;Fina</v>
          </cell>
          <cell r="C112">
            <v>5740</v>
          </cell>
          <cell r="D112">
            <v>0</v>
          </cell>
          <cell r="E112">
            <v>863.6</v>
          </cell>
          <cell r="F112">
            <v>0</v>
          </cell>
          <cell r="G112">
            <v>863.6</v>
          </cell>
        </row>
        <row r="113">
          <cell r="A113" t="str">
            <v>0201/1010/0009</v>
          </cell>
          <cell r="B113" t="str">
            <v>Industrial Council Levy;Prop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</row>
        <row r="114">
          <cell r="A114" t="str">
            <v>0201/1011/0007</v>
          </cell>
          <cell r="B114" t="str">
            <v>Skills Development Levy;Chie</v>
          </cell>
          <cell r="C114">
            <v>5150</v>
          </cell>
          <cell r="D114">
            <v>0</v>
          </cell>
          <cell r="E114">
            <v>1303.8599999999999</v>
          </cell>
          <cell r="F114">
            <v>0</v>
          </cell>
          <cell r="G114">
            <v>1303.8599999999999</v>
          </cell>
        </row>
        <row r="115">
          <cell r="A115" t="str">
            <v>0201/1011/0008</v>
          </cell>
          <cell r="B115" t="str">
            <v>Skills Development Levy;Fina</v>
          </cell>
          <cell r="C115">
            <v>46310</v>
          </cell>
          <cell r="D115">
            <v>0</v>
          </cell>
          <cell r="E115">
            <v>19258.87</v>
          </cell>
          <cell r="F115">
            <v>0</v>
          </cell>
          <cell r="G115">
            <v>19258.87</v>
          </cell>
        </row>
        <row r="116">
          <cell r="A116" t="str">
            <v>0201/1011/0009</v>
          </cell>
          <cell r="B116" t="str">
            <v>Skills Development Levy;Prop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0201/1012/0007</v>
          </cell>
          <cell r="B117" t="str">
            <v>Compensation Commissioner;Ch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0201/1012/0008</v>
          </cell>
          <cell r="B118" t="str">
            <v>Compensation Commissioner;Fi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0201/1012/0009</v>
          </cell>
          <cell r="B119" t="str">
            <v>Compensation Commissioner;Pr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0201/1050/0007</v>
          </cell>
          <cell r="B120" t="str">
            <v>Medical Aid Fund;Chief Finan</v>
          </cell>
          <cell r="C120">
            <v>20380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>0201/1050/0008</v>
          </cell>
          <cell r="B121" t="str">
            <v>Medical Aid Fund;Finance</v>
          </cell>
          <cell r="C121">
            <v>214840</v>
          </cell>
          <cell r="D121">
            <v>0</v>
          </cell>
          <cell r="E121">
            <v>131170.81</v>
          </cell>
          <cell r="F121">
            <v>0</v>
          </cell>
          <cell r="G121">
            <v>131170.81</v>
          </cell>
        </row>
        <row r="122">
          <cell r="A122" t="str">
            <v>0201/1050/0009</v>
          </cell>
          <cell r="B122" t="str">
            <v>Medical Aid Fund;Property Fi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</row>
        <row r="123">
          <cell r="A123" t="str">
            <v>0201/1051/0007</v>
          </cell>
          <cell r="B123" t="str">
            <v>Pension Fund ;Chief Financia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</row>
        <row r="124">
          <cell r="A124" t="str">
            <v>0201/1051/0008</v>
          </cell>
          <cell r="B124" t="str">
            <v>Pension Fund ;Finance</v>
          </cell>
          <cell r="C124">
            <v>744490</v>
          </cell>
          <cell r="D124">
            <v>0</v>
          </cell>
          <cell r="E124">
            <v>284917.21000000002</v>
          </cell>
          <cell r="F124">
            <v>0</v>
          </cell>
          <cell r="G124">
            <v>284917.21000000002</v>
          </cell>
        </row>
        <row r="125">
          <cell r="A125" t="str">
            <v>0201/1051/0009</v>
          </cell>
          <cell r="B125" t="str">
            <v>Pension Fund ;Property Finan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</row>
        <row r="126">
          <cell r="A126" t="str">
            <v>0201/1052/0007</v>
          </cell>
          <cell r="B126" t="str">
            <v>UIF;Chief Financial Officer</v>
          </cell>
          <cell r="C126">
            <v>5700</v>
          </cell>
          <cell r="D126">
            <v>0</v>
          </cell>
          <cell r="E126">
            <v>148.72</v>
          </cell>
          <cell r="F126">
            <v>0</v>
          </cell>
          <cell r="G126">
            <v>148.72</v>
          </cell>
        </row>
        <row r="127">
          <cell r="A127" t="str">
            <v>0201/1052/0008</v>
          </cell>
          <cell r="B127" t="str">
            <v>UIF;Finance</v>
          </cell>
          <cell r="C127">
            <v>46270</v>
          </cell>
          <cell r="D127">
            <v>0</v>
          </cell>
          <cell r="E127">
            <v>15051.65</v>
          </cell>
          <cell r="F127">
            <v>0</v>
          </cell>
          <cell r="G127">
            <v>15051.65</v>
          </cell>
        </row>
        <row r="128">
          <cell r="A128" t="str">
            <v>0201/1052/0009</v>
          </cell>
          <cell r="B128" t="str">
            <v>UIF;Property Finance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</row>
        <row r="129">
          <cell r="A129" t="str">
            <v>0201/2000/0009</v>
          </cell>
          <cell r="B129" t="str">
            <v>Bad Debts;Property Finance</v>
          </cell>
          <cell r="C129">
            <v>710050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</row>
        <row r="130">
          <cell r="A130" t="str">
            <v>0201/4000/0009</v>
          </cell>
          <cell r="B130" t="str">
            <v>Depreciation;Property Financ</v>
          </cell>
          <cell r="C130">
            <v>1056000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</row>
        <row r="131">
          <cell r="A131" t="str">
            <v>0201/5001/0009</v>
          </cell>
          <cell r="B131" t="str">
            <v>Interest External Loans;Prop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</row>
        <row r="132">
          <cell r="A132" t="str">
            <v>0201/6109/0008</v>
          </cell>
          <cell r="B132" t="str">
            <v>Arrears Contribution;Finance</v>
          </cell>
          <cell r="C132">
            <v>70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0201/6110/0008</v>
          </cell>
          <cell r="B133" t="str">
            <v>Rental-Other;Finance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</row>
        <row r="134">
          <cell r="A134" t="str">
            <v>0201/6202/0009</v>
          </cell>
          <cell r="B134" t="str">
            <v>Equitable Share-Indigent Sha</v>
          </cell>
          <cell r="C134">
            <v>787550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</row>
        <row r="135">
          <cell r="A135" t="str">
            <v>0201/6203/0008</v>
          </cell>
          <cell r="B135" t="str">
            <v>Equitable share - Council;Fi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</row>
        <row r="136">
          <cell r="A136" t="str">
            <v>0201/6204/0008</v>
          </cell>
          <cell r="B136" t="str">
            <v>Equitable share - Water;Fina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0201/6205/0008</v>
          </cell>
          <cell r="B137" t="str">
            <v>Equitable share - Fire Fight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0201/6206/0008</v>
          </cell>
          <cell r="B138" t="str">
            <v>Equitable share - Refuse Rem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</row>
        <row r="139">
          <cell r="A139" t="str">
            <v>0201/6207/0008</v>
          </cell>
          <cell r="B139" t="str">
            <v>Equitable share - Sewerage;F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>0201/6213/0008</v>
          </cell>
          <cell r="B140" t="str">
            <v>FMG Projects;Finance</v>
          </cell>
          <cell r="C140">
            <v>1650000</v>
          </cell>
          <cell r="D140">
            <v>0</v>
          </cell>
          <cell r="E140">
            <v>2963177.91</v>
          </cell>
          <cell r="F140">
            <v>-2963177.91</v>
          </cell>
          <cell r="G140">
            <v>0</v>
          </cell>
        </row>
        <row r="141">
          <cell r="A141" t="str">
            <v>0201/6502/0009</v>
          </cell>
          <cell r="B141" t="str">
            <v>Rental Payments;Property Fin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0201/6503/0008</v>
          </cell>
          <cell r="B142" t="str">
            <v>Project - FMG;Finance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0201/6512/0008</v>
          </cell>
          <cell r="B143" t="str">
            <v>Bank Charges;Finance</v>
          </cell>
          <cell r="C143">
            <v>97080</v>
          </cell>
          <cell r="D143">
            <v>0</v>
          </cell>
          <cell r="E143">
            <v>118739.02</v>
          </cell>
          <cell r="F143">
            <v>-27042.39</v>
          </cell>
          <cell r="G143">
            <v>91696.63</v>
          </cell>
        </row>
        <row r="144">
          <cell r="A144" t="str">
            <v>0201/6513/0008</v>
          </cell>
          <cell r="B144" t="str">
            <v>Fines &amp; Penalties;Finance</v>
          </cell>
          <cell r="C144">
            <v>284620</v>
          </cell>
          <cell r="D144">
            <v>0</v>
          </cell>
          <cell r="E144">
            <v>62881.24</v>
          </cell>
          <cell r="F144">
            <v>-0.01</v>
          </cell>
          <cell r="G144">
            <v>62881.229999999996</v>
          </cell>
        </row>
        <row r="145">
          <cell r="A145" t="str">
            <v>0201/6514/0007</v>
          </cell>
          <cell r="B145" t="str">
            <v>Printing &amp; Stationary;Chief</v>
          </cell>
          <cell r="C145">
            <v>0</v>
          </cell>
          <cell r="D145">
            <v>0</v>
          </cell>
          <cell r="E145">
            <v>5118.41</v>
          </cell>
          <cell r="F145">
            <v>0</v>
          </cell>
          <cell r="G145">
            <v>5118.41</v>
          </cell>
        </row>
        <row r="146">
          <cell r="A146" t="str">
            <v>0201/6514/0008</v>
          </cell>
          <cell r="B146" t="str">
            <v>Printing &amp; Stationary;Financ</v>
          </cell>
          <cell r="C146">
            <v>452450</v>
          </cell>
          <cell r="D146">
            <v>0</v>
          </cell>
          <cell r="E146">
            <v>150150.71</v>
          </cell>
          <cell r="F146">
            <v>0</v>
          </cell>
          <cell r="G146">
            <v>150150.71</v>
          </cell>
        </row>
        <row r="147">
          <cell r="A147" t="str">
            <v>0201/6514/0009</v>
          </cell>
          <cell r="B147" t="str">
            <v>Printing &amp; Stationary;Proper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0201/6515/0009</v>
          </cell>
          <cell r="B148" t="str">
            <v>Computer Software;Property F</v>
          </cell>
          <cell r="C148">
            <v>82550</v>
          </cell>
          <cell r="D148">
            <v>0</v>
          </cell>
          <cell r="E148">
            <v>39540.69</v>
          </cell>
          <cell r="F148">
            <v>-6578.95</v>
          </cell>
          <cell r="G148">
            <v>32961.740000000005</v>
          </cell>
        </row>
        <row r="149">
          <cell r="A149" t="str">
            <v>0201/6517/0008</v>
          </cell>
          <cell r="B149" t="str">
            <v>Audit Fees;Finance</v>
          </cell>
          <cell r="C149">
            <v>1018730</v>
          </cell>
          <cell r="D149">
            <v>0</v>
          </cell>
          <cell r="E149">
            <v>175438.6</v>
          </cell>
          <cell r="F149">
            <v>0</v>
          </cell>
          <cell r="G149">
            <v>175438.6</v>
          </cell>
        </row>
        <row r="150">
          <cell r="A150" t="str">
            <v>0201/6522/0007</v>
          </cell>
          <cell r="B150" t="str">
            <v>Publications;Chief Financial</v>
          </cell>
          <cell r="C150">
            <v>30280</v>
          </cell>
          <cell r="D150">
            <v>0</v>
          </cell>
          <cell r="E150">
            <v>30103.84</v>
          </cell>
          <cell r="F150">
            <v>0</v>
          </cell>
          <cell r="G150">
            <v>30103.84</v>
          </cell>
        </row>
        <row r="151">
          <cell r="A151" t="str">
            <v>0201/6522/0009</v>
          </cell>
          <cell r="B151" t="str">
            <v>Publications;Property Financ</v>
          </cell>
          <cell r="C151">
            <v>55440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</row>
        <row r="152">
          <cell r="A152" t="str">
            <v>0201/6523/0008</v>
          </cell>
          <cell r="B152" t="str">
            <v>Security Services;Finance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</row>
        <row r="153">
          <cell r="A153" t="str">
            <v>0201/6525/0008</v>
          </cell>
          <cell r="B153" t="str">
            <v>Postage;Finance</v>
          </cell>
          <cell r="C153">
            <v>437940</v>
          </cell>
          <cell r="D153">
            <v>0</v>
          </cell>
          <cell r="E153">
            <v>202646.85</v>
          </cell>
          <cell r="F153">
            <v>0</v>
          </cell>
          <cell r="G153">
            <v>202646.85</v>
          </cell>
        </row>
        <row r="154">
          <cell r="A154" t="str">
            <v>0201/6525/0009</v>
          </cell>
          <cell r="B154" t="str">
            <v>Postage;Property Finance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</row>
        <row r="155">
          <cell r="A155" t="str">
            <v>0201/6527/0008</v>
          </cell>
          <cell r="B155" t="str">
            <v>Health Services;Finance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</row>
        <row r="156">
          <cell r="A156" t="str">
            <v>0201/6528/0008</v>
          </cell>
          <cell r="B156" t="str">
            <v>Legal Costs;Finance</v>
          </cell>
          <cell r="C156">
            <v>104620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</row>
        <row r="157">
          <cell r="A157" t="str">
            <v>0201/6530/0008</v>
          </cell>
          <cell r="B157" t="str">
            <v>Rent - Equipment;Finance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</row>
        <row r="158">
          <cell r="A158" t="str">
            <v>0201/6532/0009</v>
          </cell>
          <cell r="B158" t="str">
            <v>Vehicle License;Property Fin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0201/6533/0008</v>
          </cell>
          <cell r="B159" t="str">
            <v>License &amp; Internet Fees;Fina</v>
          </cell>
          <cell r="C159">
            <v>117260</v>
          </cell>
          <cell r="D159">
            <v>0</v>
          </cell>
          <cell r="E159">
            <v>110428.12</v>
          </cell>
          <cell r="F159">
            <v>0</v>
          </cell>
          <cell r="G159">
            <v>110428.12</v>
          </cell>
        </row>
        <row r="160">
          <cell r="A160" t="str">
            <v>0201/6533/0009</v>
          </cell>
          <cell r="B160" t="str">
            <v>License &amp; Internet Fees;Prop</v>
          </cell>
          <cell r="C160">
            <v>8510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</row>
        <row r="161">
          <cell r="A161" t="str">
            <v>0201/6534/0007</v>
          </cell>
          <cell r="B161" t="str">
            <v>Membership Fees;Chief Financ</v>
          </cell>
          <cell r="C161">
            <v>4930</v>
          </cell>
          <cell r="D161">
            <v>0</v>
          </cell>
          <cell r="E161">
            <v>3448.82</v>
          </cell>
          <cell r="F161">
            <v>0</v>
          </cell>
          <cell r="G161">
            <v>3448.82</v>
          </cell>
        </row>
        <row r="162">
          <cell r="A162" t="str">
            <v>0201/6534/0008</v>
          </cell>
          <cell r="B162" t="str">
            <v>Membership Fees;Finance</v>
          </cell>
          <cell r="C162">
            <v>304420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0201/6535/0008</v>
          </cell>
          <cell r="B163" t="str">
            <v>Inventory (tools,equip,etc.)</v>
          </cell>
          <cell r="C163">
            <v>8650</v>
          </cell>
          <cell r="D163">
            <v>0</v>
          </cell>
          <cell r="E163">
            <v>377.93</v>
          </cell>
          <cell r="F163">
            <v>0</v>
          </cell>
          <cell r="G163">
            <v>377.93</v>
          </cell>
        </row>
        <row r="164">
          <cell r="A164" t="str">
            <v>0201/6535/0009</v>
          </cell>
          <cell r="B164" t="str">
            <v>Inventory (tools,equip,etc.)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</row>
        <row r="165">
          <cell r="A165" t="str">
            <v>0201/6537/0008</v>
          </cell>
          <cell r="B165" t="str">
            <v>Interest Bank Overdraft;Fina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</row>
        <row r="166">
          <cell r="A166" t="str">
            <v>0201/6538/0007</v>
          </cell>
          <cell r="B166" t="str">
            <v>Entertainment;Chief Financia</v>
          </cell>
          <cell r="C166">
            <v>8440</v>
          </cell>
          <cell r="D166">
            <v>0</v>
          </cell>
          <cell r="E166">
            <v>1354.65</v>
          </cell>
          <cell r="F166">
            <v>0</v>
          </cell>
          <cell r="G166">
            <v>1354.65</v>
          </cell>
        </row>
        <row r="167">
          <cell r="A167" t="str">
            <v>0201/6539/0008</v>
          </cell>
          <cell r="B167" t="str">
            <v>Training;Finance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0201/6539/0009</v>
          </cell>
          <cell r="B168" t="str">
            <v>Training;Property Finance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0201/6541/0007</v>
          </cell>
          <cell r="B169" t="str">
            <v>Subsistence &amp; Traveling;Chie</v>
          </cell>
          <cell r="C169">
            <v>59030</v>
          </cell>
          <cell r="D169">
            <v>0</v>
          </cell>
          <cell r="E169">
            <v>19358.919999999998</v>
          </cell>
          <cell r="F169">
            <v>0</v>
          </cell>
          <cell r="G169">
            <v>19358.919999999998</v>
          </cell>
        </row>
        <row r="170">
          <cell r="A170" t="str">
            <v>0201/6541/0008</v>
          </cell>
          <cell r="B170" t="str">
            <v>Subsistence &amp; Traveling;Fina</v>
          </cell>
          <cell r="C170">
            <v>112940</v>
          </cell>
          <cell r="D170">
            <v>0</v>
          </cell>
          <cell r="E170">
            <v>82656.72</v>
          </cell>
          <cell r="F170">
            <v>-1347.6</v>
          </cell>
          <cell r="G170">
            <v>81309.119999999995</v>
          </cell>
        </row>
        <row r="171">
          <cell r="A171" t="str">
            <v>0201/6541/0009</v>
          </cell>
          <cell r="B171" t="str">
            <v>Subsistence &amp; Traveling;Prop</v>
          </cell>
          <cell r="C171">
            <v>1070</v>
          </cell>
          <cell r="D171">
            <v>0</v>
          </cell>
          <cell r="E171">
            <v>6190.91</v>
          </cell>
          <cell r="F171">
            <v>0</v>
          </cell>
          <cell r="G171">
            <v>6190.91</v>
          </cell>
        </row>
        <row r="172">
          <cell r="A172" t="str">
            <v>0201/6542/0008</v>
          </cell>
          <cell r="B172" t="str">
            <v>Computer Costs;Finance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</row>
        <row r="173">
          <cell r="A173" t="str">
            <v>0201/6542/0009</v>
          </cell>
          <cell r="B173" t="str">
            <v>Computer Costs;Property Fina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</row>
        <row r="174">
          <cell r="A174" t="str">
            <v>0201/6544/0008</v>
          </cell>
          <cell r="B174" t="str">
            <v>Telephone Charges;Finance</v>
          </cell>
          <cell r="C174">
            <v>568960</v>
          </cell>
          <cell r="D174">
            <v>0</v>
          </cell>
          <cell r="E174">
            <v>859048.78</v>
          </cell>
          <cell r="F174">
            <v>-53932.5</v>
          </cell>
          <cell r="G174">
            <v>805116.28</v>
          </cell>
        </row>
        <row r="175">
          <cell r="A175" t="str">
            <v>0201/6544/0009</v>
          </cell>
          <cell r="B175" t="str">
            <v>Telephone Charges;Property F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</row>
        <row r="176">
          <cell r="A176" t="str">
            <v>0201/6549/0008</v>
          </cell>
          <cell r="B176" t="str">
            <v>Insurance - External;Finance</v>
          </cell>
          <cell r="C176">
            <v>488060</v>
          </cell>
          <cell r="D176">
            <v>0</v>
          </cell>
          <cell r="E176">
            <v>65416.87</v>
          </cell>
          <cell r="F176">
            <v>0</v>
          </cell>
          <cell r="G176">
            <v>65416.87</v>
          </cell>
        </row>
        <row r="177">
          <cell r="A177" t="str">
            <v>0201/6552/0009</v>
          </cell>
          <cell r="B177" t="str">
            <v>Fuel &amp; Oil - Vehicles;Proper</v>
          </cell>
          <cell r="C177">
            <v>1234380</v>
          </cell>
          <cell r="D177">
            <v>0</v>
          </cell>
          <cell r="E177">
            <v>690650.86</v>
          </cell>
          <cell r="F177">
            <v>0</v>
          </cell>
          <cell r="G177">
            <v>690650.86</v>
          </cell>
        </row>
        <row r="178">
          <cell r="A178" t="str">
            <v>0201/6554/0008</v>
          </cell>
          <cell r="B178" t="str">
            <v>Consumables;Finance</v>
          </cell>
          <cell r="C178">
            <v>90</v>
          </cell>
          <cell r="D178">
            <v>0</v>
          </cell>
          <cell r="E178">
            <v>2114.0300000000002</v>
          </cell>
          <cell r="F178">
            <v>0</v>
          </cell>
          <cell r="G178">
            <v>2114.0300000000002</v>
          </cell>
        </row>
        <row r="179">
          <cell r="A179" t="str">
            <v>0201/6554/0009</v>
          </cell>
          <cell r="B179" t="str">
            <v>Consumables;Property Finance</v>
          </cell>
          <cell r="C179">
            <v>620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</row>
        <row r="180">
          <cell r="A180" t="str">
            <v>0201/6555/0009</v>
          </cell>
          <cell r="B180" t="str">
            <v>Interim Valuations;Property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</row>
        <row r="181">
          <cell r="A181" t="str">
            <v>0201/6562/0008</v>
          </cell>
          <cell r="B181" t="str">
            <v>CCA - Furniture &amp; Office Equ</v>
          </cell>
          <cell r="C181">
            <v>331490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0201/6565/0008</v>
          </cell>
          <cell r="B182" t="str">
            <v>Professional Services;Financ</v>
          </cell>
          <cell r="C182">
            <v>2082300</v>
          </cell>
          <cell r="D182">
            <v>0</v>
          </cell>
          <cell r="E182">
            <v>3925873.9000000004</v>
          </cell>
          <cell r="F182">
            <v>0</v>
          </cell>
          <cell r="G182">
            <v>3925873.9000000004</v>
          </cell>
        </row>
        <row r="183">
          <cell r="A183" t="str">
            <v>0201/6567/0008</v>
          </cell>
          <cell r="B183" t="str">
            <v>Investment Adjustment;Financ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</row>
        <row r="184">
          <cell r="A184" t="str">
            <v>0201/6802/0009</v>
          </cell>
          <cell r="B184" t="str">
            <v>R/M - Tools &amp; Equipment;Prop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</row>
        <row r="185">
          <cell r="A185" t="str">
            <v>0201/6803/0008</v>
          </cell>
          <cell r="B185" t="str">
            <v>R/M - Furniture &amp; Equipment;</v>
          </cell>
          <cell r="C185">
            <v>20340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</row>
        <row r="186">
          <cell r="A186" t="str">
            <v>0201/6803/0009</v>
          </cell>
          <cell r="B186" t="str">
            <v>R/M - Furniture &amp; Equipment;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</row>
        <row r="187">
          <cell r="A187" t="str">
            <v>0201/6808/0008</v>
          </cell>
          <cell r="B187" t="str">
            <v>R/M - Vehicles &amp; Equipment;F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</row>
        <row r="188">
          <cell r="A188" t="str">
            <v>0201/6808/0009</v>
          </cell>
          <cell r="B188" t="str">
            <v>R/M - Vehicles &amp; Equipment;P</v>
          </cell>
          <cell r="C188">
            <v>50920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0201/7500/0008</v>
          </cell>
          <cell r="B189" t="str">
            <v>Contr - Bad Debts;Finance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0201/7501/0008</v>
          </cell>
          <cell r="B190" t="str">
            <v>Contr - Leave Reserve;Financ</v>
          </cell>
          <cell r="C190">
            <v>110</v>
          </cell>
          <cell r="D190">
            <v>0</v>
          </cell>
          <cell r="E190">
            <v>43784.4</v>
          </cell>
          <cell r="F190">
            <v>0</v>
          </cell>
          <cell r="G190">
            <v>43784.4</v>
          </cell>
        </row>
        <row r="191">
          <cell r="A191" t="str">
            <v>0201/7501/0009</v>
          </cell>
          <cell r="B191" t="str">
            <v>Contr - Leave Reserve;Proper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</row>
        <row r="192">
          <cell r="A192" t="str">
            <v>0201/7502/0007</v>
          </cell>
          <cell r="B192" t="str">
            <v>Contr Fund - Pro-rata Bonus</v>
          </cell>
          <cell r="C192">
            <v>44850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</row>
        <row r="193">
          <cell r="A193" t="str">
            <v>0201/7502/0008</v>
          </cell>
          <cell r="B193" t="str">
            <v>Contr Fund - Pro-rata Bonus</v>
          </cell>
          <cell r="C193">
            <v>36170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4">
          <cell r="A194" t="str">
            <v>0201/7502/0009</v>
          </cell>
          <cell r="B194" t="str">
            <v>Contr Fund - Pro-rata Bonus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</row>
        <row r="195">
          <cell r="A195" t="str">
            <v>0201/7504/0007</v>
          </cell>
          <cell r="B195" t="str">
            <v>Contr - CDF;Chief Financial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0201/8000/0009</v>
          </cell>
          <cell r="B196" t="str">
            <v>Property Rates - Farms;Prope</v>
          </cell>
          <cell r="C196">
            <v>-5059720</v>
          </cell>
          <cell r="D196">
            <v>0</v>
          </cell>
          <cell r="E196">
            <v>21248.400000000001</v>
          </cell>
          <cell r="F196">
            <v>-3500178.75</v>
          </cell>
          <cell r="G196">
            <v>-3478930.35</v>
          </cell>
        </row>
        <row r="197">
          <cell r="A197" t="str">
            <v>0201/8001/0009</v>
          </cell>
          <cell r="B197" t="str">
            <v>Property Rates - Business;Pr</v>
          </cell>
          <cell r="C197">
            <v>-722830</v>
          </cell>
          <cell r="D197">
            <v>0</v>
          </cell>
          <cell r="E197">
            <v>0</v>
          </cell>
          <cell r="F197">
            <v>-540759.05000000005</v>
          </cell>
          <cell r="G197">
            <v>-540759.05000000005</v>
          </cell>
        </row>
        <row r="198">
          <cell r="A198" t="str">
            <v>0201/8002/0009</v>
          </cell>
          <cell r="B198" t="str">
            <v>Rebate - Property Rates;Prop</v>
          </cell>
          <cell r="C198">
            <v>1934400</v>
          </cell>
          <cell r="D198">
            <v>0</v>
          </cell>
          <cell r="E198">
            <v>1725164.55</v>
          </cell>
          <cell r="F198">
            <v>0</v>
          </cell>
          <cell r="G198">
            <v>1725164.55</v>
          </cell>
        </row>
        <row r="199">
          <cell r="A199" t="str">
            <v>0201/8003/0009</v>
          </cell>
          <cell r="B199" t="str">
            <v>Property Rates - Government;</v>
          </cell>
          <cell r="C199">
            <v>-240790</v>
          </cell>
          <cell r="D199">
            <v>0</v>
          </cell>
          <cell r="E199">
            <v>11</v>
          </cell>
          <cell r="F199">
            <v>-81961.25</v>
          </cell>
          <cell r="G199">
            <v>-81950.25</v>
          </cell>
        </row>
        <row r="200">
          <cell r="A200" t="str">
            <v>0201/8004/0009</v>
          </cell>
          <cell r="B200" t="str">
            <v>Property Rates - Residential</v>
          </cell>
          <cell r="C200">
            <v>-5179870</v>
          </cell>
          <cell r="D200">
            <v>0</v>
          </cell>
          <cell r="E200">
            <v>83205.5</v>
          </cell>
          <cell r="F200">
            <v>-3934799.4</v>
          </cell>
          <cell r="G200">
            <v>-3851593.9</v>
          </cell>
        </row>
        <row r="201">
          <cell r="A201" t="str">
            <v>0201/8005/0009</v>
          </cell>
          <cell r="B201" t="str">
            <v>Discount - Rates Overchaged;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</row>
        <row r="202">
          <cell r="A202" t="str">
            <v>0201/8108/0008</v>
          </cell>
          <cell r="B202" t="str">
            <v>Vodacom Rental;Finance</v>
          </cell>
          <cell r="C202">
            <v>-66110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</row>
        <row r="203">
          <cell r="A203" t="str">
            <v>0201/8150/0008</v>
          </cell>
          <cell r="B203" t="str">
            <v>Interest - Investments;Finan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0201/8151/0008</v>
          </cell>
          <cell r="B204" t="str">
            <v>Interest - Bank Account;Fina</v>
          </cell>
          <cell r="C204">
            <v>-2470</v>
          </cell>
          <cell r="D204">
            <v>0</v>
          </cell>
          <cell r="E204">
            <v>150</v>
          </cell>
          <cell r="F204">
            <v>-3238.11</v>
          </cell>
          <cell r="G204">
            <v>-3088.11</v>
          </cell>
        </row>
        <row r="205">
          <cell r="A205" t="str">
            <v>0201/8200/0009</v>
          </cell>
          <cell r="B205" t="str">
            <v>Interest on Arrears;Property</v>
          </cell>
          <cell r="C205">
            <v>-2400</v>
          </cell>
          <cell r="D205">
            <v>0</v>
          </cell>
          <cell r="E205">
            <v>70478.52</v>
          </cell>
          <cell r="F205">
            <v>-319704.75</v>
          </cell>
          <cell r="G205">
            <v>-249226.22999999998</v>
          </cell>
        </row>
        <row r="206">
          <cell r="A206" t="str">
            <v>0201/8250/0008</v>
          </cell>
          <cell r="B206" t="str">
            <v>Dividends Received;Finance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</row>
        <row r="207">
          <cell r="A207" t="str">
            <v>0201/8251/0008</v>
          </cell>
          <cell r="B207" t="str">
            <v>Dividends;Finance</v>
          </cell>
          <cell r="C207">
            <v>-9150</v>
          </cell>
          <cell r="D207">
            <v>0</v>
          </cell>
          <cell r="E207">
            <v>0</v>
          </cell>
          <cell r="F207">
            <v>-8925.31</v>
          </cell>
          <cell r="G207">
            <v>-8925.31</v>
          </cell>
        </row>
        <row r="208">
          <cell r="A208" t="str">
            <v>0201/8401/0007</v>
          </cell>
          <cell r="B208" t="str">
            <v>NT Grant - Equitable Share;C</v>
          </cell>
          <cell r="C208">
            <v>-1161590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</row>
        <row r="209">
          <cell r="A209" t="str">
            <v>0201/8401/0008</v>
          </cell>
          <cell r="B209" t="str">
            <v>NT Grant - Equitable Share;F</v>
          </cell>
          <cell r="C209">
            <v>-15217240</v>
          </cell>
          <cell r="D209">
            <v>0</v>
          </cell>
          <cell r="E209">
            <v>1381571.85</v>
          </cell>
          <cell r="F209">
            <v>-32541571.850000001</v>
          </cell>
          <cell r="G209">
            <v>-31160000</v>
          </cell>
        </row>
        <row r="210">
          <cell r="A210" t="str">
            <v>0201/8402/0008</v>
          </cell>
          <cell r="B210" t="str">
            <v>NT Grant - MFMA;Finance</v>
          </cell>
          <cell r="C210">
            <v>-1650000</v>
          </cell>
          <cell r="D210">
            <v>0</v>
          </cell>
          <cell r="E210">
            <v>0</v>
          </cell>
          <cell r="F210">
            <v>-1650000</v>
          </cell>
          <cell r="G210">
            <v>-1650000</v>
          </cell>
        </row>
        <row r="211">
          <cell r="A211" t="str">
            <v>0201/8405/0007</v>
          </cell>
          <cell r="B211" t="str">
            <v>Prov Gov - Man Remuneration;</v>
          </cell>
          <cell r="C211">
            <v>-742370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</row>
        <row r="212">
          <cell r="A212" t="str">
            <v>0201/8500/0008</v>
          </cell>
          <cell r="B212" t="str">
            <v>Rates Certificates;Finance</v>
          </cell>
          <cell r="C212">
            <v>-17110</v>
          </cell>
          <cell r="D212">
            <v>0</v>
          </cell>
          <cell r="E212">
            <v>2048.6</v>
          </cell>
          <cell r="F212">
            <v>-16684.63</v>
          </cell>
          <cell r="G212">
            <v>-14636.03</v>
          </cell>
        </row>
        <row r="213">
          <cell r="A213" t="str">
            <v>0201/8501/0008</v>
          </cell>
          <cell r="B213" t="str">
            <v>Discount Received;Finance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</row>
        <row r="214">
          <cell r="A214" t="str">
            <v>0201/8503/0008</v>
          </cell>
          <cell r="B214" t="str">
            <v>Photostats;Finance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</row>
        <row r="215">
          <cell r="A215" t="str">
            <v>0201/8508/0008</v>
          </cell>
          <cell r="B215" t="str">
            <v>Sundry Income;Finance</v>
          </cell>
          <cell r="C215">
            <v>-330000</v>
          </cell>
          <cell r="D215">
            <v>0</v>
          </cell>
          <cell r="E215">
            <v>9013.7199999999993</v>
          </cell>
          <cell r="F215">
            <v>-105689.09</v>
          </cell>
          <cell r="G215">
            <v>-96675.37</v>
          </cell>
        </row>
        <row r="216">
          <cell r="A216" t="str">
            <v>0201/8517/0008</v>
          </cell>
          <cell r="B216" t="str">
            <v>Administration Fees;Finance</v>
          </cell>
          <cell r="C216">
            <v>-440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0201/8518/0008</v>
          </cell>
          <cell r="B217" t="str">
            <v>Legal Fees;Finance</v>
          </cell>
          <cell r="C217">
            <v>-2310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</row>
        <row r="218">
          <cell r="A218" t="str">
            <v>0201/8519/0008</v>
          </cell>
          <cell r="B218" t="str">
            <v>Commission Received;Finance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</row>
        <row r="219">
          <cell r="A219" t="str">
            <v>0201/8520/0008</v>
          </cell>
          <cell r="B219" t="str">
            <v>Vat Received;Finance</v>
          </cell>
          <cell r="C219">
            <v>-6003670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</row>
        <row r="220">
          <cell r="B220" t="str">
            <v>Main account subtotal</v>
          </cell>
          <cell r="C220"/>
          <cell r="D220"/>
          <cell r="E220"/>
          <cell r="F220"/>
          <cell r="G220"/>
          <cell r="H220"/>
        </row>
        <row r="221">
          <cell r="A221">
            <v>201</v>
          </cell>
          <cell r="B221" t="str">
            <v>Main account total</v>
          </cell>
          <cell r="C221"/>
          <cell r="D221"/>
          <cell r="E221"/>
          <cell r="F221"/>
          <cell r="G221"/>
          <cell r="H221"/>
        </row>
        <row r="222">
          <cell r="A222" t="str">
            <v>---------------</v>
          </cell>
          <cell r="B222" t="str">
            <v>--------------------------------</v>
          </cell>
          <cell r="C222" t="str">
            <v>------------</v>
          </cell>
          <cell r="D222" t="str">
            <v>------------</v>
          </cell>
          <cell r="E222" t="str">
            <v>------------</v>
          </cell>
          <cell r="F222" t="str">
            <v>------------</v>
          </cell>
        </row>
        <row r="223">
          <cell r="A223">
            <v>202</v>
          </cell>
          <cell r="B223" t="str">
            <v>HUMAN RESOURCE</v>
          </cell>
          <cell r="C223"/>
          <cell r="D223"/>
          <cell r="E223"/>
          <cell r="F223"/>
          <cell r="G223"/>
          <cell r="H223"/>
        </row>
        <row r="224">
          <cell r="A224" t="str">
            <v>0202/1000/0000</v>
          </cell>
          <cell r="B224" t="str">
            <v>Salaries;</v>
          </cell>
          <cell r="C224">
            <v>1050820</v>
          </cell>
          <cell r="D224">
            <v>0</v>
          </cell>
          <cell r="E224">
            <v>525545.04</v>
          </cell>
          <cell r="F224">
            <v>-1500</v>
          </cell>
          <cell r="G224">
            <v>524045.04000000004</v>
          </cell>
        </row>
        <row r="225">
          <cell r="A225" t="str">
            <v>0202/1002/0000</v>
          </cell>
          <cell r="B225" t="str">
            <v>Annual Bonus;</v>
          </cell>
          <cell r="C225">
            <v>84930</v>
          </cell>
          <cell r="D225">
            <v>0</v>
          </cell>
          <cell r="E225">
            <v>66671.16</v>
          </cell>
          <cell r="F225">
            <v>0</v>
          </cell>
          <cell r="G225">
            <v>66671.16</v>
          </cell>
        </row>
        <row r="226">
          <cell r="A226" t="str">
            <v>0202/1003/0000</v>
          </cell>
          <cell r="B226" t="str">
            <v>Allowance - Telephone;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0202/1005/0000</v>
          </cell>
          <cell r="B227" t="str">
            <v>Housing Subsidy ;</v>
          </cell>
          <cell r="C227">
            <v>0</v>
          </cell>
          <cell r="D227">
            <v>0</v>
          </cell>
          <cell r="E227">
            <v>1434</v>
          </cell>
          <cell r="F227">
            <v>0</v>
          </cell>
          <cell r="G227">
            <v>1434</v>
          </cell>
        </row>
        <row r="228">
          <cell r="A228" t="str">
            <v>0202/1007/0000</v>
          </cell>
          <cell r="B228" t="str">
            <v>Allowance - Other;</v>
          </cell>
          <cell r="C228">
            <v>6290</v>
          </cell>
          <cell r="D228">
            <v>0</v>
          </cell>
          <cell r="E228">
            <v>956</v>
          </cell>
          <cell r="F228">
            <v>0</v>
          </cell>
          <cell r="G228">
            <v>956</v>
          </cell>
        </row>
        <row r="229">
          <cell r="A229" t="str">
            <v>0202/1008/0000</v>
          </cell>
          <cell r="B229" t="str">
            <v>Temporary Workers;</v>
          </cell>
          <cell r="C229">
            <v>0</v>
          </cell>
          <cell r="D229">
            <v>0</v>
          </cell>
          <cell r="E229">
            <v>10100</v>
          </cell>
          <cell r="F229">
            <v>0</v>
          </cell>
          <cell r="G229">
            <v>10100</v>
          </cell>
        </row>
        <row r="230">
          <cell r="A230" t="str">
            <v>0202/1009/0000</v>
          </cell>
          <cell r="B230" t="str">
            <v>Allowance - Vehicle;</v>
          </cell>
          <cell r="C230">
            <v>153860</v>
          </cell>
          <cell r="D230">
            <v>0</v>
          </cell>
          <cell r="E230">
            <v>74000</v>
          </cell>
          <cell r="F230">
            <v>0</v>
          </cell>
          <cell r="G230">
            <v>74000</v>
          </cell>
        </row>
        <row r="231">
          <cell r="A231" t="str">
            <v>0202/1010/0000</v>
          </cell>
          <cell r="B231" t="str">
            <v>Industrial Council Levy;</v>
          </cell>
          <cell r="C231">
            <v>820</v>
          </cell>
          <cell r="D231">
            <v>0</v>
          </cell>
          <cell r="E231">
            <v>228.6</v>
          </cell>
          <cell r="F231">
            <v>0</v>
          </cell>
          <cell r="G231">
            <v>228.6</v>
          </cell>
        </row>
        <row r="232">
          <cell r="A232" t="str">
            <v>0202/1011/0000</v>
          </cell>
          <cell r="B232" t="str">
            <v>Skills Development Levy;</v>
          </cell>
          <cell r="C232">
            <v>11730</v>
          </cell>
          <cell r="D232">
            <v>0</v>
          </cell>
          <cell r="E232">
            <v>6370.51</v>
          </cell>
          <cell r="F232">
            <v>0</v>
          </cell>
          <cell r="G232">
            <v>6370.51</v>
          </cell>
        </row>
        <row r="233">
          <cell r="A233" t="str">
            <v>0202/1012/0000</v>
          </cell>
          <cell r="B233" t="str">
            <v>Compensation Commissioner;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</row>
        <row r="234">
          <cell r="A234" t="str">
            <v>0202/1050/0000</v>
          </cell>
          <cell r="B234" t="str">
            <v>Medical Aid Fund;</v>
          </cell>
          <cell r="C234">
            <v>27500</v>
          </cell>
          <cell r="D234">
            <v>0</v>
          </cell>
          <cell r="E234">
            <v>29713.200000000001</v>
          </cell>
          <cell r="F234">
            <v>-24000</v>
          </cell>
          <cell r="G234">
            <v>5713.2000000000007</v>
          </cell>
        </row>
        <row r="235">
          <cell r="A235" t="str">
            <v>0202/1051/0000</v>
          </cell>
          <cell r="B235" t="str">
            <v>Pension Fund ;</v>
          </cell>
          <cell r="C235">
            <v>185130</v>
          </cell>
          <cell r="D235">
            <v>0</v>
          </cell>
          <cell r="E235">
            <v>103935.62</v>
          </cell>
          <cell r="F235">
            <v>0</v>
          </cell>
          <cell r="G235">
            <v>103935.62</v>
          </cell>
        </row>
        <row r="236">
          <cell r="A236" t="str">
            <v>0202/1052/0000</v>
          </cell>
          <cell r="B236" t="str">
            <v>UIF;</v>
          </cell>
          <cell r="C236">
            <v>11040</v>
          </cell>
          <cell r="D236">
            <v>0</v>
          </cell>
          <cell r="E236">
            <v>4594.5200000000004</v>
          </cell>
          <cell r="F236">
            <v>0</v>
          </cell>
          <cell r="G236">
            <v>4594.5200000000004</v>
          </cell>
        </row>
        <row r="237">
          <cell r="A237" t="str">
            <v>0202/6510/0000</v>
          </cell>
          <cell r="B237" t="str">
            <v>Work Study;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</row>
        <row r="238">
          <cell r="A238" t="str">
            <v>0202/6511/0000</v>
          </cell>
          <cell r="B238" t="str">
            <v>Advertisements;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</row>
        <row r="239">
          <cell r="A239" t="str">
            <v>0202/6514/0000</v>
          </cell>
          <cell r="B239" t="str">
            <v>Printing &amp; Stationary;</v>
          </cell>
          <cell r="C239">
            <v>5670</v>
          </cell>
          <cell r="D239">
            <v>0</v>
          </cell>
          <cell r="E239">
            <v>27851.93</v>
          </cell>
          <cell r="F239">
            <v>0</v>
          </cell>
          <cell r="G239">
            <v>27851.93</v>
          </cell>
        </row>
        <row r="240">
          <cell r="A240" t="str">
            <v>0202/6525/0000</v>
          </cell>
          <cell r="B240" t="str">
            <v>Postage;</v>
          </cell>
          <cell r="C240">
            <v>750</v>
          </cell>
          <cell r="D240">
            <v>0</v>
          </cell>
          <cell r="E240">
            <v>90.2</v>
          </cell>
          <cell r="F240">
            <v>0</v>
          </cell>
          <cell r="G240">
            <v>90.2</v>
          </cell>
        </row>
        <row r="241">
          <cell r="A241" t="str">
            <v>0202/6535/0000</v>
          </cell>
          <cell r="B241" t="str">
            <v>Inventory (tools,equip,etc.)</v>
          </cell>
          <cell r="C241">
            <v>50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0202/6539/0000</v>
          </cell>
          <cell r="B242" t="str">
            <v>Training;</v>
          </cell>
          <cell r="C242">
            <v>200000</v>
          </cell>
          <cell r="D242">
            <v>0</v>
          </cell>
          <cell r="E242">
            <v>26463</v>
          </cell>
          <cell r="F242">
            <v>0</v>
          </cell>
          <cell r="G242">
            <v>26463</v>
          </cell>
        </row>
        <row r="243">
          <cell r="A243" t="str">
            <v>0202/6541/0000</v>
          </cell>
          <cell r="B243" t="str">
            <v>Subsistence &amp; Traveling;</v>
          </cell>
          <cell r="C243">
            <v>108830</v>
          </cell>
          <cell r="D243">
            <v>0</v>
          </cell>
          <cell r="E243">
            <v>78452.98</v>
          </cell>
          <cell r="F243">
            <v>0</v>
          </cell>
          <cell r="G243">
            <v>78452.98</v>
          </cell>
        </row>
        <row r="244">
          <cell r="A244" t="str">
            <v>0202/6544/0000</v>
          </cell>
          <cell r="B244" t="str">
            <v>Telephone Charges;</v>
          </cell>
          <cell r="C244">
            <v>130</v>
          </cell>
          <cell r="D244">
            <v>0</v>
          </cell>
          <cell r="E244">
            <v>17491.87</v>
          </cell>
          <cell r="F244">
            <v>0</v>
          </cell>
          <cell r="G244">
            <v>17491.87</v>
          </cell>
        </row>
        <row r="245">
          <cell r="A245" t="str">
            <v>0202/6554/0000</v>
          </cell>
          <cell r="B245" t="str">
            <v>Consumables;</v>
          </cell>
          <cell r="C245">
            <v>900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</row>
        <row r="246">
          <cell r="A246" t="str">
            <v>0202/6565/0000</v>
          </cell>
          <cell r="B246" t="str">
            <v>Professional Services;</v>
          </cell>
          <cell r="C246">
            <v>100000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</row>
        <row r="247">
          <cell r="A247" t="str">
            <v>0202/6569/0000</v>
          </cell>
          <cell r="B247" t="str">
            <v>Training - SETA;</v>
          </cell>
          <cell r="C247">
            <v>100000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</row>
        <row r="248">
          <cell r="A248" t="str">
            <v>0202/6803/0000</v>
          </cell>
          <cell r="B248" t="str">
            <v>R/M - Furniture &amp; Equipment;</v>
          </cell>
          <cell r="C248">
            <v>0</v>
          </cell>
          <cell r="D248">
            <v>0</v>
          </cell>
          <cell r="E248">
            <v>80</v>
          </cell>
          <cell r="F248">
            <v>0</v>
          </cell>
          <cell r="G248">
            <v>80</v>
          </cell>
        </row>
        <row r="249">
          <cell r="A249" t="str">
            <v>0202/7501/0000</v>
          </cell>
          <cell r="B249" t="str">
            <v>Contr - Leave Reserve;</v>
          </cell>
          <cell r="C249">
            <v>110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</row>
        <row r="250">
          <cell r="A250" t="str">
            <v>0202/7502/0000</v>
          </cell>
          <cell r="B250" t="str">
            <v>Contr Fund - Pro-rata Bonus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</row>
        <row r="251">
          <cell r="A251" t="str">
            <v>0202/8401/0000</v>
          </cell>
          <cell r="B251" t="str">
            <v>NT Grant - Equitable Share;</v>
          </cell>
          <cell r="C251">
            <v>-1654590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</row>
        <row r="252">
          <cell r="A252" t="str">
            <v>0202/8522/0000</v>
          </cell>
          <cell r="B252" t="str">
            <v>Training - SETA;</v>
          </cell>
          <cell r="C252">
            <v>-100000</v>
          </cell>
          <cell r="D252">
            <v>0</v>
          </cell>
          <cell r="E252">
            <v>0</v>
          </cell>
          <cell r="F252">
            <v>-170788.11</v>
          </cell>
          <cell r="G252">
            <v>-170788.11</v>
          </cell>
        </row>
        <row r="253">
          <cell r="B253" t="str">
            <v>Main account subtotal</v>
          </cell>
          <cell r="C253"/>
          <cell r="D253"/>
          <cell r="E253"/>
          <cell r="F253"/>
          <cell r="G253"/>
          <cell r="H253"/>
        </row>
        <row r="254">
          <cell r="A254">
            <v>202</v>
          </cell>
          <cell r="B254" t="str">
            <v>Main account total</v>
          </cell>
          <cell r="C254"/>
          <cell r="D254"/>
          <cell r="E254"/>
          <cell r="F254"/>
          <cell r="G254"/>
          <cell r="H254"/>
        </row>
        <row r="255">
          <cell r="A255" t="str">
            <v>---------------</v>
          </cell>
          <cell r="B255" t="str">
            <v>--------------------------------</v>
          </cell>
          <cell r="C255" t="str">
            <v>------------</v>
          </cell>
          <cell r="D255" t="str">
            <v>------------</v>
          </cell>
          <cell r="E255" t="str">
            <v>------------</v>
          </cell>
          <cell r="F255" t="str">
            <v>------------</v>
          </cell>
        </row>
        <row r="256">
          <cell r="A256">
            <v>203</v>
          </cell>
          <cell r="B256" t="str">
            <v>INFORMATION TECHNOLOGY</v>
          </cell>
          <cell r="C256"/>
          <cell r="D256"/>
          <cell r="E256"/>
          <cell r="F256"/>
          <cell r="G256"/>
          <cell r="H256"/>
        </row>
        <row r="257">
          <cell r="A257" t="str">
            <v>0203/1000/0000</v>
          </cell>
          <cell r="B257" t="str">
            <v>Salaries;</v>
          </cell>
          <cell r="C257">
            <v>230480</v>
          </cell>
          <cell r="D257">
            <v>0</v>
          </cell>
          <cell r="E257">
            <v>114143.32</v>
          </cell>
          <cell r="F257">
            <v>0</v>
          </cell>
          <cell r="G257">
            <v>114143.32</v>
          </cell>
        </row>
        <row r="258">
          <cell r="A258" t="str">
            <v>0203/1002/0000</v>
          </cell>
          <cell r="B258" t="str">
            <v>Annual Bonus;</v>
          </cell>
          <cell r="C258">
            <v>18650</v>
          </cell>
          <cell r="D258">
            <v>0</v>
          </cell>
          <cell r="E258">
            <v>12236</v>
          </cell>
          <cell r="F258">
            <v>0</v>
          </cell>
          <cell r="G258">
            <v>12236</v>
          </cell>
        </row>
        <row r="259">
          <cell r="A259" t="str">
            <v>0203/1003/0000</v>
          </cell>
          <cell r="B259" t="str">
            <v>Allowance - Telephone;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</row>
        <row r="260">
          <cell r="A260" t="str">
            <v>0203/1005/0000</v>
          </cell>
          <cell r="B260" t="str">
            <v>Housing Subsidy ;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</row>
        <row r="261">
          <cell r="A261" t="str">
            <v>0203/1006/0000</v>
          </cell>
          <cell r="B261" t="str">
            <v>Overtime;</v>
          </cell>
          <cell r="C261">
            <v>15470</v>
          </cell>
          <cell r="D261">
            <v>0</v>
          </cell>
          <cell r="E261">
            <v>6544.83</v>
          </cell>
          <cell r="F261">
            <v>0</v>
          </cell>
          <cell r="G261">
            <v>6544.83</v>
          </cell>
        </row>
        <row r="262">
          <cell r="A262" t="str">
            <v>0203/1007/0000</v>
          </cell>
          <cell r="B262" t="str">
            <v>Allowance - Other;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0203/1009/0000</v>
          </cell>
          <cell r="B263" t="str">
            <v>Allowance - Vehicle;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</row>
        <row r="264">
          <cell r="A264" t="str">
            <v>0203/1010/0000</v>
          </cell>
          <cell r="B264" t="str">
            <v>Industrial Council Levy;</v>
          </cell>
          <cell r="C264">
            <v>270</v>
          </cell>
          <cell r="D264">
            <v>0</v>
          </cell>
          <cell r="E264">
            <v>76.2</v>
          </cell>
          <cell r="F264">
            <v>0</v>
          </cell>
          <cell r="G264">
            <v>76.2</v>
          </cell>
        </row>
        <row r="265">
          <cell r="A265" t="str">
            <v>0203/1011/0000</v>
          </cell>
          <cell r="B265" t="str">
            <v>Skills Development Levy;</v>
          </cell>
          <cell r="C265">
            <v>2420</v>
          </cell>
          <cell r="D265">
            <v>0</v>
          </cell>
          <cell r="E265">
            <v>1338.35</v>
          </cell>
          <cell r="F265">
            <v>0</v>
          </cell>
          <cell r="G265">
            <v>1338.35</v>
          </cell>
        </row>
        <row r="266">
          <cell r="A266" t="str">
            <v>0203/1012/0000</v>
          </cell>
          <cell r="B266" t="str">
            <v>Compensation Commissioner;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</row>
        <row r="267">
          <cell r="A267" t="str">
            <v>0203/1050/0000</v>
          </cell>
          <cell r="B267" t="str">
            <v>Medical Aid Fund;</v>
          </cell>
          <cell r="C267">
            <v>20460</v>
          </cell>
          <cell r="D267">
            <v>0</v>
          </cell>
          <cell r="E267">
            <v>9471.6</v>
          </cell>
          <cell r="F267">
            <v>0</v>
          </cell>
          <cell r="G267">
            <v>9471.6</v>
          </cell>
        </row>
        <row r="268">
          <cell r="A268" t="str">
            <v>0203/1051/0000</v>
          </cell>
          <cell r="B268" t="str">
            <v>Pension Fund ;</v>
          </cell>
          <cell r="C268">
            <v>40610</v>
          </cell>
          <cell r="D268">
            <v>0</v>
          </cell>
          <cell r="E268">
            <v>23719.02</v>
          </cell>
          <cell r="F268">
            <v>0</v>
          </cell>
          <cell r="G268">
            <v>23719.02</v>
          </cell>
        </row>
        <row r="269">
          <cell r="A269" t="str">
            <v>0203/1052/0000</v>
          </cell>
          <cell r="B269" t="str">
            <v>UIF;</v>
          </cell>
          <cell r="C269">
            <v>2420</v>
          </cell>
          <cell r="D269">
            <v>0</v>
          </cell>
          <cell r="E269">
            <v>1327.95</v>
          </cell>
          <cell r="F269">
            <v>0</v>
          </cell>
          <cell r="G269">
            <v>1327.95</v>
          </cell>
        </row>
        <row r="270">
          <cell r="A270" t="str">
            <v>0203/6502/0000</v>
          </cell>
          <cell r="B270" t="str">
            <v>Rental Payments;</v>
          </cell>
          <cell r="C270">
            <v>0</v>
          </cell>
          <cell r="D270">
            <v>0</v>
          </cell>
          <cell r="E270">
            <v>232</v>
          </cell>
          <cell r="F270">
            <v>0</v>
          </cell>
          <cell r="G270">
            <v>232</v>
          </cell>
        </row>
        <row r="271">
          <cell r="A271" t="str">
            <v>0203/6514/0000</v>
          </cell>
          <cell r="B271" t="str">
            <v>Printing &amp; Stationary;</v>
          </cell>
          <cell r="C271">
            <v>53280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</row>
        <row r="272">
          <cell r="A272" t="str">
            <v>0203/6515/0000</v>
          </cell>
          <cell r="B272" t="str">
            <v>Computer Software;</v>
          </cell>
          <cell r="C272">
            <v>3970</v>
          </cell>
          <cell r="D272">
            <v>0</v>
          </cell>
          <cell r="E272">
            <v>34462.22</v>
          </cell>
          <cell r="F272">
            <v>0</v>
          </cell>
          <cell r="G272">
            <v>34462.22</v>
          </cell>
        </row>
        <row r="273">
          <cell r="A273" t="str">
            <v>0203/6522/0000</v>
          </cell>
          <cell r="B273" t="str">
            <v>Publications;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</row>
        <row r="274">
          <cell r="A274" t="str">
            <v>0203/6525/0000</v>
          </cell>
          <cell r="B274" t="str">
            <v>Postage;</v>
          </cell>
          <cell r="C274">
            <v>20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</row>
        <row r="275">
          <cell r="A275" t="str">
            <v>0203/6532/0000</v>
          </cell>
          <cell r="B275" t="str">
            <v>Vehicle License;</v>
          </cell>
          <cell r="C275">
            <v>31320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</row>
        <row r="276">
          <cell r="A276" t="str">
            <v>0203/6533/0000</v>
          </cell>
          <cell r="B276" t="str">
            <v>License &amp; Internet Fees;</v>
          </cell>
          <cell r="C276">
            <v>53320</v>
          </cell>
          <cell r="D276">
            <v>0</v>
          </cell>
          <cell r="E276">
            <v>322392.25</v>
          </cell>
          <cell r="F276">
            <v>0</v>
          </cell>
          <cell r="G276">
            <v>322392.25</v>
          </cell>
        </row>
        <row r="277">
          <cell r="A277" t="str">
            <v>0203/6535/0000</v>
          </cell>
          <cell r="B277" t="str">
            <v>Inventory (tools,equip,etc.)</v>
          </cell>
          <cell r="C277">
            <v>70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0203/6541/0000</v>
          </cell>
          <cell r="B278" t="str">
            <v>Subsistence &amp; Traveling;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</row>
        <row r="279">
          <cell r="A279" t="str">
            <v>0203/6542/0000</v>
          </cell>
          <cell r="B279" t="str">
            <v>Computer Costs;</v>
          </cell>
          <cell r="C279">
            <v>467590</v>
          </cell>
          <cell r="D279">
            <v>0</v>
          </cell>
          <cell r="E279">
            <v>218142.48</v>
          </cell>
          <cell r="F279">
            <v>-218142.48</v>
          </cell>
          <cell r="G279">
            <v>0</v>
          </cell>
        </row>
        <row r="280">
          <cell r="A280" t="str">
            <v>0203/6544/0000</v>
          </cell>
          <cell r="B280" t="str">
            <v>Telephone Charges;</v>
          </cell>
          <cell r="C280">
            <v>340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>0203/6552/0000</v>
          </cell>
          <cell r="B281" t="str">
            <v>Fuel &amp; Oil - Vehicles;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</row>
        <row r="282">
          <cell r="A282" t="str">
            <v>0203/6554/0000</v>
          </cell>
          <cell r="B282" t="str">
            <v>Consumables;</v>
          </cell>
          <cell r="C282">
            <v>350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</row>
        <row r="283">
          <cell r="A283" t="str">
            <v>0203/6803/0000</v>
          </cell>
          <cell r="B283" t="str">
            <v>R/M - Furniture &amp; Equipment;</v>
          </cell>
          <cell r="C283">
            <v>4600</v>
          </cell>
          <cell r="D283">
            <v>0</v>
          </cell>
          <cell r="E283">
            <v>395.27</v>
          </cell>
          <cell r="F283">
            <v>0</v>
          </cell>
          <cell r="G283">
            <v>395.27</v>
          </cell>
        </row>
        <row r="284">
          <cell r="A284" t="str">
            <v>0203/6808/0000</v>
          </cell>
          <cell r="B284" t="str">
            <v>R/M - Vehicles &amp; Equipment;</v>
          </cell>
          <cell r="C284">
            <v>45720</v>
          </cell>
          <cell r="D284">
            <v>0</v>
          </cell>
          <cell r="E284">
            <v>1337.6</v>
          </cell>
          <cell r="F284">
            <v>0</v>
          </cell>
          <cell r="G284">
            <v>1337.6</v>
          </cell>
        </row>
        <row r="285">
          <cell r="A285" t="str">
            <v>0203/7501/0000</v>
          </cell>
          <cell r="B285" t="str">
            <v>Contr - Leave Reserve;</v>
          </cell>
          <cell r="C285">
            <v>110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0203/7502/0000</v>
          </cell>
          <cell r="B286" t="str">
            <v>Contr Fund - Pro-rata Bonus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</row>
        <row r="287">
          <cell r="A287" t="str">
            <v>0203/8401/0000</v>
          </cell>
          <cell r="B287" t="str">
            <v>NT Grant - Equitable Share;</v>
          </cell>
          <cell r="C287">
            <v>-978900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</row>
        <row r="288">
          <cell r="B288" t="str">
            <v>Main account subtotal</v>
          </cell>
          <cell r="C288"/>
          <cell r="D288"/>
          <cell r="E288"/>
          <cell r="F288"/>
          <cell r="G288"/>
          <cell r="H288"/>
        </row>
        <row r="289">
          <cell r="A289">
            <v>203</v>
          </cell>
          <cell r="B289" t="str">
            <v>Main account total</v>
          </cell>
          <cell r="C289"/>
          <cell r="D289"/>
          <cell r="E289"/>
          <cell r="F289"/>
          <cell r="G289"/>
          <cell r="H289"/>
        </row>
        <row r="290">
          <cell r="A290" t="str">
            <v>---------------</v>
          </cell>
          <cell r="B290" t="str">
            <v>--------------------------------</v>
          </cell>
          <cell r="C290" t="str">
            <v>------------</v>
          </cell>
          <cell r="D290" t="str">
            <v>------------</v>
          </cell>
          <cell r="E290" t="str">
            <v>------------</v>
          </cell>
          <cell r="F290" t="str">
            <v>------------</v>
          </cell>
        </row>
        <row r="291">
          <cell r="A291">
            <v>204</v>
          </cell>
          <cell r="B291" t="str">
            <v>PROPERTY SERVICE</v>
          </cell>
          <cell r="C291"/>
          <cell r="D291"/>
          <cell r="E291"/>
          <cell r="F291"/>
          <cell r="G291"/>
          <cell r="H291"/>
        </row>
        <row r="292">
          <cell r="A292" t="str">
            <v>0204/1000/0014</v>
          </cell>
          <cell r="B292" t="str">
            <v>Salaries;Camps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</row>
        <row r="293">
          <cell r="A293" t="str">
            <v>0204/1010/0014</v>
          </cell>
          <cell r="B293" t="str">
            <v>Industrial Council Levy;Camp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0204/1050/0014</v>
          </cell>
          <cell r="B294" t="str">
            <v>Medical Aid Fund;Camps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</row>
        <row r="295">
          <cell r="A295" t="str">
            <v>0204/1051/0014</v>
          </cell>
          <cell r="B295" t="str">
            <v>Pension Fund ;Camps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</row>
        <row r="296">
          <cell r="A296" t="str">
            <v>0204/1052/0014</v>
          </cell>
          <cell r="B296" t="str">
            <v>UIF;Camps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0204/6523/0013</v>
          </cell>
          <cell r="B297" t="str">
            <v>Security Services;Council Pr</v>
          </cell>
          <cell r="C297">
            <v>280900</v>
          </cell>
          <cell r="D297">
            <v>0</v>
          </cell>
          <cell r="E297">
            <v>88396.49</v>
          </cell>
          <cell r="F297">
            <v>0</v>
          </cell>
          <cell r="G297">
            <v>88396.49</v>
          </cell>
        </row>
        <row r="298">
          <cell r="A298" t="str">
            <v>0204/6541/0014</v>
          </cell>
          <cell r="B298" t="str">
            <v>Subsistence &amp; Traveling;Camp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0204/6549/0013</v>
          </cell>
          <cell r="B299" t="str">
            <v>Insurance - External;Council</v>
          </cell>
          <cell r="C299">
            <v>0</v>
          </cell>
          <cell r="D299">
            <v>0</v>
          </cell>
          <cell r="E299">
            <v>345897.31</v>
          </cell>
          <cell r="F299">
            <v>-67616.87</v>
          </cell>
          <cell r="G299">
            <v>278280.44</v>
          </cell>
        </row>
        <row r="300">
          <cell r="A300" t="str">
            <v>0204/6801/0013</v>
          </cell>
          <cell r="B300" t="str">
            <v>R/M - Buildings;Council Prop</v>
          </cell>
          <cell r="C300">
            <v>1177440</v>
          </cell>
          <cell r="D300">
            <v>0</v>
          </cell>
          <cell r="E300">
            <v>138873.14000000001</v>
          </cell>
          <cell r="F300">
            <v>0</v>
          </cell>
          <cell r="G300">
            <v>138873.14000000001</v>
          </cell>
        </row>
        <row r="301">
          <cell r="A301" t="str">
            <v>0204/6802/0013</v>
          </cell>
          <cell r="B301" t="str">
            <v>R/M - Tools &amp; Equipment;Coun</v>
          </cell>
          <cell r="C301">
            <v>330750</v>
          </cell>
          <cell r="D301">
            <v>0</v>
          </cell>
          <cell r="E301">
            <v>362.5</v>
          </cell>
          <cell r="F301">
            <v>0</v>
          </cell>
          <cell r="G301">
            <v>362.5</v>
          </cell>
        </row>
        <row r="302">
          <cell r="A302" t="str">
            <v>0204/6803/0013</v>
          </cell>
          <cell r="B302" t="str">
            <v>R/M - Furniture &amp; Equipment;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0204/6804/0013</v>
          </cell>
          <cell r="B303" t="str">
            <v>R/M - Fencing;Council Proper</v>
          </cell>
          <cell r="C303">
            <v>10480</v>
          </cell>
          <cell r="D303">
            <v>0</v>
          </cell>
          <cell r="E303">
            <v>1222.3</v>
          </cell>
          <cell r="F303">
            <v>0</v>
          </cell>
          <cell r="G303">
            <v>1222.3</v>
          </cell>
        </row>
        <row r="304">
          <cell r="A304" t="str">
            <v>0204/6805/0013</v>
          </cell>
          <cell r="B304" t="str">
            <v>R/M - Sport Fields;Council P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0204/6806/0013</v>
          </cell>
          <cell r="B305" t="str">
            <v>R/M - Stormwater;Council Pro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</row>
        <row r="306">
          <cell r="A306" t="str">
            <v>0204/6807/0013</v>
          </cell>
          <cell r="B306" t="str">
            <v>R/M - Roads &amp; Streets;Counci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</row>
        <row r="307">
          <cell r="A307" t="str">
            <v>0204/6808/0013</v>
          </cell>
          <cell r="B307" t="str">
            <v>R/M - Vehicles &amp; Equipment;C</v>
          </cell>
          <cell r="C307">
            <v>0</v>
          </cell>
          <cell r="D307">
            <v>0</v>
          </cell>
          <cell r="E307">
            <v>29.74</v>
          </cell>
          <cell r="F307">
            <v>0</v>
          </cell>
          <cell r="G307">
            <v>29.74</v>
          </cell>
        </row>
        <row r="308">
          <cell r="A308" t="str">
            <v>0204/6809/0013</v>
          </cell>
          <cell r="B308" t="str">
            <v>R/M - Water Reticulation;Cou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</row>
        <row r="309">
          <cell r="A309" t="str">
            <v>0204/6810/0013</v>
          </cell>
          <cell r="B309" t="str">
            <v>R/M - Dumping Site;Council P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</row>
        <row r="310">
          <cell r="A310" t="str">
            <v>0204/6811/0013</v>
          </cell>
          <cell r="B310" t="str">
            <v>R/M - Traffic &amp; Road Signs;C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</row>
        <row r="311">
          <cell r="A311" t="str">
            <v>0204/6813/0013</v>
          </cell>
          <cell r="B311" t="str">
            <v>R/M - General ;Council Prope</v>
          </cell>
          <cell r="C311">
            <v>800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</row>
        <row r="312">
          <cell r="A312" t="str">
            <v>0204/6814/0013</v>
          </cell>
          <cell r="B312" t="str">
            <v>R/M - Street Lights;Council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</row>
        <row r="313">
          <cell r="A313" t="str">
            <v>0204/6815/0013</v>
          </cell>
          <cell r="B313" t="str">
            <v>R/M - Plant &amp; Equipment;Coun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</row>
        <row r="314">
          <cell r="A314" t="str">
            <v>0204/6816/0013</v>
          </cell>
          <cell r="B314" t="str">
            <v>R/M - Network;Council Proper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0204/6817/0013</v>
          </cell>
          <cell r="B315" t="str">
            <v>R/M - Meters;Council Propert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</row>
        <row r="316">
          <cell r="A316" t="str">
            <v>0204/6818/0013</v>
          </cell>
          <cell r="B316" t="str">
            <v>R/M - Grounds/Gardens;Counci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</row>
        <row r="317">
          <cell r="A317" t="str">
            <v>0204/8100/0013</v>
          </cell>
          <cell r="B317" t="str">
            <v>Rent - Buildings;Council Pro</v>
          </cell>
          <cell r="C317">
            <v>-2008000</v>
          </cell>
          <cell r="D317">
            <v>0</v>
          </cell>
          <cell r="E317">
            <v>369.25</v>
          </cell>
          <cell r="F317">
            <v>-13431.93</v>
          </cell>
          <cell r="G317">
            <v>-13062.68</v>
          </cell>
        </row>
        <row r="318">
          <cell r="A318" t="str">
            <v>0204/8101/0013</v>
          </cell>
          <cell r="B318" t="str">
            <v>Rent - Hall;Council Property</v>
          </cell>
          <cell r="C318">
            <v>-550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</row>
        <row r="319">
          <cell r="A319" t="str">
            <v>0204/8105/0014</v>
          </cell>
          <cell r="B319" t="str">
            <v>Rent - Camps;Camps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</row>
        <row r="320">
          <cell r="A320" t="str">
            <v>0204/8108/0013</v>
          </cell>
          <cell r="B320" t="str">
            <v>Vodacom Rental;Council Prope</v>
          </cell>
          <cell r="C320">
            <v>-67380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</row>
        <row r="321">
          <cell r="A321" t="str">
            <v>0204/8401/0013</v>
          </cell>
          <cell r="B321" t="str">
            <v>NT Grant - Equitable Share;C</v>
          </cell>
          <cell r="C321">
            <v>-1542580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</row>
        <row r="322">
          <cell r="B322" t="str">
            <v>Main account subtotal</v>
          </cell>
          <cell r="C322"/>
          <cell r="D322"/>
          <cell r="E322"/>
          <cell r="F322"/>
          <cell r="G322"/>
          <cell r="H322"/>
        </row>
        <row r="323">
          <cell r="A323">
            <v>204</v>
          </cell>
          <cell r="B323" t="str">
            <v>Main account total</v>
          </cell>
          <cell r="C323"/>
          <cell r="D323"/>
          <cell r="E323"/>
          <cell r="F323"/>
          <cell r="G323"/>
          <cell r="H323"/>
        </row>
        <row r="324">
          <cell r="A324" t="str">
            <v>---------------</v>
          </cell>
          <cell r="B324" t="str">
            <v>--------------------------------</v>
          </cell>
          <cell r="C324" t="str">
            <v>------------</v>
          </cell>
          <cell r="D324" t="str">
            <v>------------</v>
          </cell>
          <cell r="E324" t="str">
            <v>------------</v>
          </cell>
          <cell r="F324" t="str">
            <v>------------</v>
          </cell>
        </row>
        <row r="325">
          <cell r="A325">
            <v>205</v>
          </cell>
          <cell r="B325" t="str">
            <v>OTHER ADMINISTRATION</v>
          </cell>
          <cell r="C325"/>
          <cell r="D325"/>
          <cell r="E325"/>
          <cell r="F325"/>
          <cell r="G325"/>
          <cell r="H325"/>
        </row>
        <row r="326">
          <cell r="A326" t="str">
            <v>0205/1000/0003</v>
          </cell>
          <cell r="B326" t="str">
            <v>Salaries;Manager Administrat</v>
          </cell>
          <cell r="C326">
            <v>420370</v>
          </cell>
          <cell r="D326">
            <v>0</v>
          </cell>
          <cell r="E326">
            <v>214519.3</v>
          </cell>
          <cell r="F326">
            <v>0</v>
          </cell>
          <cell r="G326">
            <v>214519.3</v>
          </cell>
        </row>
        <row r="327">
          <cell r="A327" t="str">
            <v>0205/1000/0004</v>
          </cell>
          <cell r="B327" t="str">
            <v>Salaries;Manager Technical S</v>
          </cell>
          <cell r="C327">
            <v>1476050</v>
          </cell>
          <cell r="D327">
            <v>0</v>
          </cell>
          <cell r="E327">
            <v>517946.54</v>
          </cell>
          <cell r="F327">
            <v>0</v>
          </cell>
          <cell r="G327">
            <v>517946.54</v>
          </cell>
        </row>
        <row r="328">
          <cell r="A328" t="str">
            <v>0205/1000/0005</v>
          </cell>
          <cell r="B328" t="str">
            <v>Salaries;Internal Auditor</v>
          </cell>
          <cell r="C328">
            <v>0</v>
          </cell>
          <cell r="D328">
            <v>0</v>
          </cell>
          <cell r="E328">
            <v>61512.56</v>
          </cell>
          <cell r="F328">
            <v>0</v>
          </cell>
          <cell r="G328">
            <v>61512.56</v>
          </cell>
        </row>
        <row r="329">
          <cell r="A329" t="str">
            <v>0205/1000/0006</v>
          </cell>
          <cell r="B329" t="str">
            <v>Salaries;Administration</v>
          </cell>
          <cell r="C329">
            <v>1361920</v>
          </cell>
          <cell r="D329">
            <v>0</v>
          </cell>
          <cell r="E329">
            <v>737383.43</v>
          </cell>
          <cell r="F329">
            <v>-5106.1400000000003</v>
          </cell>
          <cell r="G329">
            <v>732277.29</v>
          </cell>
        </row>
        <row r="330">
          <cell r="A330" t="str">
            <v>0205/1001/0003</v>
          </cell>
          <cell r="B330" t="str">
            <v>Performance Bonus;Manager Ad</v>
          </cell>
          <cell r="C330">
            <v>95480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</row>
        <row r="331">
          <cell r="A331" t="str">
            <v>0205/1001/0004</v>
          </cell>
          <cell r="B331" t="str">
            <v>Performance Bonus;Manager Te</v>
          </cell>
          <cell r="C331">
            <v>95180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</row>
        <row r="332">
          <cell r="A332" t="str">
            <v>0205/1002/0003</v>
          </cell>
          <cell r="B332" t="str">
            <v>Annual Bonus;Manager Adminis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</row>
        <row r="333">
          <cell r="A333" t="str">
            <v>0205/1002/0004</v>
          </cell>
          <cell r="B333" t="str">
            <v>Annual Bonus;Manager Technic</v>
          </cell>
          <cell r="C333">
            <v>71620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</row>
        <row r="334">
          <cell r="A334" t="str">
            <v>0205/1002/0005</v>
          </cell>
          <cell r="B334" t="str">
            <v>Annual Bonus;Internal Audito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</row>
        <row r="335">
          <cell r="A335" t="str">
            <v>0205/1002/0006</v>
          </cell>
          <cell r="B335" t="str">
            <v>Annual Bonus;Administration</v>
          </cell>
          <cell r="C335">
            <v>110200</v>
          </cell>
          <cell r="D335">
            <v>0</v>
          </cell>
          <cell r="E335">
            <v>46607.97</v>
          </cell>
          <cell r="F335">
            <v>0</v>
          </cell>
          <cell r="G335">
            <v>46607.97</v>
          </cell>
        </row>
        <row r="336">
          <cell r="A336" t="str">
            <v>0205/1003/0003</v>
          </cell>
          <cell r="B336" t="str">
            <v>Allowance - Telephone;Manage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</row>
        <row r="337">
          <cell r="A337" t="str">
            <v>0205/1003/0004</v>
          </cell>
          <cell r="B337" t="str">
            <v>Allowance - Telephone;Manage</v>
          </cell>
          <cell r="C337">
            <v>5220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</row>
        <row r="338">
          <cell r="A338" t="str">
            <v>0205/1003/0005</v>
          </cell>
          <cell r="B338" t="str">
            <v>Allowance - Telephone;Intern</v>
          </cell>
          <cell r="C338">
            <v>0</v>
          </cell>
          <cell r="D338">
            <v>0</v>
          </cell>
          <cell r="E338">
            <v>1000</v>
          </cell>
          <cell r="F338">
            <v>0</v>
          </cell>
          <cell r="G338">
            <v>1000</v>
          </cell>
        </row>
        <row r="339">
          <cell r="A339" t="str">
            <v>0205/1003/0006</v>
          </cell>
          <cell r="B339" t="str">
            <v>Allowance - Telephone;Admini</v>
          </cell>
          <cell r="C339">
            <v>4810</v>
          </cell>
          <cell r="D339">
            <v>0</v>
          </cell>
          <cell r="E339">
            <v>6156</v>
          </cell>
          <cell r="F339">
            <v>0</v>
          </cell>
          <cell r="G339">
            <v>6156</v>
          </cell>
        </row>
        <row r="340">
          <cell r="A340" t="str">
            <v>0205/1005/0003</v>
          </cell>
          <cell r="B340" t="str">
            <v>Housing Subsidy ;Manager Adm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</row>
        <row r="341">
          <cell r="A341" t="str">
            <v>0205/1005/0004</v>
          </cell>
          <cell r="B341" t="str">
            <v>Housing Subsidy ;Manager Tec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</row>
        <row r="342">
          <cell r="A342" t="str">
            <v>0205/1005/0005</v>
          </cell>
          <cell r="B342" t="str">
            <v>Housing Subsidy ;Internal Au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</row>
        <row r="343">
          <cell r="A343" t="str">
            <v>0205/1005/0006</v>
          </cell>
          <cell r="B343" t="str">
            <v>Housing Subsidy ;Administrat</v>
          </cell>
          <cell r="C343">
            <v>860</v>
          </cell>
          <cell r="D343">
            <v>0</v>
          </cell>
          <cell r="E343">
            <v>17987.23</v>
          </cell>
          <cell r="F343">
            <v>0</v>
          </cell>
          <cell r="G343">
            <v>17987.23</v>
          </cell>
        </row>
        <row r="344">
          <cell r="A344" t="str">
            <v>0205/1006/0006</v>
          </cell>
          <cell r="B344" t="str">
            <v>Overtime;Administration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</row>
        <row r="345">
          <cell r="A345" t="str">
            <v>0205/1007/0003</v>
          </cell>
          <cell r="B345" t="str">
            <v>Allowance - Other;Manager Ad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</row>
        <row r="346">
          <cell r="A346" t="str">
            <v>0205/1007/0004</v>
          </cell>
          <cell r="B346" t="str">
            <v>Allowance - Other;Manager Te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</row>
        <row r="347">
          <cell r="A347" t="str">
            <v>0205/1007/0006</v>
          </cell>
          <cell r="B347" t="str">
            <v>Allowance - Other;Administra</v>
          </cell>
          <cell r="C347">
            <v>23060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0205/1009/0003</v>
          </cell>
          <cell r="B348" t="str">
            <v>Allowance - Vehicle;Manager</v>
          </cell>
          <cell r="C348">
            <v>160280</v>
          </cell>
          <cell r="D348">
            <v>0</v>
          </cell>
          <cell r="E348">
            <v>75000</v>
          </cell>
          <cell r="F348">
            <v>0</v>
          </cell>
          <cell r="G348">
            <v>75000</v>
          </cell>
        </row>
        <row r="349">
          <cell r="A349" t="str">
            <v>0205/1009/0004</v>
          </cell>
          <cell r="B349" t="str">
            <v>Allowance - Vehicle;Manager</v>
          </cell>
          <cell r="C349">
            <v>82100</v>
          </cell>
          <cell r="D349">
            <v>0</v>
          </cell>
          <cell r="E349">
            <v>3500</v>
          </cell>
          <cell r="F349">
            <v>0</v>
          </cell>
          <cell r="G349">
            <v>3500</v>
          </cell>
        </row>
        <row r="350">
          <cell r="A350" t="str">
            <v>0205/1009/0005</v>
          </cell>
          <cell r="B350" t="str">
            <v>Allowance - Vehicle;Internal</v>
          </cell>
          <cell r="C350">
            <v>0</v>
          </cell>
          <cell r="D350">
            <v>0</v>
          </cell>
          <cell r="E350">
            <v>14120</v>
          </cell>
          <cell r="F350">
            <v>0</v>
          </cell>
          <cell r="G350">
            <v>14120</v>
          </cell>
        </row>
        <row r="351">
          <cell r="A351" t="str">
            <v>0205/1009/0006</v>
          </cell>
          <cell r="B351" t="str">
            <v>Allowance - Vehicle;Administ</v>
          </cell>
          <cell r="C351">
            <v>108990</v>
          </cell>
          <cell r="D351">
            <v>0</v>
          </cell>
          <cell r="E351">
            <v>50560</v>
          </cell>
          <cell r="F351">
            <v>0</v>
          </cell>
          <cell r="G351">
            <v>50560</v>
          </cell>
        </row>
        <row r="352">
          <cell r="A352" t="str">
            <v>0205/1010/0003</v>
          </cell>
          <cell r="B352" t="str">
            <v>Industrial Council Levy;Mana</v>
          </cell>
          <cell r="C352">
            <v>150</v>
          </cell>
          <cell r="D352">
            <v>0</v>
          </cell>
          <cell r="E352">
            <v>38.1</v>
          </cell>
          <cell r="F352">
            <v>0</v>
          </cell>
          <cell r="G352">
            <v>38.1</v>
          </cell>
        </row>
        <row r="353">
          <cell r="A353" t="str">
            <v>0205/1010/0004</v>
          </cell>
          <cell r="B353" t="str">
            <v>Industrial Council Levy;Mana</v>
          </cell>
          <cell r="C353">
            <v>620</v>
          </cell>
          <cell r="D353">
            <v>0</v>
          </cell>
          <cell r="E353">
            <v>95.25</v>
          </cell>
          <cell r="F353">
            <v>0</v>
          </cell>
          <cell r="G353">
            <v>95.25</v>
          </cell>
        </row>
        <row r="354">
          <cell r="A354" t="str">
            <v>0205/1010/0005</v>
          </cell>
          <cell r="B354" t="str">
            <v>Industrial Council Levy;Inte</v>
          </cell>
          <cell r="C354">
            <v>0</v>
          </cell>
          <cell r="D354">
            <v>0</v>
          </cell>
          <cell r="E354">
            <v>19.05</v>
          </cell>
          <cell r="F354">
            <v>0</v>
          </cell>
          <cell r="G354">
            <v>19.05</v>
          </cell>
        </row>
        <row r="355">
          <cell r="A355" t="str">
            <v>0205/1010/0006</v>
          </cell>
          <cell r="B355" t="str">
            <v>Industrial Council Levy;Admi</v>
          </cell>
          <cell r="C355">
            <v>1230</v>
          </cell>
          <cell r="D355">
            <v>0</v>
          </cell>
          <cell r="E355">
            <v>368.3</v>
          </cell>
          <cell r="F355">
            <v>0</v>
          </cell>
          <cell r="G355">
            <v>368.3</v>
          </cell>
        </row>
        <row r="356">
          <cell r="A356" t="str">
            <v>0205/1011/0003</v>
          </cell>
          <cell r="B356" t="str">
            <v>Skills Development Levy;Mana</v>
          </cell>
          <cell r="C356">
            <v>5490</v>
          </cell>
          <cell r="D356">
            <v>0</v>
          </cell>
          <cell r="E356">
            <v>2731.68</v>
          </cell>
          <cell r="F356">
            <v>0</v>
          </cell>
          <cell r="G356">
            <v>2731.68</v>
          </cell>
        </row>
        <row r="357">
          <cell r="A357" t="str">
            <v>0205/1011/0004</v>
          </cell>
          <cell r="B357" t="str">
            <v>Skills Development Levy;Mana</v>
          </cell>
          <cell r="C357">
            <v>13880</v>
          </cell>
          <cell r="D357">
            <v>0</v>
          </cell>
          <cell r="E357">
            <v>4845.0600000000004</v>
          </cell>
          <cell r="F357">
            <v>0</v>
          </cell>
          <cell r="G357">
            <v>4845.0600000000004</v>
          </cell>
        </row>
        <row r="358">
          <cell r="A358" t="str">
            <v>0205/1011/0005</v>
          </cell>
          <cell r="B358" t="str">
            <v>Skills Development Levy;Inte</v>
          </cell>
          <cell r="C358">
            <v>0</v>
          </cell>
          <cell r="D358">
            <v>0</v>
          </cell>
          <cell r="E358">
            <v>703.93</v>
          </cell>
          <cell r="F358">
            <v>0</v>
          </cell>
          <cell r="G358">
            <v>703.93</v>
          </cell>
        </row>
        <row r="359">
          <cell r="A359" t="str">
            <v>0205/1011/0006</v>
          </cell>
          <cell r="B359" t="str">
            <v>Skills Development Levy;Admi</v>
          </cell>
          <cell r="C359">
            <v>14940</v>
          </cell>
          <cell r="D359">
            <v>0</v>
          </cell>
          <cell r="E359">
            <v>8881.2199999999993</v>
          </cell>
          <cell r="F359">
            <v>0</v>
          </cell>
          <cell r="G359">
            <v>8881.2199999999993</v>
          </cell>
        </row>
        <row r="360">
          <cell r="A360" t="str">
            <v>0205/1012/0003</v>
          </cell>
          <cell r="B360" t="str">
            <v>Compensation Commissioner;Ma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</row>
        <row r="361">
          <cell r="A361" t="str">
            <v>0205/1012/0004</v>
          </cell>
          <cell r="B361" t="str">
            <v>Compensation Commissioner;Ma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</row>
        <row r="362">
          <cell r="A362" t="str">
            <v>0205/1012/0005</v>
          </cell>
          <cell r="B362" t="str">
            <v>Compensation Commissioner;In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</row>
        <row r="363">
          <cell r="A363" t="str">
            <v>0205/1012/0006</v>
          </cell>
          <cell r="B363" t="str">
            <v>Compensation Commissioner;Ad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</row>
        <row r="364">
          <cell r="A364" t="str">
            <v>0205/1050/0003</v>
          </cell>
          <cell r="B364" t="str">
            <v>Medical Aid Fund;Manager Adm</v>
          </cell>
          <cell r="C364">
            <v>33100</v>
          </cell>
          <cell r="D364">
            <v>0</v>
          </cell>
          <cell r="E364">
            <v>15325.2</v>
          </cell>
          <cell r="F364">
            <v>0</v>
          </cell>
          <cell r="G364">
            <v>15325.2</v>
          </cell>
        </row>
        <row r="365">
          <cell r="A365" t="str">
            <v>0205/1050/0004</v>
          </cell>
          <cell r="B365" t="str">
            <v>Medical Aid Fund;Manager Tec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0205/1050/0005</v>
          </cell>
          <cell r="B366" t="str">
            <v>Medical Aid Fund;Internal Au</v>
          </cell>
          <cell r="C366">
            <v>0</v>
          </cell>
          <cell r="D366">
            <v>0</v>
          </cell>
          <cell r="E366">
            <v>2208</v>
          </cell>
          <cell r="F366">
            <v>0</v>
          </cell>
          <cell r="G366">
            <v>2208</v>
          </cell>
        </row>
        <row r="367">
          <cell r="A367" t="str">
            <v>0205/1050/0006</v>
          </cell>
          <cell r="B367" t="str">
            <v>Medical Aid Fund;Administrat</v>
          </cell>
          <cell r="C367">
            <v>121250</v>
          </cell>
          <cell r="D367">
            <v>0</v>
          </cell>
          <cell r="E367">
            <v>53298.6</v>
          </cell>
          <cell r="F367">
            <v>0</v>
          </cell>
          <cell r="G367">
            <v>53298.6</v>
          </cell>
        </row>
        <row r="368">
          <cell r="A368" t="str">
            <v>0205/1051/0003</v>
          </cell>
          <cell r="B368" t="str">
            <v>Pension Fund ;Manager Admini</v>
          </cell>
          <cell r="C368">
            <v>68220</v>
          </cell>
          <cell r="D368">
            <v>0</v>
          </cell>
          <cell r="E368">
            <v>38216.06</v>
          </cell>
          <cell r="F368">
            <v>0</v>
          </cell>
          <cell r="G368">
            <v>38216.06</v>
          </cell>
        </row>
        <row r="369">
          <cell r="A369" t="str">
            <v>0205/1051/0004</v>
          </cell>
          <cell r="B369" t="str">
            <v>Pension Fund ;Manager Techni</v>
          </cell>
          <cell r="C369">
            <v>175250</v>
          </cell>
          <cell r="D369">
            <v>0</v>
          </cell>
          <cell r="E369">
            <v>52074.81</v>
          </cell>
          <cell r="F369">
            <v>0</v>
          </cell>
          <cell r="G369">
            <v>52074.81</v>
          </cell>
        </row>
        <row r="370">
          <cell r="A370" t="str">
            <v>0205/1051/0005</v>
          </cell>
          <cell r="B370" t="str">
            <v>Pension Fund ;Internal Audit</v>
          </cell>
          <cell r="C370">
            <v>0</v>
          </cell>
          <cell r="D370">
            <v>0</v>
          </cell>
          <cell r="E370">
            <v>10246.6</v>
          </cell>
          <cell r="F370">
            <v>0</v>
          </cell>
          <cell r="G370">
            <v>10246.6</v>
          </cell>
        </row>
        <row r="371">
          <cell r="A371" t="str">
            <v>0205/1051/0006</v>
          </cell>
          <cell r="B371" t="str">
            <v>Pension Fund ;Administration</v>
          </cell>
          <cell r="C371">
            <v>239960</v>
          </cell>
          <cell r="D371">
            <v>0</v>
          </cell>
          <cell r="E371">
            <v>147025.42000000001</v>
          </cell>
          <cell r="F371">
            <v>0</v>
          </cell>
          <cell r="G371">
            <v>147025.42000000001</v>
          </cell>
        </row>
        <row r="372">
          <cell r="A372" t="str">
            <v>0205/1052/0003</v>
          </cell>
          <cell r="B372" t="str">
            <v>UIF;Manager Administration</v>
          </cell>
          <cell r="C372">
            <v>4200</v>
          </cell>
          <cell r="D372">
            <v>0</v>
          </cell>
          <cell r="E372">
            <v>892.32</v>
          </cell>
          <cell r="F372">
            <v>0</v>
          </cell>
          <cell r="G372">
            <v>892.32</v>
          </cell>
        </row>
        <row r="373">
          <cell r="A373" t="str">
            <v>0205/1052/0004</v>
          </cell>
          <cell r="B373" t="str">
            <v>UIF;Manager Technical Servic</v>
          </cell>
          <cell r="C373">
            <v>15160</v>
          </cell>
          <cell r="D373">
            <v>0</v>
          </cell>
          <cell r="E373">
            <v>2379.52</v>
          </cell>
          <cell r="F373">
            <v>0</v>
          </cell>
          <cell r="G373">
            <v>2379.52</v>
          </cell>
        </row>
        <row r="374">
          <cell r="A374" t="str">
            <v>0205/1052/0005</v>
          </cell>
          <cell r="B374" t="str">
            <v>UIF;Internal Auditor</v>
          </cell>
          <cell r="C374">
            <v>0</v>
          </cell>
          <cell r="D374">
            <v>0</v>
          </cell>
          <cell r="E374">
            <v>446.16</v>
          </cell>
          <cell r="F374">
            <v>0</v>
          </cell>
          <cell r="G374">
            <v>446.16</v>
          </cell>
        </row>
        <row r="375">
          <cell r="A375" t="str">
            <v>0205/1052/0006</v>
          </cell>
          <cell r="B375" t="str">
            <v>UIF;Administration</v>
          </cell>
          <cell r="C375">
            <v>14330</v>
          </cell>
          <cell r="D375">
            <v>0</v>
          </cell>
          <cell r="E375">
            <v>6467.38</v>
          </cell>
          <cell r="F375">
            <v>0</v>
          </cell>
          <cell r="G375">
            <v>6467.38</v>
          </cell>
        </row>
        <row r="376">
          <cell r="A376" t="str">
            <v>0205/1055/0006</v>
          </cell>
          <cell r="B376" t="str">
            <v>Medical - PJS Vorster;Admini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A377" t="str">
            <v>0205/6208/0004</v>
          </cell>
          <cell r="B377" t="str">
            <v>MIG Repayment;Manager Techni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0205/6209/0004</v>
          </cell>
          <cell r="B378" t="str">
            <v>DWAF Repayment;Manager Techn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</row>
        <row r="379">
          <cell r="A379" t="str">
            <v>0205/6214/0006</v>
          </cell>
          <cell r="B379" t="str">
            <v>MSIG Projects;Administration</v>
          </cell>
          <cell r="C379">
            <v>890000</v>
          </cell>
          <cell r="D379">
            <v>0</v>
          </cell>
          <cell r="E379">
            <v>200000</v>
          </cell>
          <cell r="F379">
            <v>-200000</v>
          </cell>
          <cell r="G379">
            <v>0</v>
          </cell>
        </row>
        <row r="380">
          <cell r="A380" t="str">
            <v>0205/6217/0004</v>
          </cell>
          <cell r="B380" t="str">
            <v>PMU Projects;Manager Technic</v>
          </cell>
          <cell r="C380">
            <v>894350</v>
          </cell>
          <cell r="D380">
            <v>0</v>
          </cell>
          <cell r="E380">
            <v>438.6</v>
          </cell>
          <cell r="F380">
            <v>0</v>
          </cell>
          <cell r="G380">
            <v>438.6</v>
          </cell>
        </row>
        <row r="381">
          <cell r="A381" t="str">
            <v>0205/6501/0006</v>
          </cell>
          <cell r="B381" t="str">
            <v>Project - Performance Man;Ad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</row>
        <row r="382">
          <cell r="A382" t="str">
            <v>0205/6511/0006</v>
          </cell>
          <cell r="B382" t="str">
            <v>Advertisements;Administratio</v>
          </cell>
          <cell r="C382">
            <v>273040</v>
          </cell>
          <cell r="D382">
            <v>0</v>
          </cell>
          <cell r="E382">
            <v>63513.25</v>
          </cell>
          <cell r="F382">
            <v>0</v>
          </cell>
          <cell r="G382">
            <v>63513.25</v>
          </cell>
        </row>
        <row r="383">
          <cell r="A383" t="str">
            <v>0205/6514/0003</v>
          </cell>
          <cell r="B383" t="str">
            <v>Printing &amp; Stationary;Manage</v>
          </cell>
          <cell r="C383">
            <v>0</v>
          </cell>
          <cell r="D383">
            <v>0</v>
          </cell>
          <cell r="E383">
            <v>170.61</v>
          </cell>
          <cell r="F383">
            <v>0</v>
          </cell>
          <cell r="G383">
            <v>170.61</v>
          </cell>
        </row>
        <row r="384">
          <cell r="A384" t="str">
            <v>0205/6514/0004</v>
          </cell>
          <cell r="B384" t="str">
            <v>Printing &amp; Stationary;Manage</v>
          </cell>
          <cell r="C384">
            <v>310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0205/6514/0005</v>
          </cell>
          <cell r="B385" t="str">
            <v>Printing &amp; Stationary;Intern</v>
          </cell>
          <cell r="C385">
            <v>198740</v>
          </cell>
          <cell r="D385">
            <v>0</v>
          </cell>
          <cell r="E385">
            <v>12315.57</v>
          </cell>
          <cell r="F385">
            <v>0</v>
          </cell>
          <cell r="G385">
            <v>12315.57</v>
          </cell>
        </row>
        <row r="386">
          <cell r="A386" t="str">
            <v>0205/6514/0006</v>
          </cell>
          <cell r="B386" t="str">
            <v>Printing &amp; Stationary;Admini</v>
          </cell>
          <cell r="C386">
            <v>105160</v>
          </cell>
          <cell r="D386">
            <v>0</v>
          </cell>
          <cell r="E386">
            <v>15913.66</v>
          </cell>
          <cell r="F386">
            <v>0</v>
          </cell>
          <cell r="G386">
            <v>15913.66</v>
          </cell>
        </row>
        <row r="387">
          <cell r="A387" t="str">
            <v>0205/6518/0005</v>
          </cell>
          <cell r="B387" t="str">
            <v>Audit Committee Fees;Interna</v>
          </cell>
          <cell r="C387">
            <v>12660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</row>
        <row r="388">
          <cell r="A388" t="str">
            <v>0205/6519/0006</v>
          </cell>
          <cell r="B388" t="str">
            <v>Special Programs Unit;Admini</v>
          </cell>
          <cell r="C388">
            <v>4330</v>
          </cell>
          <cell r="D388">
            <v>0</v>
          </cell>
          <cell r="E388">
            <v>37367.910000000003</v>
          </cell>
          <cell r="F388">
            <v>-4385.96</v>
          </cell>
          <cell r="G388">
            <v>32981.950000000004</v>
          </cell>
        </row>
        <row r="389">
          <cell r="A389" t="str">
            <v>0205/6522/0003</v>
          </cell>
          <cell r="B389" t="str">
            <v>Publications;Manager Adminis</v>
          </cell>
          <cell r="C389">
            <v>0</v>
          </cell>
          <cell r="D389">
            <v>0</v>
          </cell>
          <cell r="E389">
            <v>298.93</v>
          </cell>
          <cell r="F389">
            <v>0</v>
          </cell>
          <cell r="G389">
            <v>298.93</v>
          </cell>
        </row>
        <row r="390">
          <cell r="A390" t="str">
            <v>0205/6522/0004</v>
          </cell>
          <cell r="B390" t="str">
            <v>Publications;Manager Technic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</row>
        <row r="391">
          <cell r="A391" t="str">
            <v>0205/6522/0005</v>
          </cell>
          <cell r="B391" t="str">
            <v>Publications;Internal Audito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0205/6522/0006</v>
          </cell>
          <cell r="B392" t="str">
            <v>Publications;Administration</v>
          </cell>
          <cell r="C392">
            <v>12320</v>
          </cell>
          <cell r="D392">
            <v>0</v>
          </cell>
          <cell r="E392">
            <v>12666.9</v>
          </cell>
          <cell r="F392">
            <v>0</v>
          </cell>
          <cell r="G392">
            <v>12666.9</v>
          </cell>
        </row>
        <row r="393">
          <cell r="A393" t="str">
            <v>0205/6525/0005</v>
          </cell>
          <cell r="B393" t="str">
            <v>Postage;Internal Auditor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</row>
        <row r="394">
          <cell r="A394" t="str">
            <v>0205/6525/0006</v>
          </cell>
          <cell r="B394" t="str">
            <v>Postage;Administration</v>
          </cell>
          <cell r="C394">
            <v>380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0205/6528/0006</v>
          </cell>
          <cell r="B395" t="str">
            <v>Legal Costs;Administration</v>
          </cell>
          <cell r="C395">
            <v>500000</v>
          </cell>
          <cell r="D395">
            <v>0</v>
          </cell>
          <cell r="E395">
            <v>117024.34</v>
          </cell>
          <cell r="F395">
            <v>0</v>
          </cell>
          <cell r="G395">
            <v>117024.34</v>
          </cell>
        </row>
        <row r="396">
          <cell r="A396" t="str">
            <v>0205/6529/0006</v>
          </cell>
          <cell r="B396" t="str">
            <v>Rent - Office Equipment;Admi</v>
          </cell>
          <cell r="C396">
            <v>400000</v>
          </cell>
          <cell r="D396">
            <v>0</v>
          </cell>
          <cell r="E396">
            <v>126579.34</v>
          </cell>
          <cell r="F396">
            <v>-42032</v>
          </cell>
          <cell r="G396">
            <v>84547.34</v>
          </cell>
        </row>
        <row r="397">
          <cell r="A397" t="str">
            <v>0205/6534/0003</v>
          </cell>
          <cell r="B397" t="str">
            <v>Membership Fees;Manager Admi</v>
          </cell>
          <cell r="C397">
            <v>4550</v>
          </cell>
          <cell r="D397">
            <v>0</v>
          </cell>
          <cell r="E397">
            <v>1500</v>
          </cell>
          <cell r="F397">
            <v>0</v>
          </cell>
          <cell r="G397">
            <v>1500</v>
          </cell>
        </row>
        <row r="398">
          <cell r="A398" t="str">
            <v>0205/6534/0004</v>
          </cell>
          <cell r="B398" t="str">
            <v>Membership Fees;Manager Tech</v>
          </cell>
          <cell r="C398">
            <v>1380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</row>
        <row r="399">
          <cell r="A399" t="str">
            <v>0205/6534/0005</v>
          </cell>
          <cell r="B399" t="str">
            <v>Membership Fees;Internal Aud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</row>
        <row r="400">
          <cell r="A400" t="str">
            <v>0205/6535/0005</v>
          </cell>
          <cell r="B400" t="str">
            <v>Inventory (tools,equip,etc.)</v>
          </cell>
          <cell r="C400">
            <v>850</v>
          </cell>
          <cell r="D400">
            <v>0</v>
          </cell>
          <cell r="E400">
            <v>97920</v>
          </cell>
          <cell r="F400">
            <v>0</v>
          </cell>
          <cell r="G400">
            <v>97920</v>
          </cell>
        </row>
        <row r="401">
          <cell r="A401" t="str">
            <v>0205/6535/0006</v>
          </cell>
          <cell r="B401" t="str">
            <v>Inventory (tools,equip,etc.)</v>
          </cell>
          <cell r="C401">
            <v>45320</v>
          </cell>
          <cell r="D401">
            <v>0</v>
          </cell>
          <cell r="E401">
            <v>372.02</v>
          </cell>
          <cell r="F401">
            <v>0</v>
          </cell>
          <cell r="G401">
            <v>372.02</v>
          </cell>
        </row>
        <row r="402">
          <cell r="A402" t="str">
            <v>0205/6538/0003</v>
          </cell>
          <cell r="B402" t="str">
            <v>Entertainment;Manager Admini</v>
          </cell>
          <cell r="C402">
            <v>9040</v>
          </cell>
          <cell r="D402">
            <v>0</v>
          </cell>
          <cell r="E402">
            <v>2323.94</v>
          </cell>
          <cell r="F402">
            <v>0</v>
          </cell>
          <cell r="G402">
            <v>2323.94</v>
          </cell>
        </row>
        <row r="403">
          <cell r="A403" t="str">
            <v>0205/6538/0004</v>
          </cell>
          <cell r="B403" t="str">
            <v>Entertainment;Manager Techni</v>
          </cell>
          <cell r="C403">
            <v>1390</v>
          </cell>
          <cell r="D403">
            <v>0</v>
          </cell>
          <cell r="E403">
            <v>16400</v>
          </cell>
          <cell r="F403">
            <v>0</v>
          </cell>
          <cell r="G403">
            <v>16400</v>
          </cell>
        </row>
        <row r="404">
          <cell r="A404" t="str">
            <v>0205/6539/0005</v>
          </cell>
          <cell r="B404" t="str">
            <v>Training;Internal Auditor</v>
          </cell>
          <cell r="C404">
            <v>0</v>
          </cell>
          <cell r="D404">
            <v>0</v>
          </cell>
          <cell r="E404">
            <v>66950</v>
          </cell>
          <cell r="F404">
            <v>0</v>
          </cell>
          <cell r="G404">
            <v>66950</v>
          </cell>
        </row>
        <row r="405">
          <cell r="A405" t="str">
            <v>0205/6539/0006</v>
          </cell>
          <cell r="B405" t="str">
            <v>Training;Administration</v>
          </cell>
          <cell r="C405">
            <v>0</v>
          </cell>
          <cell r="D405">
            <v>0</v>
          </cell>
          <cell r="E405">
            <v>2100</v>
          </cell>
          <cell r="F405">
            <v>0</v>
          </cell>
          <cell r="G405">
            <v>2100</v>
          </cell>
        </row>
        <row r="406">
          <cell r="A406" t="str">
            <v>0205/6541/0003</v>
          </cell>
          <cell r="B406" t="str">
            <v>Subsistence &amp; Traveling;Mana</v>
          </cell>
          <cell r="C406">
            <v>57740</v>
          </cell>
          <cell r="D406">
            <v>0</v>
          </cell>
          <cell r="E406">
            <v>35414.43</v>
          </cell>
          <cell r="F406">
            <v>0</v>
          </cell>
          <cell r="G406">
            <v>35414.43</v>
          </cell>
        </row>
        <row r="407">
          <cell r="A407" t="str">
            <v>0205/6541/0004</v>
          </cell>
          <cell r="B407" t="str">
            <v>Subsistence &amp; Traveling;Mana</v>
          </cell>
          <cell r="C407">
            <v>120970</v>
          </cell>
          <cell r="D407">
            <v>0</v>
          </cell>
          <cell r="E407">
            <v>32205.99</v>
          </cell>
          <cell r="F407">
            <v>0</v>
          </cell>
          <cell r="G407">
            <v>32205.99</v>
          </cell>
        </row>
        <row r="408">
          <cell r="A408" t="str">
            <v>0205/6541/0005</v>
          </cell>
          <cell r="B408" t="str">
            <v>Subsistence &amp; Traveling;Inte</v>
          </cell>
          <cell r="C408">
            <v>4280</v>
          </cell>
          <cell r="D408">
            <v>0</v>
          </cell>
          <cell r="E408">
            <v>7840.8</v>
          </cell>
          <cell r="F408">
            <v>0</v>
          </cell>
          <cell r="G408">
            <v>7840.8</v>
          </cell>
        </row>
        <row r="409">
          <cell r="A409" t="str">
            <v>0205/6541/0006</v>
          </cell>
          <cell r="B409" t="str">
            <v>Subsistence &amp; Traveling;Admi</v>
          </cell>
          <cell r="C409">
            <v>126120</v>
          </cell>
          <cell r="D409">
            <v>0</v>
          </cell>
          <cell r="E409">
            <v>79045.97</v>
          </cell>
          <cell r="F409">
            <v>-692.7</v>
          </cell>
          <cell r="G409">
            <v>78353.27</v>
          </cell>
        </row>
        <row r="410">
          <cell r="A410" t="str">
            <v>0205/6542/0006</v>
          </cell>
          <cell r="B410" t="str">
            <v>Computer Costs;Administratio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</row>
        <row r="411">
          <cell r="A411" t="str">
            <v>0205/6543/0006</v>
          </cell>
          <cell r="B411" t="str">
            <v>Cleaning Materials;Administr</v>
          </cell>
          <cell r="C411">
            <v>59530</v>
          </cell>
          <cell r="D411">
            <v>0</v>
          </cell>
          <cell r="E411">
            <v>7338.12</v>
          </cell>
          <cell r="F411">
            <v>0</v>
          </cell>
          <cell r="G411">
            <v>7338.12</v>
          </cell>
        </row>
        <row r="412">
          <cell r="A412" t="str">
            <v>0205/6544/0005</v>
          </cell>
          <cell r="B412" t="str">
            <v>Telephone Charges;Internal A</v>
          </cell>
          <cell r="C412">
            <v>0</v>
          </cell>
          <cell r="D412">
            <v>0</v>
          </cell>
          <cell r="E412">
            <v>421733.71</v>
          </cell>
          <cell r="F412">
            <v>0</v>
          </cell>
          <cell r="G412">
            <v>421733.71</v>
          </cell>
        </row>
        <row r="413">
          <cell r="A413" t="str">
            <v>0205/6544/0006</v>
          </cell>
          <cell r="B413" t="str">
            <v>Telephone Charges;Administra</v>
          </cell>
          <cell r="C413">
            <v>281880</v>
          </cell>
          <cell r="D413">
            <v>0</v>
          </cell>
          <cell r="E413">
            <v>175677.42</v>
          </cell>
          <cell r="F413">
            <v>0</v>
          </cell>
          <cell r="G413">
            <v>175677.42</v>
          </cell>
        </row>
        <row r="414">
          <cell r="A414" t="str">
            <v>0205/6546/0006</v>
          </cell>
          <cell r="B414" t="str">
            <v>Uniforms &amp; Protective Clothi</v>
          </cell>
          <cell r="C414">
            <v>860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</row>
        <row r="415">
          <cell r="A415" t="str">
            <v>0205/6552/0006</v>
          </cell>
          <cell r="B415" t="str">
            <v>Fuel &amp; Oil - Vehicles;Admini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</row>
        <row r="416">
          <cell r="A416" t="str">
            <v>0205/6554/0005</v>
          </cell>
          <cell r="B416" t="str">
            <v>Consumables;Internal Auditor</v>
          </cell>
          <cell r="C416">
            <v>640</v>
          </cell>
          <cell r="D416">
            <v>0</v>
          </cell>
          <cell r="E416">
            <v>7450.85</v>
          </cell>
          <cell r="F416">
            <v>0</v>
          </cell>
          <cell r="G416">
            <v>7450.85</v>
          </cell>
        </row>
        <row r="417">
          <cell r="A417" t="str">
            <v>0205/6554/0006</v>
          </cell>
          <cell r="B417" t="str">
            <v>Consumables;Administration</v>
          </cell>
          <cell r="C417">
            <v>1980</v>
          </cell>
          <cell r="D417">
            <v>0</v>
          </cell>
          <cell r="E417">
            <v>4798.05</v>
          </cell>
          <cell r="F417">
            <v>0</v>
          </cell>
          <cell r="G417">
            <v>4798.05</v>
          </cell>
        </row>
        <row r="418">
          <cell r="A418" t="str">
            <v>0205/6556/0006</v>
          </cell>
          <cell r="B418" t="str">
            <v>MSIG - Expenses;Administrati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</row>
        <row r="419">
          <cell r="A419" t="str">
            <v>0205/6561/0006</v>
          </cell>
          <cell r="B419" t="str">
            <v>CCA - Vehicles, Plant &amp; Equi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</row>
        <row r="420">
          <cell r="A420" t="str">
            <v>0205/6565/0003</v>
          </cell>
          <cell r="B420" t="str">
            <v>Professional Services;Manage</v>
          </cell>
          <cell r="C420">
            <v>60000</v>
          </cell>
          <cell r="D420">
            <v>0</v>
          </cell>
          <cell r="E420">
            <v>145198.04</v>
          </cell>
          <cell r="F420">
            <v>0</v>
          </cell>
          <cell r="G420">
            <v>145198.04</v>
          </cell>
        </row>
        <row r="421">
          <cell r="A421" t="str">
            <v>0205/6565/0006</v>
          </cell>
          <cell r="B421" t="str">
            <v>Professional Services;Admini</v>
          </cell>
          <cell r="C421">
            <v>100000</v>
          </cell>
          <cell r="D421">
            <v>0</v>
          </cell>
          <cell r="E421">
            <v>452685.08</v>
          </cell>
          <cell r="F421">
            <v>0</v>
          </cell>
          <cell r="G421">
            <v>452685.08</v>
          </cell>
        </row>
        <row r="422">
          <cell r="A422" t="str">
            <v>0205/6568/0005</v>
          </cell>
          <cell r="B422" t="str">
            <v>Internal Audit Fees;Internal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</row>
        <row r="423">
          <cell r="A423" t="str">
            <v>0205/6570/0006</v>
          </cell>
          <cell r="B423" t="str">
            <v>Quarterly Newsletters;Admini</v>
          </cell>
          <cell r="C423">
            <v>60000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</row>
        <row r="424">
          <cell r="A424" t="str">
            <v>0205/6801/0006</v>
          </cell>
          <cell r="B424" t="str">
            <v>R/M - Buildings;Administrati</v>
          </cell>
          <cell r="C424">
            <v>0</v>
          </cell>
          <cell r="D424">
            <v>0</v>
          </cell>
          <cell r="E424">
            <v>43090</v>
          </cell>
          <cell r="F424">
            <v>0</v>
          </cell>
          <cell r="G424">
            <v>43090</v>
          </cell>
        </row>
        <row r="425">
          <cell r="A425" t="str">
            <v>0205/6803/0005</v>
          </cell>
          <cell r="B425" t="str">
            <v>R/M - Furniture &amp; Equipment;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</row>
        <row r="426">
          <cell r="A426" t="str">
            <v>0205/6803/0006</v>
          </cell>
          <cell r="B426" t="str">
            <v>R/M - Furniture &amp; Equipment;</v>
          </cell>
          <cell r="C426">
            <v>160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</row>
        <row r="427">
          <cell r="A427" t="str">
            <v>0205/6808/0006</v>
          </cell>
          <cell r="B427" t="str">
            <v>R/M - Vehicles &amp; Equipment;A</v>
          </cell>
          <cell r="C427">
            <v>90</v>
          </cell>
          <cell r="D427">
            <v>0</v>
          </cell>
          <cell r="E427">
            <v>294.05</v>
          </cell>
          <cell r="F427">
            <v>-134.05000000000001</v>
          </cell>
          <cell r="G427">
            <v>160</v>
          </cell>
        </row>
        <row r="428">
          <cell r="A428" t="str">
            <v>0205/6819/0006</v>
          </cell>
          <cell r="B428" t="str">
            <v>R/M - Website;Administration</v>
          </cell>
          <cell r="C428">
            <v>150000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</row>
        <row r="429">
          <cell r="A429" t="str">
            <v>0205/7501/0005</v>
          </cell>
          <cell r="B429" t="str">
            <v>Contr - Leave Reserve;Intern</v>
          </cell>
          <cell r="C429">
            <v>110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</row>
        <row r="430">
          <cell r="A430" t="str">
            <v>0205/7501/0006</v>
          </cell>
          <cell r="B430" t="str">
            <v>Contr - Leave Reserve;Admini</v>
          </cell>
          <cell r="C430">
            <v>110</v>
          </cell>
          <cell r="D430">
            <v>0</v>
          </cell>
          <cell r="E430">
            <v>26777.88</v>
          </cell>
          <cell r="F430">
            <v>0</v>
          </cell>
          <cell r="G430">
            <v>26777.88</v>
          </cell>
        </row>
        <row r="431">
          <cell r="A431" t="str">
            <v>0205/7502/0005</v>
          </cell>
          <cell r="B431" t="str">
            <v>Contr Fund - Pro-rata Bonus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</row>
        <row r="432">
          <cell r="A432" t="str">
            <v>0205/7502/0006</v>
          </cell>
          <cell r="B432" t="str">
            <v>Contr Fund - Pro-rata Bonus</v>
          </cell>
          <cell r="C432">
            <v>18400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</row>
        <row r="433">
          <cell r="A433" t="str">
            <v>0205/8401/0003</v>
          </cell>
          <cell r="B433" t="str">
            <v>NT Grant - Equitable Share;M</v>
          </cell>
          <cell r="C433">
            <v>-538910</v>
          </cell>
          <cell r="D433">
            <v>0</v>
          </cell>
          <cell r="E433">
            <v>890000</v>
          </cell>
          <cell r="F433">
            <v>-890000</v>
          </cell>
          <cell r="G433">
            <v>0</v>
          </cell>
        </row>
        <row r="434">
          <cell r="A434" t="str">
            <v>0205/8401/0004</v>
          </cell>
          <cell r="B434" t="str">
            <v>NT Grant - Equitable Share;M</v>
          </cell>
          <cell r="C434">
            <v>-604670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</row>
        <row r="435">
          <cell r="A435" t="str">
            <v>0205/8401/0005</v>
          </cell>
          <cell r="B435" t="str">
            <v>NT Grant - Equitable Share;I</v>
          </cell>
          <cell r="C435">
            <v>-1379900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</row>
        <row r="436">
          <cell r="A436" t="str">
            <v>0205/8401/0006</v>
          </cell>
          <cell r="B436" t="str">
            <v>NT Grant - Equitable Share;A</v>
          </cell>
          <cell r="C436">
            <v>-4075540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</row>
        <row r="437">
          <cell r="A437" t="str">
            <v>0205/8404/0006</v>
          </cell>
          <cell r="B437" t="str">
            <v>NT Grant - MSIG;Administrati</v>
          </cell>
          <cell r="C437">
            <v>-890000</v>
          </cell>
          <cell r="D437">
            <v>0</v>
          </cell>
          <cell r="E437">
            <v>0</v>
          </cell>
          <cell r="F437">
            <v>-890000</v>
          </cell>
          <cell r="G437">
            <v>-890000</v>
          </cell>
        </row>
        <row r="438">
          <cell r="A438" t="str">
            <v>0205/8405/0003</v>
          </cell>
          <cell r="B438" t="str">
            <v>Prov Gov - Man Remuneration;</v>
          </cell>
          <cell r="C438">
            <v>-742370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0205/8405/0004</v>
          </cell>
          <cell r="B439" t="str">
            <v>Prov Gov - Man Remuneration;</v>
          </cell>
          <cell r="C439">
            <v>-742370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</row>
        <row r="440">
          <cell r="A440" t="str">
            <v>0205/8450/0004</v>
          </cell>
          <cell r="B440" t="str">
            <v>NT Grant - MIG;Manager Techn</v>
          </cell>
          <cell r="C440">
            <v>-894350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</row>
        <row r="441">
          <cell r="A441" t="str">
            <v>0205/8452/0004</v>
          </cell>
          <cell r="B441" t="str">
            <v>Prov Gov - DWAF;Manager Tech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</row>
        <row r="442">
          <cell r="A442" t="str">
            <v>0205/8508/0006</v>
          </cell>
          <cell r="B442" t="str">
            <v>Sundry Income;Administration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</row>
        <row r="443">
          <cell r="A443" t="str">
            <v>0205/8518/0006</v>
          </cell>
          <cell r="B443" t="str">
            <v>Legal Fees;Administration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</row>
        <row r="444">
          <cell r="B444" t="str">
            <v>Main account subtotal</v>
          </cell>
          <cell r="C444"/>
          <cell r="D444"/>
          <cell r="E444"/>
          <cell r="F444"/>
          <cell r="G444"/>
          <cell r="H444"/>
        </row>
        <row r="445">
          <cell r="A445">
            <v>205</v>
          </cell>
          <cell r="B445" t="str">
            <v>Main account total</v>
          </cell>
          <cell r="C445"/>
          <cell r="D445"/>
          <cell r="E445"/>
          <cell r="F445"/>
          <cell r="G445"/>
          <cell r="H445"/>
        </row>
        <row r="446">
          <cell r="A446" t="str">
            <v>---------------</v>
          </cell>
          <cell r="B446" t="str">
            <v>--------------------------------</v>
          </cell>
          <cell r="C446" t="str">
            <v>------------</v>
          </cell>
          <cell r="D446" t="str">
            <v>------------</v>
          </cell>
          <cell r="E446" t="str">
            <v>------------</v>
          </cell>
          <cell r="F446" t="str">
            <v>------------</v>
          </cell>
        </row>
        <row r="447">
          <cell r="A447">
            <v>301</v>
          </cell>
          <cell r="B447" t="str">
            <v>PLANNING &amp; DEVELOPEMENT</v>
          </cell>
          <cell r="C447"/>
          <cell r="D447"/>
          <cell r="E447"/>
          <cell r="F447"/>
          <cell r="G447"/>
          <cell r="H447"/>
        </row>
        <row r="448">
          <cell r="A448" t="str">
            <v>0301/1000/0000</v>
          </cell>
          <cell r="B448" t="str">
            <v>Salaries;</v>
          </cell>
          <cell r="C448">
            <v>976410</v>
          </cell>
          <cell r="D448">
            <v>0</v>
          </cell>
          <cell r="E448">
            <v>568022.07999999996</v>
          </cell>
          <cell r="F448">
            <v>0</v>
          </cell>
          <cell r="G448">
            <v>568022.07999999996</v>
          </cell>
        </row>
        <row r="449">
          <cell r="A449" t="str">
            <v>0301/1002/0000</v>
          </cell>
          <cell r="B449" t="str">
            <v>Annual Bonus;</v>
          </cell>
          <cell r="C449">
            <v>80960</v>
          </cell>
          <cell r="D449">
            <v>0</v>
          </cell>
          <cell r="E449">
            <v>17101.919999999998</v>
          </cell>
          <cell r="F449">
            <v>0</v>
          </cell>
          <cell r="G449">
            <v>17101.919999999998</v>
          </cell>
        </row>
        <row r="450">
          <cell r="A450" t="str">
            <v>0301/1003/0000</v>
          </cell>
          <cell r="B450" t="str">
            <v>Allowance - Telephone;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</row>
        <row r="451">
          <cell r="A451" t="str">
            <v>0301/1005/0000</v>
          </cell>
          <cell r="B451" t="str">
            <v>Housing Subsidy ;</v>
          </cell>
          <cell r="C451">
            <v>6600</v>
          </cell>
          <cell r="D451">
            <v>0</v>
          </cell>
          <cell r="E451">
            <v>2868</v>
          </cell>
          <cell r="F451">
            <v>0</v>
          </cell>
          <cell r="G451">
            <v>2868</v>
          </cell>
        </row>
        <row r="452">
          <cell r="A452" t="str">
            <v>0301/1006/0000</v>
          </cell>
          <cell r="B452" t="str">
            <v>Overtime;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</row>
        <row r="453">
          <cell r="A453" t="str">
            <v>0301/1007/0000</v>
          </cell>
          <cell r="B453" t="str">
            <v>Allowance - Other;</v>
          </cell>
          <cell r="C453">
            <v>5140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</row>
        <row r="454">
          <cell r="A454" t="str">
            <v>0301/1009/0000</v>
          </cell>
          <cell r="B454" t="str">
            <v>Allowance - Vehicle;</v>
          </cell>
          <cell r="C454">
            <v>193040</v>
          </cell>
          <cell r="D454">
            <v>0</v>
          </cell>
          <cell r="E454">
            <v>111000</v>
          </cell>
          <cell r="F454">
            <v>0</v>
          </cell>
          <cell r="G454">
            <v>111000</v>
          </cell>
        </row>
        <row r="455">
          <cell r="A455" t="str">
            <v>0301/1010/0000</v>
          </cell>
          <cell r="B455" t="str">
            <v>Industrial Council Levy;</v>
          </cell>
          <cell r="C455">
            <v>550</v>
          </cell>
          <cell r="D455">
            <v>0</v>
          </cell>
          <cell r="E455">
            <v>190.5</v>
          </cell>
          <cell r="F455">
            <v>0</v>
          </cell>
          <cell r="G455">
            <v>190.5</v>
          </cell>
        </row>
        <row r="456">
          <cell r="A456" t="str">
            <v>0301/1011/0000</v>
          </cell>
          <cell r="B456" t="str">
            <v>Skills Development Levy;</v>
          </cell>
          <cell r="C456">
            <v>11980</v>
          </cell>
          <cell r="D456">
            <v>0</v>
          </cell>
          <cell r="E456">
            <v>6821.05</v>
          </cell>
          <cell r="F456">
            <v>0</v>
          </cell>
          <cell r="G456">
            <v>6821.05</v>
          </cell>
        </row>
        <row r="457">
          <cell r="A457" t="str">
            <v>0301/1012/0000</v>
          </cell>
          <cell r="B457" t="str">
            <v>Compensation Commissioner;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</row>
        <row r="458">
          <cell r="A458" t="str">
            <v>0301/1050/0000</v>
          </cell>
          <cell r="B458" t="str">
            <v>Medical Aid Fund;</v>
          </cell>
          <cell r="C458">
            <v>95720</v>
          </cell>
          <cell r="D458">
            <v>0</v>
          </cell>
          <cell r="E458">
            <v>47462.400000000001</v>
          </cell>
          <cell r="F458">
            <v>0</v>
          </cell>
          <cell r="G458">
            <v>47462.400000000001</v>
          </cell>
        </row>
        <row r="459">
          <cell r="A459" t="str">
            <v>0301/1051/0000</v>
          </cell>
          <cell r="B459" t="str">
            <v>Pension Fund ;</v>
          </cell>
          <cell r="C459">
            <v>172350</v>
          </cell>
          <cell r="D459">
            <v>0</v>
          </cell>
          <cell r="E459">
            <v>112727.22</v>
          </cell>
          <cell r="F459">
            <v>0</v>
          </cell>
          <cell r="G459">
            <v>112727.22</v>
          </cell>
        </row>
        <row r="460">
          <cell r="A460" t="str">
            <v>0301/1052/0000</v>
          </cell>
          <cell r="B460" t="str">
            <v>UIF;</v>
          </cell>
          <cell r="C460">
            <v>10530</v>
          </cell>
          <cell r="D460">
            <v>0</v>
          </cell>
          <cell r="E460">
            <v>4303.3999999999996</v>
          </cell>
          <cell r="F460">
            <v>0</v>
          </cell>
          <cell r="G460">
            <v>4303.3999999999996</v>
          </cell>
        </row>
        <row r="461">
          <cell r="A461" t="str">
            <v>0301/6500/0000</v>
          </cell>
          <cell r="B461" t="str">
            <v>Project - Youth Development;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</row>
        <row r="462">
          <cell r="A462" t="str">
            <v>0301/6503/0000</v>
          </cell>
          <cell r="B462" t="str">
            <v>Project - FMG;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</row>
        <row r="463">
          <cell r="A463" t="str">
            <v>0301/6504/0000</v>
          </cell>
          <cell r="B463" t="str">
            <v>Project - Rural Agriculture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</row>
        <row r="464">
          <cell r="A464" t="str">
            <v>0301/6505/0000</v>
          </cell>
          <cell r="B464" t="str">
            <v>Project - LED;</v>
          </cell>
          <cell r="C464">
            <v>60000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</row>
        <row r="465">
          <cell r="A465" t="str">
            <v>0301/6506/0000</v>
          </cell>
          <cell r="B465" t="str">
            <v>Project - LED Strategy;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</row>
        <row r="466">
          <cell r="A466" t="str">
            <v>0301/6507/0000</v>
          </cell>
          <cell r="B466" t="str">
            <v>Project - LED Youth;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</row>
        <row r="467">
          <cell r="A467" t="str">
            <v>0301/6509/0000</v>
          </cell>
          <cell r="B467" t="str">
            <v>IDP;</v>
          </cell>
          <cell r="C467">
            <v>50000</v>
          </cell>
          <cell r="D467">
            <v>0</v>
          </cell>
          <cell r="E467">
            <v>199.52</v>
          </cell>
          <cell r="F467">
            <v>0</v>
          </cell>
          <cell r="G467">
            <v>199.52</v>
          </cell>
        </row>
        <row r="468">
          <cell r="A468" t="str">
            <v>0301/6511/0000</v>
          </cell>
          <cell r="B468" t="str">
            <v>Advertisements;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</row>
        <row r="469">
          <cell r="A469" t="str">
            <v>0301/6514/0000</v>
          </cell>
          <cell r="B469" t="str">
            <v>Printing &amp; Stationary;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</row>
        <row r="470">
          <cell r="A470" t="str">
            <v>0301/6525/0000</v>
          </cell>
          <cell r="B470" t="str">
            <v>Postage;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0301/6535/0000</v>
          </cell>
          <cell r="B471" t="str">
            <v>Inventory (tools,equip,etc.)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0301/6536/0000</v>
          </cell>
          <cell r="B472" t="str">
            <v>Material &amp; Stores;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</row>
        <row r="473">
          <cell r="A473" t="str">
            <v>0301/6539/0000</v>
          </cell>
          <cell r="B473" t="str">
            <v>Training;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</row>
        <row r="474">
          <cell r="A474" t="str">
            <v>0301/6541/0000</v>
          </cell>
          <cell r="B474" t="str">
            <v>Subsistence &amp; Traveling;</v>
          </cell>
          <cell r="C474">
            <v>104100</v>
          </cell>
          <cell r="D474">
            <v>0</v>
          </cell>
          <cell r="E474">
            <v>61559.16</v>
          </cell>
          <cell r="F474">
            <v>0</v>
          </cell>
          <cell r="G474">
            <v>61559.16</v>
          </cell>
        </row>
        <row r="475">
          <cell r="A475" t="str">
            <v>0301/6543/0000</v>
          </cell>
          <cell r="B475" t="str">
            <v>Cleaning Materials;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</row>
        <row r="476">
          <cell r="A476" t="str">
            <v>0301/6544/0000</v>
          </cell>
          <cell r="B476" t="str">
            <v>Telephone Charges;</v>
          </cell>
          <cell r="C476">
            <v>138950</v>
          </cell>
          <cell r="D476">
            <v>0</v>
          </cell>
          <cell r="E476">
            <v>1355.55</v>
          </cell>
          <cell r="F476">
            <v>0</v>
          </cell>
          <cell r="G476">
            <v>1355.55</v>
          </cell>
        </row>
        <row r="477">
          <cell r="A477" t="str">
            <v>0301/6545/0000</v>
          </cell>
          <cell r="B477" t="str">
            <v>Tourism;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</row>
        <row r="478">
          <cell r="A478" t="str">
            <v>0301/6546/0000</v>
          </cell>
          <cell r="B478" t="str">
            <v>Uniforms &amp; Protective Clothi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</row>
        <row r="479">
          <cell r="A479" t="str">
            <v>0301/6549/0000</v>
          </cell>
          <cell r="B479" t="str">
            <v>Insurance - External;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</row>
        <row r="480">
          <cell r="A480" t="str">
            <v>0301/6552/0000</v>
          </cell>
          <cell r="B480" t="str">
            <v>Fuel &amp; Oil - Vehicles;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</row>
        <row r="481">
          <cell r="A481" t="str">
            <v>0301/6554/0000</v>
          </cell>
          <cell r="B481" t="str">
            <v>Consumables;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</row>
        <row r="482">
          <cell r="A482" t="str">
            <v>0301/6561/0000</v>
          </cell>
          <cell r="B482" t="str">
            <v>CCA - Vehicles, Plant &amp; Equi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0301/6565/0000</v>
          </cell>
          <cell r="B483" t="str">
            <v>Professional Services;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</row>
        <row r="484">
          <cell r="A484" t="str">
            <v>0301/6802/0000</v>
          </cell>
          <cell r="B484" t="str">
            <v>R/M - Tools &amp; Equipment;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</row>
        <row r="485">
          <cell r="A485" t="str">
            <v>0301/6803/0000</v>
          </cell>
          <cell r="B485" t="str">
            <v>R/M - Furniture &amp; Equipment;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</row>
        <row r="486">
          <cell r="A486" t="str">
            <v>0301/7501/0000</v>
          </cell>
          <cell r="B486" t="str">
            <v>Contr - Leave Reserve;</v>
          </cell>
          <cell r="C486">
            <v>110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</row>
        <row r="487">
          <cell r="A487" t="str">
            <v>0301/7502/0000</v>
          </cell>
          <cell r="B487" t="str">
            <v>Contr Fund - Pro-rata Bonus</v>
          </cell>
          <cell r="C487">
            <v>6290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</row>
        <row r="488">
          <cell r="A488" t="str">
            <v>0301/8401/0000</v>
          </cell>
          <cell r="B488" t="str">
            <v>NT Grant - Equitable Share;</v>
          </cell>
          <cell r="C488">
            <v>-1526580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</row>
        <row r="489">
          <cell r="A489" t="str">
            <v>0301/8451/0000</v>
          </cell>
          <cell r="B489" t="str">
            <v>Prov Gov - Spatial Plan;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</row>
        <row r="490">
          <cell r="B490" t="str">
            <v>Main account subtotal</v>
          </cell>
          <cell r="C490"/>
          <cell r="D490"/>
          <cell r="E490"/>
          <cell r="F490"/>
          <cell r="G490"/>
          <cell r="H490"/>
        </row>
        <row r="491">
          <cell r="A491">
            <v>301</v>
          </cell>
          <cell r="B491" t="str">
            <v>Main account total</v>
          </cell>
          <cell r="C491"/>
          <cell r="D491"/>
          <cell r="E491"/>
          <cell r="F491"/>
          <cell r="G491"/>
          <cell r="H491"/>
        </row>
        <row r="492">
          <cell r="A492" t="str">
            <v>---------------</v>
          </cell>
          <cell r="B492" t="str">
            <v>--------------------------------</v>
          </cell>
          <cell r="C492" t="str">
            <v>------------</v>
          </cell>
          <cell r="D492" t="str">
            <v>------------</v>
          </cell>
          <cell r="E492" t="str">
            <v>------------</v>
          </cell>
          <cell r="F492" t="str">
            <v>------------</v>
          </cell>
        </row>
        <row r="493">
          <cell r="A493">
            <v>501</v>
          </cell>
          <cell r="B493" t="str">
            <v>.LIBRARIES &amp; ARCHIVES</v>
          </cell>
          <cell r="C493"/>
          <cell r="D493"/>
          <cell r="E493"/>
          <cell r="F493"/>
          <cell r="G493"/>
          <cell r="H493"/>
        </row>
        <row r="494">
          <cell r="A494" t="str">
            <v>0501/1000/0000</v>
          </cell>
          <cell r="B494" t="str">
            <v>Salaries;</v>
          </cell>
          <cell r="C494">
            <v>745190</v>
          </cell>
          <cell r="D494">
            <v>0</v>
          </cell>
          <cell r="E494">
            <v>339561.68</v>
          </cell>
          <cell r="F494">
            <v>0</v>
          </cell>
          <cell r="G494">
            <v>339561.68</v>
          </cell>
        </row>
        <row r="495">
          <cell r="A495" t="str">
            <v>0501/1002/0000</v>
          </cell>
          <cell r="B495" t="str">
            <v>Annual Bonus;</v>
          </cell>
          <cell r="C495">
            <v>61790</v>
          </cell>
          <cell r="D495">
            <v>0</v>
          </cell>
          <cell r="E495">
            <v>57708.36</v>
          </cell>
          <cell r="F495">
            <v>0</v>
          </cell>
          <cell r="G495">
            <v>57708.36</v>
          </cell>
        </row>
        <row r="496">
          <cell r="A496" t="str">
            <v>0501/1007/0000</v>
          </cell>
          <cell r="B496" t="str">
            <v>Allowance - Other;</v>
          </cell>
          <cell r="C496">
            <v>23840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</row>
        <row r="497">
          <cell r="A497" t="str">
            <v>0501/1010/0000</v>
          </cell>
          <cell r="B497" t="str">
            <v>Industrial Council Levy;</v>
          </cell>
          <cell r="C497">
            <v>820</v>
          </cell>
          <cell r="D497">
            <v>0</v>
          </cell>
          <cell r="E497">
            <v>190.5</v>
          </cell>
          <cell r="F497">
            <v>0</v>
          </cell>
          <cell r="G497">
            <v>190.5</v>
          </cell>
        </row>
        <row r="498">
          <cell r="A498" t="str">
            <v>0501/1011/0000</v>
          </cell>
          <cell r="B498" t="str">
            <v>Skills Development Levy;</v>
          </cell>
          <cell r="C498">
            <v>8130</v>
          </cell>
          <cell r="D498">
            <v>0</v>
          </cell>
          <cell r="E498">
            <v>4094.22</v>
          </cell>
          <cell r="F498">
            <v>0</v>
          </cell>
          <cell r="G498">
            <v>4094.22</v>
          </cell>
        </row>
        <row r="499">
          <cell r="A499" t="str">
            <v>0501/1012/0000</v>
          </cell>
          <cell r="B499" t="str">
            <v>Compensation Commissioner;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</row>
        <row r="500">
          <cell r="A500" t="str">
            <v>0501/1050/0000</v>
          </cell>
          <cell r="B500" t="str">
            <v>Medical Aid Fund;</v>
          </cell>
          <cell r="C500">
            <v>61020</v>
          </cell>
          <cell r="D500">
            <v>0</v>
          </cell>
          <cell r="E500">
            <v>28249.200000000001</v>
          </cell>
          <cell r="F500">
            <v>0</v>
          </cell>
          <cell r="G500">
            <v>28249.200000000001</v>
          </cell>
        </row>
        <row r="501">
          <cell r="A501" t="str">
            <v>0501/1051/0000</v>
          </cell>
          <cell r="B501" t="str">
            <v>Pension Fund ;</v>
          </cell>
          <cell r="C501">
            <v>131540</v>
          </cell>
          <cell r="D501">
            <v>0</v>
          </cell>
          <cell r="E501">
            <v>64744.32</v>
          </cell>
          <cell r="F501">
            <v>0</v>
          </cell>
          <cell r="G501">
            <v>64744.32</v>
          </cell>
        </row>
        <row r="502">
          <cell r="A502" t="str">
            <v>0501/1052/0000</v>
          </cell>
          <cell r="B502" t="str">
            <v>UIF;</v>
          </cell>
          <cell r="C502">
            <v>8030</v>
          </cell>
          <cell r="D502">
            <v>0</v>
          </cell>
          <cell r="E502">
            <v>3480.36</v>
          </cell>
          <cell r="F502">
            <v>0</v>
          </cell>
          <cell r="G502">
            <v>3480.36</v>
          </cell>
        </row>
        <row r="503">
          <cell r="A503" t="str">
            <v>0501/6514/0000</v>
          </cell>
          <cell r="B503" t="str">
            <v>Printing &amp; Stationary;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</row>
        <row r="504">
          <cell r="A504" t="str">
            <v>0501/6523/0000</v>
          </cell>
          <cell r="B504" t="str">
            <v>Security Services;</v>
          </cell>
          <cell r="C504">
            <v>3070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0501/6525/0000</v>
          </cell>
          <cell r="B505" t="str">
            <v>Postage;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</row>
        <row r="506">
          <cell r="A506" t="str">
            <v>0501/6539/0000</v>
          </cell>
          <cell r="B506" t="str">
            <v>Training;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</row>
        <row r="507">
          <cell r="A507" t="str">
            <v>0501/6541/0000</v>
          </cell>
          <cell r="B507" t="str">
            <v>Subsistence &amp; Traveling;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</row>
        <row r="508">
          <cell r="A508" t="str">
            <v>0501/6544/0000</v>
          </cell>
          <cell r="B508" t="str">
            <v>Telephone Charges;</v>
          </cell>
          <cell r="C508">
            <v>1940</v>
          </cell>
          <cell r="D508">
            <v>0</v>
          </cell>
          <cell r="E508">
            <v>1316.77</v>
          </cell>
          <cell r="F508">
            <v>0</v>
          </cell>
          <cell r="G508">
            <v>1316.77</v>
          </cell>
        </row>
        <row r="509">
          <cell r="A509" t="str">
            <v>0501/6548/0000</v>
          </cell>
          <cell r="B509" t="str">
            <v>Lost Library Books;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</row>
        <row r="510">
          <cell r="A510" t="str">
            <v>0501/6549/0000</v>
          </cell>
          <cell r="B510" t="str">
            <v>Insurance - External;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</row>
        <row r="511">
          <cell r="A511" t="str">
            <v>0501/6554/0000</v>
          </cell>
          <cell r="B511" t="str">
            <v>Consumables;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</row>
        <row r="512">
          <cell r="A512" t="str">
            <v>0501/6803/0000</v>
          </cell>
          <cell r="B512" t="str">
            <v>R/M - Furniture &amp; Equipment;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</row>
        <row r="513">
          <cell r="A513" t="str">
            <v>0501/7501/0000</v>
          </cell>
          <cell r="B513" t="str">
            <v>Contr - Leave Reserve;</v>
          </cell>
          <cell r="C513">
            <v>39730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</row>
        <row r="514">
          <cell r="A514" t="str">
            <v>0501/7502/0000</v>
          </cell>
          <cell r="B514" t="str">
            <v>Contr Fund - Pro-rata Bonus</v>
          </cell>
          <cell r="C514">
            <v>10900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0501/8301/0000</v>
          </cell>
          <cell r="B515" t="str">
            <v>Fines Library;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</row>
        <row r="516">
          <cell r="A516" t="str">
            <v>0501/8401/0000</v>
          </cell>
          <cell r="B516" t="str">
            <v>NT Grant - Equitable Share;</v>
          </cell>
          <cell r="C516">
            <v>-1132970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</row>
        <row r="517">
          <cell r="A517" t="str">
            <v>0501/8503/0000</v>
          </cell>
          <cell r="B517" t="str">
            <v>Photostats;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</row>
        <row r="518">
          <cell r="A518" t="str">
            <v>0501/8512/0000</v>
          </cell>
          <cell r="B518" t="str">
            <v>Fees - Lost Library Books ;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</row>
        <row r="519">
          <cell r="B519" t="str">
            <v>Main account subtotal</v>
          </cell>
          <cell r="C519"/>
          <cell r="D519"/>
          <cell r="E519"/>
          <cell r="F519"/>
          <cell r="G519"/>
          <cell r="H519"/>
        </row>
        <row r="520">
          <cell r="A520">
            <v>501</v>
          </cell>
          <cell r="B520" t="str">
            <v>Main account total</v>
          </cell>
          <cell r="C520"/>
          <cell r="D520"/>
          <cell r="E520"/>
          <cell r="F520"/>
          <cell r="G520"/>
          <cell r="H520"/>
        </row>
        <row r="521">
          <cell r="A521" t="str">
            <v>---------------</v>
          </cell>
          <cell r="B521" t="str">
            <v>--------------------------------</v>
          </cell>
          <cell r="C521" t="str">
            <v>------------</v>
          </cell>
          <cell r="D521" t="str">
            <v>------------</v>
          </cell>
          <cell r="E521" t="str">
            <v>------------</v>
          </cell>
          <cell r="F521" t="str">
            <v>------------</v>
          </cell>
        </row>
        <row r="522">
          <cell r="A522">
            <v>503</v>
          </cell>
          <cell r="B522" t="str">
            <v>COMMUNITY HALLS &amp; FACILITIES</v>
          </cell>
          <cell r="C522"/>
          <cell r="D522"/>
          <cell r="E522"/>
          <cell r="F522"/>
          <cell r="G522"/>
          <cell r="H522"/>
        </row>
        <row r="523">
          <cell r="A523" t="str">
            <v>0503/1000/0000</v>
          </cell>
          <cell r="B523" t="str">
            <v>Salaries;</v>
          </cell>
          <cell r="C523">
            <v>70470</v>
          </cell>
          <cell r="D523">
            <v>0</v>
          </cell>
          <cell r="E523">
            <v>35214.160000000003</v>
          </cell>
          <cell r="F523">
            <v>0</v>
          </cell>
          <cell r="G523">
            <v>35214.160000000003</v>
          </cell>
        </row>
        <row r="524">
          <cell r="A524" t="str">
            <v>0503/1002/0000</v>
          </cell>
          <cell r="B524" t="str">
            <v>Annual Bonus;</v>
          </cell>
          <cell r="C524">
            <v>5840</v>
          </cell>
          <cell r="D524">
            <v>0</v>
          </cell>
          <cell r="E524">
            <v>6151</v>
          </cell>
          <cell r="F524">
            <v>0</v>
          </cell>
          <cell r="G524">
            <v>6151</v>
          </cell>
        </row>
        <row r="525">
          <cell r="A525" t="str">
            <v>0503/1006/0000</v>
          </cell>
          <cell r="B525" t="str">
            <v>Overtime;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</row>
        <row r="526">
          <cell r="A526" t="str">
            <v>0503/1007/0000</v>
          </cell>
          <cell r="B526" t="str">
            <v>Allowance - Other;</v>
          </cell>
          <cell r="C526">
            <v>3210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</row>
        <row r="527">
          <cell r="A527" t="str">
            <v>0503/1010/0000</v>
          </cell>
          <cell r="B527" t="str">
            <v>Industrial Council Levy;</v>
          </cell>
          <cell r="C527">
            <v>140</v>
          </cell>
          <cell r="D527">
            <v>0</v>
          </cell>
          <cell r="E527">
            <v>38.1</v>
          </cell>
          <cell r="F527">
            <v>0</v>
          </cell>
          <cell r="G527">
            <v>38.1</v>
          </cell>
        </row>
        <row r="528">
          <cell r="A528" t="str">
            <v>0503/1011/0000</v>
          </cell>
          <cell r="B528" t="str">
            <v>Skills Development Levy;</v>
          </cell>
          <cell r="C528">
            <v>760</v>
          </cell>
          <cell r="D528">
            <v>0</v>
          </cell>
          <cell r="E528">
            <v>413.66</v>
          </cell>
          <cell r="F528">
            <v>0</v>
          </cell>
          <cell r="G528">
            <v>413.66</v>
          </cell>
        </row>
        <row r="529">
          <cell r="A529" t="str">
            <v>0503/1012/0000</v>
          </cell>
          <cell r="B529" t="str">
            <v>Compensation Commissioner;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</row>
        <row r="530">
          <cell r="A530" t="str">
            <v>0503/1050/0000</v>
          </cell>
          <cell r="B530" t="str">
            <v>Medical Aid Fund;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</row>
        <row r="531">
          <cell r="A531" t="str">
            <v>0503/1051/0000</v>
          </cell>
          <cell r="B531" t="str">
            <v>Pension Fund ;</v>
          </cell>
          <cell r="C531">
            <v>12440</v>
          </cell>
          <cell r="D531">
            <v>0</v>
          </cell>
          <cell r="E531">
            <v>6363.22</v>
          </cell>
          <cell r="F531">
            <v>0</v>
          </cell>
          <cell r="G531">
            <v>6363.22</v>
          </cell>
        </row>
        <row r="532">
          <cell r="A532" t="str">
            <v>0503/1052/0000</v>
          </cell>
          <cell r="B532" t="str">
            <v>UIF;</v>
          </cell>
          <cell r="C532">
            <v>760</v>
          </cell>
          <cell r="D532">
            <v>0</v>
          </cell>
          <cell r="E532">
            <v>413.65</v>
          </cell>
          <cell r="F532">
            <v>0</v>
          </cell>
          <cell r="G532">
            <v>413.65</v>
          </cell>
        </row>
        <row r="533">
          <cell r="A533" t="str">
            <v>0503/5001/0000</v>
          </cell>
          <cell r="B533" t="str">
            <v>Interest External Loans;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</row>
        <row r="534">
          <cell r="A534" t="str">
            <v>0503/5051/0000</v>
          </cell>
          <cell r="B534" t="str">
            <v>Redemption - External Loans;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</row>
        <row r="535">
          <cell r="A535" t="str">
            <v>0503/6523/0000</v>
          </cell>
          <cell r="B535" t="str">
            <v>Security Services;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</row>
        <row r="536">
          <cell r="A536" t="str">
            <v>0503/6531/0000</v>
          </cell>
          <cell r="B536" t="str">
            <v>Operating License;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</row>
        <row r="537">
          <cell r="A537" t="str">
            <v>0503/6535/0000</v>
          </cell>
          <cell r="B537" t="str">
            <v>Inventory (tools,equip,etc.)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</row>
        <row r="538">
          <cell r="A538" t="str">
            <v>0503/6543/0000</v>
          </cell>
          <cell r="B538" t="str">
            <v>Cleaning Materials;</v>
          </cell>
          <cell r="C538">
            <v>13570</v>
          </cell>
          <cell r="D538">
            <v>0</v>
          </cell>
          <cell r="E538">
            <v>3800.85</v>
          </cell>
          <cell r="F538">
            <v>0</v>
          </cell>
          <cell r="G538">
            <v>3800.85</v>
          </cell>
        </row>
        <row r="539">
          <cell r="A539" t="str">
            <v>0503/6546/0000</v>
          </cell>
          <cell r="B539" t="str">
            <v>Uniforms &amp; Protective Clothi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0503/6549/0000</v>
          </cell>
          <cell r="B540" t="str">
            <v>Insurance - External;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</row>
        <row r="541">
          <cell r="A541" t="str">
            <v>0503/6552/0000</v>
          </cell>
          <cell r="B541" t="str">
            <v>Fuel &amp; Oil - Vehicles;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</row>
        <row r="542">
          <cell r="A542" t="str">
            <v>0503/6554/0000</v>
          </cell>
          <cell r="B542" t="str">
            <v>Consumables;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0503/6558/0000</v>
          </cell>
          <cell r="B543" t="str">
            <v>Electricity Purchases;</v>
          </cell>
          <cell r="C543">
            <v>10000</v>
          </cell>
          <cell r="D543">
            <v>0</v>
          </cell>
          <cell r="E543">
            <v>2000</v>
          </cell>
          <cell r="F543">
            <v>0</v>
          </cell>
          <cell r="G543">
            <v>2000</v>
          </cell>
        </row>
        <row r="544">
          <cell r="A544" t="str">
            <v>0503/6560/0000</v>
          </cell>
          <cell r="B544" t="str">
            <v>CCA - Tools &amp; Equipment;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</row>
        <row r="545">
          <cell r="A545" t="str">
            <v>0503/6562/0000</v>
          </cell>
          <cell r="B545" t="str">
            <v>CCA - Furniture &amp; Office Equ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</row>
        <row r="546">
          <cell r="A546" t="str">
            <v>0503/6563/0000</v>
          </cell>
          <cell r="B546" t="str">
            <v>CCA - Town Hall &amp; Ward Off;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</row>
        <row r="547">
          <cell r="A547" t="str">
            <v>0503/6564/0000</v>
          </cell>
          <cell r="B547" t="str">
            <v>CCA - Community Halls;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</row>
        <row r="548">
          <cell r="A548" t="str">
            <v>0503/6801/0000</v>
          </cell>
          <cell r="B548" t="str">
            <v>R/M - Buildings;</v>
          </cell>
          <cell r="C548">
            <v>130980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</row>
        <row r="549">
          <cell r="A549" t="str">
            <v>0503/6802/0000</v>
          </cell>
          <cell r="B549" t="str">
            <v>R/M - Tools &amp; Equipment;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</row>
        <row r="550">
          <cell r="A550" t="str">
            <v>0503/6808/0000</v>
          </cell>
          <cell r="B550" t="str">
            <v>R/M - Vehicles &amp; Equipment;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</row>
        <row r="551">
          <cell r="A551" t="str">
            <v>0503/6813/0000</v>
          </cell>
          <cell r="B551" t="str">
            <v>R/M - General ;</v>
          </cell>
          <cell r="C551">
            <v>1320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</row>
        <row r="552">
          <cell r="A552" t="str">
            <v>0503/7501/0000</v>
          </cell>
          <cell r="B552" t="str">
            <v>Contr - Leave Reserve;</v>
          </cell>
          <cell r="C552">
            <v>110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</row>
        <row r="553">
          <cell r="A553" t="str">
            <v>0503/7502/0000</v>
          </cell>
          <cell r="B553" t="str">
            <v>Contr Fund - Pro-rata Bonus</v>
          </cell>
          <cell r="C553">
            <v>2810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</row>
        <row r="554">
          <cell r="A554" t="str">
            <v>0503/8101/0000</v>
          </cell>
          <cell r="B554" t="str">
            <v>Rent - Hall;</v>
          </cell>
          <cell r="C554">
            <v>-14300</v>
          </cell>
          <cell r="D554">
            <v>0</v>
          </cell>
          <cell r="E554">
            <v>2017.27</v>
          </cell>
          <cell r="F554">
            <v>-14535.6</v>
          </cell>
          <cell r="G554">
            <v>-12518.33</v>
          </cell>
        </row>
        <row r="555">
          <cell r="A555" t="str">
            <v>0503/8107/0000</v>
          </cell>
          <cell r="B555" t="str">
            <v>Rent - Crockery;</v>
          </cell>
          <cell r="C555">
            <v>-280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</row>
        <row r="556">
          <cell r="A556" t="str">
            <v>0503/8401/0000</v>
          </cell>
          <cell r="B556" t="str">
            <v>NT Grant - Equitable Share;</v>
          </cell>
          <cell r="C556">
            <v>-389280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</row>
        <row r="557">
          <cell r="B557" t="str">
            <v>Main account subtotal</v>
          </cell>
          <cell r="C557"/>
          <cell r="D557"/>
          <cell r="E557"/>
          <cell r="F557"/>
          <cell r="G557"/>
          <cell r="H557"/>
        </row>
        <row r="558">
          <cell r="A558">
            <v>503</v>
          </cell>
          <cell r="B558" t="str">
            <v>Main account total</v>
          </cell>
          <cell r="C558"/>
          <cell r="D558"/>
          <cell r="E558"/>
          <cell r="F558"/>
          <cell r="G558"/>
          <cell r="H558"/>
        </row>
        <row r="559">
          <cell r="A559" t="str">
            <v>---------------</v>
          </cell>
          <cell r="B559" t="str">
            <v>--------------------------------</v>
          </cell>
          <cell r="C559" t="str">
            <v>------------</v>
          </cell>
          <cell r="D559" t="str">
            <v>------------</v>
          </cell>
          <cell r="E559" t="str">
            <v>------------</v>
          </cell>
          <cell r="F559" t="str">
            <v>------------</v>
          </cell>
        </row>
        <row r="560">
          <cell r="A560">
            <v>504</v>
          </cell>
          <cell r="B560" t="str">
            <v>CEMETERIES &amp; CREMATORIUMS</v>
          </cell>
          <cell r="C560"/>
          <cell r="D560"/>
          <cell r="E560"/>
          <cell r="F560"/>
          <cell r="G560"/>
          <cell r="H560"/>
        </row>
        <row r="561">
          <cell r="A561" t="str">
            <v>0504/1008/0000</v>
          </cell>
          <cell r="B561" t="str">
            <v>Temporary Workers;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</row>
        <row r="562">
          <cell r="A562" t="str">
            <v>0504/6521/0000</v>
          </cell>
          <cell r="B562" t="str">
            <v>Pauper Burials;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</row>
        <row r="563">
          <cell r="A563" t="str">
            <v>0504/6801/0000</v>
          </cell>
          <cell r="B563" t="str">
            <v>R/M - Buildings;</v>
          </cell>
          <cell r="C563">
            <v>190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</row>
        <row r="564">
          <cell r="A564" t="str">
            <v>0504/6804/0000</v>
          </cell>
          <cell r="B564" t="str">
            <v>R/M - Fencing;</v>
          </cell>
          <cell r="C564">
            <v>0</v>
          </cell>
          <cell r="D564">
            <v>0</v>
          </cell>
          <cell r="E564">
            <v>3940</v>
          </cell>
          <cell r="F564">
            <v>0</v>
          </cell>
          <cell r="G564">
            <v>3940</v>
          </cell>
        </row>
        <row r="565">
          <cell r="A565" t="str">
            <v>0504/6818/0000</v>
          </cell>
          <cell r="B565" t="str">
            <v>R/M - Grounds/Gardens;</v>
          </cell>
          <cell r="C565">
            <v>660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</row>
        <row r="566">
          <cell r="A566" t="str">
            <v>0504/8401/0000</v>
          </cell>
          <cell r="B566" t="str">
            <v>NT Grant - Equitable Share;</v>
          </cell>
          <cell r="C566">
            <v>-64050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</row>
        <row r="567">
          <cell r="A567" t="str">
            <v>0504/8506/0000</v>
          </cell>
          <cell r="B567" t="str">
            <v>Cemetery Fees;</v>
          </cell>
          <cell r="C567">
            <v>-47140</v>
          </cell>
          <cell r="D567">
            <v>0</v>
          </cell>
          <cell r="E567">
            <v>3917.51</v>
          </cell>
          <cell r="F567">
            <v>-30731</v>
          </cell>
          <cell r="G567">
            <v>-26813.489999999998</v>
          </cell>
        </row>
        <row r="568">
          <cell r="B568" t="str">
            <v>Main account subtotal</v>
          </cell>
          <cell r="C568"/>
          <cell r="D568"/>
          <cell r="E568"/>
          <cell r="F568"/>
          <cell r="G568"/>
          <cell r="H568"/>
        </row>
        <row r="569">
          <cell r="A569">
            <v>504</v>
          </cell>
          <cell r="B569" t="str">
            <v>Main account total</v>
          </cell>
          <cell r="C569"/>
          <cell r="D569"/>
          <cell r="E569"/>
          <cell r="F569"/>
          <cell r="G569"/>
          <cell r="H569"/>
        </row>
        <row r="570">
          <cell r="A570" t="str">
            <v>---------------</v>
          </cell>
          <cell r="B570" t="str">
            <v>--------------------------------</v>
          </cell>
          <cell r="C570" t="str">
            <v>------------</v>
          </cell>
          <cell r="D570" t="str">
            <v>------------</v>
          </cell>
          <cell r="E570" t="str">
            <v>------------</v>
          </cell>
          <cell r="F570" t="str">
            <v>------------</v>
          </cell>
        </row>
        <row r="571">
          <cell r="A571">
            <v>507</v>
          </cell>
          <cell r="B571" t="str">
            <v>OTHER COMMUNITY SERVICES</v>
          </cell>
          <cell r="C571"/>
          <cell r="D571"/>
          <cell r="E571"/>
          <cell r="F571"/>
          <cell r="G571"/>
          <cell r="H571"/>
        </row>
        <row r="572">
          <cell r="A572" t="str">
            <v>0507/1000/0010</v>
          </cell>
          <cell r="B572" t="str">
            <v>Salaries;Manager Comm Servic</v>
          </cell>
          <cell r="C572">
            <v>420370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</row>
        <row r="573">
          <cell r="A573" t="str">
            <v>0507/1000/0011</v>
          </cell>
          <cell r="B573" t="str">
            <v>Salaries;Community Services</v>
          </cell>
          <cell r="C573">
            <v>3924890</v>
          </cell>
          <cell r="D573">
            <v>0</v>
          </cell>
          <cell r="E573">
            <v>1381487.97</v>
          </cell>
          <cell r="F573">
            <v>0</v>
          </cell>
          <cell r="G573">
            <v>1381487.97</v>
          </cell>
        </row>
        <row r="574">
          <cell r="A574" t="str">
            <v>0507/1000/0012</v>
          </cell>
          <cell r="B574" t="str">
            <v>Salaries;Cattle Farming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</row>
        <row r="575">
          <cell r="A575" t="str">
            <v>0507/1001/0010</v>
          </cell>
          <cell r="B575" t="str">
            <v>Performance Bonus;Manager Co</v>
          </cell>
          <cell r="C575">
            <v>95480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</row>
        <row r="576">
          <cell r="A576" t="str">
            <v>0507/1002/0010</v>
          </cell>
          <cell r="B576" t="str">
            <v>Annual Bonus;Manager Comm Se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</row>
        <row r="577">
          <cell r="A577" t="str">
            <v>0507/1002/0011</v>
          </cell>
          <cell r="B577" t="str">
            <v>Annual Bonus;Community Servi</v>
          </cell>
          <cell r="C577">
            <v>324220</v>
          </cell>
          <cell r="D577">
            <v>0</v>
          </cell>
          <cell r="E577">
            <v>102556.73</v>
          </cell>
          <cell r="F577">
            <v>0</v>
          </cell>
          <cell r="G577">
            <v>102556.73</v>
          </cell>
        </row>
        <row r="578">
          <cell r="A578" t="str">
            <v>0507/1002/0012</v>
          </cell>
          <cell r="B578" t="str">
            <v>Annual Bonus;Cattle Farming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</row>
        <row r="579">
          <cell r="A579" t="str">
            <v>0507/1003/0010</v>
          </cell>
          <cell r="B579" t="str">
            <v>Allowance - Telephone;Manage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</row>
        <row r="580">
          <cell r="A580" t="str">
            <v>0507/1003/0011</v>
          </cell>
          <cell r="B580" t="str">
            <v>Allowance - Telephone;Commun</v>
          </cell>
          <cell r="C580">
            <v>25130</v>
          </cell>
          <cell r="D580">
            <v>0</v>
          </cell>
          <cell r="E580">
            <v>6000</v>
          </cell>
          <cell r="F580">
            <v>0</v>
          </cell>
          <cell r="G580">
            <v>6000</v>
          </cell>
        </row>
        <row r="581">
          <cell r="A581" t="str">
            <v>0507/1003/0012</v>
          </cell>
          <cell r="B581" t="str">
            <v>Allowance - Telephone;Cattle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</row>
        <row r="582">
          <cell r="A582" t="str">
            <v>0507/1004/0011</v>
          </cell>
          <cell r="B582" t="str">
            <v>Allowance Standby;Community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</row>
        <row r="583">
          <cell r="A583" t="str">
            <v>0507/1005/0010</v>
          </cell>
          <cell r="B583" t="str">
            <v>Housing Subsidy ;Manager Com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</row>
        <row r="584">
          <cell r="A584" t="str">
            <v>0507/1006/0011</v>
          </cell>
          <cell r="B584" t="str">
            <v>Overtime;Community Services</v>
          </cell>
          <cell r="C584">
            <v>31740</v>
          </cell>
          <cell r="D584">
            <v>0</v>
          </cell>
          <cell r="E584">
            <v>30200.54</v>
          </cell>
          <cell r="F584">
            <v>0</v>
          </cell>
          <cell r="G584">
            <v>30200.54</v>
          </cell>
        </row>
        <row r="585">
          <cell r="A585" t="str">
            <v>0507/1006/0012</v>
          </cell>
          <cell r="B585" t="str">
            <v>Overtime;Cattle Farming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</row>
        <row r="586">
          <cell r="A586" t="str">
            <v>0507/1007/0010</v>
          </cell>
          <cell r="B586" t="str">
            <v>Allowance - Other;Manager Co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</row>
        <row r="587">
          <cell r="A587" t="str">
            <v>0507/1007/0011</v>
          </cell>
          <cell r="B587" t="str">
            <v>Allowance - Other;Community</v>
          </cell>
          <cell r="C587">
            <v>29010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</row>
        <row r="588">
          <cell r="A588" t="str">
            <v>0507/1007/0012</v>
          </cell>
          <cell r="B588" t="str">
            <v>Allowance - Other;Cattle Far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0507/1008/0011</v>
          </cell>
          <cell r="B589" t="str">
            <v>Temporary Workers;Community</v>
          </cell>
          <cell r="C589">
            <v>0</v>
          </cell>
          <cell r="D589">
            <v>0</v>
          </cell>
          <cell r="E589">
            <v>1939718.5499999998</v>
          </cell>
          <cell r="F589">
            <v>0</v>
          </cell>
          <cell r="G589">
            <v>1939718.5499999998</v>
          </cell>
        </row>
        <row r="590">
          <cell r="A590" t="str">
            <v>0507/1009/0010</v>
          </cell>
          <cell r="B590" t="str">
            <v>Allowance - Vehicle;Manager</v>
          </cell>
          <cell r="C590">
            <v>160280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</row>
        <row r="591">
          <cell r="A591" t="str">
            <v>0507/1009/0011</v>
          </cell>
          <cell r="B591" t="str">
            <v>Allowance - Vehicle;Communit</v>
          </cell>
          <cell r="C591">
            <v>280830</v>
          </cell>
          <cell r="D591">
            <v>0</v>
          </cell>
          <cell r="E591">
            <v>130500</v>
          </cell>
          <cell r="F591">
            <v>0</v>
          </cell>
          <cell r="G591">
            <v>130500</v>
          </cell>
        </row>
        <row r="592">
          <cell r="A592" t="str">
            <v>0507/1010/0010</v>
          </cell>
          <cell r="B592" t="str">
            <v>Industrial Council Levy;Mana</v>
          </cell>
          <cell r="C592">
            <v>150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</row>
        <row r="593">
          <cell r="A593" t="str">
            <v>0507/1010/0011</v>
          </cell>
          <cell r="B593" t="str">
            <v>Industrial Council Levy;Comm</v>
          </cell>
          <cell r="C593">
            <v>5880</v>
          </cell>
          <cell r="D593">
            <v>0</v>
          </cell>
          <cell r="E593">
            <v>965.2</v>
          </cell>
          <cell r="F593">
            <v>0</v>
          </cell>
          <cell r="G593">
            <v>965.2</v>
          </cell>
        </row>
        <row r="594">
          <cell r="A594" t="str">
            <v>0507/1010/0012</v>
          </cell>
          <cell r="B594" t="str">
            <v>Industrial Council Levy;Catt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</row>
        <row r="595">
          <cell r="A595" t="str">
            <v>0507/1011/0010</v>
          </cell>
          <cell r="B595" t="str">
            <v>Skills Development Levy;Mana</v>
          </cell>
          <cell r="C595">
            <v>5490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>0507/1011/0011</v>
          </cell>
          <cell r="B596" t="str">
            <v>Skills Development Levy;Comm</v>
          </cell>
          <cell r="C596">
            <v>45320</v>
          </cell>
          <cell r="D596">
            <v>0</v>
          </cell>
          <cell r="E596">
            <v>16947.21</v>
          </cell>
          <cell r="F596">
            <v>0</v>
          </cell>
          <cell r="G596">
            <v>16947.21</v>
          </cell>
        </row>
        <row r="597">
          <cell r="A597" t="str">
            <v>0507/1012/0010</v>
          </cell>
          <cell r="B597" t="str">
            <v>Compensation Commissioner;Ma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</row>
        <row r="598">
          <cell r="A598" t="str">
            <v>0507/1012/0011</v>
          </cell>
          <cell r="B598" t="str">
            <v>Compensation Commissioner;Co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</row>
        <row r="599">
          <cell r="A599" t="str">
            <v>0507/1050/0010</v>
          </cell>
          <cell r="B599" t="str">
            <v>Medical Aid Fund;Manager Com</v>
          </cell>
          <cell r="C599">
            <v>33100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</row>
        <row r="600">
          <cell r="A600" t="str">
            <v>0507/1050/0011</v>
          </cell>
          <cell r="B600" t="str">
            <v>Medical Aid Fund;Community S</v>
          </cell>
          <cell r="C600">
            <v>248890</v>
          </cell>
          <cell r="D600">
            <v>0</v>
          </cell>
          <cell r="E600">
            <v>122983.8</v>
          </cell>
          <cell r="F600">
            <v>0</v>
          </cell>
          <cell r="G600">
            <v>122983.8</v>
          </cell>
        </row>
        <row r="601">
          <cell r="A601" t="str">
            <v>0507/1050/0012</v>
          </cell>
          <cell r="B601" t="str">
            <v>Medical Aid Fund;Cattle Farm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</row>
        <row r="602">
          <cell r="A602" t="str">
            <v>0507/1051/0010</v>
          </cell>
          <cell r="B602" t="str">
            <v>Pension Fund ;Manager Comm S</v>
          </cell>
          <cell r="C602">
            <v>68220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</row>
        <row r="603">
          <cell r="A603" t="str">
            <v>0507/1051/0011</v>
          </cell>
          <cell r="B603" t="str">
            <v>Pension Fund ;Community Serv</v>
          </cell>
          <cell r="C603">
            <v>695000</v>
          </cell>
          <cell r="D603">
            <v>0</v>
          </cell>
          <cell r="E603">
            <v>266405.98</v>
          </cell>
          <cell r="F603">
            <v>0</v>
          </cell>
          <cell r="G603">
            <v>266405.98</v>
          </cell>
        </row>
        <row r="604">
          <cell r="A604" t="str">
            <v>0507/1051/0012</v>
          </cell>
          <cell r="B604" t="str">
            <v>Pension Fund ;Cattle Farming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</row>
        <row r="605">
          <cell r="A605" t="str">
            <v>0507/1052/0010</v>
          </cell>
          <cell r="B605" t="str">
            <v>UIF;Manager Comm Services</v>
          </cell>
          <cell r="C605">
            <v>4200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0507/1052/0011</v>
          </cell>
          <cell r="B606" t="str">
            <v>UIF;Community Services</v>
          </cell>
          <cell r="C606">
            <v>42150</v>
          </cell>
          <cell r="D606">
            <v>0</v>
          </cell>
          <cell r="E606">
            <v>13944.13</v>
          </cell>
          <cell r="F606">
            <v>0</v>
          </cell>
          <cell r="G606">
            <v>13944.13</v>
          </cell>
        </row>
        <row r="607">
          <cell r="A607" t="str">
            <v>0507/1052/0012</v>
          </cell>
          <cell r="B607" t="str">
            <v>UIF;Cattle Farming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</row>
        <row r="608">
          <cell r="A608" t="str">
            <v>0507/6514/0010</v>
          </cell>
          <cell r="B608" t="str">
            <v>Printing &amp; Stationary;Manage</v>
          </cell>
          <cell r="C608">
            <v>670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</row>
        <row r="609">
          <cell r="A609" t="str">
            <v>0507/6514/0011</v>
          </cell>
          <cell r="B609" t="str">
            <v>Printing &amp; Stationary;Commun</v>
          </cell>
          <cell r="C609">
            <v>3000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</row>
        <row r="610">
          <cell r="A610" t="str">
            <v>0507/6522/0010</v>
          </cell>
          <cell r="B610" t="str">
            <v>Publications;Manager Comm Se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</row>
        <row r="611">
          <cell r="A611" t="str">
            <v>0507/6522/0011</v>
          </cell>
          <cell r="B611" t="str">
            <v>Publications;Community Servi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</row>
        <row r="612">
          <cell r="A612" t="str">
            <v>0507/6525/0011</v>
          </cell>
          <cell r="B612" t="str">
            <v>Postage;Community Services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0507/6534/0010</v>
          </cell>
          <cell r="B613" t="str">
            <v>Membership Fees;Manager Comm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0507/6535/0011</v>
          </cell>
          <cell r="B614" t="str">
            <v>Inventory (tools,equip,etc.)</v>
          </cell>
          <cell r="C614">
            <v>22520</v>
          </cell>
          <cell r="D614">
            <v>0</v>
          </cell>
          <cell r="E614">
            <v>6023.42</v>
          </cell>
          <cell r="F614">
            <v>0</v>
          </cell>
          <cell r="G614">
            <v>6023.42</v>
          </cell>
        </row>
        <row r="615">
          <cell r="A615" t="str">
            <v>0507/6538/0010</v>
          </cell>
          <cell r="B615" t="str">
            <v>Entertainment;Manager Comm S</v>
          </cell>
          <cell r="C615">
            <v>7730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</row>
        <row r="616">
          <cell r="A616" t="str">
            <v>0507/6539/0011</v>
          </cell>
          <cell r="B616" t="str">
            <v>Training;Community Services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0507/6541/0010</v>
          </cell>
          <cell r="B617" t="str">
            <v>Subsistence &amp; Traveling;Mana</v>
          </cell>
          <cell r="C617">
            <v>28490</v>
          </cell>
          <cell r="D617">
            <v>0</v>
          </cell>
          <cell r="E617">
            <v>2050.92</v>
          </cell>
          <cell r="F617">
            <v>0</v>
          </cell>
          <cell r="G617">
            <v>2050.92</v>
          </cell>
        </row>
        <row r="618">
          <cell r="A618" t="str">
            <v>0507/6541/0011</v>
          </cell>
          <cell r="B618" t="str">
            <v>Subsistence &amp; Traveling;Comm</v>
          </cell>
          <cell r="C618">
            <v>62050</v>
          </cell>
          <cell r="D618">
            <v>0</v>
          </cell>
          <cell r="E618">
            <v>41339.64</v>
          </cell>
          <cell r="F618">
            <v>0</v>
          </cell>
          <cell r="G618">
            <v>41339.64</v>
          </cell>
        </row>
        <row r="619">
          <cell r="A619" t="str">
            <v>0507/6544/0011</v>
          </cell>
          <cell r="B619" t="str">
            <v>Telephone Charges;Community</v>
          </cell>
          <cell r="C619">
            <v>20270</v>
          </cell>
          <cell r="D619">
            <v>0</v>
          </cell>
          <cell r="E619">
            <v>70881.08</v>
          </cell>
          <cell r="F619">
            <v>0</v>
          </cell>
          <cell r="G619">
            <v>70881.08</v>
          </cell>
        </row>
        <row r="620">
          <cell r="A620" t="str">
            <v>0507/6553/0012</v>
          </cell>
          <cell r="B620" t="str">
            <v>Cattle Feed;Cattle Farming</v>
          </cell>
          <cell r="C620">
            <v>0</v>
          </cell>
          <cell r="D620">
            <v>0</v>
          </cell>
          <cell r="E620">
            <v>17870.7</v>
          </cell>
          <cell r="F620">
            <v>0</v>
          </cell>
          <cell r="G620">
            <v>17870.7</v>
          </cell>
        </row>
        <row r="621">
          <cell r="A621" t="str">
            <v>0507/6554/0011</v>
          </cell>
          <cell r="B621" t="str">
            <v>Consumables;Community Servic</v>
          </cell>
          <cell r="C621">
            <v>15610</v>
          </cell>
          <cell r="D621">
            <v>0</v>
          </cell>
          <cell r="E621">
            <v>140131.76</v>
          </cell>
          <cell r="F621">
            <v>0</v>
          </cell>
          <cell r="G621">
            <v>140131.76</v>
          </cell>
        </row>
        <row r="622">
          <cell r="A622" t="str">
            <v>0507/6560/0011</v>
          </cell>
          <cell r="B622" t="str">
            <v>CCA - Tools &amp; Equipment;Comm</v>
          </cell>
          <cell r="C622">
            <v>12000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</row>
        <row r="623">
          <cell r="A623" t="str">
            <v>0507/6562/0011</v>
          </cell>
          <cell r="B623" t="str">
            <v>CCA - Furniture &amp; Office Equ</v>
          </cell>
          <cell r="C623">
            <v>15000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</row>
        <row r="624">
          <cell r="A624" t="str">
            <v>0507/6800/0011</v>
          </cell>
          <cell r="B624" t="str">
            <v>R/M - Caravan Park;Community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</row>
        <row r="625">
          <cell r="A625" t="str">
            <v>0507/6803/0011</v>
          </cell>
          <cell r="B625" t="str">
            <v>R/M - Furniture &amp; Equipment;</v>
          </cell>
          <cell r="C625">
            <v>0</v>
          </cell>
          <cell r="D625">
            <v>0</v>
          </cell>
          <cell r="E625">
            <v>450</v>
          </cell>
          <cell r="F625">
            <v>0</v>
          </cell>
          <cell r="G625">
            <v>450</v>
          </cell>
        </row>
        <row r="626">
          <cell r="A626" t="str">
            <v>0507/6804/0012</v>
          </cell>
          <cell r="B626" t="str">
            <v>R/M - Fencing;Cattle Farming</v>
          </cell>
          <cell r="C626">
            <v>134910</v>
          </cell>
          <cell r="D626">
            <v>0</v>
          </cell>
          <cell r="E626">
            <v>13268.5</v>
          </cell>
          <cell r="F626">
            <v>0</v>
          </cell>
          <cell r="G626">
            <v>13268.5</v>
          </cell>
        </row>
        <row r="627">
          <cell r="A627" t="str">
            <v>0507/7501/0011</v>
          </cell>
          <cell r="B627" t="str">
            <v>Contr - Leave Reserve;Commun</v>
          </cell>
          <cell r="C627">
            <v>110</v>
          </cell>
          <cell r="D627">
            <v>0</v>
          </cell>
          <cell r="E627">
            <v>4124.1099999999997</v>
          </cell>
          <cell r="F627">
            <v>0</v>
          </cell>
          <cell r="G627">
            <v>4124.1099999999997</v>
          </cell>
        </row>
        <row r="628">
          <cell r="A628" t="str">
            <v>0507/7502/0011</v>
          </cell>
          <cell r="B628" t="str">
            <v>Contr Fund - Pro-rata Bonus</v>
          </cell>
          <cell r="C628">
            <v>34250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</row>
        <row r="629">
          <cell r="A629" t="str">
            <v>0507/8401/0010</v>
          </cell>
          <cell r="B629" t="str">
            <v>NT Grant - Equitable Share;M</v>
          </cell>
          <cell r="C629">
            <v>-99870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</row>
        <row r="630">
          <cell r="A630" t="str">
            <v>0507/8401/0011</v>
          </cell>
          <cell r="B630" t="str">
            <v>NT Grant - Equitable Share;C</v>
          </cell>
          <cell r="C630">
            <v>-1413380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</row>
        <row r="631">
          <cell r="A631" t="str">
            <v>0507/8405/0010</v>
          </cell>
          <cell r="B631" t="str">
            <v>Prov Gov - Man Remuneration;</v>
          </cell>
          <cell r="C631">
            <v>-742370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</row>
        <row r="632">
          <cell r="A632" t="str">
            <v>0507/8514/0012</v>
          </cell>
          <cell r="B632" t="str">
            <v>Sale of cattle;Cattle Farmin</v>
          </cell>
          <cell r="C632">
            <v>-2200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</row>
        <row r="633">
          <cell r="B633" t="str">
            <v>Main account subtotal</v>
          </cell>
          <cell r="C633"/>
          <cell r="D633"/>
          <cell r="E633"/>
          <cell r="F633"/>
          <cell r="G633"/>
          <cell r="H633"/>
        </row>
        <row r="634">
          <cell r="A634">
            <v>507</v>
          </cell>
          <cell r="B634" t="str">
            <v>Main account total</v>
          </cell>
          <cell r="C634"/>
          <cell r="D634"/>
          <cell r="E634"/>
          <cell r="F634"/>
          <cell r="G634"/>
          <cell r="H634"/>
        </row>
        <row r="635">
          <cell r="A635" t="str">
            <v>---------------</v>
          </cell>
          <cell r="B635" t="str">
            <v>--------------------------------</v>
          </cell>
          <cell r="C635" t="str">
            <v>------------</v>
          </cell>
          <cell r="D635" t="str">
            <v>------------</v>
          </cell>
          <cell r="E635" t="str">
            <v>------------</v>
          </cell>
          <cell r="F635" t="str">
            <v>------------</v>
          </cell>
        </row>
        <row r="636">
          <cell r="A636">
            <v>601</v>
          </cell>
          <cell r="B636" t="str">
            <v>HOUSING</v>
          </cell>
          <cell r="C636"/>
          <cell r="D636"/>
          <cell r="E636"/>
          <cell r="F636"/>
          <cell r="G636"/>
          <cell r="H636"/>
        </row>
        <row r="637">
          <cell r="A637" t="str">
            <v>0601/1000/0000</v>
          </cell>
          <cell r="B637" t="str">
            <v>Salaries;</v>
          </cell>
          <cell r="C637">
            <v>300300</v>
          </cell>
          <cell r="D637">
            <v>0</v>
          </cell>
          <cell r="E637">
            <v>172037.5</v>
          </cell>
          <cell r="F637">
            <v>0</v>
          </cell>
          <cell r="G637">
            <v>172037.5</v>
          </cell>
        </row>
        <row r="638">
          <cell r="A638" t="str">
            <v>0601/1002/0000</v>
          </cell>
          <cell r="B638" t="str">
            <v>Annual Bonus;</v>
          </cell>
          <cell r="C638">
            <v>24920</v>
          </cell>
          <cell r="D638">
            <v>0</v>
          </cell>
          <cell r="E638">
            <v>27464</v>
          </cell>
          <cell r="F638">
            <v>0</v>
          </cell>
          <cell r="G638">
            <v>27464</v>
          </cell>
        </row>
        <row r="639">
          <cell r="A639" t="str">
            <v>0601/1006/0000</v>
          </cell>
          <cell r="B639" t="str">
            <v>Overtime;</v>
          </cell>
          <cell r="C639">
            <v>0</v>
          </cell>
          <cell r="D639">
            <v>0</v>
          </cell>
          <cell r="E639">
            <v>21515.9</v>
          </cell>
          <cell r="F639">
            <v>0</v>
          </cell>
          <cell r="G639">
            <v>21515.9</v>
          </cell>
        </row>
        <row r="640">
          <cell r="A640" t="str">
            <v>0601/1007/0000</v>
          </cell>
          <cell r="B640" t="str">
            <v>Allowance - Other;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</row>
        <row r="641">
          <cell r="A641" t="str">
            <v>0601/1009/0000</v>
          </cell>
          <cell r="B641" t="str">
            <v>Allowance - Vehicle;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</row>
        <row r="642">
          <cell r="A642" t="str">
            <v>0601/1010/0000</v>
          </cell>
          <cell r="B642" t="str">
            <v>Industrial Council Levy;</v>
          </cell>
          <cell r="C642">
            <v>410</v>
          </cell>
          <cell r="D642">
            <v>0</v>
          </cell>
          <cell r="E642">
            <v>114.3</v>
          </cell>
          <cell r="F642">
            <v>0</v>
          </cell>
          <cell r="G642">
            <v>114.3</v>
          </cell>
        </row>
        <row r="643">
          <cell r="A643" t="str">
            <v>0601/1011/0000</v>
          </cell>
          <cell r="B643" t="str">
            <v>Skills Development Levy;</v>
          </cell>
          <cell r="C643">
            <v>2790</v>
          </cell>
          <cell r="D643">
            <v>0</v>
          </cell>
          <cell r="E643">
            <v>2248.56</v>
          </cell>
          <cell r="F643">
            <v>0</v>
          </cell>
          <cell r="G643">
            <v>2248.56</v>
          </cell>
        </row>
        <row r="644">
          <cell r="A644" t="str">
            <v>0601/1012/0000</v>
          </cell>
          <cell r="B644" t="str">
            <v>Compensation Commissioner;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</row>
        <row r="645">
          <cell r="A645" t="str">
            <v>0601/1050/0000</v>
          </cell>
          <cell r="B645" t="str">
            <v>Medical Aid Fund;</v>
          </cell>
          <cell r="C645">
            <v>0</v>
          </cell>
          <cell r="D645">
            <v>0</v>
          </cell>
          <cell r="E645">
            <v>7678.8</v>
          </cell>
          <cell r="F645">
            <v>0</v>
          </cell>
          <cell r="G645">
            <v>7678.8</v>
          </cell>
        </row>
        <row r="646">
          <cell r="A646" t="str">
            <v>0601/1051/0000</v>
          </cell>
          <cell r="B646" t="str">
            <v>Pension Fund ;</v>
          </cell>
          <cell r="C646">
            <v>53010</v>
          </cell>
          <cell r="D646">
            <v>0</v>
          </cell>
          <cell r="E646">
            <v>30808.87</v>
          </cell>
          <cell r="F646">
            <v>0</v>
          </cell>
          <cell r="G646">
            <v>30808.87</v>
          </cell>
        </row>
        <row r="647">
          <cell r="A647" t="str">
            <v>0601/1052/0000</v>
          </cell>
          <cell r="B647" t="str">
            <v>UIF;</v>
          </cell>
          <cell r="C647">
            <v>3240</v>
          </cell>
          <cell r="D647">
            <v>0</v>
          </cell>
          <cell r="E647">
            <v>2081.5100000000002</v>
          </cell>
          <cell r="F647">
            <v>0</v>
          </cell>
          <cell r="G647">
            <v>2081.5100000000002</v>
          </cell>
        </row>
        <row r="648">
          <cell r="A648" t="str">
            <v>0601/6514/0000</v>
          </cell>
          <cell r="B648" t="str">
            <v>Printing &amp; Stationary;</v>
          </cell>
          <cell r="C648">
            <v>340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</row>
        <row r="649">
          <cell r="A649" t="str">
            <v>0601/6525/0000</v>
          </cell>
          <cell r="B649" t="str">
            <v>Postage;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</row>
        <row r="650">
          <cell r="A650" t="str">
            <v>0601/6535/0000</v>
          </cell>
          <cell r="B650" t="str">
            <v>Inventory (tools,equip,etc.)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</row>
        <row r="651">
          <cell r="A651" t="str">
            <v>0601/6539/0000</v>
          </cell>
          <cell r="B651" t="str">
            <v>Training;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</row>
        <row r="652">
          <cell r="A652" t="str">
            <v>0601/6541/0000</v>
          </cell>
          <cell r="B652" t="str">
            <v>Subsistence &amp; Traveling;</v>
          </cell>
          <cell r="C652">
            <v>16310</v>
          </cell>
          <cell r="D652">
            <v>0</v>
          </cell>
          <cell r="E652">
            <v>588</v>
          </cell>
          <cell r="F652">
            <v>0</v>
          </cell>
          <cell r="G652">
            <v>588</v>
          </cell>
        </row>
        <row r="653">
          <cell r="A653" t="str">
            <v>0601/6544/0000</v>
          </cell>
          <cell r="B653" t="str">
            <v>Telephone Charges;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</row>
        <row r="654">
          <cell r="A654" t="str">
            <v>0601/6554/0000</v>
          </cell>
          <cell r="B654" t="str">
            <v>Consumables;</v>
          </cell>
          <cell r="C654">
            <v>0</v>
          </cell>
          <cell r="D654">
            <v>0</v>
          </cell>
          <cell r="E654">
            <v>640</v>
          </cell>
          <cell r="F654">
            <v>0</v>
          </cell>
          <cell r="G654">
            <v>640</v>
          </cell>
        </row>
        <row r="655">
          <cell r="A655" t="str">
            <v>0601/6803/0000</v>
          </cell>
          <cell r="B655" t="str">
            <v>R/M - Furniture &amp; Equipment;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</row>
        <row r="656">
          <cell r="A656" t="str">
            <v>0601/7501/0000</v>
          </cell>
          <cell r="B656" t="str">
            <v>Contr - Leave Reserve;</v>
          </cell>
          <cell r="C656">
            <v>110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</row>
        <row r="657">
          <cell r="A657" t="str">
            <v>0601/7502/0000</v>
          </cell>
          <cell r="B657" t="str">
            <v>Contr Fund - Pro-rata Bonus</v>
          </cell>
          <cell r="C657">
            <v>1890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</row>
        <row r="658">
          <cell r="A658" t="str">
            <v>0601/8106/0000</v>
          </cell>
          <cell r="B658" t="str">
            <v>Rent - Houses;</v>
          </cell>
          <cell r="C658">
            <v>-311370</v>
          </cell>
          <cell r="D658">
            <v>0</v>
          </cell>
          <cell r="E658">
            <v>5839.4</v>
          </cell>
          <cell r="F658">
            <v>-199180.7</v>
          </cell>
          <cell r="G658">
            <v>-193341.30000000002</v>
          </cell>
        </row>
        <row r="659">
          <cell r="A659" t="str">
            <v>0601/8351/0000</v>
          </cell>
          <cell r="B659" t="str">
            <v>Permits;</v>
          </cell>
          <cell r="C659">
            <v>-140</v>
          </cell>
          <cell r="D659">
            <v>0</v>
          </cell>
          <cell r="E659">
            <v>6.14</v>
          </cell>
          <cell r="F659">
            <v>-50</v>
          </cell>
          <cell r="G659">
            <v>-43.86</v>
          </cell>
        </row>
        <row r="660">
          <cell r="A660" t="str">
            <v>0601/8401/0000</v>
          </cell>
          <cell r="B660" t="str">
            <v>NT Grant - Equitable Share;</v>
          </cell>
          <cell r="C660">
            <v>-474260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</row>
        <row r="661">
          <cell r="A661" t="str">
            <v>0601/8507/0000</v>
          </cell>
          <cell r="B661" t="str">
            <v>Building Plan &amp; Inspection F</v>
          </cell>
          <cell r="C661">
            <v>-1680</v>
          </cell>
          <cell r="D661">
            <v>0</v>
          </cell>
          <cell r="E661">
            <v>85.96</v>
          </cell>
          <cell r="F661">
            <v>-700</v>
          </cell>
          <cell r="G661">
            <v>-614.04</v>
          </cell>
        </row>
        <row r="662">
          <cell r="B662" t="str">
            <v>Main account subtotal</v>
          </cell>
          <cell r="C662"/>
          <cell r="D662"/>
          <cell r="E662"/>
          <cell r="F662"/>
          <cell r="G662"/>
          <cell r="H662"/>
        </row>
        <row r="663">
          <cell r="A663">
            <v>601</v>
          </cell>
          <cell r="B663" t="str">
            <v>Main account total</v>
          </cell>
          <cell r="C663"/>
          <cell r="D663"/>
          <cell r="E663"/>
          <cell r="F663"/>
          <cell r="G663"/>
          <cell r="H663"/>
        </row>
        <row r="664">
          <cell r="A664" t="str">
            <v>---------------</v>
          </cell>
          <cell r="B664" t="str">
            <v>--------------------------------</v>
          </cell>
          <cell r="C664" t="str">
            <v>------------</v>
          </cell>
          <cell r="D664" t="str">
            <v>------------</v>
          </cell>
          <cell r="E664" t="str">
            <v>------------</v>
          </cell>
          <cell r="F664" t="str">
            <v>------------</v>
          </cell>
        </row>
        <row r="665">
          <cell r="A665">
            <v>701</v>
          </cell>
          <cell r="B665" t="str">
            <v>PLOICE ,TRAFFIC &amp; STREET PAR</v>
          </cell>
          <cell r="C665"/>
          <cell r="D665"/>
          <cell r="E665"/>
          <cell r="F665"/>
          <cell r="G665"/>
          <cell r="H665"/>
        </row>
        <row r="666">
          <cell r="A666" t="str">
            <v>0701/1000/0000</v>
          </cell>
          <cell r="B666" t="str">
            <v>Salaries;</v>
          </cell>
          <cell r="C666">
            <v>581870</v>
          </cell>
          <cell r="D666">
            <v>0</v>
          </cell>
          <cell r="E666">
            <v>291747.96000000002</v>
          </cell>
          <cell r="F666">
            <v>0</v>
          </cell>
          <cell r="G666">
            <v>291747.96000000002</v>
          </cell>
        </row>
        <row r="667">
          <cell r="A667" t="str">
            <v>0701/1002/0000</v>
          </cell>
          <cell r="B667" t="str">
            <v>Annual Bonus;</v>
          </cell>
          <cell r="C667">
            <v>48250</v>
          </cell>
          <cell r="D667">
            <v>0</v>
          </cell>
          <cell r="E667">
            <v>27249.82</v>
          </cell>
          <cell r="F667">
            <v>0</v>
          </cell>
          <cell r="G667">
            <v>27249.82</v>
          </cell>
        </row>
        <row r="668">
          <cell r="A668" t="str">
            <v>0701/1003/0000</v>
          </cell>
          <cell r="B668" t="str">
            <v>Allowance - Telephone;</v>
          </cell>
          <cell r="C668">
            <v>8330</v>
          </cell>
          <cell r="D668">
            <v>0</v>
          </cell>
          <cell r="E668">
            <v>5400</v>
          </cell>
          <cell r="F668">
            <v>0</v>
          </cell>
          <cell r="G668">
            <v>5400</v>
          </cell>
        </row>
        <row r="669">
          <cell r="A669" t="str">
            <v>0701/1005/0000</v>
          </cell>
          <cell r="B669" t="str">
            <v>Housing Subsidy ;</v>
          </cell>
          <cell r="C669">
            <v>2440</v>
          </cell>
          <cell r="D669">
            <v>0</v>
          </cell>
          <cell r="E669">
            <v>1039.8599999999999</v>
          </cell>
          <cell r="F669">
            <v>0</v>
          </cell>
          <cell r="G669">
            <v>1039.8599999999999</v>
          </cell>
        </row>
        <row r="670">
          <cell r="A670" t="str">
            <v>0701/1006/0000</v>
          </cell>
          <cell r="B670" t="str">
            <v>Overtime;</v>
          </cell>
          <cell r="C670">
            <v>44760</v>
          </cell>
          <cell r="D670">
            <v>0</v>
          </cell>
          <cell r="E670">
            <v>53800.04</v>
          </cell>
          <cell r="F670">
            <v>0</v>
          </cell>
          <cell r="G670">
            <v>53800.04</v>
          </cell>
        </row>
        <row r="671">
          <cell r="A671" t="str">
            <v>0701/1007/0000</v>
          </cell>
          <cell r="B671" t="str">
            <v>Allowance - Other;</v>
          </cell>
          <cell r="C671">
            <v>6810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</row>
        <row r="672">
          <cell r="A672" t="str">
            <v>0701/1009/0000</v>
          </cell>
          <cell r="B672" t="str">
            <v>Allowance - Vehicle;</v>
          </cell>
          <cell r="C672">
            <v>154660</v>
          </cell>
          <cell r="D672">
            <v>0</v>
          </cell>
          <cell r="E672">
            <v>64500</v>
          </cell>
          <cell r="F672">
            <v>0</v>
          </cell>
          <cell r="G672">
            <v>64500</v>
          </cell>
        </row>
        <row r="673">
          <cell r="A673" t="str">
            <v>0701/1010/0000</v>
          </cell>
          <cell r="B673" t="str">
            <v>Industrial Council Levy;</v>
          </cell>
          <cell r="C673">
            <v>680</v>
          </cell>
          <cell r="D673">
            <v>0</v>
          </cell>
          <cell r="E673">
            <v>190.5</v>
          </cell>
          <cell r="F673">
            <v>0</v>
          </cell>
          <cell r="G673">
            <v>190.5</v>
          </cell>
        </row>
        <row r="674">
          <cell r="A674" t="str">
            <v>0701/1011/0000</v>
          </cell>
          <cell r="B674" t="str">
            <v>Skills Development Levy;</v>
          </cell>
          <cell r="C674">
            <v>8180</v>
          </cell>
          <cell r="D674">
            <v>0</v>
          </cell>
          <cell r="E674">
            <v>4297.7700000000004</v>
          </cell>
          <cell r="F674">
            <v>0</v>
          </cell>
          <cell r="G674">
            <v>4297.7700000000004</v>
          </cell>
        </row>
        <row r="675">
          <cell r="A675" t="str">
            <v>0701/1012/0000</v>
          </cell>
          <cell r="B675" t="str">
            <v>Compensation Commissioner;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</row>
        <row r="676">
          <cell r="A676" t="str">
            <v>0701/1050/0000</v>
          </cell>
          <cell r="B676" t="str">
            <v>Medical Aid Fund;</v>
          </cell>
          <cell r="C676">
            <v>38600</v>
          </cell>
          <cell r="D676">
            <v>0</v>
          </cell>
          <cell r="E676">
            <v>17870.400000000001</v>
          </cell>
          <cell r="F676">
            <v>0</v>
          </cell>
          <cell r="G676">
            <v>17870.400000000001</v>
          </cell>
        </row>
        <row r="677">
          <cell r="A677" t="str">
            <v>0701/1051/0000</v>
          </cell>
          <cell r="B677" t="str">
            <v>Pension Fund ;</v>
          </cell>
          <cell r="C677">
            <v>102710</v>
          </cell>
          <cell r="D677">
            <v>0</v>
          </cell>
          <cell r="E677">
            <v>59559.56</v>
          </cell>
          <cell r="F677">
            <v>0</v>
          </cell>
          <cell r="G677">
            <v>59559.56</v>
          </cell>
        </row>
        <row r="678">
          <cell r="A678" t="str">
            <v>0701/1052/0000</v>
          </cell>
          <cell r="B678" t="str">
            <v>UIF;</v>
          </cell>
          <cell r="C678">
            <v>6270</v>
          </cell>
          <cell r="D678">
            <v>0</v>
          </cell>
          <cell r="E678">
            <v>3515.28</v>
          </cell>
          <cell r="F678">
            <v>0</v>
          </cell>
          <cell r="G678">
            <v>3515.28</v>
          </cell>
        </row>
        <row r="679">
          <cell r="A679" t="str">
            <v>0701/6514/0000</v>
          </cell>
          <cell r="B679" t="str">
            <v>Printing &amp; Stationary;</v>
          </cell>
          <cell r="C679">
            <v>2000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</row>
        <row r="680">
          <cell r="A680" t="str">
            <v>0701/6525/0000</v>
          </cell>
          <cell r="B680" t="str">
            <v>Postage;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</row>
        <row r="681">
          <cell r="A681" t="str">
            <v>0701/6528/0000</v>
          </cell>
          <cell r="B681" t="str">
            <v>Legal Costs;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</row>
        <row r="682">
          <cell r="A682" t="str">
            <v>0701/6532/0000</v>
          </cell>
          <cell r="B682" t="str">
            <v>Vehicle License;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</row>
        <row r="683">
          <cell r="A683" t="str">
            <v>0701/6534/0000</v>
          </cell>
          <cell r="B683" t="str">
            <v>Membership Fees;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</row>
        <row r="684">
          <cell r="A684" t="str">
            <v>0701/6535/0000</v>
          </cell>
          <cell r="B684" t="str">
            <v>Inventory (tools,equip,etc.)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</row>
        <row r="685">
          <cell r="A685" t="str">
            <v>0701/6538/0000</v>
          </cell>
          <cell r="B685" t="str">
            <v>Entertainment;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</row>
        <row r="686">
          <cell r="A686" t="str">
            <v>0701/6539/0000</v>
          </cell>
          <cell r="B686" t="str">
            <v>Training;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</row>
        <row r="687">
          <cell r="A687" t="str">
            <v>0701/6541/0000</v>
          </cell>
          <cell r="B687" t="str">
            <v>Subsistence &amp; Traveling;</v>
          </cell>
          <cell r="C687">
            <v>85900</v>
          </cell>
          <cell r="D687">
            <v>0</v>
          </cell>
          <cell r="E687">
            <v>79572.759999999995</v>
          </cell>
          <cell r="F687">
            <v>0</v>
          </cell>
          <cell r="G687">
            <v>79572.759999999995</v>
          </cell>
        </row>
        <row r="688">
          <cell r="A688" t="str">
            <v>0701/6542/0000</v>
          </cell>
          <cell r="B688" t="str">
            <v>Computer Costs;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</row>
        <row r="689">
          <cell r="A689" t="str">
            <v>0701/6544/0000</v>
          </cell>
          <cell r="B689" t="str">
            <v>Telephone Charges;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</row>
        <row r="690">
          <cell r="A690" t="str">
            <v>0701/6546/0000</v>
          </cell>
          <cell r="B690" t="str">
            <v>Uniforms &amp; Protective Clothi</v>
          </cell>
          <cell r="C690">
            <v>20590</v>
          </cell>
          <cell r="D690">
            <v>0</v>
          </cell>
          <cell r="E690">
            <v>288.19</v>
          </cell>
          <cell r="F690">
            <v>0</v>
          </cell>
          <cell r="G690">
            <v>288.19</v>
          </cell>
        </row>
        <row r="691">
          <cell r="A691" t="str">
            <v>0701/6552/0000</v>
          </cell>
          <cell r="B691" t="str">
            <v>Fuel &amp; Oil - Vehicles;</v>
          </cell>
          <cell r="C691">
            <v>0</v>
          </cell>
          <cell r="D691">
            <v>0</v>
          </cell>
          <cell r="E691">
            <v>84.14</v>
          </cell>
          <cell r="F691">
            <v>0</v>
          </cell>
          <cell r="G691">
            <v>84.14</v>
          </cell>
        </row>
        <row r="692">
          <cell r="A692" t="str">
            <v>0701/6554/0000</v>
          </cell>
          <cell r="B692" t="str">
            <v>Consumables;</v>
          </cell>
          <cell r="C692">
            <v>0</v>
          </cell>
          <cell r="D692">
            <v>0</v>
          </cell>
          <cell r="E692">
            <v>244.75</v>
          </cell>
          <cell r="F692">
            <v>0</v>
          </cell>
          <cell r="G692">
            <v>244.75</v>
          </cell>
        </row>
        <row r="693">
          <cell r="A693" t="str">
            <v>0701/6565/0000</v>
          </cell>
          <cell r="B693" t="str">
            <v>Professional Services;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</row>
        <row r="694">
          <cell r="A694" t="str">
            <v>0701/6571/0000</v>
          </cell>
          <cell r="B694" t="str">
            <v>Traffic Operational Plan;</v>
          </cell>
          <cell r="C694">
            <v>30000</v>
          </cell>
          <cell r="D694">
            <v>0</v>
          </cell>
          <cell r="E694">
            <v>7824</v>
          </cell>
          <cell r="F694">
            <v>0</v>
          </cell>
          <cell r="G694">
            <v>7824</v>
          </cell>
        </row>
        <row r="695">
          <cell r="A695" t="str">
            <v>0701/6802/0000</v>
          </cell>
          <cell r="B695" t="str">
            <v>R/M - Tools &amp; Equipment;</v>
          </cell>
          <cell r="C695">
            <v>20000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</row>
        <row r="696">
          <cell r="A696" t="str">
            <v>0701/6811/0000</v>
          </cell>
          <cell r="B696" t="str">
            <v>R/M - Traffic &amp; Road Signs;</v>
          </cell>
          <cell r="C696">
            <v>50000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</row>
        <row r="697">
          <cell r="A697" t="str">
            <v>0701/7501/0000</v>
          </cell>
          <cell r="B697" t="str">
            <v>Contr - Leave Reserve;</v>
          </cell>
          <cell r="C697">
            <v>110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</row>
        <row r="698">
          <cell r="A698" t="str">
            <v>0701/7502/0000</v>
          </cell>
          <cell r="B698" t="str">
            <v>Contr Fund - Pro-rata Bonus</v>
          </cell>
          <cell r="C698">
            <v>5650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</row>
        <row r="699">
          <cell r="A699" t="str">
            <v>0701/8300/0000</v>
          </cell>
          <cell r="B699" t="str">
            <v>Traffic Fines;</v>
          </cell>
          <cell r="C699">
            <v>-3000000</v>
          </cell>
          <cell r="D699">
            <v>0</v>
          </cell>
          <cell r="E699">
            <v>0</v>
          </cell>
          <cell r="F699">
            <v>-29640</v>
          </cell>
          <cell r="G699">
            <v>-29640</v>
          </cell>
        </row>
        <row r="700">
          <cell r="A700" t="str">
            <v>0701/8401/0000</v>
          </cell>
          <cell r="B700" t="str">
            <v>NT Grant - Equitable Share;</v>
          </cell>
          <cell r="C700">
            <v>-1297380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</row>
        <row r="701">
          <cell r="A701" t="str">
            <v>0701/8508/0000</v>
          </cell>
          <cell r="B701" t="str">
            <v>Sundry Income;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</row>
        <row r="702">
          <cell r="B702" t="str">
            <v>Main account subtotal</v>
          </cell>
          <cell r="C702"/>
          <cell r="D702"/>
          <cell r="E702"/>
          <cell r="F702"/>
          <cell r="G702"/>
          <cell r="H702"/>
        </row>
        <row r="703">
          <cell r="A703">
            <v>701</v>
          </cell>
          <cell r="B703" t="str">
            <v>Main account total</v>
          </cell>
          <cell r="C703"/>
          <cell r="D703"/>
          <cell r="E703"/>
          <cell r="F703"/>
          <cell r="G703"/>
          <cell r="H703"/>
        </row>
        <row r="704">
          <cell r="A704" t="str">
            <v>---------------</v>
          </cell>
          <cell r="B704" t="str">
            <v>--------------------------------</v>
          </cell>
          <cell r="C704" t="str">
            <v>------------</v>
          </cell>
          <cell r="D704" t="str">
            <v>------------</v>
          </cell>
          <cell r="E704" t="str">
            <v>------------</v>
          </cell>
          <cell r="F704" t="str">
            <v>------------</v>
          </cell>
        </row>
        <row r="705">
          <cell r="A705">
            <v>702</v>
          </cell>
          <cell r="B705" t="str">
            <v>FIRE FIGHTING &amp; PROTECTION</v>
          </cell>
          <cell r="C705"/>
          <cell r="D705"/>
          <cell r="E705"/>
          <cell r="F705"/>
          <cell r="G705"/>
          <cell r="H705"/>
        </row>
        <row r="706">
          <cell r="A706" t="str">
            <v>0702/1000/0000</v>
          </cell>
          <cell r="B706" t="str">
            <v>Salaries;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</row>
        <row r="707">
          <cell r="A707" t="str">
            <v>0702/1003/0000</v>
          </cell>
          <cell r="B707" t="str">
            <v>Allowance - Telephone;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</row>
        <row r="708">
          <cell r="A708" t="str">
            <v>0702/1007/0000</v>
          </cell>
          <cell r="B708" t="str">
            <v>Allowance - Other;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</row>
        <row r="709">
          <cell r="A709" t="str">
            <v>0702/1010/0000</v>
          </cell>
          <cell r="B709" t="str">
            <v>Industrial Council Levy;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</row>
        <row r="710">
          <cell r="A710" t="str">
            <v>0702/1050/0000</v>
          </cell>
          <cell r="B710" t="str">
            <v>Medical Aid Fund;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</row>
        <row r="711">
          <cell r="A711" t="str">
            <v>0702/1051/0000</v>
          </cell>
          <cell r="B711" t="str">
            <v>Pension Fund ;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</row>
        <row r="712">
          <cell r="A712" t="str">
            <v>0702/1052/0000</v>
          </cell>
          <cell r="B712" t="str">
            <v>UIF;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</row>
        <row r="713">
          <cell r="A713" t="str">
            <v>0702/6535/0000</v>
          </cell>
          <cell r="B713" t="str">
            <v>Inventory (tools,equip,etc.)</v>
          </cell>
          <cell r="C713">
            <v>330</v>
          </cell>
          <cell r="D713">
            <v>0</v>
          </cell>
          <cell r="E713">
            <v>1780</v>
          </cell>
          <cell r="F713">
            <v>0</v>
          </cell>
          <cell r="G713">
            <v>1780</v>
          </cell>
        </row>
        <row r="714">
          <cell r="A714" t="str">
            <v>0702/6546/0000</v>
          </cell>
          <cell r="B714" t="str">
            <v>Uniforms &amp; Protective Clothi</v>
          </cell>
          <cell r="C714">
            <v>0</v>
          </cell>
          <cell r="D714">
            <v>0</v>
          </cell>
          <cell r="E714">
            <v>937.08</v>
          </cell>
          <cell r="F714">
            <v>0</v>
          </cell>
          <cell r="G714">
            <v>937.08</v>
          </cell>
        </row>
        <row r="715">
          <cell r="A715" t="str">
            <v>0702/6802/0000</v>
          </cell>
          <cell r="B715" t="str">
            <v>R/M - Tools &amp; Equipment;</v>
          </cell>
          <cell r="C715">
            <v>0</v>
          </cell>
          <cell r="D715">
            <v>0</v>
          </cell>
          <cell r="E715">
            <v>13178.4</v>
          </cell>
          <cell r="F715">
            <v>0</v>
          </cell>
          <cell r="G715">
            <v>13178.4</v>
          </cell>
        </row>
        <row r="716">
          <cell r="A716" t="str">
            <v>0702/6803/0000</v>
          </cell>
          <cell r="B716" t="str">
            <v>R/M - Furniture &amp; Equipment;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</row>
        <row r="717">
          <cell r="A717" t="str">
            <v>0702/6808/0000</v>
          </cell>
          <cell r="B717" t="str">
            <v>R/M - Vehicles &amp; Equipment;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</row>
        <row r="718">
          <cell r="A718" t="str">
            <v>0702/8401/0000</v>
          </cell>
          <cell r="B718" t="str">
            <v>NT Grant - Equitable Share;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</row>
        <row r="719">
          <cell r="B719" t="str">
            <v>Main account subtotal</v>
          </cell>
          <cell r="C719"/>
          <cell r="D719"/>
          <cell r="E719"/>
          <cell r="F719"/>
          <cell r="G719"/>
          <cell r="H719"/>
        </row>
        <row r="720">
          <cell r="A720">
            <v>702</v>
          </cell>
          <cell r="B720" t="str">
            <v>Main account total</v>
          </cell>
          <cell r="C720"/>
          <cell r="D720"/>
          <cell r="E720"/>
          <cell r="F720"/>
          <cell r="G720"/>
          <cell r="H720"/>
        </row>
        <row r="721">
          <cell r="A721" t="str">
            <v>---------------</v>
          </cell>
          <cell r="B721" t="str">
            <v>--------------------------------</v>
          </cell>
          <cell r="C721" t="str">
            <v>------------</v>
          </cell>
          <cell r="D721" t="str">
            <v>------------</v>
          </cell>
          <cell r="E721" t="str">
            <v>------------</v>
          </cell>
          <cell r="F721" t="str">
            <v>------------</v>
          </cell>
        </row>
        <row r="722">
          <cell r="A722">
            <v>704</v>
          </cell>
          <cell r="B722" t="str">
            <v>PUBLIC SAFETY - CONT OF ANIM</v>
          </cell>
          <cell r="C722"/>
          <cell r="D722"/>
          <cell r="E722"/>
          <cell r="F722"/>
          <cell r="G722"/>
          <cell r="H722"/>
        </row>
        <row r="723">
          <cell r="A723" t="str">
            <v>0704/1000/0000</v>
          </cell>
          <cell r="B723" t="str">
            <v>Salaries;</v>
          </cell>
          <cell r="C723">
            <v>139340</v>
          </cell>
          <cell r="D723">
            <v>0</v>
          </cell>
          <cell r="E723">
            <v>68800.479999999996</v>
          </cell>
          <cell r="F723">
            <v>0</v>
          </cell>
          <cell r="G723">
            <v>68800.479999999996</v>
          </cell>
        </row>
        <row r="724">
          <cell r="A724" t="str">
            <v>0704/1002/0000</v>
          </cell>
          <cell r="B724" t="str">
            <v>Annual Bonus;</v>
          </cell>
          <cell r="C724">
            <v>11550</v>
          </cell>
          <cell r="D724">
            <v>0</v>
          </cell>
          <cell r="E724">
            <v>5463.58</v>
          </cell>
          <cell r="F724">
            <v>0</v>
          </cell>
          <cell r="G724">
            <v>5463.58</v>
          </cell>
        </row>
        <row r="725">
          <cell r="A725" t="str">
            <v>0704/1006/0000</v>
          </cell>
          <cell r="B725" t="str">
            <v>Overtime;</v>
          </cell>
          <cell r="C725">
            <v>6400</v>
          </cell>
          <cell r="D725">
            <v>0</v>
          </cell>
          <cell r="E725">
            <v>3798.82</v>
          </cell>
          <cell r="F725">
            <v>0</v>
          </cell>
          <cell r="G725">
            <v>3798.82</v>
          </cell>
        </row>
        <row r="726">
          <cell r="A726" t="str">
            <v>0704/1007/0000</v>
          </cell>
          <cell r="B726" t="str">
            <v>Allowance - Other;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</row>
        <row r="727">
          <cell r="A727" t="str">
            <v>0704/1010/0000</v>
          </cell>
          <cell r="B727" t="str">
            <v>Industrial Council Levy;</v>
          </cell>
          <cell r="C727">
            <v>270</v>
          </cell>
          <cell r="D727">
            <v>0</v>
          </cell>
          <cell r="E727">
            <v>76.2</v>
          </cell>
          <cell r="F727">
            <v>0</v>
          </cell>
          <cell r="G727">
            <v>76.2</v>
          </cell>
        </row>
        <row r="728">
          <cell r="A728" t="str">
            <v>0704/1011/0000</v>
          </cell>
          <cell r="B728" t="str">
            <v>Skills Development Levy;</v>
          </cell>
          <cell r="C728">
            <v>1430</v>
          </cell>
          <cell r="D728">
            <v>0</v>
          </cell>
          <cell r="E728">
            <v>754.22</v>
          </cell>
          <cell r="F728">
            <v>0</v>
          </cell>
          <cell r="G728">
            <v>754.22</v>
          </cell>
        </row>
        <row r="729">
          <cell r="A729" t="str">
            <v>0704/1012/0000</v>
          </cell>
          <cell r="B729" t="str">
            <v>Compensation Commissioner;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</row>
        <row r="730">
          <cell r="A730" t="str">
            <v>0704/1050/0000</v>
          </cell>
          <cell r="B730" t="str">
            <v>Medical Aid Fund;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</row>
        <row r="731">
          <cell r="A731" t="str">
            <v>0704/1051/0000</v>
          </cell>
          <cell r="B731" t="str">
            <v>Pension Fund ;</v>
          </cell>
          <cell r="C731">
            <v>24600</v>
          </cell>
          <cell r="D731">
            <v>0</v>
          </cell>
          <cell r="E731">
            <v>13386.58</v>
          </cell>
          <cell r="F731">
            <v>0</v>
          </cell>
          <cell r="G731">
            <v>13386.58</v>
          </cell>
        </row>
        <row r="732">
          <cell r="A732" t="str">
            <v>0704/1052/0000</v>
          </cell>
          <cell r="B732" t="str">
            <v>UIF;</v>
          </cell>
          <cell r="C732">
            <v>1500</v>
          </cell>
          <cell r="D732">
            <v>0</v>
          </cell>
          <cell r="E732">
            <v>780.64</v>
          </cell>
          <cell r="F732">
            <v>0</v>
          </cell>
          <cell r="G732">
            <v>780.64</v>
          </cell>
        </row>
        <row r="733">
          <cell r="A733" t="str">
            <v>0704/6511/0000</v>
          </cell>
          <cell r="B733" t="str">
            <v>Advertisements;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</row>
        <row r="734">
          <cell r="A734" t="str">
            <v>0704/6527/0000</v>
          </cell>
          <cell r="B734" t="str">
            <v>Health Services;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</row>
        <row r="735">
          <cell r="A735" t="str">
            <v>0704/6530/0000</v>
          </cell>
          <cell r="B735" t="str">
            <v>Rent - Equipment;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</row>
        <row r="736">
          <cell r="A736" t="str">
            <v>0704/6541/0000</v>
          </cell>
          <cell r="B736" t="str">
            <v>Subsistence &amp; Traveling;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</row>
        <row r="737">
          <cell r="A737" t="str">
            <v>0704/6553/0000</v>
          </cell>
          <cell r="B737" t="str">
            <v>Cattle Feed;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</row>
        <row r="738">
          <cell r="A738" t="str">
            <v>0704/6554/0000</v>
          </cell>
          <cell r="B738" t="str">
            <v>Consumables;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</row>
        <row r="739">
          <cell r="A739" t="str">
            <v>0704/6804/0000</v>
          </cell>
          <cell r="B739" t="str">
            <v>R/M - Fencing;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</row>
        <row r="740">
          <cell r="A740" t="str">
            <v>0704/7501/0000</v>
          </cell>
          <cell r="B740" t="str">
            <v>Contr - Leave Reserve;</v>
          </cell>
          <cell r="C740">
            <v>110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</row>
        <row r="741">
          <cell r="A741" t="str">
            <v>0704/7502/0000</v>
          </cell>
          <cell r="B741" t="str">
            <v>Contr Fund - Pro-rata Bonus</v>
          </cell>
          <cell r="C741">
            <v>2500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</row>
        <row r="742">
          <cell r="A742" t="str">
            <v>0704/8401/0000</v>
          </cell>
          <cell r="B742" t="str">
            <v>NT Grant - Equitable Share;</v>
          </cell>
          <cell r="C742">
            <v>-215590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</row>
        <row r="743">
          <cell r="A743" t="str">
            <v>0704/8504/0000</v>
          </cell>
          <cell r="B743" t="str">
            <v>Sales - Pound (Auctions);</v>
          </cell>
          <cell r="C743">
            <v>0</v>
          </cell>
          <cell r="D743">
            <v>0</v>
          </cell>
          <cell r="E743">
            <v>368.42</v>
          </cell>
          <cell r="F743">
            <v>-3000</v>
          </cell>
          <cell r="G743">
            <v>-2631.58</v>
          </cell>
        </row>
        <row r="744">
          <cell r="A744" t="str">
            <v>0704/8511/0000</v>
          </cell>
          <cell r="B744" t="str">
            <v>Pound Fees;</v>
          </cell>
          <cell r="C744">
            <v>-210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</row>
        <row r="745">
          <cell r="B745" t="str">
            <v>Main account subtotal</v>
          </cell>
          <cell r="C745"/>
          <cell r="D745"/>
          <cell r="E745"/>
          <cell r="F745"/>
          <cell r="G745"/>
          <cell r="H745"/>
        </row>
        <row r="746">
          <cell r="A746">
            <v>704</v>
          </cell>
          <cell r="B746" t="str">
            <v>Main account total</v>
          </cell>
          <cell r="C746"/>
          <cell r="D746"/>
          <cell r="E746"/>
          <cell r="F746"/>
          <cell r="G746"/>
          <cell r="H746"/>
        </row>
        <row r="747">
          <cell r="A747" t="str">
            <v>---------------</v>
          </cell>
          <cell r="B747" t="str">
            <v>--------------------------------</v>
          </cell>
          <cell r="C747" t="str">
            <v>------------</v>
          </cell>
          <cell r="D747" t="str">
            <v>------------</v>
          </cell>
          <cell r="E747" t="str">
            <v>------------</v>
          </cell>
          <cell r="F747" t="str">
            <v>------------</v>
          </cell>
        </row>
        <row r="748">
          <cell r="A748">
            <v>801</v>
          </cell>
          <cell r="B748" t="str">
            <v>SPORT &amp; RECREATION</v>
          </cell>
          <cell r="C748"/>
          <cell r="D748"/>
          <cell r="E748"/>
          <cell r="F748"/>
          <cell r="G748"/>
          <cell r="H748"/>
        </row>
        <row r="749">
          <cell r="A749" t="str">
            <v>0801/1000/0015</v>
          </cell>
          <cell r="B749" t="str">
            <v>Salaries;Parks</v>
          </cell>
          <cell r="C749">
            <v>594050</v>
          </cell>
          <cell r="D749">
            <v>0</v>
          </cell>
          <cell r="E749">
            <v>288685.48</v>
          </cell>
          <cell r="F749">
            <v>0</v>
          </cell>
          <cell r="G749">
            <v>288685.48</v>
          </cell>
        </row>
        <row r="750">
          <cell r="A750" t="str">
            <v>0801/1000/0016</v>
          </cell>
          <cell r="B750" t="str">
            <v>Salaries;Sport Ground</v>
          </cell>
          <cell r="C750">
            <v>284020</v>
          </cell>
          <cell r="D750">
            <v>0</v>
          </cell>
          <cell r="E750">
            <v>140856.64000000001</v>
          </cell>
          <cell r="F750">
            <v>0</v>
          </cell>
          <cell r="G750">
            <v>140856.64000000001</v>
          </cell>
        </row>
        <row r="751">
          <cell r="A751" t="str">
            <v>0801/1002/0015</v>
          </cell>
          <cell r="B751" t="str">
            <v>Annual Bonus;Parks</v>
          </cell>
          <cell r="C751">
            <v>47920</v>
          </cell>
          <cell r="D751">
            <v>0</v>
          </cell>
          <cell r="E751">
            <v>5866</v>
          </cell>
          <cell r="F751">
            <v>0</v>
          </cell>
          <cell r="G751">
            <v>5866</v>
          </cell>
        </row>
        <row r="752">
          <cell r="A752" t="str">
            <v>0801/1002/0016</v>
          </cell>
          <cell r="B752" t="str">
            <v>Annual Bonus;Sport Ground</v>
          </cell>
          <cell r="C752">
            <v>23390</v>
          </cell>
          <cell r="D752">
            <v>0</v>
          </cell>
          <cell r="E752">
            <v>17607.080000000002</v>
          </cell>
          <cell r="F752">
            <v>0</v>
          </cell>
          <cell r="G752">
            <v>17607.080000000002</v>
          </cell>
        </row>
        <row r="753">
          <cell r="A753" t="str">
            <v>0801/1003/0015</v>
          </cell>
          <cell r="B753" t="str">
            <v>Allowance - Telephone;Parks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</row>
        <row r="754">
          <cell r="A754" t="str">
            <v>0801/1005/0015</v>
          </cell>
          <cell r="B754" t="str">
            <v>Housing Subsidy ;Parks</v>
          </cell>
          <cell r="C754">
            <v>2200</v>
          </cell>
          <cell r="D754">
            <v>0</v>
          </cell>
          <cell r="E754">
            <v>954.96</v>
          </cell>
          <cell r="F754">
            <v>0</v>
          </cell>
          <cell r="G754">
            <v>954.96</v>
          </cell>
        </row>
        <row r="755">
          <cell r="A755" t="str">
            <v>0801/1005/0016</v>
          </cell>
          <cell r="B755" t="str">
            <v>Housing Subsidy ;Sport Groun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</row>
        <row r="756">
          <cell r="A756" t="str">
            <v>0801/1006/0015</v>
          </cell>
          <cell r="B756" t="str">
            <v>Overtime;Parks</v>
          </cell>
          <cell r="C756">
            <v>40520</v>
          </cell>
          <cell r="D756">
            <v>0</v>
          </cell>
          <cell r="E756">
            <v>3762.92</v>
          </cell>
          <cell r="F756">
            <v>0</v>
          </cell>
          <cell r="G756">
            <v>3762.92</v>
          </cell>
        </row>
        <row r="757">
          <cell r="A757" t="str">
            <v>0801/1006/0016</v>
          </cell>
          <cell r="B757" t="str">
            <v>Overtime;Sport Ground</v>
          </cell>
          <cell r="C757">
            <v>50</v>
          </cell>
          <cell r="D757">
            <v>0</v>
          </cell>
          <cell r="E757">
            <v>3301.31</v>
          </cell>
          <cell r="F757">
            <v>0</v>
          </cell>
          <cell r="G757">
            <v>3301.31</v>
          </cell>
        </row>
        <row r="758">
          <cell r="A758" t="str">
            <v>0801/1007/0015</v>
          </cell>
          <cell r="B758" t="str">
            <v>Allowance - Other;Parks</v>
          </cell>
          <cell r="C758">
            <v>8810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</row>
        <row r="759">
          <cell r="A759" t="str">
            <v>0801/1007/0016</v>
          </cell>
          <cell r="B759" t="str">
            <v>Allowance - Other;Sport Grou</v>
          </cell>
          <cell r="C759">
            <v>6420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</row>
        <row r="760">
          <cell r="A760" t="str">
            <v>0801/1008/0015</v>
          </cell>
          <cell r="B760" t="str">
            <v>Temporary Workers;Parks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</row>
        <row r="761">
          <cell r="A761" t="str">
            <v>0801/1010/0015</v>
          </cell>
          <cell r="B761" t="str">
            <v>Industrial Council Levy;Park</v>
          </cell>
          <cell r="C761">
            <v>960</v>
          </cell>
          <cell r="D761">
            <v>0</v>
          </cell>
          <cell r="E761">
            <v>266.7</v>
          </cell>
          <cell r="F761">
            <v>0</v>
          </cell>
          <cell r="G761">
            <v>266.7</v>
          </cell>
        </row>
        <row r="762">
          <cell r="A762" t="str">
            <v>0801/1010/0016</v>
          </cell>
          <cell r="B762" t="str">
            <v>Industrial Council Levy;Spor</v>
          </cell>
          <cell r="C762">
            <v>550</v>
          </cell>
          <cell r="D762">
            <v>0</v>
          </cell>
          <cell r="E762">
            <v>152.4</v>
          </cell>
          <cell r="F762">
            <v>0</v>
          </cell>
          <cell r="G762">
            <v>152.4</v>
          </cell>
        </row>
        <row r="763">
          <cell r="A763" t="str">
            <v>0801/1011/0015</v>
          </cell>
          <cell r="B763" t="str">
            <v>Skills Development Levy;Park</v>
          </cell>
          <cell r="C763">
            <v>6940</v>
          </cell>
          <cell r="D763">
            <v>0</v>
          </cell>
          <cell r="E763">
            <v>3096.22</v>
          </cell>
          <cell r="F763">
            <v>0</v>
          </cell>
          <cell r="G763">
            <v>3096.22</v>
          </cell>
        </row>
        <row r="764">
          <cell r="A764" t="str">
            <v>0801/1011/0016</v>
          </cell>
          <cell r="B764" t="str">
            <v>Skills Development Levy;Spor</v>
          </cell>
          <cell r="C764">
            <v>2880</v>
          </cell>
          <cell r="D764">
            <v>0</v>
          </cell>
          <cell r="E764">
            <v>1550.63</v>
          </cell>
          <cell r="F764">
            <v>0</v>
          </cell>
          <cell r="G764">
            <v>1550.63</v>
          </cell>
        </row>
        <row r="765">
          <cell r="A765" t="str">
            <v>0801/1012/0015</v>
          </cell>
          <cell r="B765" t="str">
            <v>Compensation Commissioner;Pa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</row>
        <row r="766">
          <cell r="A766" t="str">
            <v>0801/1012/0016</v>
          </cell>
          <cell r="B766" t="str">
            <v>Compensation Commissioner;Sp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</row>
        <row r="767">
          <cell r="A767" t="str">
            <v>0801/1050/0015</v>
          </cell>
          <cell r="B767" t="str">
            <v>Medical Aid Fund;Parks</v>
          </cell>
          <cell r="C767">
            <v>29990</v>
          </cell>
          <cell r="D767">
            <v>0</v>
          </cell>
          <cell r="E767">
            <v>14149.2</v>
          </cell>
          <cell r="F767">
            <v>0</v>
          </cell>
          <cell r="G767">
            <v>14149.2</v>
          </cell>
        </row>
        <row r="768">
          <cell r="A768" t="str">
            <v>0801/1050/0016</v>
          </cell>
          <cell r="B768" t="str">
            <v>Medical Aid Fund;Sport Groun</v>
          </cell>
          <cell r="C768">
            <v>9540</v>
          </cell>
          <cell r="D768">
            <v>0</v>
          </cell>
          <cell r="E768">
            <v>3862.8</v>
          </cell>
          <cell r="F768">
            <v>0</v>
          </cell>
          <cell r="G768">
            <v>3862.8</v>
          </cell>
        </row>
        <row r="769">
          <cell r="A769" t="str">
            <v>0801/1051/0015</v>
          </cell>
          <cell r="B769" t="str">
            <v>Pension Fund ;Parks</v>
          </cell>
          <cell r="C769">
            <v>104640</v>
          </cell>
          <cell r="D769">
            <v>0</v>
          </cell>
          <cell r="E769">
            <v>53239.8</v>
          </cell>
          <cell r="F769">
            <v>0</v>
          </cell>
          <cell r="G769">
            <v>53239.8</v>
          </cell>
        </row>
        <row r="770">
          <cell r="A770" t="str">
            <v>0801/1051/0016</v>
          </cell>
          <cell r="B770" t="str">
            <v>Pension Fund ;Sport Ground</v>
          </cell>
          <cell r="C770">
            <v>50110</v>
          </cell>
          <cell r="D770">
            <v>0</v>
          </cell>
          <cell r="E770">
            <v>28315.78</v>
          </cell>
          <cell r="F770">
            <v>0</v>
          </cell>
          <cell r="G770">
            <v>28315.78</v>
          </cell>
        </row>
        <row r="771">
          <cell r="A771" t="str">
            <v>0801/1052/0015</v>
          </cell>
          <cell r="B771" t="str">
            <v>UIF;Parks</v>
          </cell>
          <cell r="C771">
            <v>6230</v>
          </cell>
          <cell r="D771">
            <v>0</v>
          </cell>
          <cell r="E771">
            <v>3116.26</v>
          </cell>
          <cell r="F771">
            <v>0</v>
          </cell>
          <cell r="G771">
            <v>3116.26</v>
          </cell>
        </row>
        <row r="772">
          <cell r="A772" t="str">
            <v>0801/1052/0016</v>
          </cell>
          <cell r="B772" t="str">
            <v>UIF;Sport Ground</v>
          </cell>
          <cell r="C772">
            <v>3040</v>
          </cell>
          <cell r="D772">
            <v>0</v>
          </cell>
          <cell r="E772">
            <v>1656.26</v>
          </cell>
          <cell r="F772">
            <v>0</v>
          </cell>
          <cell r="G772">
            <v>1656.26</v>
          </cell>
        </row>
        <row r="773">
          <cell r="A773" t="str">
            <v>0801/5051/0015</v>
          </cell>
          <cell r="B773" t="str">
            <v>Redemption - External Loans;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</row>
        <row r="774">
          <cell r="A774" t="str">
            <v>0801/6210/0016</v>
          </cell>
          <cell r="B774" t="str">
            <v>MIG Projects;Sport Ground</v>
          </cell>
          <cell r="C774">
            <v>2683068</v>
          </cell>
          <cell r="D774">
            <v>0</v>
          </cell>
          <cell r="E774">
            <v>81408.36</v>
          </cell>
          <cell r="F774">
            <v>-81408.36</v>
          </cell>
          <cell r="G774">
            <v>0</v>
          </cell>
        </row>
        <row r="775">
          <cell r="A775" t="str">
            <v>0801/6511/0015</v>
          </cell>
          <cell r="B775" t="str">
            <v>Advertisements;Parks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</row>
        <row r="776">
          <cell r="A776" t="str">
            <v>0801/6514/0015</v>
          </cell>
          <cell r="B776" t="str">
            <v>Printing &amp; Stationary;Parks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</row>
        <row r="777">
          <cell r="A777" t="str">
            <v>0801/6523/0015</v>
          </cell>
          <cell r="B777" t="str">
            <v>Security Services;Parks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</row>
        <row r="778">
          <cell r="A778" t="str">
            <v>0801/6535/0015</v>
          </cell>
          <cell r="B778" t="str">
            <v>Inventory (tools,equip,etc.)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</row>
        <row r="779">
          <cell r="A779" t="str">
            <v>0801/6539/0015</v>
          </cell>
          <cell r="B779" t="str">
            <v>Training;Parks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</row>
        <row r="780">
          <cell r="A780" t="str">
            <v>0801/6541/0015</v>
          </cell>
          <cell r="B780" t="str">
            <v>Subsistence &amp; Traveling;Park</v>
          </cell>
          <cell r="C780">
            <v>25000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</row>
        <row r="781">
          <cell r="A781" t="str">
            <v>0801/6546/0015</v>
          </cell>
          <cell r="B781" t="str">
            <v>Uniforms &amp; Protective Clothi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</row>
        <row r="782">
          <cell r="A782" t="str">
            <v>0801/6549/0015</v>
          </cell>
          <cell r="B782" t="str">
            <v>Insurance - External;Parks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</row>
        <row r="783">
          <cell r="A783" t="str">
            <v>0801/6552/0015</v>
          </cell>
          <cell r="B783" t="str">
            <v>Fuel &amp; Oil - Vehicles;Parks</v>
          </cell>
          <cell r="C783">
            <v>8600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</row>
        <row r="784">
          <cell r="A784" t="str">
            <v>0801/6554/0015</v>
          </cell>
          <cell r="B784" t="str">
            <v>Consumables;Parks</v>
          </cell>
          <cell r="C784">
            <v>1190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</row>
        <row r="785">
          <cell r="A785" t="str">
            <v>0801/6558/0015</v>
          </cell>
          <cell r="B785" t="str">
            <v>Electricity Purchases;Parks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</row>
        <row r="786">
          <cell r="A786" t="str">
            <v>0801/6559/0015</v>
          </cell>
          <cell r="B786" t="str">
            <v>CCA - Infrastructure;Parks</v>
          </cell>
          <cell r="C786">
            <v>120000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</row>
        <row r="787">
          <cell r="A787" t="str">
            <v>0801/6559/0016</v>
          </cell>
          <cell r="B787" t="str">
            <v>CCA - Infrastructure;Sport G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</row>
        <row r="788">
          <cell r="A788" t="str">
            <v>0801/6561/0015</v>
          </cell>
          <cell r="B788" t="str">
            <v>CCA - Vehicles, Plant &amp; Equi</v>
          </cell>
          <cell r="C788">
            <v>218530</v>
          </cell>
          <cell r="D788">
            <v>0</v>
          </cell>
          <cell r="E788">
            <v>839880.59</v>
          </cell>
          <cell r="F788">
            <v>-839880.59</v>
          </cell>
          <cell r="G788">
            <v>0</v>
          </cell>
        </row>
        <row r="789">
          <cell r="A789" t="str">
            <v>0801/6801/0015</v>
          </cell>
          <cell r="B789" t="str">
            <v>R/M - Buildings;Parks</v>
          </cell>
          <cell r="C789">
            <v>10000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</row>
        <row r="790">
          <cell r="A790" t="str">
            <v>0801/6801/0016</v>
          </cell>
          <cell r="B790" t="str">
            <v>R/M - Buildings;Sport Ground</v>
          </cell>
          <cell r="C790">
            <v>86400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</row>
        <row r="791">
          <cell r="A791" t="str">
            <v>0801/6802/0015</v>
          </cell>
          <cell r="B791" t="str">
            <v>R/M - Tools &amp; Equipment;Park</v>
          </cell>
          <cell r="C791">
            <v>27730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</row>
        <row r="792">
          <cell r="A792" t="str">
            <v>0801/6802/0016</v>
          </cell>
          <cell r="B792" t="str">
            <v>R/M - Tools &amp; Equipment;Spor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</row>
        <row r="793">
          <cell r="A793" t="str">
            <v>0801/6804/0015</v>
          </cell>
          <cell r="B793" t="str">
            <v>R/M - Fencing;Parks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</row>
        <row r="794">
          <cell r="A794" t="str">
            <v>0801/6805/0016</v>
          </cell>
          <cell r="B794" t="str">
            <v>R/M - Sport Fields;Sport Gro</v>
          </cell>
          <cell r="C794">
            <v>1260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</row>
        <row r="795">
          <cell r="A795" t="str">
            <v>0801/6808/0015</v>
          </cell>
          <cell r="B795" t="str">
            <v>R/M - Vehicles &amp; Equipment;P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</row>
        <row r="796">
          <cell r="A796" t="str">
            <v>0801/6813/0015</v>
          </cell>
          <cell r="B796" t="str">
            <v>R/M - General ;Parks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</row>
        <row r="797">
          <cell r="A797" t="str">
            <v>0801/7501/0015</v>
          </cell>
          <cell r="B797" t="str">
            <v>Contr - Leave Reserve;Parks</v>
          </cell>
          <cell r="C797">
            <v>67850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</row>
        <row r="798">
          <cell r="A798" t="str">
            <v>0801/7501/0016</v>
          </cell>
          <cell r="B798" t="str">
            <v>Contr - Leave Reserve;Sport</v>
          </cell>
          <cell r="C798">
            <v>110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</row>
        <row r="799">
          <cell r="A799" t="str">
            <v>0801/7502/0015</v>
          </cell>
          <cell r="B799" t="str">
            <v>Contr Fund - Pro-rata Bonus</v>
          </cell>
          <cell r="C799">
            <v>8170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</row>
        <row r="800">
          <cell r="A800" t="str">
            <v>0801/7502/0016</v>
          </cell>
          <cell r="B800" t="str">
            <v>Contr Fund - Pro-rata Bonus</v>
          </cell>
          <cell r="C800">
            <v>5930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</row>
        <row r="801">
          <cell r="A801" t="str">
            <v>0801/8102/0016</v>
          </cell>
          <cell r="B801" t="str">
            <v>Rent - Sport Fields;Sport Gr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</row>
        <row r="802">
          <cell r="A802" t="str">
            <v>0801/8103/0015</v>
          </cell>
          <cell r="B802" t="str">
            <v>Rent - Caravan Park;Parks</v>
          </cell>
          <cell r="C802">
            <v>-330</v>
          </cell>
          <cell r="D802">
            <v>0</v>
          </cell>
          <cell r="E802">
            <v>10.44</v>
          </cell>
          <cell r="F802">
            <v>-85</v>
          </cell>
          <cell r="G802">
            <v>-74.56</v>
          </cell>
        </row>
        <row r="803">
          <cell r="A803" t="str">
            <v>0801/8103/0016</v>
          </cell>
          <cell r="B803" t="str">
            <v>Rent - Caravan Park;Sport Gr</v>
          </cell>
          <cell r="C803">
            <v>-550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</row>
        <row r="804">
          <cell r="A804" t="str">
            <v>0801/8401/0015</v>
          </cell>
          <cell r="B804" t="str">
            <v>NT Grant - Equitable Share;P</v>
          </cell>
          <cell r="C804">
            <v>-1470220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</row>
        <row r="805">
          <cell r="A805" t="str">
            <v>0801/8401/0016</v>
          </cell>
          <cell r="B805" t="str">
            <v>NT Grant - Equitable Share;S</v>
          </cell>
          <cell r="C805">
            <v>-552100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</row>
        <row r="806">
          <cell r="A806" t="str">
            <v>0801/8450/0016</v>
          </cell>
          <cell r="B806" t="str">
            <v>NT Grant - MIG;Sport Ground</v>
          </cell>
          <cell r="C806">
            <v>-2683068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</row>
        <row r="807">
          <cell r="A807" t="str">
            <v>0801/8508/0015</v>
          </cell>
          <cell r="B807" t="str">
            <v>Sundry Income;Parks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</row>
        <row r="808">
          <cell r="B808" t="str">
            <v>Main account subtotal</v>
          </cell>
          <cell r="C808"/>
          <cell r="D808"/>
          <cell r="E808"/>
          <cell r="F808"/>
          <cell r="G808"/>
          <cell r="H808"/>
        </row>
        <row r="809">
          <cell r="A809">
            <v>801</v>
          </cell>
          <cell r="B809" t="str">
            <v>Main account total</v>
          </cell>
          <cell r="C809"/>
          <cell r="D809"/>
          <cell r="E809"/>
          <cell r="F809"/>
          <cell r="G809"/>
          <cell r="H809"/>
        </row>
        <row r="810">
          <cell r="A810" t="str">
            <v>---------------</v>
          </cell>
          <cell r="B810" t="str">
            <v>--------------------------------</v>
          </cell>
          <cell r="C810" t="str">
            <v>------------</v>
          </cell>
          <cell r="D810" t="str">
            <v>------------</v>
          </cell>
          <cell r="E810" t="str">
            <v>------------</v>
          </cell>
          <cell r="F810" t="str">
            <v>------------</v>
          </cell>
        </row>
        <row r="811">
          <cell r="A811">
            <v>903</v>
          </cell>
          <cell r="B811" t="str">
            <v>ENVIROMENTAL PROTECTION</v>
          </cell>
          <cell r="C811"/>
          <cell r="D811"/>
          <cell r="E811"/>
          <cell r="F811"/>
          <cell r="G811"/>
          <cell r="H811"/>
        </row>
        <row r="812">
          <cell r="A812" t="str">
            <v>0903/1000/0000</v>
          </cell>
          <cell r="B812" t="str">
            <v>Salaries;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</row>
        <row r="813">
          <cell r="A813" t="str">
            <v>0903/1002/0000</v>
          </cell>
          <cell r="B813" t="str">
            <v>Annual Bonus;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</row>
        <row r="814">
          <cell r="A814" t="str">
            <v>0903/1003/0000</v>
          </cell>
          <cell r="B814" t="str">
            <v>Allowance - Telephone;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</row>
        <row r="815">
          <cell r="A815" t="str">
            <v>0903/1010/0000</v>
          </cell>
          <cell r="B815" t="str">
            <v>Industrial Council Levy;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</row>
        <row r="816">
          <cell r="A816" t="str">
            <v>0903/1011/0000</v>
          </cell>
          <cell r="B816" t="str">
            <v>Skills Development Levy;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</row>
        <row r="817">
          <cell r="A817" t="str">
            <v>0903/1012/0000</v>
          </cell>
          <cell r="B817" t="str">
            <v>Compensation Commissioner;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</row>
        <row r="818">
          <cell r="A818" t="str">
            <v>0903/1050/0000</v>
          </cell>
          <cell r="B818" t="str">
            <v>Medical Aid Fund;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</row>
        <row r="819">
          <cell r="A819" t="str">
            <v>0903/1051/0000</v>
          </cell>
          <cell r="B819" t="str">
            <v>Pension Fund ;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</row>
        <row r="820">
          <cell r="A820" t="str">
            <v>0903/1052/0000</v>
          </cell>
          <cell r="B820" t="str">
            <v>UIF;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</row>
        <row r="821">
          <cell r="A821" t="str">
            <v>0903/6514/0000</v>
          </cell>
          <cell r="B821" t="str">
            <v>Printing &amp; Stationary;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</row>
        <row r="822">
          <cell r="A822" t="str">
            <v>0903/6536/0000</v>
          </cell>
          <cell r="B822" t="str">
            <v>Material &amp; Stores;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</row>
        <row r="823">
          <cell r="A823" t="str">
            <v>0903/6539/0000</v>
          </cell>
          <cell r="B823" t="str">
            <v>Training;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</row>
        <row r="824">
          <cell r="A824" t="str">
            <v>0903/6541/0000</v>
          </cell>
          <cell r="B824" t="str">
            <v>Subsistence &amp; Traveling;</v>
          </cell>
          <cell r="C824">
            <v>660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</row>
        <row r="825">
          <cell r="A825" t="str">
            <v>0903/6543/0000</v>
          </cell>
          <cell r="B825" t="str">
            <v>Cleaning Materials;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</row>
        <row r="826">
          <cell r="A826" t="str">
            <v>0903/6546/0000</v>
          </cell>
          <cell r="B826" t="str">
            <v>Uniforms &amp; Protective Clothi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</row>
        <row r="827">
          <cell r="A827" t="str">
            <v>0903/6549/0000</v>
          </cell>
          <cell r="B827" t="str">
            <v>Insurance - External;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</row>
        <row r="828">
          <cell r="A828" t="str">
            <v>0903/6802/0000</v>
          </cell>
          <cell r="B828" t="str">
            <v>R/M - Tools &amp; Equipment;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</row>
        <row r="829">
          <cell r="A829" t="str">
            <v>0903/8400/0000</v>
          </cell>
          <cell r="B829" t="str">
            <v>Subsidy - Dept of Health;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</row>
        <row r="830">
          <cell r="B830" t="str">
            <v>Main account subtotal</v>
          </cell>
          <cell r="C830"/>
          <cell r="D830"/>
          <cell r="E830"/>
          <cell r="F830"/>
          <cell r="G830"/>
          <cell r="H830"/>
        </row>
        <row r="831">
          <cell r="A831">
            <v>903</v>
          </cell>
          <cell r="B831" t="str">
            <v>Main account total</v>
          </cell>
          <cell r="C831"/>
          <cell r="D831"/>
          <cell r="E831"/>
          <cell r="F831"/>
          <cell r="G831"/>
          <cell r="H831"/>
        </row>
        <row r="832">
          <cell r="A832" t="str">
            <v>---------------</v>
          </cell>
          <cell r="B832" t="str">
            <v>--------------------------------</v>
          </cell>
          <cell r="C832" t="str">
            <v>------------</v>
          </cell>
          <cell r="D832" t="str">
            <v>------------</v>
          </cell>
          <cell r="E832" t="str">
            <v>------------</v>
          </cell>
          <cell r="F832" t="str">
            <v>------------</v>
          </cell>
        </row>
        <row r="833">
          <cell r="A833">
            <v>1001</v>
          </cell>
          <cell r="B833" t="str">
            <v>WASTE WATER MANAGEMENT</v>
          </cell>
          <cell r="C833"/>
          <cell r="D833"/>
          <cell r="E833"/>
          <cell r="F833"/>
          <cell r="G833"/>
          <cell r="H833"/>
        </row>
        <row r="834">
          <cell r="A834" t="str">
            <v>1001/1000/0000</v>
          </cell>
          <cell r="B834" t="str">
            <v>Salaries;</v>
          </cell>
          <cell r="C834">
            <v>4456980</v>
          </cell>
          <cell r="D834">
            <v>0</v>
          </cell>
          <cell r="E834">
            <v>2473165.7400000002</v>
          </cell>
          <cell r="F834">
            <v>-470.6</v>
          </cell>
          <cell r="G834">
            <v>2472695.14</v>
          </cell>
        </row>
        <row r="835">
          <cell r="A835" t="str">
            <v>1001/1002/0000</v>
          </cell>
          <cell r="B835" t="str">
            <v>Annual Bonus;</v>
          </cell>
          <cell r="C835">
            <v>368140</v>
          </cell>
          <cell r="D835">
            <v>0</v>
          </cell>
          <cell r="E835">
            <v>135746.63</v>
          </cell>
          <cell r="F835">
            <v>0</v>
          </cell>
          <cell r="G835">
            <v>135746.63</v>
          </cell>
        </row>
        <row r="836">
          <cell r="A836" t="str">
            <v>1001/1003/0000</v>
          </cell>
          <cell r="B836" t="str">
            <v>Allowance - Telephone;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</row>
        <row r="837">
          <cell r="A837" t="str">
            <v>1001/1004/0000</v>
          </cell>
          <cell r="B837" t="str">
            <v>Allowance Standby;</v>
          </cell>
          <cell r="C837">
            <v>115150</v>
          </cell>
          <cell r="D837">
            <v>0</v>
          </cell>
          <cell r="E837">
            <v>58725.58</v>
          </cell>
          <cell r="F837">
            <v>0</v>
          </cell>
          <cell r="G837">
            <v>58725.58</v>
          </cell>
        </row>
        <row r="838">
          <cell r="A838" t="str">
            <v>1001/1006/0000</v>
          </cell>
          <cell r="B838" t="str">
            <v>Overtime;</v>
          </cell>
          <cell r="C838">
            <v>609020</v>
          </cell>
          <cell r="D838">
            <v>0</v>
          </cell>
          <cell r="E838">
            <v>448778.47</v>
          </cell>
          <cell r="F838">
            <v>0</v>
          </cell>
          <cell r="G838">
            <v>448778.47</v>
          </cell>
        </row>
        <row r="839">
          <cell r="A839" t="str">
            <v>1001/1007/0000</v>
          </cell>
          <cell r="B839" t="str">
            <v>Allowance - Other;</v>
          </cell>
          <cell r="C839">
            <v>194270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</row>
        <row r="840">
          <cell r="A840" t="str">
            <v>1001/1008/0000</v>
          </cell>
          <cell r="B840" t="str">
            <v>Temporary Workers;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</row>
        <row r="841">
          <cell r="A841" t="str">
            <v>1001/1009/0000</v>
          </cell>
          <cell r="B841" t="str">
            <v>Allowance - Vehicle;</v>
          </cell>
          <cell r="C841">
            <v>45870</v>
          </cell>
          <cell r="D841">
            <v>0</v>
          </cell>
          <cell r="E841">
            <v>21500</v>
          </cell>
          <cell r="F841">
            <v>0</v>
          </cell>
          <cell r="G841">
            <v>21500</v>
          </cell>
        </row>
        <row r="842">
          <cell r="A842" t="str">
            <v>1001/1010/0000</v>
          </cell>
          <cell r="B842" t="str">
            <v>Industrial Council Levy;</v>
          </cell>
          <cell r="C842">
            <v>6700</v>
          </cell>
          <cell r="D842">
            <v>0</v>
          </cell>
          <cell r="E842">
            <v>2209.8000000000002</v>
          </cell>
          <cell r="F842">
            <v>0</v>
          </cell>
          <cell r="G842">
            <v>2209.8000000000002</v>
          </cell>
        </row>
        <row r="843">
          <cell r="A843" t="str">
            <v>1001/1011/0000</v>
          </cell>
          <cell r="B843" t="str">
            <v>Skills Development Levy;</v>
          </cell>
          <cell r="C843">
            <v>55720</v>
          </cell>
          <cell r="D843">
            <v>0</v>
          </cell>
          <cell r="E843">
            <v>31683.83</v>
          </cell>
          <cell r="F843">
            <v>0</v>
          </cell>
          <cell r="G843">
            <v>31683.83</v>
          </cell>
        </row>
        <row r="844">
          <cell r="A844" t="str">
            <v>1001/1012/0000</v>
          </cell>
          <cell r="B844" t="str">
            <v>Compensation Commissioner;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</row>
        <row r="845">
          <cell r="A845" t="str">
            <v>1001/1050/0000</v>
          </cell>
          <cell r="B845" t="str">
            <v>Medical Aid Fund;</v>
          </cell>
          <cell r="C845">
            <v>296600</v>
          </cell>
          <cell r="D845">
            <v>0</v>
          </cell>
          <cell r="E845">
            <v>172783.78</v>
          </cell>
          <cell r="F845">
            <v>0</v>
          </cell>
          <cell r="G845">
            <v>172783.78</v>
          </cell>
        </row>
        <row r="846">
          <cell r="A846" t="str">
            <v>1001/1051/0000</v>
          </cell>
          <cell r="B846" t="str">
            <v>Pension Fund ;</v>
          </cell>
          <cell r="C846">
            <v>787090</v>
          </cell>
          <cell r="D846">
            <v>0</v>
          </cell>
          <cell r="E846">
            <v>483778.49</v>
          </cell>
          <cell r="F846">
            <v>0</v>
          </cell>
          <cell r="G846">
            <v>483778.49</v>
          </cell>
        </row>
        <row r="847">
          <cell r="A847" t="str">
            <v>1001/1052/0000</v>
          </cell>
          <cell r="B847" t="str">
            <v>UIF;</v>
          </cell>
          <cell r="C847">
            <v>47860</v>
          </cell>
          <cell r="D847">
            <v>0</v>
          </cell>
          <cell r="E847">
            <v>30476.2</v>
          </cell>
          <cell r="F847">
            <v>0</v>
          </cell>
          <cell r="G847">
            <v>30476.2</v>
          </cell>
        </row>
        <row r="848">
          <cell r="A848" t="str">
            <v>1001/2000/0000</v>
          </cell>
          <cell r="B848" t="str">
            <v>Bad Debts;</v>
          </cell>
          <cell r="C848">
            <v>1288790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</row>
        <row r="849">
          <cell r="A849" t="str">
            <v>1001/4000/0000</v>
          </cell>
          <cell r="B849" t="str">
            <v>Depreciation;</v>
          </cell>
          <cell r="C849">
            <v>6336000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</row>
        <row r="850">
          <cell r="A850" t="str">
            <v>1001/5002/0000</v>
          </cell>
          <cell r="B850" t="str">
            <v>Interest - DBSA;</v>
          </cell>
          <cell r="C850">
            <v>190000</v>
          </cell>
          <cell r="D850">
            <v>0</v>
          </cell>
          <cell r="E850">
            <v>33921.99</v>
          </cell>
          <cell r="F850">
            <v>0</v>
          </cell>
          <cell r="G850">
            <v>33921.99</v>
          </cell>
        </row>
        <row r="851">
          <cell r="A851" t="str">
            <v>1001/5052/0000</v>
          </cell>
          <cell r="B851" t="str">
            <v>Redemption - DBSA;</v>
          </cell>
          <cell r="C851">
            <v>164880</v>
          </cell>
          <cell r="D851">
            <v>0</v>
          </cell>
          <cell r="E851">
            <v>85635.08</v>
          </cell>
          <cell r="F851">
            <v>0</v>
          </cell>
          <cell r="G851">
            <v>85635.08</v>
          </cell>
        </row>
        <row r="852">
          <cell r="A852" t="str">
            <v>1001/6202/0000</v>
          </cell>
          <cell r="B852" t="str">
            <v>Equitable Share-Indigent Sha</v>
          </cell>
          <cell r="C852">
            <v>1427020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</row>
        <row r="853">
          <cell r="A853" t="str">
            <v>1001/6210/0000</v>
          </cell>
          <cell r="B853" t="str">
            <v>MIG Projects;</v>
          </cell>
          <cell r="C853">
            <v>11864265</v>
          </cell>
          <cell r="D853">
            <v>0</v>
          </cell>
          <cell r="E853">
            <v>6081801.1299999999</v>
          </cell>
          <cell r="F853">
            <v>-6081801.1299999999</v>
          </cell>
          <cell r="G853">
            <v>0</v>
          </cell>
        </row>
        <row r="854">
          <cell r="A854" t="str">
            <v>1001/6215/0000</v>
          </cell>
          <cell r="B854" t="str">
            <v>Regional Bulk Infra Projects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</row>
        <row r="855">
          <cell r="A855" t="str">
            <v>1001/6514/0000</v>
          </cell>
          <cell r="B855" t="str">
            <v>Printing &amp; Stationary;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</row>
        <row r="856">
          <cell r="A856" t="str">
            <v>1001/6525/0000</v>
          </cell>
          <cell r="B856" t="str">
            <v>Postage;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</row>
        <row r="857">
          <cell r="A857" t="str">
            <v>1001/6527/0000</v>
          </cell>
          <cell r="B857" t="str">
            <v>Health Services;</v>
          </cell>
          <cell r="C857">
            <v>7500</v>
          </cell>
          <cell r="D857">
            <v>0</v>
          </cell>
          <cell r="E857">
            <v>2000</v>
          </cell>
          <cell r="F857">
            <v>0</v>
          </cell>
          <cell r="G857">
            <v>2000</v>
          </cell>
        </row>
        <row r="858">
          <cell r="A858" t="str">
            <v>1001/6531/0000</v>
          </cell>
          <cell r="B858" t="str">
            <v>Operating License;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</row>
        <row r="859">
          <cell r="A859" t="str">
            <v>1001/6532/0000</v>
          </cell>
          <cell r="B859" t="str">
            <v>Vehicle License;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</row>
        <row r="860">
          <cell r="A860" t="str">
            <v>1001/6533/0000</v>
          </cell>
          <cell r="B860" t="str">
            <v>License &amp; Internet Fees;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</row>
        <row r="861">
          <cell r="A861" t="str">
            <v>1001/6535/0000</v>
          </cell>
          <cell r="B861" t="str">
            <v>Inventory (tools,equip,etc.)</v>
          </cell>
          <cell r="C861">
            <v>0</v>
          </cell>
          <cell r="D861">
            <v>0</v>
          </cell>
          <cell r="E861">
            <v>3290.26</v>
          </cell>
          <cell r="F861">
            <v>0</v>
          </cell>
          <cell r="G861">
            <v>3290.26</v>
          </cell>
        </row>
        <row r="862">
          <cell r="A862" t="str">
            <v>1001/6535/0017</v>
          </cell>
          <cell r="B862" t="str">
            <v>Inventory (tools,equip,etc.)</v>
          </cell>
          <cell r="C862">
            <v>4030</v>
          </cell>
          <cell r="D862">
            <v>0</v>
          </cell>
          <cell r="E862">
            <v>4349.24</v>
          </cell>
          <cell r="F862">
            <v>0</v>
          </cell>
          <cell r="G862">
            <v>4349.24</v>
          </cell>
        </row>
        <row r="863">
          <cell r="A863" t="str">
            <v>1001/6535/0018</v>
          </cell>
          <cell r="B863" t="str">
            <v>Inventory (tools,equip,etc.)</v>
          </cell>
          <cell r="C863">
            <v>1480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</row>
        <row r="864">
          <cell r="A864" t="str">
            <v>1001/6535/0019</v>
          </cell>
          <cell r="B864" t="str">
            <v>Inventory (tools,equip,etc.)</v>
          </cell>
          <cell r="C864">
            <v>1210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</row>
        <row r="865">
          <cell r="A865" t="str">
            <v>1001/6539/0000</v>
          </cell>
          <cell r="B865" t="str">
            <v>Training;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</row>
        <row r="866">
          <cell r="A866" t="str">
            <v>1001/6541/0000</v>
          </cell>
          <cell r="B866" t="str">
            <v>Subsistence &amp; Traveling;</v>
          </cell>
          <cell r="C866">
            <v>73690</v>
          </cell>
          <cell r="D866">
            <v>0</v>
          </cell>
          <cell r="E866">
            <v>37230.47</v>
          </cell>
          <cell r="F866">
            <v>0</v>
          </cell>
          <cell r="G866">
            <v>37230.47</v>
          </cell>
        </row>
        <row r="867">
          <cell r="A867" t="str">
            <v>1001/6543/0000</v>
          </cell>
          <cell r="B867" t="str">
            <v>Cleaning Materials;</v>
          </cell>
          <cell r="C867">
            <v>2340</v>
          </cell>
          <cell r="D867">
            <v>0</v>
          </cell>
          <cell r="E867">
            <v>3100.36</v>
          </cell>
          <cell r="F867">
            <v>0</v>
          </cell>
          <cell r="G867">
            <v>3100.36</v>
          </cell>
        </row>
        <row r="868">
          <cell r="A868" t="str">
            <v>1001/6544/0000</v>
          </cell>
          <cell r="B868" t="str">
            <v>Telephone Charges;</v>
          </cell>
          <cell r="C868">
            <v>790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</row>
        <row r="869">
          <cell r="A869" t="str">
            <v>1001/6546/0000</v>
          </cell>
          <cell r="B869" t="str">
            <v>Uniforms &amp; Protective Clothi</v>
          </cell>
          <cell r="C869">
            <v>0</v>
          </cell>
          <cell r="D869">
            <v>0</v>
          </cell>
          <cell r="E869">
            <v>3115.15</v>
          </cell>
          <cell r="F869">
            <v>0</v>
          </cell>
          <cell r="G869">
            <v>3115.15</v>
          </cell>
        </row>
        <row r="870">
          <cell r="A870" t="str">
            <v>1001/6546/0017</v>
          </cell>
          <cell r="B870" t="str">
            <v>Uniforms &amp; Protective Clothi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</row>
        <row r="871">
          <cell r="A871" t="str">
            <v>1001/6546/0018</v>
          </cell>
          <cell r="B871" t="str">
            <v>Uniforms &amp; Protective Clothi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</row>
        <row r="872">
          <cell r="A872" t="str">
            <v>1001/6546/0019</v>
          </cell>
          <cell r="B872" t="str">
            <v>Uniforms &amp; Protective Clothi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</row>
        <row r="873">
          <cell r="A873" t="str">
            <v>1001/6549/0000</v>
          </cell>
          <cell r="B873" t="str">
            <v>Insurance - External;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</row>
        <row r="874">
          <cell r="A874" t="str">
            <v>1001/6552/0000</v>
          </cell>
          <cell r="B874" t="str">
            <v>Fuel &amp; Oil - Vehicles;</v>
          </cell>
          <cell r="C874">
            <v>0</v>
          </cell>
          <cell r="D874">
            <v>0</v>
          </cell>
          <cell r="E874">
            <v>236.49</v>
          </cell>
          <cell r="F874">
            <v>0</v>
          </cell>
          <cell r="G874">
            <v>236.49</v>
          </cell>
        </row>
        <row r="875">
          <cell r="A875" t="str">
            <v>1001/6552/0017</v>
          </cell>
          <cell r="B875" t="str">
            <v>Fuel &amp; Oil - Vehicles;Zastro</v>
          </cell>
          <cell r="C875">
            <v>24370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</row>
        <row r="876">
          <cell r="A876" t="str">
            <v>1001/6552/0018</v>
          </cell>
          <cell r="B876" t="str">
            <v>Fuel &amp; Oil - Vehicles;Smithf</v>
          </cell>
          <cell r="C876">
            <v>8940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</row>
        <row r="877">
          <cell r="A877" t="str">
            <v>1001/6552/0019</v>
          </cell>
          <cell r="B877" t="str">
            <v>Fuel &amp; Oil - Vehicles;Rouxvi</v>
          </cell>
          <cell r="C877">
            <v>7310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</row>
        <row r="878">
          <cell r="A878" t="str">
            <v>1001/6554/0000</v>
          </cell>
          <cell r="B878" t="str">
            <v>Consumables;</v>
          </cell>
          <cell r="C878">
            <v>0</v>
          </cell>
          <cell r="D878">
            <v>0</v>
          </cell>
          <cell r="E878">
            <v>5399.1</v>
          </cell>
          <cell r="F878">
            <v>0</v>
          </cell>
          <cell r="G878">
            <v>5399.1</v>
          </cell>
        </row>
        <row r="879">
          <cell r="A879" t="str">
            <v>1001/6558/0000</v>
          </cell>
          <cell r="B879" t="str">
            <v>Electricity Purchases;</v>
          </cell>
          <cell r="C879">
            <v>600000</v>
          </cell>
          <cell r="D879">
            <v>0</v>
          </cell>
          <cell r="E879">
            <v>30319.01</v>
          </cell>
          <cell r="F879">
            <v>0</v>
          </cell>
          <cell r="G879">
            <v>30319.01</v>
          </cell>
        </row>
        <row r="880">
          <cell r="A880" t="str">
            <v>1001/6559/0000</v>
          </cell>
          <cell r="B880" t="str">
            <v>CCA - Infrastructure;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</row>
        <row r="881">
          <cell r="A881" t="str">
            <v>1001/6560/0000</v>
          </cell>
          <cell r="B881" t="str">
            <v>CCA - Tools &amp; Equipment;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</row>
        <row r="882">
          <cell r="A882" t="str">
            <v>1001/6561/0000</v>
          </cell>
          <cell r="B882" t="str">
            <v>CCA - Vehicles, Plant &amp; Equi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</row>
        <row r="883">
          <cell r="A883" t="str">
            <v>1001/6566/0000</v>
          </cell>
          <cell r="B883" t="str">
            <v>MIG - Expenses;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</row>
        <row r="884">
          <cell r="A884" t="str">
            <v>1001/6801/0000</v>
          </cell>
          <cell r="B884" t="str">
            <v>R/M - Buildings;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</row>
        <row r="885">
          <cell r="A885" t="str">
            <v>1001/6802/0000</v>
          </cell>
          <cell r="B885" t="str">
            <v>R/M - Tools &amp; Equipment;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</row>
        <row r="886">
          <cell r="A886" t="str">
            <v>1001/6802/0017</v>
          </cell>
          <cell r="B886" t="str">
            <v>R/M - Tools &amp; Equipment;Zast</v>
          </cell>
          <cell r="C886">
            <v>1280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</row>
        <row r="887">
          <cell r="A887" t="str">
            <v>1001/6802/0018</v>
          </cell>
          <cell r="B887" t="str">
            <v>R/M - Tools &amp; Equipment;Smit</v>
          </cell>
          <cell r="C887">
            <v>470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</row>
        <row r="888">
          <cell r="A888" t="str">
            <v>1001/6802/0019</v>
          </cell>
          <cell r="B888" t="str">
            <v>R/M - Tools &amp; Equipment;Roux</v>
          </cell>
          <cell r="C888">
            <v>390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</row>
        <row r="889">
          <cell r="A889" t="str">
            <v>1001/6808/0000</v>
          </cell>
          <cell r="B889" t="str">
            <v>R/M - Vehicles &amp; Equipment;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</row>
        <row r="890">
          <cell r="A890" t="str">
            <v>1001/6808/0017</v>
          </cell>
          <cell r="B890" t="str">
            <v>R/M - Vehicles &amp; Equipment;Z</v>
          </cell>
          <cell r="C890">
            <v>13450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</row>
        <row r="891">
          <cell r="A891" t="str">
            <v>1001/6808/0018</v>
          </cell>
          <cell r="B891" t="str">
            <v>R/M - Vehicles &amp; Equipment;S</v>
          </cell>
          <cell r="C891">
            <v>4930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</row>
        <row r="892">
          <cell r="A892" t="str">
            <v>1001/6808/0019</v>
          </cell>
          <cell r="B892" t="str">
            <v>R/M - Vehicles &amp; Equipment;R</v>
          </cell>
          <cell r="C892">
            <v>4030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</row>
        <row r="893">
          <cell r="A893" t="str">
            <v>1001/6812/0000</v>
          </cell>
          <cell r="B893" t="str">
            <v>R/M - Sewerage;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</row>
        <row r="894">
          <cell r="A894" t="str">
            <v>1001/6815/0000</v>
          </cell>
          <cell r="B894" t="str">
            <v>R/M - Plant &amp; Equipment;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</row>
        <row r="895">
          <cell r="A895" t="str">
            <v>1001/6815/0017</v>
          </cell>
          <cell r="B895" t="str">
            <v>R/M - Plant &amp; Equipment;Zast</v>
          </cell>
          <cell r="C895">
            <v>150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</row>
        <row r="896">
          <cell r="A896" t="str">
            <v>1001/6815/0018</v>
          </cell>
          <cell r="B896" t="str">
            <v>R/M - Plant &amp; Equipment;Smit</v>
          </cell>
          <cell r="C896">
            <v>60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</row>
        <row r="897">
          <cell r="A897" t="str">
            <v>1001/6815/0019</v>
          </cell>
          <cell r="B897" t="str">
            <v>R/M - Plant &amp; Equipment;Roux</v>
          </cell>
          <cell r="C897">
            <v>50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</row>
        <row r="898">
          <cell r="A898" t="str">
            <v>1001/6818/0000</v>
          </cell>
          <cell r="B898" t="str">
            <v>R/M - Grounds/Gardens;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</row>
        <row r="899">
          <cell r="A899" t="str">
            <v>1001/7500/0000</v>
          </cell>
          <cell r="B899" t="str">
            <v>Contr - Bad Debts;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</row>
        <row r="900">
          <cell r="A900" t="str">
            <v>1001/7501/0000</v>
          </cell>
          <cell r="B900" t="str">
            <v>Contr - Leave Reserve;</v>
          </cell>
          <cell r="C900">
            <v>110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</row>
        <row r="901">
          <cell r="A901" t="str">
            <v>1001/7502/0000</v>
          </cell>
          <cell r="B901" t="str">
            <v>Contr Fund - Pro-rata Bonus</v>
          </cell>
          <cell r="C901">
            <v>25520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</row>
        <row r="902">
          <cell r="A902" t="str">
            <v>1001/8055/0000</v>
          </cell>
          <cell r="B902" t="str">
            <v>Sewerage Levies;</v>
          </cell>
          <cell r="C902">
            <v>-6796120</v>
          </cell>
          <cell r="D902">
            <v>0</v>
          </cell>
          <cell r="E902">
            <v>146029.31</v>
          </cell>
          <cell r="F902">
            <v>-4321008.3600000003</v>
          </cell>
          <cell r="G902">
            <v>-4174979.0500000003</v>
          </cell>
        </row>
        <row r="903">
          <cell r="A903" t="str">
            <v>1001/8401/0000</v>
          </cell>
          <cell r="B903" t="str">
            <v>NT Grant - Equitable Share;</v>
          </cell>
          <cell r="C903">
            <v>-1890860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</row>
        <row r="904">
          <cell r="A904" t="str">
            <v>1001/8450/0000</v>
          </cell>
          <cell r="B904" t="str">
            <v>NT Grant - MIG;</v>
          </cell>
          <cell r="C904">
            <v>-11864265</v>
          </cell>
          <cell r="D904">
            <v>0</v>
          </cell>
          <cell r="E904">
            <v>0</v>
          </cell>
          <cell r="F904">
            <v>-6689669.4199999999</v>
          </cell>
          <cell r="G904">
            <v>-6689669.4199999999</v>
          </cell>
        </row>
        <row r="905">
          <cell r="A905" t="str">
            <v>1001/8455/0000</v>
          </cell>
          <cell r="B905" t="str">
            <v>Regional Bulk Infra Grant;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</row>
        <row r="906">
          <cell r="A906" t="str">
            <v>1001/8457/0000</v>
          </cell>
          <cell r="B906" t="str">
            <v>Provincial Grant;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</row>
        <row r="907">
          <cell r="A907" t="str">
            <v>1001/8505/0000</v>
          </cell>
          <cell r="B907" t="str">
            <v>Connection Fees;</v>
          </cell>
          <cell r="C907">
            <v>-960</v>
          </cell>
          <cell r="D907">
            <v>0</v>
          </cell>
          <cell r="E907">
            <v>1539</v>
          </cell>
          <cell r="F907">
            <v>-12532</v>
          </cell>
          <cell r="G907">
            <v>-10993</v>
          </cell>
        </row>
        <row r="908">
          <cell r="A908" t="str">
            <v>1001/8510/0000</v>
          </cell>
          <cell r="B908" t="str">
            <v>Sewerage Blockages;</v>
          </cell>
          <cell r="C908">
            <v>-8110</v>
          </cell>
          <cell r="D908">
            <v>0</v>
          </cell>
          <cell r="E908">
            <v>376.36</v>
          </cell>
          <cell r="F908">
            <v>-3064.5</v>
          </cell>
          <cell r="G908">
            <v>-2688.14</v>
          </cell>
        </row>
        <row r="909">
          <cell r="A909" t="str">
            <v>1001/8521/0000</v>
          </cell>
          <cell r="B909" t="str">
            <v>Loan - ABSA;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</row>
        <row r="910">
          <cell r="B910" t="str">
            <v>Main account subtotal</v>
          </cell>
          <cell r="C910"/>
          <cell r="D910"/>
          <cell r="E910"/>
          <cell r="F910"/>
          <cell r="G910"/>
          <cell r="H910"/>
        </row>
        <row r="911">
          <cell r="A911">
            <v>1001</v>
          </cell>
          <cell r="B911" t="str">
            <v>Main account total</v>
          </cell>
          <cell r="C911"/>
          <cell r="D911"/>
          <cell r="E911"/>
          <cell r="F911"/>
          <cell r="G911"/>
          <cell r="H911"/>
        </row>
        <row r="912">
          <cell r="A912" t="str">
            <v>---------------</v>
          </cell>
          <cell r="B912" t="str">
            <v>--------------------------------</v>
          </cell>
          <cell r="C912" t="str">
            <v>------------</v>
          </cell>
          <cell r="D912" t="str">
            <v>------------</v>
          </cell>
          <cell r="E912" t="str">
            <v>------------</v>
          </cell>
          <cell r="F912" t="str">
            <v>------------</v>
          </cell>
        </row>
        <row r="913">
          <cell r="A913">
            <v>1010</v>
          </cell>
          <cell r="B913" t="str">
            <v>DESCRIPTION not found</v>
          </cell>
          <cell r="C913"/>
          <cell r="D913"/>
          <cell r="E913"/>
          <cell r="F913"/>
          <cell r="G913"/>
          <cell r="H913"/>
        </row>
        <row r="914">
          <cell r="A914" t="str">
            <v>1010/1001/0000</v>
          </cell>
          <cell r="B914" t="str">
            <v>Performance Bonus;</v>
          </cell>
          <cell r="C914">
            <v>0</v>
          </cell>
          <cell r="D914">
            <v>0</v>
          </cell>
          <cell r="E914">
            <v>0</v>
          </cell>
          <cell r="F914">
            <v>-95.96</v>
          </cell>
          <cell r="G914">
            <v>-95.96</v>
          </cell>
        </row>
        <row r="915">
          <cell r="B915" t="str">
            <v>Main account subtotal</v>
          </cell>
          <cell r="C915"/>
          <cell r="D915"/>
          <cell r="E915"/>
          <cell r="F915"/>
          <cell r="G915"/>
          <cell r="H915"/>
        </row>
        <row r="916">
          <cell r="A916">
            <v>1010</v>
          </cell>
          <cell r="B916" t="str">
            <v>Main account total</v>
          </cell>
          <cell r="C916"/>
          <cell r="D916"/>
          <cell r="E916"/>
          <cell r="F916"/>
          <cell r="G916"/>
          <cell r="H916"/>
        </row>
        <row r="917">
          <cell r="A917" t="str">
            <v>---------------</v>
          </cell>
          <cell r="B917" t="str">
            <v>--------------------------------</v>
          </cell>
          <cell r="C917" t="str">
            <v>------------</v>
          </cell>
          <cell r="D917" t="str">
            <v>------------</v>
          </cell>
          <cell r="E917" t="str">
            <v>------------</v>
          </cell>
          <cell r="F917" t="str">
            <v>------------</v>
          </cell>
        </row>
        <row r="918">
          <cell r="A918">
            <v>1011</v>
          </cell>
          <cell r="B918" t="str">
            <v>WASTE MANAGEMENT</v>
          </cell>
          <cell r="C918"/>
          <cell r="D918"/>
          <cell r="E918"/>
          <cell r="F918"/>
          <cell r="G918"/>
          <cell r="H918"/>
        </row>
        <row r="919">
          <cell r="A919" t="str">
            <v>1011/1000/0000</v>
          </cell>
          <cell r="B919" t="str">
            <v>Salaries;</v>
          </cell>
          <cell r="C919">
            <v>2302800</v>
          </cell>
          <cell r="D919">
            <v>0</v>
          </cell>
          <cell r="E919">
            <v>1413343.24</v>
          </cell>
          <cell r="F919">
            <v>-2456.88</v>
          </cell>
          <cell r="G919">
            <v>1410886.36</v>
          </cell>
        </row>
        <row r="920">
          <cell r="A920" t="str">
            <v>1011/1002/0000</v>
          </cell>
          <cell r="B920" t="str">
            <v>Annual Bonus;</v>
          </cell>
          <cell r="C920">
            <v>189250</v>
          </cell>
          <cell r="D920">
            <v>0</v>
          </cell>
          <cell r="E920">
            <v>110165.65</v>
          </cell>
          <cell r="F920">
            <v>0</v>
          </cell>
          <cell r="G920">
            <v>110165.65</v>
          </cell>
        </row>
        <row r="921">
          <cell r="A921" t="str">
            <v>1011/1003/0000</v>
          </cell>
          <cell r="B921" t="str">
            <v>Allowance - Telephone;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</row>
        <row r="922">
          <cell r="A922" t="str">
            <v>1011/1004/0000</v>
          </cell>
          <cell r="B922" t="str">
            <v>Allowance Standby;</v>
          </cell>
          <cell r="C922">
            <v>59000</v>
          </cell>
          <cell r="D922">
            <v>0</v>
          </cell>
          <cell r="E922">
            <v>26077.65</v>
          </cell>
          <cell r="F922">
            <v>0</v>
          </cell>
          <cell r="G922">
            <v>26077.65</v>
          </cell>
        </row>
        <row r="923">
          <cell r="A923" t="str">
            <v>1011/1005/0000</v>
          </cell>
          <cell r="B923" t="str">
            <v>Housing Subsidy ;</v>
          </cell>
          <cell r="C923">
            <v>2200</v>
          </cell>
          <cell r="D923">
            <v>0</v>
          </cell>
          <cell r="E923">
            <v>954.96</v>
          </cell>
          <cell r="F923">
            <v>0</v>
          </cell>
          <cell r="G923">
            <v>954.96</v>
          </cell>
        </row>
        <row r="924">
          <cell r="A924" t="str">
            <v>1011/1006/0000</v>
          </cell>
          <cell r="B924" t="str">
            <v>Overtime;</v>
          </cell>
          <cell r="C924">
            <v>142870</v>
          </cell>
          <cell r="D924">
            <v>0</v>
          </cell>
          <cell r="E924">
            <v>90540.1</v>
          </cell>
          <cell r="F924">
            <v>0</v>
          </cell>
          <cell r="G924">
            <v>90540.1</v>
          </cell>
        </row>
        <row r="925">
          <cell r="A925" t="str">
            <v>1011/1007/0000</v>
          </cell>
          <cell r="B925" t="str">
            <v>Allowance - Other;</v>
          </cell>
          <cell r="C925">
            <v>15520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</row>
        <row r="926">
          <cell r="A926" t="str">
            <v>1011/1008/0000</v>
          </cell>
          <cell r="B926" t="str">
            <v>Temporary Workers;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</row>
        <row r="927">
          <cell r="A927" t="str">
            <v>1011/1010/0000</v>
          </cell>
          <cell r="B927" t="str">
            <v>Industrial Council Levy;</v>
          </cell>
          <cell r="C927">
            <v>4240</v>
          </cell>
          <cell r="D927">
            <v>0</v>
          </cell>
          <cell r="E927">
            <v>1517.65</v>
          </cell>
          <cell r="F927">
            <v>0</v>
          </cell>
          <cell r="G927">
            <v>1517.65</v>
          </cell>
        </row>
        <row r="928">
          <cell r="A928" t="str">
            <v>1011/1011/0000</v>
          </cell>
          <cell r="B928" t="str">
            <v>Skills Development Levy;</v>
          </cell>
          <cell r="C928">
            <v>26490</v>
          </cell>
          <cell r="D928">
            <v>0</v>
          </cell>
          <cell r="E928">
            <v>16631.07</v>
          </cell>
          <cell r="F928">
            <v>0</v>
          </cell>
          <cell r="G928">
            <v>16631.07</v>
          </cell>
        </row>
        <row r="929">
          <cell r="A929" t="str">
            <v>1011/1012/0000</v>
          </cell>
          <cell r="B929" t="str">
            <v>Compensation Commissioner;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</row>
        <row r="930">
          <cell r="A930" t="str">
            <v>1011/1050/0000</v>
          </cell>
          <cell r="B930" t="str">
            <v>Medical Aid Fund;</v>
          </cell>
          <cell r="C930">
            <v>95460</v>
          </cell>
          <cell r="D930">
            <v>0</v>
          </cell>
          <cell r="E930">
            <v>78507</v>
          </cell>
          <cell r="F930">
            <v>0</v>
          </cell>
          <cell r="G930">
            <v>78507</v>
          </cell>
        </row>
        <row r="931">
          <cell r="A931" t="str">
            <v>1011/1051/0000</v>
          </cell>
          <cell r="B931" t="str">
            <v>Pension Fund ;</v>
          </cell>
          <cell r="C931">
            <v>407250</v>
          </cell>
          <cell r="D931">
            <v>0</v>
          </cell>
          <cell r="E931">
            <v>272807.03000000003</v>
          </cell>
          <cell r="F931">
            <v>0</v>
          </cell>
          <cell r="G931">
            <v>272807.03000000003</v>
          </cell>
        </row>
        <row r="932">
          <cell r="A932" t="str">
            <v>1011/1052/0000</v>
          </cell>
          <cell r="B932" t="str">
            <v>UIF;</v>
          </cell>
          <cell r="C932">
            <v>24600</v>
          </cell>
          <cell r="D932">
            <v>0</v>
          </cell>
          <cell r="E932">
            <v>16653.689999999999</v>
          </cell>
          <cell r="F932">
            <v>0</v>
          </cell>
          <cell r="G932">
            <v>16653.689999999999</v>
          </cell>
        </row>
        <row r="933">
          <cell r="A933" t="str">
            <v>1011/2000/0000</v>
          </cell>
          <cell r="B933" t="str">
            <v>Bad Debts;</v>
          </cell>
          <cell r="C933">
            <v>904370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</row>
        <row r="934">
          <cell r="A934" t="str">
            <v>1011/4000/0000</v>
          </cell>
          <cell r="B934" t="str">
            <v>Depreciation;</v>
          </cell>
          <cell r="C934">
            <v>2112000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</row>
        <row r="935">
          <cell r="A935" t="str">
            <v>1011/5001/0000</v>
          </cell>
          <cell r="B935" t="str">
            <v>Interest External Loans;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</row>
        <row r="936">
          <cell r="A936" t="str">
            <v>1011/5051/0000</v>
          </cell>
          <cell r="B936" t="str">
            <v>Redemption - External Loans;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</row>
        <row r="937">
          <cell r="A937" t="str">
            <v>1011/6202/0000</v>
          </cell>
          <cell r="B937" t="str">
            <v>Equitable Share-Indigent Sha</v>
          </cell>
          <cell r="C937">
            <v>1077000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</row>
        <row r="938">
          <cell r="A938" t="str">
            <v>1011/6526/0000</v>
          </cell>
          <cell r="B938" t="str">
            <v>Tools &amp; Accessories;</v>
          </cell>
          <cell r="C938">
            <v>0</v>
          </cell>
          <cell r="D938">
            <v>0</v>
          </cell>
          <cell r="E938">
            <v>1371.85</v>
          </cell>
          <cell r="F938">
            <v>0</v>
          </cell>
          <cell r="G938">
            <v>1371.85</v>
          </cell>
        </row>
        <row r="939">
          <cell r="A939" t="str">
            <v>1011/6530/0000</v>
          </cell>
          <cell r="B939" t="str">
            <v>Rent - Equipment;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</row>
        <row r="940">
          <cell r="A940" t="str">
            <v>1011/6531/0000</v>
          </cell>
          <cell r="B940" t="str">
            <v>Operating License;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</row>
        <row r="941">
          <cell r="A941" t="str">
            <v>1011/6532/0000</v>
          </cell>
          <cell r="B941" t="str">
            <v>Vehicle License;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</row>
        <row r="942">
          <cell r="A942" t="str">
            <v>1011/6533/0000</v>
          </cell>
          <cell r="B942" t="str">
            <v>License &amp; Internet Fees;</v>
          </cell>
          <cell r="C942">
            <v>790</v>
          </cell>
          <cell r="D942">
            <v>0</v>
          </cell>
          <cell r="E942">
            <v>541.23</v>
          </cell>
          <cell r="F942">
            <v>0</v>
          </cell>
          <cell r="G942">
            <v>541.23</v>
          </cell>
        </row>
        <row r="943">
          <cell r="A943" t="str">
            <v>1011/6535/0000</v>
          </cell>
          <cell r="B943" t="str">
            <v>Inventory (tools,equip,etc.)</v>
          </cell>
          <cell r="C943">
            <v>0</v>
          </cell>
          <cell r="D943">
            <v>0</v>
          </cell>
          <cell r="E943">
            <v>746.02</v>
          </cell>
          <cell r="F943">
            <v>0</v>
          </cell>
          <cell r="G943">
            <v>746.02</v>
          </cell>
        </row>
        <row r="944">
          <cell r="A944" t="str">
            <v>1011/6535/0017</v>
          </cell>
          <cell r="B944" t="str">
            <v>Inventory (tools,equip,etc.)</v>
          </cell>
          <cell r="C944">
            <v>1560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</row>
        <row r="945">
          <cell r="A945" t="str">
            <v>1011/6535/0018</v>
          </cell>
          <cell r="B945" t="str">
            <v>Inventory (tools,equip,etc.)</v>
          </cell>
          <cell r="C945">
            <v>570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</row>
        <row r="946">
          <cell r="A946" t="str">
            <v>1011/6535/0019</v>
          </cell>
          <cell r="B946" t="str">
            <v>Inventory (tools,equip,etc.)</v>
          </cell>
          <cell r="C946">
            <v>470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</row>
        <row r="947">
          <cell r="A947" t="str">
            <v>1011/6539/0000</v>
          </cell>
          <cell r="B947" t="str">
            <v>Training;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</row>
        <row r="948">
          <cell r="A948" t="str">
            <v>1011/6541/0000</v>
          </cell>
          <cell r="B948" t="str">
            <v>Subsistence &amp; Traveling;</v>
          </cell>
          <cell r="C948">
            <v>14650</v>
          </cell>
          <cell r="D948">
            <v>0</v>
          </cell>
          <cell r="E948">
            <v>294</v>
          </cell>
          <cell r="F948">
            <v>0</v>
          </cell>
          <cell r="G948">
            <v>294</v>
          </cell>
        </row>
        <row r="949">
          <cell r="A949" t="str">
            <v>1011/6543/0000</v>
          </cell>
          <cell r="B949" t="str">
            <v>Cleaning Materials;</v>
          </cell>
          <cell r="C949">
            <v>5110</v>
          </cell>
          <cell r="D949">
            <v>0</v>
          </cell>
          <cell r="E949">
            <v>354.85</v>
          </cell>
          <cell r="F949">
            <v>0</v>
          </cell>
          <cell r="G949">
            <v>354.85</v>
          </cell>
        </row>
        <row r="950">
          <cell r="A950" t="str">
            <v>1011/6544/0000</v>
          </cell>
          <cell r="B950" t="str">
            <v>Telephone Charges;</v>
          </cell>
          <cell r="C950">
            <v>2560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</row>
        <row r="951">
          <cell r="A951" t="str">
            <v>1011/6546/0000</v>
          </cell>
          <cell r="B951" t="str">
            <v>Uniforms &amp; Protective Clothi</v>
          </cell>
          <cell r="C951">
            <v>0</v>
          </cell>
          <cell r="D951">
            <v>0</v>
          </cell>
          <cell r="E951">
            <v>5671.89</v>
          </cell>
          <cell r="F951">
            <v>0</v>
          </cell>
          <cell r="G951">
            <v>5671.89</v>
          </cell>
        </row>
        <row r="952">
          <cell r="A952" t="str">
            <v>1011/6546/0017</v>
          </cell>
          <cell r="B952" t="str">
            <v>Uniforms &amp; Protective Clothi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</row>
        <row r="953">
          <cell r="A953" t="str">
            <v>1011/6546/0018</v>
          </cell>
          <cell r="B953" t="str">
            <v>Uniforms &amp; Protective Clothi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</row>
        <row r="954">
          <cell r="A954" t="str">
            <v>1011/6546/0019</v>
          </cell>
          <cell r="B954" t="str">
            <v>Uniforms &amp; Protective Clothi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</row>
        <row r="955">
          <cell r="A955" t="str">
            <v>1011/6549/0000</v>
          </cell>
          <cell r="B955" t="str">
            <v>Insurance - External;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</row>
        <row r="956">
          <cell r="A956" t="str">
            <v>1011/6552/0000</v>
          </cell>
          <cell r="B956" t="str">
            <v>Fuel &amp; Oil - Vehicles;</v>
          </cell>
          <cell r="C956">
            <v>0</v>
          </cell>
          <cell r="D956">
            <v>0</v>
          </cell>
          <cell r="E956">
            <v>16664.59</v>
          </cell>
          <cell r="F956">
            <v>0</v>
          </cell>
          <cell r="G956">
            <v>16664.59</v>
          </cell>
        </row>
        <row r="957">
          <cell r="A957" t="str">
            <v>1011/6552/0017</v>
          </cell>
          <cell r="B957" t="str">
            <v>Fuel &amp; Oil - Vehicles;Zastro</v>
          </cell>
          <cell r="C957">
            <v>720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</row>
        <row r="958">
          <cell r="A958" t="str">
            <v>1011/6552/0018</v>
          </cell>
          <cell r="B958" t="str">
            <v>Fuel &amp; Oil - Vehicles;Smithf</v>
          </cell>
          <cell r="C958">
            <v>260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</row>
        <row r="959">
          <cell r="A959" t="str">
            <v>1011/6552/0019</v>
          </cell>
          <cell r="B959" t="str">
            <v>Fuel &amp; Oil - Vehicles;Rouxvi</v>
          </cell>
          <cell r="C959">
            <v>220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</row>
        <row r="960">
          <cell r="A960" t="str">
            <v>1011/6554/0000</v>
          </cell>
          <cell r="B960" t="str">
            <v>Consumables;</v>
          </cell>
          <cell r="C960">
            <v>0</v>
          </cell>
          <cell r="D960">
            <v>0</v>
          </cell>
          <cell r="E960">
            <v>12773.74</v>
          </cell>
          <cell r="F960">
            <v>0</v>
          </cell>
          <cell r="G960">
            <v>12773.74</v>
          </cell>
        </row>
        <row r="961">
          <cell r="A961" t="str">
            <v>1011/6560/0000</v>
          </cell>
          <cell r="B961" t="str">
            <v>CCA - Tools &amp; Equipment;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</row>
        <row r="962">
          <cell r="A962" t="str">
            <v>1011/6802/0000</v>
          </cell>
          <cell r="B962" t="str">
            <v>R/M - Tools &amp; Equipment;</v>
          </cell>
          <cell r="C962">
            <v>0</v>
          </cell>
          <cell r="D962">
            <v>0</v>
          </cell>
          <cell r="E962">
            <v>195</v>
          </cell>
          <cell r="F962">
            <v>0</v>
          </cell>
          <cell r="G962">
            <v>195</v>
          </cell>
        </row>
        <row r="963">
          <cell r="A963" t="str">
            <v>1011/6804/0000</v>
          </cell>
          <cell r="B963" t="str">
            <v>R/M - Fencing;</v>
          </cell>
          <cell r="C963">
            <v>0</v>
          </cell>
          <cell r="D963">
            <v>0</v>
          </cell>
          <cell r="E963">
            <v>924.5</v>
          </cell>
          <cell r="F963">
            <v>0</v>
          </cell>
          <cell r="G963">
            <v>924.5</v>
          </cell>
        </row>
        <row r="964">
          <cell r="A964" t="str">
            <v>1011/6804/0017</v>
          </cell>
          <cell r="B964" t="str">
            <v>R/M - Fencing;Zastron Unit</v>
          </cell>
          <cell r="C964">
            <v>78000</v>
          </cell>
          <cell r="D964">
            <v>0</v>
          </cell>
          <cell r="E964">
            <v>1440</v>
          </cell>
          <cell r="F964">
            <v>0</v>
          </cell>
          <cell r="G964">
            <v>1440</v>
          </cell>
        </row>
        <row r="965">
          <cell r="A965" t="str">
            <v>1011/6804/0018</v>
          </cell>
          <cell r="B965" t="str">
            <v>R/M - Fencing;Smithfield Uni</v>
          </cell>
          <cell r="C965">
            <v>28600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</row>
        <row r="966">
          <cell r="A966" t="str">
            <v>1011/6804/0019</v>
          </cell>
          <cell r="B966" t="str">
            <v>R/M - Fencing;Rouxville Unit</v>
          </cell>
          <cell r="C966">
            <v>23400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</row>
        <row r="967">
          <cell r="A967" t="str">
            <v>1011/6808/0000</v>
          </cell>
          <cell r="B967" t="str">
            <v>R/M - Vehicles &amp; Equipment;</v>
          </cell>
          <cell r="C967">
            <v>0</v>
          </cell>
          <cell r="D967">
            <v>0</v>
          </cell>
          <cell r="E967">
            <v>65397.599999999999</v>
          </cell>
          <cell r="F967">
            <v>-0.01</v>
          </cell>
          <cell r="G967">
            <v>65397.59</v>
          </cell>
        </row>
        <row r="968">
          <cell r="A968" t="str">
            <v>1011/6808/0017</v>
          </cell>
          <cell r="B968" t="str">
            <v>R/M - Vehicles &amp; Equipment;Z</v>
          </cell>
          <cell r="C968">
            <v>339840</v>
          </cell>
          <cell r="D968">
            <v>0</v>
          </cell>
          <cell r="E968">
            <v>1643.73</v>
          </cell>
          <cell r="F968">
            <v>0</v>
          </cell>
          <cell r="G968">
            <v>1643.73</v>
          </cell>
        </row>
        <row r="969">
          <cell r="A969" t="str">
            <v>1011/6808/0018</v>
          </cell>
          <cell r="B969" t="str">
            <v>R/M - Vehicles &amp; Equipment;S</v>
          </cell>
          <cell r="C969">
            <v>124610</v>
          </cell>
          <cell r="D969">
            <v>0</v>
          </cell>
          <cell r="E969">
            <v>3288</v>
          </cell>
          <cell r="F969">
            <v>0</v>
          </cell>
          <cell r="G969">
            <v>3288</v>
          </cell>
        </row>
        <row r="970">
          <cell r="A970" t="str">
            <v>1011/6808/0019</v>
          </cell>
          <cell r="B970" t="str">
            <v>R/M - Vehicles &amp; Equipment;R</v>
          </cell>
          <cell r="C970">
            <v>101950</v>
          </cell>
          <cell r="D970">
            <v>0</v>
          </cell>
          <cell r="E970">
            <v>4986.6000000000004</v>
          </cell>
          <cell r="F970">
            <v>0</v>
          </cell>
          <cell r="G970">
            <v>4986.6000000000004</v>
          </cell>
        </row>
        <row r="971">
          <cell r="A971" t="str">
            <v>1011/6810/0000</v>
          </cell>
          <cell r="B971" t="str">
            <v>R/M - Dumping Site;</v>
          </cell>
          <cell r="C971">
            <v>0</v>
          </cell>
          <cell r="D971">
            <v>0</v>
          </cell>
          <cell r="E971">
            <v>684</v>
          </cell>
          <cell r="F971">
            <v>0</v>
          </cell>
          <cell r="G971">
            <v>684</v>
          </cell>
        </row>
        <row r="972">
          <cell r="A972" t="str">
            <v>1011/6815/0000</v>
          </cell>
          <cell r="B972" t="str">
            <v>R/M - Plant &amp; Equipment;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</row>
        <row r="973">
          <cell r="A973" t="str">
            <v>1011/6815/0017</v>
          </cell>
          <cell r="B973" t="str">
            <v>R/M - Plant &amp; Equipment;Zast</v>
          </cell>
          <cell r="C973">
            <v>2630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</row>
        <row r="974">
          <cell r="A974" t="str">
            <v>1011/6815/0018</v>
          </cell>
          <cell r="B974" t="str">
            <v>R/M - Plant &amp; Equipment;Smit</v>
          </cell>
          <cell r="C974">
            <v>960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</row>
        <row r="975">
          <cell r="A975" t="str">
            <v>1011/6815/0019</v>
          </cell>
          <cell r="B975" t="str">
            <v>R/M - Plant &amp; Equipment;Roux</v>
          </cell>
          <cell r="C975">
            <v>790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</row>
        <row r="976">
          <cell r="A976" t="str">
            <v>1011/7500/0000</v>
          </cell>
          <cell r="B976" t="str">
            <v>Contr - Bad Debts;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</row>
        <row r="977">
          <cell r="A977" t="str">
            <v>1011/7501/0000</v>
          </cell>
          <cell r="B977" t="str">
            <v>Contr - Leave Reserve;</v>
          </cell>
          <cell r="C977">
            <v>110</v>
          </cell>
          <cell r="D977">
            <v>0</v>
          </cell>
          <cell r="E977">
            <v>2944.92</v>
          </cell>
          <cell r="F977">
            <v>0</v>
          </cell>
          <cell r="G977">
            <v>2944.92</v>
          </cell>
        </row>
        <row r="978">
          <cell r="A978" t="str">
            <v>1011/7502/0000</v>
          </cell>
          <cell r="B978" t="str">
            <v>Contr Fund - Pro-rata Bonus</v>
          </cell>
          <cell r="C978">
            <v>26600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</row>
        <row r="979">
          <cell r="A979" t="str">
            <v>1011/8051/0000</v>
          </cell>
          <cell r="B979" t="str">
            <v>Refuse Removal Levies;</v>
          </cell>
          <cell r="C979">
            <v>-4248090</v>
          </cell>
          <cell r="D979">
            <v>0</v>
          </cell>
          <cell r="E979">
            <v>107493.01</v>
          </cell>
          <cell r="F979">
            <v>-2909285.59</v>
          </cell>
          <cell r="G979">
            <v>-2801792.58</v>
          </cell>
        </row>
        <row r="980">
          <cell r="A980" t="str">
            <v>1011/8401/0000</v>
          </cell>
          <cell r="B980" t="str">
            <v>NT Grant - Equitable Share;</v>
          </cell>
          <cell r="C980">
            <v>-1427060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</row>
        <row r="981">
          <cell r="B981" t="str">
            <v>Main account subtotal</v>
          </cell>
          <cell r="C981"/>
          <cell r="D981"/>
          <cell r="E981"/>
          <cell r="F981"/>
          <cell r="G981"/>
          <cell r="H981"/>
        </row>
        <row r="982">
          <cell r="A982">
            <v>1011</v>
          </cell>
          <cell r="B982" t="str">
            <v>Main account total</v>
          </cell>
          <cell r="C982"/>
          <cell r="D982"/>
          <cell r="E982"/>
          <cell r="F982"/>
          <cell r="G982"/>
          <cell r="H982"/>
        </row>
        <row r="983">
          <cell r="A983" t="str">
            <v>---------------</v>
          </cell>
          <cell r="B983" t="str">
            <v>--------------------------------</v>
          </cell>
          <cell r="C983" t="str">
            <v>------------</v>
          </cell>
          <cell r="D983" t="str">
            <v>------------</v>
          </cell>
          <cell r="E983" t="str">
            <v>------------</v>
          </cell>
          <cell r="F983" t="str">
            <v>------------</v>
          </cell>
        </row>
        <row r="984">
          <cell r="A984">
            <v>1101</v>
          </cell>
          <cell r="B984" t="str">
            <v>ROADS TRANSPORT</v>
          </cell>
          <cell r="C984"/>
          <cell r="D984"/>
          <cell r="E984"/>
          <cell r="F984"/>
          <cell r="G984"/>
          <cell r="H984"/>
        </row>
        <row r="985">
          <cell r="A985" t="str">
            <v>1101/1000/0000</v>
          </cell>
          <cell r="B985" t="str">
            <v>Salaries;</v>
          </cell>
          <cell r="C985">
            <v>2111440</v>
          </cell>
          <cell r="D985">
            <v>0</v>
          </cell>
          <cell r="E985">
            <v>1202699.74</v>
          </cell>
          <cell r="F985">
            <v>-2646.45</v>
          </cell>
          <cell r="G985">
            <v>1200053.29</v>
          </cell>
        </row>
        <row r="986">
          <cell r="A986" t="str">
            <v>1101/1002/0000</v>
          </cell>
          <cell r="B986" t="str">
            <v>Annual Bonus;</v>
          </cell>
          <cell r="C986">
            <v>174590</v>
          </cell>
          <cell r="D986">
            <v>0</v>
          </cell>
          <cell r="E986">
            <v>61105.82</v>
          </cell>
          <cell r="F986">
            <v>0</v>
          </cell>
          <cell r="G986">
            <v>61105.82</v>
          </cell>
        </row>
        <row r="987">
          <cell r="A987" t="str">
            <v>1101/1003/0000</v>
          </cell>
          <cell r="B987" t="str">
            <v>Allowance - Telephone;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</row>
        <row r="988">
          <cell r="A988" t="str">
            <v>1101/1004/0000</v>
          </cell>
          <cell r="B988" t="str">
            <v>Allowance Standby;</v>
          </cell>
          <cell r="C988">
            <v>42750</v>
          </cell>
          <cell r="D988">
            <v>0</v>
          </cell>
          <cell r="E988">
            <v>16455.5</v>
          </cell>
          <cell r="F988">
            <v>0</v>
          </cell>
          <cell r="G988">
            <v>16455.5</v>
          </cell>
        </row>
        <row r="989">
          <cell r="A989" t="str">
            <v>1101/1005/0000</v>
          </cell>
          <cell r="B989" t="str">
            <v>Housing Subsidy ;</v>
          </cell>
          <cell r="C989">
            <v>6600</v>
          </cell>
          <cell r="D989">
            <v>0</v>
          </cell>
          <cell r="E989">
            <v>2868</v>
          </cell>
          <cell r="F989">
            <v>0</v>
          </cell>
          <cell r="G989">
            <v>2868</v>
          </cell>
        </row>
        <row r="990">
          <cell r="A990" t="str">
            <v>1101/1006/0000</v>
          </cell>
          <cell r="B990" t="str">
            <v>Overtime;</v>
          </cell>
          <cell r="C990">
            <v>61120</v>
          </cell>
          <cell r="D990">
            <v>0</v>
          </cell>
          <cell r="E990">
            <v>40829.449999999997</v>
          </cell>
          <cell r="F990">
            <v>0</v>
          </cell>
          <cell r="G990">
            <v>40829.449999999997</v>
          </cell>
        </row>
        <row r="991">
          <cell r="A991" t="str">
            <v>1101/1007/0000</v>
          </cell>
          <cell r="B991" t="str">
            <v>Allowance - Other;</v>
          </cell>
          <cell r="C991">
            <v>31640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</row>
        <row r="992">
          <cell r="A992" t="str">
            <v>1101/1008/0000</v>
          </cell>
          <cell r="B992" t="str">
            <v>Temporary Workers;</v>
          </cell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</row>
        <row r="993">
          <cell r="A993" t="str">
            <v>1101/1009/0000</v>
          </cell>
          <cell r="B993" t="str">
            <v>Allowance - Vehicle;</v>
          </cell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</row>
        <row r="994">
          <cell r="A994" t="str">
            <v>1101/1010/0000</v>
          </cell>
          <cell r="B994" t="str">
            <v>Industrial Council Levy;</v>
          </cell>
          <cell r="C994">
            <v>3970</v>
          </cell>
          <cell r="D994">
            <v>0</v>
          </cell>
          <cell r="E994">
            <v>1289.05</v>
          </cell>
          <cell r="F994">
            <v>0</v>
          </cell>
          <cell r="G994">
            <v>1289.05</v>
          </cell>
        </row>
        <row r="995">
          <cell r="A995" t="str">
            <v>1101/1011/0000</v>
          </cell>
          <cell r="B995" t="str">
            <v>Skills Development Levy;</v>
          </cell>
          <cell r="C995">
            <v>24310</v>
          </cell>
          <cell r="D995">
            <v>0</v>
          </cell>
          <cell r="E995">
            <v>13478.06</v>
          </cell>
          <cell r="F995">
            <v>0</v>
          </cell>
          <cell r="G995">
            <v>13478.06</v>
          </cell>
        </row>
        <row r="996">
          <cell r="A996" t="str">
            <v>1101/1012/0000</v>
          </cell>
          <cell r="B996" t="str">
            <v>Compensation Commissioner;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</row>
        <row r="997">
          <cell r="A997" t="str">
            <v>1101/1050/0000</v>
          </cell>
          <cell r="B997" t="str">
            <v>Medical Aid Fund;</v>
          </cell>
          <cell r="C997">
            <v>143010</v>
          </cell>
          <cell r="D997">
            <v>0</v>
          </cell>
          <cell r="E997">
            <v>72032.160000000003</v>
          </cell>
          <cell r="F997">
            <v>0</v>
          </cell>
          <cell r="G997">
            <v>72032.160000000003</v>
          </cell>
        </row>
        <row r="998">
          <cell r="A998" t="str">
            <v>1101/1051/0000</v>
          </cell>
          <cell r="B998" t="str">
            <v>Pension Fund ;</v>
          </cell>
          <cell r="C998">
            <v>374270</v>
          </cell>
          <cell r="D998">
            <v>0</v>
          </cell>
          <cell r="E998">
            <v>231188.89</v>
          </cell>
          <cell r="F998">
            <v>0</v>
          </cell>
          <cell r="G998">
            <v>231188.89</v>
          </cell>
        </row>
        <row r="999">
          <cell r="A999" t="str">
            <v>1101/1052/0000</v>
          </cell>
          <cell r="B999" t="str">
            <v>UIF;</v>
          </cell>
          <cell r="C999">
            <v>22700</v>
          </cell>
          <cell r="D999">
            <v>0</v>
          </cell>
          <cell r="E999">
            <v>13539.5</v>
          </cell>
          <cell r="F999">
            <v>0</v>
          </cell>
          <cell r="G999">
            <v>13539.5</v>
          </cell>
        </row>
        <row r="1000">
          <cell r="A1000" t="str">
            <v>1101/4000/0000</v>
          </cell>
          <cell r="B1000" t="str">
            <v>Depreciation;</v>
          </cell>
          <cell r="C1000">
            <v>5280000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</row>
        <row r="1001">
          <cell r="A1001" t="str">
            <v>1101/5000/0000</v>
          </cell>
          <cell r="B1001" t="str">
            <v>Finance Lease;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</row>
        <row r="1002">
          <cell r="A1002" t="str">
            <v>1101/5001/0000</v>
          </cell>
          <cell r="B1002" t="str">
            <v>Interest External Loans;</v>
          </cell>
          <cell r="C1002">
            <v>250000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</row>
        <row r="1003">
          <cell r="A1003" t="str">
            <v>1101/6210/0000</v>
          </cell>
          <cell r="B1003" t="str">
            <v>MIG Projects;</v>
          </cell>
          <cell r="C1003">
            <v>7000000</v>
          </cell>
          <cell r="D1003">
            <v>0</v>
          </cell>
          <cell r="E1003">
            <v>553686.82999999996</v>
          </cell>
          <cell r="F1003">
            <v>-553686.83000000007</v>
          </cell>
          <cell r="G1003">
            <v>0</v>
          </cell>
        </row>
        <row r="1004">
          <cell r="A1004" t="str">
            <v>1101/6211/0000</v>
          </cell>
          <cell r="B1004" t="str">
            <v>EPWP Projects;</v>
          </cell>
          <cell r="C1004">
            <v>1300000</v>
          </cell>
          <cell r="D1004">
            <v>0</v>
          </cell>
          <cell r="E1004">
            <v>1609603.55</v>
          </cell>
          <cell r="F1004">
            <v>-1609603.55</v>
          </cell>
          <cell r="G1004">
            <v>0</v>
          </cell>
        </row>
        <row r="1005">
          <cell r="A1005" t="str">
            <v>1101/6216/0000</v>
          </cell>
          <cell r="B1005" t="str">
            <v>Xhrariep District Grant Proj</v>
          </cell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 t="str">
            <v>1101/6511/0000</v>
          </cell>
          <cell r="B1006" t="str">
            <v>Advertisements;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</row>
        <row r="1007">
          <cell r="A1007" t="str">
            <v>1101/6514/0000</v>
          </cell>
          <cell r="B1007" t="str">
            <v>Printing &amp; Stationary;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</row>
        <row r="1008">
          <cell r="A1008" t="str">
            <v>1101/6523/0000</v>
          </cell>
          <cell r="B1008" t="str">
            <v>Security Services;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</row>
        <row r="1009">
          <cell r="A1009" t="str">
            <v>1101/6526/0000</v>
          </cell>
          <cell r="B1009" t="str">
            <v>Tools &amp; Accessories;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 t="str">
            <v>1101/6527/0000</v>
          </cell>
          <cell r="B1010" t="str">
            <v>Health Services;</v>
          </cell>
          <cell r="C1010">
            <v>4930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</row>
        <row r="1011">
          <cell r="A1011" t="str">
            <v>1101/6530/0000</v>
          </cell>
          <cell r="B1011" t="str">
            <v>Rent - Equipment;</v>
          </cell>
          <cell r="C1011">
            <v>2560</v>
          </cell>
          <cell r="D1011">
            <v>0</v>
          </cell>
          <cell r="E1011">
            <v>4007.11</v>
          </cell>
          <cell r="F1011">
            <v>0</v>
          </cell>
          <cell r="G1011">
            <v>4007.11</v>
          </cell>
        </row>
        <row r="1012">
          <cell r="A1012" t="str">
            <v>1101/6532/0000</v>
          </cell>
          <cell r="B1012" t="str">
            <v>Vehicle License;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</row>
        <row r="1013">
          <cell r="A1013" t="str">
            <v>1101/6533/0000</v>
          </cell>
          <cell r="B1013" t="str">
            <v>License &amp; Internet Fees;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 t="str">
            <v>1101/6535/0000</v>
          </cell>
          <cell r="B1014" t="str">
            <v>Inventory (tools,equip,etc.)</v>
          </cell>
          <cell r="C1014">
            <v>0</v>
          </cell>
          <cell r="D1014">
            <v>0</v>
          </cell>
          <cell r="E1014">
            <v>350.88</v>
          </cell>
          <cell r="F1014">
            <v>0</v>
          </cell>
          <cell r="G1014">
            <v>350.88</v>
          </cell>
        </row>
        <row r="1015">
          <cell r="A1015" t="str">
            <v>1101/6535/0017</v>
          </cell>
          <cell r="B1015" t="str">
            <v>Inventory (tools,equip,etc.)</v>
          </cell>
          <cell r="C1015">
            <v>7050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</row>
        <row r="1016">
          <cell r="A1016" t="str">
            <v>1101/6535/0018</v>
          </cell>
          <cell r="B1016" t="str">
            <v>Inventory (tools,equip,etc.)</v>
          </cell>
          <cell r="C1016">
            <v>2590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</row>
        <row r="1017">
          <cell r="A1017" t="str">
            <v>1101/6535/0019</v>
          </cell>
          <cell r="B1017" t="str">
            <v>Inventory (tools,equip,etc.)</v>
          </cell>
          <cell r="C1017">
            <v>2120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 t="str">
            <v>1101/6539/0000</v>
          </cell>
          <cell r="B1018" t="str">
            <v>Training;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</row>
        <row r="1019">
          <cell r="A1019" t="str">
            <v>1101/6541/0000</v>
          </cell>
          <cell r="B1019" t="str">
            <v>Subsistence &amp; Traveling;</v>
          </cell>
          <cell r="C1019">
            <v>63560</v>
          </cell>
          <cell r="D1019">
            <v>0</v>
          </cell>
          <cell r="E1019">
            <v>52019.88</v>
          </cell>
          <cell r="F1019">
            <v>0</v>
          </cell>
          <cell r="G1019">
            <v>52019.88</v>
          </cell>
        </row>
        <row r="1020">
          <cell r="A1020" t="str">
            <v>1101/6542/0000</v>
          </cell>
          <cell r="B1020" t="str">
            <v>Computer Costs;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</row>
        <row r="1021">
          <cell r="A1021" t="str">
            <v>1101/6544/0000</v>
          </cell>
          <cell r="B1021" t="str">
            <v>Telephone Charges;</v>
          </cell>
          <cell r="C1021">
            <v>25910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</row>
        <row r="1022">
          <cell r="A1022" t="str">
            <v>1101/6546/0000</v>
          </cell>
          <cell r="B1022" t="str">
            <v>Uniforms &amp; Protective Clothi</v>
          </cell>
          <cell r="C1022">
            <v>0</v>
          </cell>
          <cell r="D1022">
            <v>0</v>
          </cell>
          <cell r="E1022">
            <v>645.02</v>
          </cell>
          <cell r="F1022">
            <v>0</v>
          </cell>
          <cell r="G1022">
            <v>645.02</v>
          </cell>
        </row>
        <row r="1023">
          <cell r="A1023" t="str">
            <v>1101/6546/0017</v>
          </cell>
          <cell r="B1023" t="str">
            <v>Uniforms &amp; Protective Clothi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</row>
        <row r="1024">
          <cell r="A1024" t="str">
            <v>1101/6546/0018</v>
          </cell>
          <cell r="B1024" t="str">
            <v>Uniforms &amp; Protective Clothi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</row>
        <row r="1025">
          <cell r="A1025" t="str">
            <v>1101/6546/0019</v>
          </cell>
          <cell r="B1025" t="str">
            <v>Uniforms &amp; Protective Clothi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</row>
        <row r="1026">
          <cell r="A1026" t="str">
            <v>1101/6549/0000</v>
          </cell>
          <cell r="B1026" t="str">
            <v>Insurance - External;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</row>
        <row r="1027">
          <cell r="A1027" t="str">
            <v>1101/6552/0000</v>
          </cell>
          <cell r="B1027" t="str">
            <v>Fuel &amp; Oil - Vehicles;</v>
          </cell>
          <cell r="C1027">
            <v>0</v>
          </cell>
          <cell r="D1027">
            <v>0</v>
          </cell>
          <cell r="E1027">
            <v>4390.9799999999996</v>
          </cell>
          <cell r="F1027">
            <v>0</v>
          </cell>
          <cell r="G1027">
            <v>4390.9799999999996</v>
          </cell>
        </row>
        <row r="1028">
          <cell r="A1028" t="str">
            <v>1101/6552/0017</v>
          </cell>
          <cell r="B1028" t="str">
            <v>Fuel &amp; Oil - Vehicles;Zastro</v>
          </cell>
          <cell r="C1028">
            <v>46120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</row>
        <row r="1029">
          <cell r="A1029" t="str">
            <v>1101/6552/0018</v>
          </cell>
          <cell r="B1029" t="str">
            <v>Fuel &amp; Oil - Vehicles;Smithf</v>
          </cell>
          <cell r="C1029">
            <v>16910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</row>
        <row r="1030">
          <cell r="A1030" t="str">
            <v>1101/6552/0019</v>
          </cell>
          <cell r="B1030" t="str">
            <v>Fuel &amp; Oil - Vehicles;Rouxvi</v>
          </cell>
          <cell r="C1030">
            <v>13840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</row>
        <row r="1031">
          <cell r="A1031" t="str">
            <v>1101/6554/0000</v>
          </cell>
          <cell r="B1031" t="str">
            <v>Consumables;</v>
          </cell>
          <cell r="C1031">
            <v>0</v>
          </cell>
          <cell r="D1031">
            <v>0</v>
          </cell>
          <cell r="E1031">
            <v>1196.43</v>
          </cell>
          <cell r="F1031">
            <v>0</v>
          </cell>
          <cell r="G1031">
            <v>1196.43</v>
          </cell>
        </row>
        <row r="1032">
          <cell r="A1032" t="str">
            <v>1101/6560/0000</v>
          </cell>
          <cell r="B1032" t="str">
            <v>CCA - Tools &amp; Equipment;</v>
          </cell>
          <cell r="C1032">
            <v>229620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</row>
        <row r="1033">
          <cell r="A1033" t="str">
            <v>1101/6561/0000</v>
          </cell>
          <cell r="B1033" t="str">
            <v>CCA - Vehicles, Plant &amp; Equi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-427094.26</v>
          </cell>
        </row>
        <row r="1034">
          <cell r="A1034" t="str">
            <v>1101/6801/0000</v>
          </cell>
          <cell r="B1034" t="str">
            <v>R/M - Buildings;</v>
          </cell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</row>
        <row r="1035">
          <cell r="A1035" t="str">
            <v>1101/6802/0000</v>
          </cell>
          <cell r="B1035" t="str">
            <v>R/M - Tools &amp; Equipment;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</row>
        <row r="1036">
          <cell r="A1036" t="str">
            <v>1101/6802/0017</v>
          </cell>
          <cell r="B1036" t="str">
            <v>R/M - Tools &amp; Equipment;Zast</v>
          </cell>
          <cell r="C1036">
            <v>36950</v>
          </cell>
          <cell r="D1036">
            <v>0</v>
          </cell>
          <cell r="E1036">
            <v>3354.74</v>
          </cell>
          <cell r="F1036">
            <v>0</v>
          </cell>
          <cell r="G1036">
            <v>3354.74</v>
          </cell>
        </row>
        <row r="1037">
          <cell r="A1037" t="str">
            <v>1101/6802/0018</v>
          </cell>
          <cell r="B1037" t="str">
            <v>R/M - Tools &amp; Equipment;Smit</v>
          </cell>
          <cell r="C1037">
            <v>13550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</row>
        <row r="1038">
          <cell r="A1038" t="str">
            <v>1101/6802/0019</v>
          </cell>
          <cell r="B1038" t="str">
            <v>R/M - Tools &amp; Equipment;Roux</v>
          </cell>
          <cell r="C1038">
            <v>11090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</row>
        <row r="1039">
          <cell r="A1039" t="str">
            <v>1101/6807/0000</v>
          </cell>
          <cell r="B1039" t="str">
            <v>R/M - Roads &amp; Streets;</v>
          </cell>
          <cell r="C1039">
            <v>0</v>
          </cell>
          <cell r="D1039">
            <v>0</v>
          </cell>
          <cell r="E1039">
            <v>70980</v>
          </cell>
          <cell r="F1039">
            <v>0</v>
          </cell>
          <cell r="G1039">
            <v>70980</v>
          </cell>
        </row>
        <row r="1040">
          <cell r="A1040" t="str">
            <v>1101/6807/0017</v>
          </cell>
          <cell r="B1040" t="str">
            <v>R/M - Roads &amp; Streets;Zastro</v>
          </cell>
          <cell r="C1040">
            <v>267610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</row>
        <row r="1041">
          <cell r="A1041" t="str">
            <v>1101/6807/0018</v>
          </cell>
          <cell r="B1041" t="str">
            <v>R/M - Roads &amp; Streets;Smithf</v>
          </cell>
          <cell r="C1041">
            <v>98120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</row>
        <row r="1042">
          <cell r="A1042" t="str">
            <v>1101/6807/0019</v>
          </cell>
          <cell r="B1042" t="str">
            <v>R/M - Roads &amp; Streets;Rouxvi</v>
          </cell>
          <cell r="C1042">
            <v>80280</v>
          </cell>
          <cell r="D1042">
            <v>0</v>
          </cell>
          <cell r="E1042">
            <v>2368</v>
          </cell>
          <cell r="F1042">
            <v>0</v>
          </cell>
          <cell r="G1042">
            <v>2368</v>
          </cell>
        </row>
        <row r="1043">
          <cell r="A1043" t="str">
            <v>1101/6808/0000</v>
          </cell>
          <cell r="B1043" t="str">
            <v>R/M - Vehicles &amp; Equipment;</v>
          </cell>
          <cell r="C1043">
            <v>0</v>
          </cell>
          <cell r="D1043">
            <v>0</v>
          </cell>
          <cell r="E1043">
            <v>231196.58</v>
          </cell>
          <cell r="F1043">
            <v>-360</v>
          </cell>
          <cell r="G1043">
            <v>230836.58</v>
          </cell>
        </row>
        <row r="1044">
          <cell r="A1044" t="str">
            <v>1101/6808/0017</v>
          </cell>
          <cell r="B1044" t="str">
            <v>R/M - Vehicles &amp; Equipment;Z</v>
          </cell>
          <cell r="C1044">
            <v>167020</v>
          </cell>
          <cell r="D1044">
            <v>0</v>
          </cell>
          <cell r="E1044">
            <v>23625.42</v>
          </cell>
          <cell r="F1044">
            <v>0</v>
          </cell>
          <cell r="G1044">
            <v>23625.42</v>
          </cell>
        </row>
        <row r="1045">
          <cell r="A1045" t="str">
            <v>1101/6808/0018</v>
          </cell>
          <cell r="B1045" t="str">
            <v>R/M - Vehicles &amp; Equipment;S</v>
          </cell>
          <cell r="C1045">
            <v>61240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</row>
        <row r="1046">
          <cell r="A1046" t="str">
            <v>1101/6808/0019</v>
          </cell>
          <cell r="B1046" t="str">
            <v>R/M - Vehicles &amp; Equipment;R</v>
          </cell>
          <cell r="C1046">
            <v>50100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</row>
        <row r="1047">
          <cell r="A1047" t="str">
            <v>1101/6815/0000</v>
          </cell>
          <cell r="B1047" t="str">
            <v>R/M - Plant &amp; Equipment;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</row>
        <row r="1048">
          <cell r="A1048" t="str">
            <v>1101/7501/0000</v>
          </cell>
          <cell r="B1048" t="str">
            <v>Contr - Leave Reserve;</v>
          </cell>
          <cell r="C1048">
            <v>45020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</row>
        <row r="1049">
          <cell r="A1049" t="str">
            <v>1101/7502/0000</v>
          </cell>
          <cell r="B1049" t="str">
            <v>Contr Fund - Pro-rata Bonus</v>
          </cell>
          <cell r="C1049">
            <v>17400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</row>
        <row r="1050">
          <cell r="A1050" t="str">
            <v>1101/8104/0000</v>
          </cell>
          <cell r="B1050" t="str">
            <v>Rent - Plant &amp; Equipment;</v>
          </cell>
          <cell r="C1050">
            <v>-550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</row>
        <row r="1051">
          <cell r="A1051" t="str">
            <v>1101/8401/0000</v>
          </cell>
          <cell r="B1051" t="str">
            <v>NT Grant - Equitable Share;</v>
          </cell>
          <cell r="C1051">
            <v>-2798040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</row>
        <row r="1052">
          <cell r="A1052" t="str">
            <v>1101/8450/0000</v>
          </cell>
          <cell r="B1052" t="str">
            <v>NT Grant - MIG;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</row>
        <row r="1053">
          <cell r="A1053" t="str">
            <v>1101/8453/0000</v>
          </cell>
          <cell r="B1053" t="str">
            <v>NT Grant - EPWP;</v>
          </cell>
          <cell r="C1053">
            <v>-1000000</v>
          </cell>
          <cell r="D1053">
            <v>0</v>
          </cell>
          <cell r="E1053">
            <v>0</v>
          </cell>
          <cell r="F1053">
            <v>-700000</v>
          </cell>
          <cell r="G1053">
            <v>-700000</v>
          </cell>
        </row>
        <row r="1054">
          <cell r="A1054" t="str">
            <v>1101/8456/0000</v>
          </cell>
          <cell r="B1054" t="str">
            <v>Xhariep District Mun Grant;</v>
          </cell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</row>
        <row r="1055">
          <cell r="A1055" t="str">
            <v>1101/8509/0000</v>
          </cell>
          <cell r="B1055" t="str">
            <v>Gravel Sales;</v>
          </cell>
          <cell r="C1055">
            <v>-110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</row>
        <row r="1056">
          <cell r="B1056" t="str">
            <v>Main account subtotal</v>
          </cell>
          <cell r="C1056"/>
          <cell r="D1056"/>
          <cell r="E1056"/>
          <cell r="F1056"/>
          <cell r="G1056"/>
          <cell r="H1056"/>
        </row>
        <row r="1057">
          <cell r="A1057">
            <v>1101</v>
          </cell>
          <cell r="B1057" t="str">
            <v>Main account total</v>
          </cell>
          <cell r="C1057"/>
          <cell r="D1057"/>
          <cell r="E1057"/>
          <cell r="F1057"/>
          <cell r="G1057"/>
          <cell r="H1057"/>
        </row>
        <row r="1058">
          <cell r="A1058" t="str">
            <v>---------------</v>
          </cell>
          <cell r="B1058" t="str">
            <v>--------------------------------</v>
          </cell>
          <cell r="C1058" t="str">
            <v>------------</v>
          </cell>
          <cell r="D1058" t="str">
            <v>------------</v>
          </cell>
          <cell r="E1058" t="str">
            <v>------------</v>
          </cell>
          <cell r="F1058" t="str">
            <v>------------</v>
          </cell>
        </row>
        <row r="1059">
          <cell r="A1059">
            <v>1201</v>
          </cell>
          <cell r="B1059" t="str">
            <v>WATER DISTRIBUTION</v>
          </cell>
          <cell r="C1059"/>
          <cell r="D1059"/>
          <cell r="E1059"/>
          <cell r="F1059"/>
          <cell r="G1059"/>
          <cell r="H1059"/>
        </row>
        <row r="1060">
          <cell r="A1060" t="str">
            <v>1201/1000/0000</v>
          </cell>
          <cell r="B1060" t="str">
            <v>Salaries;</v>
          </cell>
          <cell r="C1060">
            <v>3095210</v>
          </cell>
          <cell r="D1060">
            <v>0</v>
          </cell>
          <cell r="E1060">
            <v>1896508.04</v>
          </cell>
          <cell r="F1060">
            <v>-1179.72</v>
          </cell>
          <cell r="G1060">
            <v>1895328.32</v>
          </cell>
        </row>
        <row r="1061">
          <cell r="A1061" t="str">
            <v>1201/1002/0000</v>
          </cell>
          <cell r="B1061" t="str">
            <v>Annual Bonus;</v>
          </cell>
          <cell r="C1061">
            <v>171780</v>
          </cell>
          <cell r="D1061">
            <v>0</v>
          </cell>
          <cell r="E1061">
            <v>139974.45000000001</v>
          </cell>
          <cell r="F1061">
            <v>0</v>
          </cell>
          <cell r="G1061">
            <v>139974.45000000001</v>
          </cell>
        </row>
        <row r="1062">
          <cell r="A1062" t="str">
            <v>1201/1003/0000</v>
          </cell>
          <cell r="B1062" t="str">
            <v>Allowance - Telephone;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</row>
        <row r="1063">
          <cell r="A1063" t="str">
            <v>1201/1004/0000</v>
          </cell>
          <cell r="B1063" t="str">
            <v>Allowance Standby;</v>
          </cell>
          <cell r="C1063">
            <v>80320</v>
          </cell>
          <cell r="D1063">
            <v>0</v>
          </cell>
          <cell r="E1063">
            <v>70545.86</v>
          </cell>
          <cell r="F1063">
            <v>0</v>
          </cell>
          <cell r="G1063">
            <v>70545.86</v>
          </cell>
        </row>
        <row r="1064">
          <cell r="A1064" t="str">
            <v>1201/1005/0000</v>
          </cell>
          <cell r="B1064" t="str">
            <v>Housing Subsidy ;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</row>
        <row r="1065">
          <cell r="A1065" t="str">
            <v>1201/1006/0000</v>
          </cell>
          <cell r="B1065" t="str">
            <v>Overtime;</v>
          </cell>
          <cell r="C1065">
            <v>201940</v>
          </cell>
          <cell r="D1065">
            <v>0</v>
          </cell>
          <cell r="E1065">
            <v>293339.40999999997</v>
          </cell>
          <cell r="F1065">
            <v>0</v>
          </cell>
          <cell r="G1065">
            <v>293339.40999999997</v>
          </cell>
        </row>
        <row r="1066">
          <cell r="A1066" t="str">
            <v>1201/1007/0000</v>
          </cell>
          <cell r="B1066" t="str">
            <v>Allowance - Other;</v>
          </cell>
          <cell r="C1066">
            <v>50650</v>
          </cell>
          <cell r="D1066">
            <v>0</v>
          </cell>
          <cell r="E1066">
            <v>45947.28</v>
          </cell>
          <cell r="F1066">
            <v>0</v>
          </cell>
          <cell r="G1066">
            <v>45947.28</v>
          </cell>
        </row>
        <row r="1067">
          <cell r="A1067" t="str">
            <v>1201/1008/0000</v>
          </cell>
          <cell r="B1067" t="str">
            <v>Temporary Workers;</v>
          </cell>
          <cell r="C1067">
            <v>0</v>
          </cell>
          <cell r="D1067">
            <v>0</v>
          </cell>
          <cell r="E1067">
            <v>58756.75</v>
          </cell>
          <cell r="F1067">
            <v>0</v>
          </cell>
          <cell r="G1067">
            <v>58756.75</v>
          </cell>
        </row>
        <row r="1068">
          <cell r="A1068" t="str">
            <v>1201/1010/0000</v>
          </cell>
          <cell r="B1068" t="str">
            <v>Industrial Council Levy;</v>
          </cell>
          <cell r="C1068">
            <v>3560</v>
          </cell>
          <cell r="D1068">
            <v>0</v>
          </cell>
          <cell r="E1068">
            <v>1828.8</v>
          </cell>
          <cell r="F1068">
            <v>0</v>
          </cell>
          <cell r="G1068">
            <v>1828.8</v>
          </cell>
        </row>
        <row r="1069">
          <cell r="A1069" t="str">
            <v>1201/1011/0000</v>
          </cell>
          <cell r="B1069" t="str">
            <v>Skills Development Levy;</v>
          </cell>
          <cell r="C1069">
            <v>25050</v>
          </cell>
          <cell r="D1069">
            <v>0</v>
          </cell>
          <cell r="E1069">
            <v>25111.63</v>
          </cell>
          <cell r="F1069">
            <v>0</v>
          </cell>
          <cell r="G1069">
            <v>25111.63</v>
          </cell>
        </row>
        <row r="1070">
          <cell r="A1070" t="str">
            <v>1201/1012/0000</v>
          </cell>
          <cell r="B1070" t="str">
            <v>Compensation Commissioner;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</row>
        <row r="1071">
          <cell r="A1071" t="str">
            <v>1201/1050/0000</v>
          </cell>
          <cell r="B1071" t="str">
            <v>Medical Aid Fund;</v>
          </cell>
          <cell r="C1071">
            <v>141980</v>
          </cell>
          <cell r="D1071">
            <v>0</v>
          </cell>
          <cell r="E1071">
            <v>138220.20000000001</v>
          </cell>
          <cell r="F1071">
            <v>0</v>
          </cell>
          <cell r="G1071">
            <v>138220.20000000001</v>
          </cell>
        </row>
        <row r="1072">
          <cell r="A1072" t="str">
            <v>1201/1051/0000</v>
          </cell>
          <cell r="B1072" t="str">
            <v>Pension Fund ;</v>
          </cell>
          <cell r="C1072">
            <v>365780</v>
          </cell>
          <cell r="D1072">
            <v>0</v>
          </cell>
          <cell r="E1072">
            <v>361457.95</v>
          </cell>
          <cell r="F1072">
            <v>0</v>
          </cell>
          <cell r="G1072">
            <v>361457.95</v>
          </cell>
        </row>
        <row r="1073">
          <cell r="A1073" t="str">
            <v>1201/1052/0000</v>
          </cell>
          <cell r="B1073" t="str">
            <v>UIF;</v>
          </cell>
          <cell r="C1073">
            <v>22330</v>
          </cell>
          <cell r="D1073">
            <v>0</v>
          </cell>
          <cell r="E1073">
            <v>24874.58</v>
          </cell>
          <cell r="F1073">
            <v>0</v>
          </cell>
          <cell r="G1073">
            <v>24874.58</v>
          </cell>
        </row>
        <row r="1074">
          <cell r="A1074" t="str">
            <v>1201/2000/0000</v>
          </cell>
          <cell r="B1074" t="str">
            <v>Bad Debts;</v>
          </cell>
          <cell r="C1074">
            <v>1844650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</row>
        <row r="1075">
          <cell r="A1075" t="str">
            <v>1201/4000/0000</v>
          </cell>
          <cell r="B1075" t="str">
            <v>Depreciation;</v>
          </cell>
          <cell r="C1075">
            <v>3168000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</row>
        <row r="1076">
          <cell r="A1076" t="str">
            <v>1201/5001/0000</v>
          </cell>
          <cell r="B1076" t="str">
            <v>Interest External Loans;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</row>
        <row r="1077">
          <cell r="A1077" t="str">
            <v>1201/5051/0000</v>
          </cell>
          <cell r="B1077" t="str">
            <v>Redemption - External Loans;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</row>
        <row r="1078">
          <cell r="A1078" t="str">
            <v>1201/6001/0000</v>
          </cell>
          <cell r="B1078" t="str">
            <v>Bulk Water Purchases;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</row>
        <row r="1079">
          <cell r="A1079" t="str">
            <v>1201/6201/0000</v>
          </cell>
          <cell r="B1079" t="str">
            <v>Free Basic Services;</v>
          </cell>
          <cell r="C1079">
            <v>1185890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</row>
        <row r="1080">
          <cell r="A1080" t="str">
            <v>1201/6210/0000</v>
          </cell>
          <cell r="B1080" t="str">
            <v>MIG Projects;</v>
          </cell>
          <cell r="C1080">
            <v>664450</v>
          </cell>
          <cell r="D1080">
            <v>0</v>
          </cell>
          <cell r="E1080">
            <v>4097912.72</v>
          </cell>
          <cell r="F1080">
            <v>-4097912.7199999997</v>
          </cell>
          <cell r="G1080">
            <v>0</v>
          </cell>
        </row>
        <row r="1081">
          <cell r="A1081" t="str">
            <v>1201/6215/0000</v>
          </cell>
          <cell r="B1081" t="str">
            <v>Regional Bulk Infra Projects</v>
          </cell>
          <cell r="C1081">
            <v>23000000</v>
          </cell>
          <cell r="D1081">
            <v>0</v>
          </cell>
          <cell r="E1081">
            <v>2755418.05</v>
          </cell>
          <cell r="F1081">
            <v>-2755418.05</v>
          </cell>
          <cell r="G1081">
            <v>0</v>
          </cell>
        </row>
        <row r="1082">
          <cell r="A1082" t="str">
            <v>1201/6217/0000</v>
          </cell>
          <cell r="B1082" t="str">
            <v>PMU Projects;</v>
          </cell>
          <cell r="C1082">
            <v>0</v>
          </cell>
          <cell r="D1082">
            <v>0</v>
          </cell>
          <cell r="E1082">
            <v>48393.69</v>
          </cell>
          <cell r="F1082">
            <v>0</v>
          </cell>
          <cell r="G1082">
            <v>48393.69</v>
          </cell>
        </row>
        <row r="1083">
          <cell r="A1083" t="str">
            <v>1201/6218/0000</v>
          </cell>
          <cell r="B1083" t="str">
            <v>MWIG Projects;</v>
          </cell>
          <cell r="C1083">
            <v>1000000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</row>
        <row r="1084">
          <cell r="A1084" t="str">
            <v>1201/6514/0000</v>
          </cell>
          <cell r="B1084" t="str">
            <v>Printing &amp; Stationary;</v>
          </cell>
          <cell r="C1084">
            <v>0</v>
          </cell>
          <cell r="D1084">
            <v>0</v>
          </cell>
          <cell r="E1084">
            <v>684.21</v>
          </cell>
          <cell r="F1084">
            <v>0</v>
          </cell>
          <cell r="G1084">
            <v>684.21</v>
          </cell>
        </row>
        <row r="1085">
          <cell r="A1085" t="str">
            <v>1201/6525/0000</v>
          </cell>
          <cell r="B1085" t="str">
            <v>Postage;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</row>
        <row r="1086">
          <cell r="A1086" t="str">
            <v>1201/6526/0000</v>
          </cell>
          <cell r="B1086" t="str">
            <v>Tools &amp; Accessories;</v>
          </cell>
          <cell r="C1086">
            <v>1300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</row>
        <row r="1087">
          <cell r="A1087" t="str">
            <v>1201/6527/0000</v>
          </cell>
          <cell r="B1087" t="str">
            <v>Health Services;</v>
          </cell>
          <cell r="C1087">
            <v>16090</v>
          </cell>
          <cell r="D1087">
            <v>0</v>
          </cell>
          <cell r="E1087">
            <v>1389</v>
          </cell>
          <cell r="F1087">
            <v>0</v>
          </cell>
          <cell r="G1087">
            <v>1389</v>
          </cell>
        </row>
        <row r="1088">
          <cell r="A1088" t="str">
            <v>1201/6531/0000</v>
          </cell>
          <cell r="B1088" t="str">
            <v>Operating License;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</row>
        <row r="1089">
          <cell r="A1089" t="str">
            <v>1201/6532/0000</v>
          </cell>
          <cell r="B1089" t="str">
            <v>Vehicle License;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</row>
        <row r="1090">
          <cell r="A1090" t="str">
            <v>1201/6535/0000</v>
          </cell>
          <cell r="B1090" t="str">
            <v>Inventory (tools,equip,etc.)</v>
          </cell>
          <cell r="C1090">
            <v>0</v>
          </cell>
          <cell r="D1090">
            <v>0</v>
          </cell>
          <cell r="E1090">
            <v>17398.580000000002</v>
          </cell>
          <cell r="F1090">
            <v>0</v>
          </cell>
          <cell r="G1090">
            <v>17398.580000000002</v>
          </cell>
        </row>
        <row r="1091">
          <cell r="A1091" t="str">
            <v>1201/6535/0017</v>
          </cell>
          <cell r="B1091" t="str">
            <v>Inventory (tools,equip,etc.)</v>
          </cell>
          <cell r="C1091">
            <v>194170</v>
          </cell>
          <cell r="D1091">
            <v>0</v>
          </cell>
          <cell r="E1091">
            <v>864.91</v>
          </cell>
          <cell r="F1091">
            <v>-199</v>
          </cell>
          <cell r="G1091">
            <v>665.91</v>
          </cell>
        </row>
        <row r="1092">
          <cell r="A1092" t="str">
            <v>1201/6535/0018</v>
          </cell>
          <cell r="B1092" t="str">
            <v>Inventory (tools,equip,etc.)</v>
          </cell>
          <cell r="C1092">
            <v>71200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</row>
        <row r="1093">
          <cell r="A1093" t="str">
            <v>1201/6536/0019</v>
          </cell>
          <cell r="B1093" t="str">
            <v>Material &amp; Stores;Rouxville</v>
          </cell>
          <cell r="C1093">
            <v>58250</v>
          </cell>
          <cell r="D1093">
            <v>0</v>
          </cell>
          <cell r="E1093">
            <v>259.85000000000002</v>
          </cell>
          <cell r="F1093">
            <v>0</v>
          </cell>
          <cell r="G1093">
            <v>259.85000000000002</v>
          </cell>
        </row>
        <row r="1094">
          <cell r="A1094" t="str">
            <v>1201/6538/0000</v>
          </cell>
          <cell r="B1094" t="str">
            <v>Entertainment;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</row>
        <row r="1095">
          <cell r="A1095" t="str">
            <v>1201/6539/0000</v>
          </cell>
          <cell r="B1095" t="str">
            <v>Training;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</row>
        <row r="1096">
          <cell r="A1096" t="str">
            <v>1201/6540/0000</v>
          </cell>
          <cell r="B1096" t="str">
            <v>Water Chemicals;</v>
          </cell>
          <cell r="C1096">
            <v>3143790</v>
          </cell>
          <cell r="D1096">
            <v>0</v>
          </cell>
          <cell r="E1096">
            <v>1065081.8600000001</v>
          </cell>
          <cell r="F1096">
            <v>0</v>
          </cell>
          <cell r="G1096">
            <v>1065081.8600000001</v>
          </cell>
        </row>
        <row r="1097">
          <cell r="A1097" t="str">
            <v>1201/6541/0000</v>
          </cell>
          <cell r="B1097" t="str">
            <v>Subsistence &amp; Traveling;</v>
          </cell>
          <cell r="C1097">
            <v>6900</v>
          </cell>
          <cell r="D1097">
            <v>0</v>
          </cell>
          <cell r="E1097">
            <v>22540</v>
          </cell>
          <cell r="F1097">
            <v>0</v>
          </cell>
          <cell r="G1097">
            <v>22540</v>
          </cell>
        </row>
        <row r="1098">
          <cell r="A1098" t="str">
            <v>1201/6543/0000</v>
          </cell>
          <cell r="B1098" t="str">
            <v>Cleaning Materials;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</row>
        <row r="1099">
          <cell r="A1099" t="str">
            <v>1201/6544/0000</v>
          </cell>
          <cell r="B1099" t="str">
            <v>Telephone Charges;</v>
          </cell>
          <cell r="C1099">
            <v>11710</v>
          </cell>
          <cell r="D1099">
            <v>0</v>
          </cell>
          <cell r="E1099">
            <v>35925.120000000003</v>
          </cell>
          <cell r="F1099">
            <v>0</v>
          </cell>
          <cell r="G1099">
            <v>35925.120000000003</v>
          </cell>
        </row>
        <row r="1100">
          <cell r="A1100" t="str">
            <v>1201/6546/0000</v>
          </cell>
          <cell r="B1100" t="str">
            <v>Uniforms &amp; Protective Clothi</v>
          </cell>
          <cell r="C1100">
            <v>0</v>
          </cell>
          <cell r="D1100">
            <v>0</v>
          </cell>
          <cell r="E1100">
            <v>353170</v>
          </cell>
          <cell r="F1100">
            <v>0</v>
          </cell>
          <cell r="G1100">
            <v>353170</v>
          </cell>
        </row>
        <row r="1101">
          <cell r="A1101" t="str">
            <v>1201/6546/0017</v>
          </cell>
          <cell r="B1101" t="str">
            <v>Uniforms &amp; Protective Clothi</v>
          </cell>
          <cell r="C1101">
            <v>0</v>
          </cell>
          <cell r="D1101">
            <v>0</v>
          </cell>
          <cell r="E1101">
            <v>215325</v>
          </cell>
          <cell r="F1101">
            <v>0</v>
          </cell>
          <cell r="G1101">
            <v>215325</v>
          </cell>
        </row>
        <row r="1102">
          <cell r="A1102" t="str">
            <v>1201/6546/0018</v>
          </cell>
          <cell r="B1102" t="str">
            <v>Uniforms &amp; Protective Clothi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</row>
        <row r="1103">
          <cell r="A1103" t="str">
            <v>1201/6546/0019</v>
          </cell>
          <cell r="B1103" t="str">
            <v>Uniforms &amp; Protective Clothi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</row>
        <row r="1104">
          <cell r="A1104" t="str">
            <v>1201/6549/0000</v>
          </cell>
          <cell r="B1104" t="str">
            <v>Insurance - External;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</row>
        <row r="1105">
          <cell r="A1105" t="str">
            <v>1201/6551/0000</v>
          </cell>
          <cell r="B1105" t="str">
            <v>Transport Costs;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</row>
        <row r="1106">
          <cell r="A1106" t="str">
            <v>1201/6552/0000</v>
          </cell>
          <cell r="B1106" t="str">
            <v>Fuel &amp; Oil - Vehicles;</v>
          </cell>
          <cell r="C1106">
            <v>0</v>
          </cell>
          <cell r="D1106">
            <v>0</v>
          </cell>
          <cell r="E1106">
            <v>16240.6</v>
          </cell>
          <cell r="F1106">
            <v>0</v>
          </cell>
          <cell r="G1106">
            <v>16240.6</v>
          </cell>
        </row>
        <row r="1107">
          <cell r="A1107" t="str">
            <v>1201/6552/0017</v>
          </cell>
          <cell r="B1107" t="str">
            <v>Fuel &amp; Oil - Vehicles;Zastro</v>
          </cell>
          <cell r="C1107">
            <v>9370</v>
          </cell>
          <cell r="D1107">
            <v>0</v>
          </cell>
          <cell r="E1107">
            <v>1264.0899999999999</v>
          </cell>
          <cell r="F1107">
            <v>0</v>
          </cell>
          <cell r="G1107">
            <v>1264.0899999999999</v>
          </cell>
        </row>
        <row r="1108">
          <cell r="A1108" t="str">
            <v>1201/6552/0018</v>
          </cell>
          <cell r="B1108" t="str">
            <v>Fuel &amp; Oil - Vehicles;Smithf</v>
          </cell>
          <cell r="C1108">
            <v>3440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</row>
        <row r="1109">
          <cell r="A1109" t="str">
            <v>1201/6552/0019</v>
          </cell>
          <cell r="B1109" t="str">
            <v>Fuel &amp; Oil - Vehicles;Rouxvi</v>
          </cell>
          <cell r="C1109">
            <v>2810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</row>
        <row r="1110">
          <cell r="A1110" t="str">
            <v>1201/6554/0000</v>
          </cell>
          <cell r="B1110" t="str">
            <v>Consumables;</v>
          </cell>
          <cell r="C1110">
            <v>15850</v>
          </cell>
          <cell r="D1110">
            <v>0</v>
          </cell>
          <cell r="E1110">
            <v>181888.4</v>
          </cell>
          <cell r="F1110">
            <v>-9</v>
          </cell>
          <cell r="G1110">
            <v>181879.4</v>
          </cell>
        </row>
        <row r="1111">
          <cell r="A1111" t="str">
            <v>1201/6558/0000</v>
          </cell>
          <cell r="B1111" t="str">
            <v>Electricity Purchases;</v>
          </cell>
          <cell r="C1111">
            <v>900000</v>
          </cell>
          <cell r="D1111">
            <v>0</v>
          </cell>
          <cell r="E1111">
            <v>292809.84000000003</v>
          </cell>
          <cell r="F1111">
            <v>0</v>
          </cell>
          <cell r="G1111">
            <v>292809.84000000003</v>
          </cell>
        </row>
        <row r="1112">
          <cell r="A1112" t="str">
            <v>1201/6559/0000</v>
          </cell>
          <cell r="B1112" t="str">
            <v>CCA - Infrastructure;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 t="str">
            <v>1201/6560/0000</v>
          </cell>
          <cell r="B1113" t="str">
            <v>CCA - Tools &amp; Equipment;</v>
          </cell>
          <cell r="C1113">
            <v>451890</v>
          </cell>
          <cell r="D1113">
            <v>0</v>
          </cell>
          <cell r="E1113">
            <v>490787.32</v>
          </cell>
          <cell r="F1113">
            <v>-490787.32000000007</v>
          </cell>
          <cell r="G1113">
            <v>0</v>
          </cell>
          <cell r="H1113">
            <v>-230004.27</v>
          </cell>
        </row>
        <row r="1114">
          <cell r="A1114" t="str">
            <v>1201/6565/0000</v>
          </cell>
          <cell r="B1114" t="str">
            <v>Professional Services;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 t="str">
            <v>1201/6801/0000</v>
          </cell>
          <cell r="B1115" t="str">
            <v>R/M - Buildings;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</row>
        <row r="1116">
          <cell r="A1116" t="str">
            <v>1201/6801/0017</v>
          </cell>
          <cell r="B1116" t="str">
            <v>R/M - Buildings;Zastron Unit</v>
          </cell>
          <cell r="C1116">
            <v>460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 t="str">
            <v>1201/6801/0018</v>
          </cell>
          <cell r="B1117" t="str">
            <v>R/M - Buildings;Smithfield U</v>
          </cell>
          <cell r="C1117">
            <v>170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 t="str">
            <v>1201/6801/0019</v>
          </cell>
          <cell r="B1118" t="str">
            <v>R/M - Buildings;Rouxville Un</v>
          </cell>
          <cell r="C1118">
            <v>140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 t="str">
            <v>1201/6802/0000</v>
          </cell>
          <cell r="B1119" t="str">
            <v>R/M - Tools &amp; Equipment;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</row>
        <row r="1120">
          <cell r="A1120" t="str">
            <v>1201/6806/0000</v>
          </cell>
          <cell r="B1120" t="str">
            <v>R/M - Stormwater;</v>
          </cell>
          <cell r="C1120">
            <v>0</v>
          </cell>
          <cell r="D1120">
            <v>0</v>
          </cell>
          <cell r="E1120">
            <v>187.62</v>
          </cell>
          <cell r="F1120">
            <v>0</v>
          </cell>
          <cell r="G1120">
            <v>187.62</v>
          </cell>
        </row>
        <row r="1121">
          <cell r="A1121" t="str">
            <v>1201/6808/0000</v>
          </cell>
          <cell r="B1121" t="str">
            <v>R/M - Vehicles &amp; Equipment;</v>
          </cell>
          <cell r="C1121">
            <v>0</v>
          </cell>
          <cell r="D1121">
            <v>0</v>
          </cell>
          <cell r="E1121">
            <v>659.17</v>
          </cell>
          <cell r="F1121">
            <v>-35</v>
          </cell>
          <cell r="G1121">
            <v>624.16999999999996</v>
          </cell>
        </row>
        <row r="1122">
          <cell r="A1122" t="str">
            <v>1201/6808/0017</v>
          </cell>
          <cell r="B1122" t="str">
            <v>R/M - Vehicles &amp; Equipment;Z</v>
          </cell>
          <cell r="C1122">
            <v>1840</v>
          </cell>
          <cell r="D1122">
            <v>0</v>
          </cell>
          <cell r="E1122">
            <v>5706.7</v>
          </cell>
          <cell r="F1122">
            <v>0</v>
          </cell>
          <cell r="G1122">
            <v>5706.7</v>
          </cell>
        </row>
        <row r="1123">
          <cell r="A1123" t="str">
            <v>1201/6808/0018</v>
          </cell>
          <cell r="B1123" t="str">
            <v>R/M - Vehicles &amp; Equipment;S</v>
          </cell>
          <cell r="C1123">
            <v>680</v>
          </cell>
          <cell r="D1123">
            <v>0</v>
          </cell>
          <cell r="E1123">
            <v>87.72</v>
          </cell>
          <cell r="F1123">
            <v>0</v>
          </cell>
          <cell r="G1123">
            <v>87.72</v>
          </cell>
        </row>
        <row r="1124">
          <cell r="A1124" t="str">
            <v>1201/6808/0019</v>
          </cell>
          <cell r="B1124" t="str">
            <v>R/M - Vehicles &amp; Equipment;R</v>
          </cell>
          <cell r="C1124">
            <v>550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</row>
        <row r="1125">
          <cell r="A1125" t="str">
            <v>1201/6809/0000</v>
          </cell>
          <cell r="B1125" t="str">
            <v>R/M - Water Reticulation;</v>
          </cell>
          <cell r="C1125">
            <v>720570</v>
          </cell>
          <cell r="D1125">
            <v>0</v>
          </cell>
          <cell r="E1125">
            <v>204069.67</v>
          </cell>
          <cell r="F1125">
            <v>0</v>
          </cell>
          <cell r="G1125">
            <v>204069.67</v>
          </cell>
        </row>
        <row r="1126">
          <cell r="A1126" t="str">
            <v>1201/6815/0000</v>
          </cell>
          <cell r="B1126" t="str">
            <v>R/M - Plant &amp; Equipment;</v>
          </cell>
          <cell r="C1126">
            <v>0</v>
          </cell>
          <cell r="D1126">
            <v>0</v>
          </cell>
          <cell r="E1126">
            <v>100048.72</v>
          </cell>
          <cell r="F1126">
            <v>0</v>
          </cell>
          <cell r="G1126">
            <v>100048.72</v>
          </cell>
        </row>
        <row r="1127">
          <cell r="A1127" t="str">
            <v>1201/6815/0017</v>
          </cell>
          <cell r="B1127" t="str">
            <v>R/M - Plant &amp; Equipment;Zast</v>
          </cell>
          <cell r="C1127">
            <v>279280</v>
          </cell>
          <cell r="D1127">
            <v>0</v>
          </cell>
          <cell r="E1127">
            <v>96339.19</v>
          </cell>
          <cell r="F1127">
            <v>0</v>
          </cell>
          <cell r="G1127">
            <v>96339.19</v>
          </cell>
        </row>
        <row r="1128">
          <cell r="A1128" t="str">
            <v>1201/6815/0018</v>
          </cell>
          <cell r="B1128" t="str">
            <v>R/M - Plant &amp; Equipment;Smit</v>
          </cell>
          <cell r="C1128">
            <v>102400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 t="str">
            <v>1201/6815/0019</v>
          </cell>
          <cell r="B1129" t="str">
            <v>R/M - Plant &amp; Equipment;Roux</v>
          </cell>
          <cell r="C1129">
            <v>83780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 t="str">
            <v>1201/7500/0000</v>
          </cell>
          <cell r="B1130" t="str">
            <v>Contr - Bad Debts;</v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</row>
        <row r="1131">
          <cell r="A1131" t="str">
            <v>1201/7501/0000</v>
          </cell>
          <cell r="B1131" t="str">
            <v>Contr - Leave Reserve;</v>
          </cell>
          <cell r="C1131">
            <v>36440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</row>
        <row r="1132">
          <cell r="A1132" t="str">
            <v>1201/7502/0000</v>
          </cell>
          <cell r="B1132" t="str">
            <v>Contr Fund - Pro-rata Bonus</v>
          </cell>
          <cell r="C1132">
            <v>22370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</row>
        <row r="1133">
          <cell r="A1133" t="str">
            <v>1201/7503/0000</v>
          </cell>
          <cell r="B1133" t="str">
            <v>Transfer - Gov Grant Reserve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</row>
        <row r="1134">
          <cell r="A1134" t="str">
            <v>1201/8052/0000</v>
          </cell>
          <cell r="B1134" t="str">
            <v>Water Levies;</v>
          </cell>
          <cell r="C1134">
            <v>-8521670</v>
          </cell>
          <cell r="D1134">
            <v>0</v>
          </cell>
          <cell r="E1134">
            <v>425018.47</v>
          </cell>
          <cell r="F1134">
            <v>-16731308.99</v>
          </cell>
          <cell r="G1134">
            <v>-16306290.52</v>
          </cell>
        </row>
        <row r="1135">
          <cell r="A1135" t="str">
            <v>1201/8401/0000</v>
          </cell>
          <cell r="B1135" t="str">
            <v>NT Grant - Equitable Share;</v>
          </cell>
          <cell r="C1135">
            <v>-1571350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</row>
        <row r="1136">
          <cell r="A1136" t="str">
            <v>1201/8450/0000</v>
          </cell>
          <cell r="B1136" t="str">
            <v>NT Grant - MIG;</v>
          </cell>
          <cell r="C1136">
            <v>-664450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</row>
        <row r="1137">
          <cell r="A1137" t="str">
            <v>1201/8455/0000</v>
          </cell>
          <cell r="B1137" t="str">
            <v>Regional Bulk Infra Grant;</v>
          </cell>
          <cell r="C1137">
            <v>-23000000</v>
          </cell>
          <cell r="D1137">
            <v>0</v>
          </cell>
          <cell r="E1137">
            <v>1985314.2800000007</v>
          </cell>
          <cell r="F1137">
            <v>-9641249.7699999996</v>
          </cell>
          <cell r="G1137">
            <v>-7655935.4899999984</v>
          </cell>
        </row>
        <row r="1138">
          <cell r="A1138" t="str">
            <v>1201/8458/0000</v>
          </cell>
          <cell r="B1138" t="str">
            <v>NT Grant - MWIG;</v>
          </cell>
          <cell r="C1138">
            <v>-1000000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</row>
        <row r="1139">
          <cell r="A1139" t="str">
            <v>1201/8505/0000</v>
          </cell>
          <cell r="B1139" t="str">
            <v>Connection Fees;</v>
          </cell>
          <cell r="C1139">
            <v>-420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</row>
        <row r="1140">
          <cell r="A1140" t="str">
            <v>1201/8508/0000</v>
          </cell>
          <cell r="B1140" t="str">
            <v>Sundry Income;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</row>
        <row r="1141">
          <cell r="A1141" t="str">
            <v>1201/8513/0000</v>
          </cell>
          <cell r="B1141" t="str">
            <v>Drum Sales;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</row>
        <row r="1142">
          <cell r="A1142" t="str">
            <v>1201/8516/0000</v>
          </cell>
          <cell r="B1142" t="str">
            <v>Free Basic Water;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</row>
        <row r="1143">
          <cell r="B1143" t="str">
            <v>Main account subtotal</v>
          </cell>
          <cell r="C1143"/>
          <cell r="D1143"/>
          <cell r="E1143"/>
          <cell r="F1143"/>
          <cell r="G1143"/>
          <cell r="H1143"/>
        </row>
        <row r="1144">
          <cell r="A1144">
            <v>1201</v>
          </cell>
          <cell r="B1144" t="str">
            <v>Main account total</v>
          </cell>
          <cell r="C1144"/>
          <cell r="D1144"/>
          <cell r="E1144"/>
          <cell r="F1144"/>
          <cell r="G1144"/>
          <cell r="H1144"/>
        </row>
        <row r="1145">
          <cell r="A1145" t="str">
            <v>---------------</v>
          </cell>
          <cell r="B1145" t="str">
            <v>--------------------------------</v>
          </cell>
          <cell r="C1145" t="str">
            <v>------------</v>
          </cell>
          <cell r="D1145" t="str">
            <v>------------</v>
          </cell>
          <cell r="E1145" t="str">
            <v>------------</v>
          </cell>
          <cell r="F1145" t="str">
            <v>------------</v>
          </cell>
        </row>
        <row r="1146">
          <cell r="A1146">
            <v>1301</v>
          </cell>
          <cell r="B1146" t="str">
            <v>ELECTRICITY DISTRIBUTION</v>
          </cell>
          <cell r="C1146"/>
          <cell r="D1146"/>
          <cell r="E1146"/>
          <cell r="F1146"/>
          <cell r="G1146"/>
          <cell r="H1146"/>
        </row>
        <row r="1147">
          <cell r="A1147" t="str">
            <v>1301/1000/0000</v>
          </cell>
          <cell r="B1147" t="str">
            <v>Salaries;</v>
          </cell>
          <cell r="C1147">
            <v>1578570</v>
          </cell>
          <cell r="D1147">
            <v>0</v>
          </cell>
          <cell r="E1147">
            <v>280041.08</v>
          </cell>
          <cell r="F1147">
            <v>0</v>
          </cell>
          <cell r="G1147">
            <v>280041.08</v>
          </cell>
        </row>
        <row r="1148">
          <cell r="A1148" t="str">
            <v>1301/1002/0000</v>
          </cell>
          <cell r="B1148" t="str">
            <v>Annual Bonus;</v>
          </cell>
          <cell r="C1148">
            <v>47260</v>
          </cell>
          <cell r="D1148">
            <v>0</v>
          </cell>
          <cell r="E1148">
            <v>24125.279999999999</v>
          </cell>
          <cell r="F1148">
            <v>0</v>
          </cell>
          <cell r="G1148">
            <v>24125.279999999999</v>
          </cell>
        </row>
        <row r="1149">
          <cell r="A1149" t="str">
            <v>1301/1003/0000</v>
          </cell>
          <cell r="B1149" t="str">
            <v>Allowance - Telephone;</v>
          </cell>
          <cell r="C1149">
            <v>8980</v>
          </cell>
          <cell r="D1149">
            <v>0</v>
          </cell>
          <cell r="E1149">
            <v>4200</v>
          </cell>
          <cell r="F1149">
            <v>0</v>
          </cell>
          <cell r="G1149">
            <v>4200</v>
          </cell>
        </row>
        <row r="1150">
          <cell r="A1150" t="str">
            <v>1301/1006/0000</v>
          </cell>
          <cell r="B1150" t="str">
            <v>Overtime;</v>
          </cell>
          <cell r="C1150">
            <v>26690</v>
          </cell>
          <cell r="D1150">
            <v>0</v>
          </cell>
          <cell r="E1150">
            <v>6291.26</v>
          </cell>
          <cell r="F1150">
            <v>0</v>
          </cell>
          <cell r="G1150">
            <v>6291.26</v>
          </cell>
        </row>
        <row r="1151">
          <cell r="A1151" t="str">
            <v>1301/1010/0000</v>
          </cell>
          <cell r="B1151" t="str">
            <v>Industrial Council Levy;</v>
          </cell>
          <cell r="C1151">
            <v>410</v>
          </cell>
          <cell r="D1151">
            <v>0</v>
          </cell>
          <cell r="E1151">
            <v>114.3</v>
          </cell>
          <cell r="F1151">
            <v>0</v>
          </cell>
          <cell r="G1151">
            <v>114.3</v>
          </cell>
        </row>
        <row r="1152">
          <cell r="A1152" t="str">
            <v>1301/1011/0000</v>
          </cell>
          <cell r="B1152" t="str">
            <v>Skills Development Levy;</v>
          </cell>
          <cell r="C1152">
            <v>6440</v>
          </cell>
          <cell r="D1152">
            <v>0</v>
          </cell>
          <cell r="E1152">
            <v>3179.91</v>
          </cell>
          <cell r="F1152">
            <v>0</v>
          </cell>
          <cell r="G1152">
            <v>3179.91</v>
          </cell>
        </row>
        <row r="1153">
          <cell r="A1153" t="str">
            <v>1301/1012/0000</v>
          </cell>
          <cell r="B1153" t="str">
            <v>Compensation Commissioner;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</row>
        <row r="1154">
          <cell r="A1154" t="str">
            <v>1301/1050/0000</v>
          </cell>
          <cell r="B1154" t="str">
            <v>Medical Aid Fund;</v>
          </cell>
          <cell r="C1154">
            <v>45490</v>
          </cell>
          <cell r="D1154">
            <v>0</v>
          </cell>
          <cell r="E1154">
            <v>21060</v>
          </cell>
          <cell r="F1154">
            <v>0</v>
          </cell>
          <cell r="G1154">
            <v>21060</v>
          </cell>
        </row>
        <row r="1155">
          <cell r="A1155" t="str">
            <v>1301/1051/0000</v>
          </cell>
          <cell r="B1155" t="str">
            <v>Pension Fund ;</v>
          </cell>
          <cell r="C1155">
            <v>86210</v>
          </cell>
          <cell r="D1155">
            <v>0</v>
          </cell>
          <cell r="E1155">
            <v>49115.9</v>
          </cell>
          <cell r="F1155">
            <v>0</v>
          </cell>
          <cell r="G1155">
            <v>49115.9</v>
          </cell>
        </row>
        <row r="1156">
          <cell r="A1156" t="str">
            <v>1301/1052/0000</v>
          </cell>
          <cell r="B1156" t="str">
            <v>UIF;</v>
          </cell>
          <cell r="C1156">
            <v>6140</v>
          </cell>
          <cell r="D1156">
            <v>0</v>
          </cell>
          <cell r="E1156">
            <v>2276.17</v>
          </cell>
          <cell r="F1156">
            <v>0</v>
          </cell>
          <cell r="G1156">
            <v>2276.17</v>
          </cell>
        </row>
        <row r="1157">
          <cell r="A1157" t="str">
            <v>1301/4000/0000</v>
          </cell>
          <cell r="B1157" t="str">
            <v>Depreciation;</v>
          </cell>
          <cell r="C1157">
            <v>4000000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</row>
        <row r="1158">
          <cell r="A1158" t="str">
            <v>1301/5003/0000</v>
          </cell>
          <cell r="B1158" t="str">
            <v>Interest - HP;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</row>
        <row r="1159">
          <cell r="A1159" t="str">
            <v>1301/5051/0000</v>
          </cell>
          <cell r="B1159" t="str">
            <v>Redemption - External Loans;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</row>
        <row r="1160">
          <cell r="A1160" t="str">
            <v>1301/6000/0000</v>
          </cell>
          <cell r="B1160" t="str">
            <v>Bulk Electricity Purchases;</v>
          </cell>
          <cell r="C1160">
            <v>16000000</v>
          </cell>
          <cell r="D1160">
            <v>0</v>
          </cell>
          <cell r="E1160">
            <v>358358.07</v>
          </cell>
          <cell r="F1160">
            <v>-294.89</v>
          </cell>
          <cell r="G1160">
            <v>358063.18</v>
          </cell>
        </row>
        <row r="1161">
          <cell r="A1161" t="str">
            <v>1301/6201/0000</v>
          </cell>
          <cell r="B1161" t="str">
            <v>Free Basic Services;</v>
          </cell>
          <cell r="C1161">
            <v>1372550</v>
          </cell>
          <cell r="D1161">
            <v>0</v>
          </cell>
          <cell r="E1161">
            <v>1667462.28</v>
          </cell>
          <cell r="F1161">
            <v>0</v>
          </cell>
          <cell r="G1161">
            <v>1667462.28</v>
          </cell>
        </row>
        <row r="1162">
          <cell r="A1162" t="str">
            <v>1301/6210/0000</v>
          </cell>
          <cell r="B1162" t="str">
            <v>MIG Projects;</v>
          </cell>
          <cell r="C1162">
            <v>1780867</v>
          </cell>
          <cell r="D1162">
            <v>0</v>
          </cell>
          <cell r="E1162">
            <v>303747.08</v>
          </cell>
          <cell r="F1162">
            <v>-303747.08</v>
          </cell>
          <cell r="G1162">
            <v>0</v>
          </cell>
        </row>
        <row r="1163">
          <cell r="A1163" t="str">
            <v>1301/6212/0000</v>
          </cell>
          <cell r="B1163" t="str">
            <v>INEPG Projects;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</row>
        <row r="1164">
          <cell r="A1164" t="str">
            <v>1301/6514/0000</v>
          </cell>
          <cell r="B1164" t="str">
            <v>Printing &amp; Stationary;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</row>
        <row r="1165">
          <cell r="A1165" t="str">
            <v>1301/6515/0000</v>
          </cell>
          <cell r="B1165" t="str">
            <v>Computer Software;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</row>
        <row r="1166">
          <cell r="A1166" t="str">
            <v>1301/6532/0000</v>
          </cell>
          <cell r="B1166" t="str">
            <v>Vehicle License;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</row>
        <row r="1167">
          <cell r="A1167" t="str">
            <v>1301/6535/0000</v>
          </cell>
          <cell r="B1167" t="str">
            <v>Inventory (tools,equip,etc.)</v>
          </cell>
          <cell r="C1167">
            <v>0</v>
          </cell>
          <cell r="D1167">
            <v>0</v>
          </cell>
          <cell r="E1167">
            <v>6127.25</v>
          </cell>
          <cell r="F1167">
            <v>0</v>
          </cell>
          <cell r="G1167">
            <v>6127.25</v>
          </cell>
        </row>
        <row r="1168">
          <cell r="A1168" t="str">
            <v>1301/6535/0017</v>
          </cell>
          <cell r="B1168" t="str">
            <v>Inventory (tools,equip,etc.)</v>
          </cell>
          <cell r="C1168">
            <v>1400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</row>
        <row r="1169">
          <cell r="A1169" t="str">
            <v>1301/6535/0018</v>
          </cell>
          <cell r="B1169" t="str">
            <v>Inventory (tools,equip,etc.)</v>
          </cell>
          <cell r="C1169">
            <v>510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</row>
        <row r="1170">
          <cell r="A1170" t="str">
            <v>1301/6535/0019</v>
          </cell>
          <cell r="B1170" t="str">
            <v>Inventory (tools,equip,etc.)</v>
          </cell>
          <cell r="C1170">
            <v>420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</row>
        <row r="1171">
          <cell r="A1171" t="str">
            <v>1301/6541/0000</v>
          </cell>
          <cell r="B1171" t="str">
            <v>Subsistence &amp; Traveling;</v>
          </cell>
          <cell r="C1171">
            <v>59390</v>
          </cell>
          <cell r="D1171">
            <v>0</v>
          </cell>
          <cell r="E1171">
            <v>12871.67</v>
          </cell>
          <cell r="F1171">
            <v>0</v>
          </cell>
          <cell r="G1171">
            <v>12871.67</v>
          </cell>
        </row>
        <row r="1172">
          <cell r="A1172" t="str">
            <v>1301/6546/0000</v>
          </cell>
          <cell r="B1172" t="str">
            <v>Uniforms &amp; Protective Clothi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</row>
        <row r="1173">
          <cell r="A1173" t="str">
            <v>1301/6549/0000</v>
          </cell>
          <cell r="B1173" t="str">
            <v>Insurance - External;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</row>
        <row r="1174">
          <cell r="A1174" t="str">
            <v>1301/6552/0000</v>
          </cell>
          <cell r="B1174" t="str">
            <v>Fuel &amp; Oil - Vehicles;</v>
          </cell>
          <cell r="C1174">
            <v>1000000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</row>
        <row r="1175">
          <cell r="A1175" t="str">
            <v>1301/6554/0000</v>
          </cell>
          <cell r="B1175" t="str">
            <v>Consumables;</v>
          </cell>
          <cell r="C1175">
            <v>119090</v>
          </cell>
          <cell r="D1175">
            <v>0</v>
          </cell>
          <cell r="E1175">
            <v>239113.03</v>
          </cell>
          <cell r="F1175">
            <v>0</v>
          </cell>
          <cell r="G1175">
            <v>239113.03</v>
          </cell>
        </row>
        <row r="1176">
          <cell r="A1176" t="str">
            <v>1301/6557/0000</v>
          </cell>
          <cell r="B1176" t="str">
            <v>Commision Vendors;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</row>
        <row r="1177">
          <cell r="A1177" t="str">
            <v>1301/6814/0000</v>
          </cell>
          <cell r="B1177" t="str">
            <v>R/M - Street Lights;</v>
          </cell>
          <cell r="C1177">
            <v>1000000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 t="str">
            <v>1301/6815/0000</v>
          </cell>
          <cell r="B1178" t="str">
            <v>R/M - Plant &amp; Equipment;</v>
          </cell>
          <cell r="C1178">
            <v>582180</v>
          </cell>
          <cell r="D1178">
            <v>0</v>
          </cell>
          <cell r="E1178">
            <v>3178.84</v>
          </cell>
          <cell r="F1178">
            <v>0</v>
          </cell>
          <cell r="G1178">
            <v>3178.84</v>
          </cell>
        </row>
        <row r="1179">
          <cell r="A1179" t="str">
            <v>1301/6816/0000</v>
          </cell>
          <cell r="B1179" t="str">
            <v>R/M - Network;</v>
          </cell>
          <cell r="C1179">
            <v>1000000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 t="str">
            <v>1301/6817/0000</v>
          </cell>
          <cell r="B1180" t="str">
            <v>R/M - Meters;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 t="str">
            <v>1301/8053/0000</v>
          </cell>
          <cell r="B1181" t="str">
            <v>Electricity Sales;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</row>
        <row r="1182">
          <cell r="A1182" t="str">
            <v>1301/8054/0000</v>
          </cell>
          <cell r="B1182" t="str">
            <v>Electricity Sales Pre-paid;</v>
          </cell>
          <cell r="C1182">
            <v>-20000000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</row>
        <row r="1183">
          <cell r="A1183" t="str">
            <v>1301/8401/0000</v>
          </cell>
          <cell r="B1183" t="str">
            <v>NT Grant - Equitable Share;</v>
          </cell>
          <cell r="C1183">
            <v>-1818690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</row>
        <row r="1184">
          <cell r="A1184" t="str">
            <v>1301/8450/0000</v>
          </cell>
          <cell r="B1184" t="str">
            <v>NT Grant - MIG;</v>
          </cell>
          <cell r="C1184">
            <v>-1780867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</row>
        <row r="1185">
          <cell r="A1185" t="str">
            <v>1301/8454/0000</v>
          </cell>
          <cell r="B1185" t="str">
            <v>NT Grant - INEPG;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</row>
        <row r="1186">
          <cell r="A1186" t="str">
            <v>1301/8502/0000</v>
          </cell>
          <cell r="B1186" t="str">
            <v>Re-Connection Fees;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</row>
        <row r="1187">
          <cell r="A1187" t="str">
            <v>1301/8508/0000</v>
          </cell>
          <cell r="B1187" t="str">
            <v>Sundry Income;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</row>
        <row r="1188">
          <cell r="A1188" t="str">
            <v>1301/8515/0000</v>
          </cell>
          <cell r="B1188" t="str">
            <v>Free Basic Electricity;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</row>
        <row r="1189">
          <cell r="B1189" t="str">
            <v>Main account subtotal</v>
          </cell>
          <cell r="C1189"/>
          <cell r="D1189"/>
          <cell r="E1189"/>
          <cell r="F1189"/>
          <cell r="G1189"/>
          <cell r="H1189"/>
        </row>
        <row r="1190">
          <cell r="A1190">
            <v>1301</v>
          </cell>
          <cell r="B1190" t="str">
            <v>Main account total</v>
          </cell>
          <cell r="C1190"/>
          <cell r="D1190"/>
          <cell r="E1190"/>
          <cell r="F1190"/>
          <cell r="G1190"/>
          <cell r="H1190"/>
        </row>
        <row r="1191">
          <cell r="A1191" t="str">
            <v>---------------</v>
          </cell>
          <cell r="B1191" t="str">
            <v>--------------------------------</v>
          </cell>
          <cell r="C1191" t="str">
            <v>------------</v>
          </cell>
          <cell r="D1191" t="str">
            <v>------------</v>
          </cell>
          <cell r="E1191" t="str">
            <v>------------</v>
          </cell>
          <cell r="F1191" t="str">
            <v>------------</v>
          </cell>
        </row>
        <row r="1192">
          <cell r="A1192">
            <v>6000</v>
          </cell>
          <cell r="B1192" t="str">
            <v>STATUTORY FUNDS</v>
          </cell>
          <cell r="C1192"/>
          <cell r="D1192"/>
          <cell r="E1192"/>
          <cell r="F1192"/>
          <cell r="G1192"/>
          <cell r="H1192"/>
        </row>
        <row r="1193">
          <cell r="A1193" t="str">
            <v>6000/0010/0000</v>
          </cell>
          <cell r="B1193" t="str">
            <v>Capital Development Fund;</v>
          </cell>
          <cell r="C1193">
            <v>0</v>
          </cell>
          <cell r="D1193">
            <v>362</v>
          </cell>
          <cell r="E1193">
            <v>0</v>
          </cell>
          <cell r="F1193">
            <v>0</v>
          </cell>
          <cell r="G1193">
            <v>362</v>
          </cell>
        </row>
        <row r="1194">
          <cell r="A1194" t="str">
            <v>6000/L005/0000</v>
          </cell>
          <cell r="B1194" t="str">
            <v>C/Deposits Electricity;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</row>
        <row r="1195">
          <cell r="B1195" t="str">
            <v>Main account subtotal</v>
          </cell>
          <cell r="C1195"/>
          <cell r="D1195"/>
          <cell r="E1195"/>
          <cell r="F1195"/>
          <cell r="G1195"/>
          <cell r="H1195"/>
        </row>
        <row r="1196">
          <cell r="A1196">
            <v>6000</v>
          </cell>
          <cell r="B1196" t="str">
            <v>Main account total</v>
          </cell>
          <cell r="C1196"/>
          <cell r="D1196"/>
          <cell r="E1196"/>
          <cell r="F1196"/>
          <cell r="G1196"/>
          <cell r="H1196"/>
        </row>
        <row r="1197">
          <cell r="A1197" t="str">
            <v>---------------</v>
          </cell>
          <cell r="B1197" t="str">
            <v>--------------------------------</v>
          </cell>
          <cell r="C1197" t="str">
            <v>------------</v>
          </cell>
          <cell r="D1197" t="str">
            <v>------------</v>
          </cell>
          <cell r="E1197" t="str">
            <v>------------</v>
          </cell>
          <cell r="F1197" t="str">
            <v>------------</v>
          </cell>
        </row>
        <row r="1198">
          <cell r="A1198">
            <v>6035</v>
          </cell>
          <cell r="B1198" t="str">
            <v>ACCUMULATED SURPLUS/DEFICIT</v>
          </cell>
          <cell r="C1198"/>
          <cell r="D1198"/>
          <cell r="E1198"/>
          <cell r="F1198"/>
          <cell r="G1198"/>
          <cell r="H1198"/>
        </row>
        <row r="1199">
          <cell r="A1199" t="str">
            <v>6035/H000/0000</v>
          </cell>
          <cell r="B1199" t="str">
            <v>Accumulated (Surplus)/Defici</v>
          </cell>
          <cell r="C1199">
            <v>0</v>
          </cell>
          <cell r="D1199">
            <v>1501779.84</v>
          </cell>
          <cell r="E1199">
            <v>0</v>
          </cell>
          <cell r="F1199">
            <v>0</v>
          </cell>
          <cell r="G1199">
            <v>1501779.84</v>
          </cell>
        </row>
        <row r="1200">
          <cell r="A1200" t="str">
            <v>6035/H005/0000</v>
          </cell>
          <cell r="B1200" t="str">
            <v>(Surplus)/Deficit Adj Acc;</v>
          </cell>
          <cell r="C1200">
            <v>0</v>
          </cell>
          <cell r="D1200">
            <v>-307334733.95587093</v>
          </cell>
          <cell r="E1200">
            <v>23.99</v>
          </cell>
          <cell r="F1200">
            <v>-23.99</v>
          </cell>
          <cell r="G1200">
            <v>-307334733.95587093</v>
          </cell>
          <cell r="H1200">
            <v>-279.89999999999998</v>
          </cell>
        </row>
        <row r="1201">
          <cell r="A1201" t="str">
            <v>6035/H010/0000</v>
          </cell>
          <cell r="B1201" t="str">
            <v>OPENING BALANCE;</v>
          </cell>
          <cell r="C1201">
            <v>0</v>
          </cell>
          <cell r="D1201">
            <v>19709648.490000159</v>
          </cell>
          <cell r="E1201">
            <v>0</v>
          </cell>
          <cell r="F1201">
            <v>0</v>
          </cell>
          <cell r="G1201">
            <v>19709648.490000159</v>
          </cell>
        </row>
        <row r="1202">
          <cell r="B1202" t="str">
            <v>Main account subtotal</v>
          </cell>
          <cell r="C1202"/>
          <cell r="D1202"/>
          <cell r="E1202"/>
          <cell r="F1202"/>
          <cell r="G1202"/>
          <cell r="H1202"/>
        </row>
        <row r="1203">
          <cell r="A1203">
            <v>6035</v>
          </cell>
          <cell r="B1203" t="str">
            <v>Main account total</v>
          </cell>
          <cell r="C1203"/>
          <cell r="D1203"/>
          <cell r="E1203"/>
          <cell r="F1203"/>
          <cell r="G1203"/>
          <cell r="H1203"/>
        </row>
        <row r="1204">
          <cell r="A1204" t="str">
            <v>---------------</v>
          </cell>
          <cell r="B1204" t="str">
            <v>--------------------------------</v>
          </cell>
          <cell r="C1204" t="str">
            <v>------------</v>
          </cell>
          <cell r="D1204" t="str">
            <v>------------</v>
          </cell>
          <cell r="E1204" t="str">
            <v>------------</v>
          </cell>
          <cell r="F1204" t="str">
            <v>------------</v>
          </cell>
        </row>
        <row r="1205">
          <cell r="A1205">
            <v>6040</v>
          </cell>
          <cell r="B1205" t="str">
            <v>LONG TERM LIABILITIES</v>
          </cell>
          <cell r="C1205"/>
          <cell r="D1205"/>
          <cell r="E1205"/>
          <cell r="F1205"/>
          <cell r="G1205"/>
          <cell r="H1205"/>
        </row>
        <row r="1206">
          <cell r="A1206" t="str">
            <v>6040/J000/0000</v>
          </cell>
          <cell r="B1206" t="str">
            <v>Bank Overdraft-Centlec;</v>
          </cell>
          <cell r="C1206">
            <v>0</v>
          </cell>
          <cell r="D1206">
            <v>-5595666.1699999981</v>
          </cell>
          <cell r="E1206">
            <v>0</v>
          </cell>
          <cell r="F1206">
            <v>0</v>
          </cell>
          <cell r="G1206">
            <v>-5595666.1699999981</v>
          </cell>
        </row>
        <row r="1207">
          <cell r="A1207" t="str">
            <v>6040/J025/0000</v>
          </cell>
          <cell r="B1207" t="str">
            <v>DBSA L1 - Consolidation;</v>
          </cell>
          <cell r="C1207">
            <v>0</v>
          </cell>
          <cell r="D1207">
            <v>-1300844.4699999997</v>
          </cell>
          <cell r="E1207">
            <v>0</v>
          </cell>
          <cell r="F1207">
            <v>0</v>
          </cell>
          <cell r="G1207">
            <v>-1300844.4699999997</v>
          </cell>
        </row>
        <row r="1208">
          <cell r="A1208" t="str">
            <v>6040/J030/0000</v>
          </cell>
          <cell r="B1208" t="str">
            <v>Highmast Lighting-Centlec;</v>
          </cell>
          <cell r="C1208">
            <v>0</v>
          </cell>
          <cell r="D1208">
            <v>-54035.579999999994</v>
          </cell>
          <cell r="E1208">
            <v>0</v>
          </cell>
          <cell r="F1208">
            <v>0</v>
          </cell>
          <cell r="G1208">
            <v>-54035.579999999994</v>
          </cell>
        </row>
        <row r="1209">
          <cell r="A1209" t="str">
            <v>6040/J035/0000</v>
          </cell>
          <cell r="B1209" t="str">
            <v>Highmast Lighting-Centlec;</v>
          </cell>
          <cell r="C1209">
            <v>0</v>
          </cell>
          <cell r="D1209">
            <v>-219405.71</v>
          </cell>
          <cell r="E1209">
            <v>0</v>
          </cell>
          <cell r="F1209">
            <v>0</v>
          </cell>
          <cell r="G1209">
            <v>-219405.71</v>
          </cell>
        </row>
        <row r="1210">
          <cell r="A1210" t="str">
            <v>6040/J040/0000</v>
          </cell>
          <cell r="B1210" t="str">
            <v>Highmast Lighting-Centlec;</v>
          </cell>
          <cell r="C1210">
            <v>0</v>
          </cell>
          <cell r="D1210">
            <v>-273941.64999999997</v>
          </cell>
          <cell r="E1210">
            <v>0</v>
          </cell>
          <cell r="F1210">
            <v>0</v>
          </cell>
          <cell r="G1210">
            <v>-273941.64999999997</v>
          </cell>
        </row>
        <row r="1211">
          <cell r="A1211" t="str">
            <v>6040/J045/0000</v>
          </cell>
          <cell r="B1211" t="str">
            <v>Impr Low Volt-Centlec;</v>
          </cell>
          <cell r="C1211">
            <v>0</v>
          </cell>
          <cell r="D1211">
            <v>-272076.53999999998</v>
          </cell>
          <cell r="E1211">
            <v>0</v>
          </cell>
          <cell r="F1211">
            <v>0</v>
          </cell>
          <cell r="G1211">
            <v>-272076.53999999998</v>
          </cell>
        </row>
        <row r="1212">
          <cell r="A1212" t="str">
            <v>6040/J050/0000</v>
          </cell>
          <cell r="B1212" t="str">
            <v>Prepaid Meters-Centlec;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 t="str">
            <v>6040/J055/0000</v>
          </cell>
          <cell r="B1213" t="str">
            <v>Replace Domestic Meters;</v>
          </cell>
          <cell r="C1213">
            <v>0</v>
          </cell>
          <cell r="D1213">
            <v>-62976.149999999994</v>
          </cell>
          <cell r="E1213">
            <v>0</v>
          </cell>
          <cell r="F1213">
            <v>0</v>
          </cell>
          <cell r="G1213">
            <v>-62976.149999999994</v>
          </cell>
        </row>
        <row r="1214">
          <cell r="A1214" t="str">
            <v>6040/J060/0000</v>
          </cell>
          <cell r="B1214" t="str">
            <v>Upgrad Low Volt-Centlec;</v>
          </cell>
          <cell r="C1214">
            <v>0</v>
          </cell>
          <cell r="D1214">
            <v>-222714.33000000002</v>
          </cell>
          <cell r="E1214">
            <v>0</v>
          </cell>
          <cell r="F1214">
            <v>0</v>
          </cell>
          <cell r="G1214">
            <v>-222714.33000000002</v>
          </cell>
        </row>
        <row r="1215">
          <cell r="A1215" t="str">
            <v>6040/J080/0000</v>
          </cell>
          <cell r="B1215" t="str">
            <v>Finance Lease Liability;</v>
          </cell>
          <cell r="C1215">
            <v>0</v>
          </cell>
          <cell r="D1215">
            <v>-151878.5199999999</v>
          </cell>
          <cell r="E1215">
            <v>0</v>
          </cell>
          <cell r="F1215">
            <v>0</v>
          </cell>
          <cell r="G1215">
            <v>-151878.5199999999</v>
          </cell>
        </row>
        <row r="1216">
          <cell r="B1216" t="str">
            <v>Main account subtotal</v>
          </cell>
          <cell r="C1216"/>
          <cell r="D1216"/>
          <cell r="E1216"/>
          <cell r="F1216"/>
          <cell r="G1216"/>
          <cell r="H1216"/>
        </row>
        <row r="1217">
          <cell r="A1217">
            <v>6040</v>
          </cell>
          <cell r="B1217" t="str">
            <v>Main account total</v>
          </cell>
          <cell r="C1217"/>
          <cell r="D1217"/>
          <cell r="E1217"/>
          <cell r="F1217"/>
          <cell r="G1217"/>
          <cell r="H1217"/>
        </row>
        <row r="1218">
          <cell r="A1218" t="str">
            <v>---------------</v>
          </cell>
          <cell r="B1218" t="str">
            <v>--------------------------------</v>
          </cell>
          <cell r="C1218" t="str">
            <v>------------</v>
          </cell>
          <cell r="D1218" t="str">
            <v>------------</v>
          </cell>
          <cell r="E1218" t="str">
            <v>------------</v>
          </cell>
          <cell r="F1218" t="str">
            <v>------------</v>
          </cell>
        </row>
        <row r="1219">
          <cell r="A1219">
            <v>6050</v>
          </cell>
          <cell r="B1219" t="str">
            <v>CONSUMER DEPOSITS</v>
          </cell>
          <cell r="C1219"/>
          <cell r="D1219"/>
          <cell r="E1219"/>
          <cell r="F1219"/>
          <cell r="G1219"/>
          <cell r="H1219"/>
        </row>
        <row r="1220">
          <cell r="A1220" t="str">
            <v>6050/J005/0000</v>
          </cell>
          <cell r="B1220" t="str">
            <v>C/Deposist Electricity;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</row>
        <row r="1221">
          <cell r="A1221" t="str">
            <v>6050/J010/0000</v>
          </cell>
          <cell r="B1221" t="str">
            <v>C/Deposits Rent;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 t="str">
            <v>6050/J015/0000</v>
          </cell>
          <cell r="B1222" t="str">
            <v>C/Deposits Water;</v>
          </cell>
          <cell r="C1222">
            <v>0</v>
          </cell>
          <cell r="D1222">
            <v>-8254.9</v>
          </cell>
          <cell r="E1222">
            <v>0</v>
          </cell>
          <cell r="F1222">
            <v>-4366</v>
          </cell>
          <cell r="G1222">
            <v>-12620.9</v>
          </cell>
        </row>
        <row r="1223">
          <cell r="A1223" t="str">
            <v>6050/L005/0000</v>
          </cell>
          <cell r="B1223" t="str">
            <v>C/Deposits Electricity;</v>
          </cell>
          <cell r="C1223">
            <v>0</v>
          </cell>
          <cell r="D1223">
            <v>-138482.49</v>
          </cell>
          <cell r="E1223">
            <v>0</v>
          </cell>
          <cell r="F1223">
            <v>0</v>
          </cell>
          <cell r="G1223">
            <v>-138482.49</v>
          </cell>
        </row>
        <row r="1224">
          <cell r="A1224" t="str">
            <v>6050/L010/0000</v>
          </cell>
          <cell r="B1224" t="str">
            <v>C/Deposits Rent;</v>
          </cell>
          <cell r="C1224">
            <v>0</v>
          </cell>
          <cell r="D1224">
            <v>-800</v>
          </cell>
          <cell r="E1224">
            <v>0</v>
          </cell>
          <cell r="F1224">
            <v>0</v>
          </cell>
          <cell r="G1224">
            <v>-800</v>
          </cell>
        </row>
        <row r="1225">
          <cell r="A1225" t="str">
            <v>6050/L015/0000</v>
          </cell>
          <cell r="B1225" t="str">
            <v>C/Deposits Water;</v>
          </cell>
          <cell r="C1225">
            <v>0</v>
          </cell>
          <cell r="D1225">
            <v>-66120</v>
          </cell>
          <cell r="E1225">
            <v>0</v>
          </cell>
          <cell r="F1225">
            <v>0</v>
          </cell>
          <cell r="G1225">
            <v>-66120</v>
          </cell>
        </row>
        <row r="1226">
          <cell r="A1226" t="str">
            <v>6050/L020/0000</v>
          </cell>
          <cell r="B1226" t="str">
            <v>Consumer Deposits - Centlec;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</row>
        <row r="1227">
          <cell r="B1227" t="str">
            <v>Main account subtotal</v>
          </cell>
          <cell r="C1227"/>
          <cell r="D1227"/>
          <cell r="E1227"/>
          <cell r="F1227"/>
          <cell r="G1227"/>
          <cell r="H1227"/>
        </row>
        <row r="1228">
          <cell r="A1228">
            <v>6050</v>
          </cell>
          <cell r="B1228" t="str">
            <v>Main account total</v>
          </cell>
          <cell r="C1228"/>
          <cell r="D1228"/>
          <cell r="E1228"/>
          <cell r="F1228"/>
          <cell r="G1228"/>
          <cell r="H1228"/>
        </row>
        <row r="1229">
          <cell r="A1229" t="str">
            <v>---------------</v>
          </cell>
          <cell r="B1229" t="str">
            <v>--------------------------------</v>
          </cell>
          <cell r="C1229" t="str">
            <v>------------</v>
          </cell>
          <cell r="D1229" t="str">
            <v>------------</v>
          </cell>
          <cell r="E1229" t="str">
            <v>------------</v>
          </cell>
          <cell r="F1229" t="str">
            <v>------------</v>
          </cell>
        </row>
        <row r="1230">
          <cell r="A1230">
            <v>6060</v>
          </cell>
          <cell r="B1230" t="str">
            <v>PROVISIONS</v>
          </cell>
          <cell r="C1230"/>
          <cell r="D1230"/>
          <cell r="E1230"/>
          <cell r="F1230"/>
          <cell r="G1230"/>
          <cell r="H1230"/>
        </row>
        <row r="1231">
          <cell r="A1231" t="str">
            <v>6060/M000/0000</v>
          </cell>
          <cell r="B1231" t="str">
            <v>Leave Reserve Fund;</v>
          </cell>
          <cell r="C1231">
            <v>0</v>
          </cell>
          <cell r="D1231">
            <v>-2250510.41</v>
          </cell>
          <cell r="E1231">
            <v>0</v>
          </cell>
          <cell r="F1231">
            <v>0</v>
          </cell>
          <cell r="G1231">
            <v>-2250510.41</v>
          </cell>
        </row>
        <row r="1232">
          <cell r="A1232" t="str">
            <v>6060/M005/0000</v>
          </cell>
          <cell r="B1232" t="str">
            <v>Pro-rata Bonus;</v>
          </cell>
          <cell r="C1232">
            <v>0</v>
          </cell>
          <cell r="D1232">
            <v>-941236.41</v>
          </cell>
          <cell r="E1232">
            <v>0</v>
          </cell>
          <cell r="F1232">
            <v>0</v>
          </cell>
          <cell r="G1232">
            <v>-941236.41</v>
          </cell>
        </row>
        <row r="1233">
          <cell r="A1233" t="str">
            <v>6060/M010/0000</v>
          </cell>
          <cell r="B1233" t="str">
            <v>Provision for rehabilitation</v>
          </cell>
          <cell r="C1233">
            <v>0</v>
          </cell>
          <cell r="D1233">
            <v>-14817384.970000001</v>
          </cell>
          <cell r="E1233">
            <v>0</v>
          </cell>
          <cell r="F1233">
            <v>0</v>
          </cell>
          <cell r="G1233">
            <v>-14817384.970000001</v>
          </cell>
          <cell r="H1233">
            <v>-14817384.970000001</v>
          </cell>
        </row>
        <row r="1234">
          <cell r="B1234" t="str">
            <v>Main account subtotal</v>
          </cell>
          <cell r="C1234"/>
          <cell r="D1234"/>
          <cell r="E1234"/>
          <cell r="F1234"/>
          <cell r="G1234"/>
          <cell r="H1234"/>
        </row>
        <row r="1235">
          <cell r="A1235">
            <v>6060</v>
          </cell>
          <cell r="B1235" t="str">
            <v>Main account total</v>
          </cell>
          <cell r="C1235"/>
          <cell r="D1235"/>
          <cell r="E1235"/>
          <cell r="F1235"/>
          <cell r="G1235"/>
          <cell r="H1235"/>
        </row>
        <row r="1236">
          <cell r="A1236" t="str">
            <v>---------------</v>
          </cell>
          <cell r="B1236" t="str">
            <v>--------------------------------</v>
          </cell>
          <cell r="C1236" t="str">
            <v>------------</v>
          </cell>
          <cell r="D1236" t="str">
            <v>------------</v>
          </cell>
          <cell r="E1236" t="str">
            <v>------------</v>
          </cell>
          <cell r="F1236" t="str">
            <v>------------</v>
          </cell>
        </row>
        <row r="1237">
          <cell r="A1237">
            <v>6070</v>
          </cell>
          <cell r="B1237" t="str">
            <v>TRADE PAYABLES</v>
          </cell>
          <cell r="C1237"/>
          <cell r="D1237"/>
          <cell r="E1237"/>
          <cell r="F1237"/>
          <cell r="G1237"/>
          <cell r="H1237"/>
        </row>
        <row r="1238">
          <cell r="A1238" t="str">
            <v>6070/N000/0000</v>
          </cell>
          <cell r="B1238" t="str">
            <v>Creditors-Centlec;</v>
          </cell>
          <cell r="C1238">
            <v>0</v>
          </cell>
          <cell r="D1238">
            <v>-2261159.54</v>
          </cell>
          <cell r="E1238">
            <v>2081400</v>
          </cell>
          <cell r="F1238">
            <v>0</v>
          </cell>
          <cell r="G1238">
            <v>-179759.54000000004</v>
          </cell>
          <cell r="H1238">
            <v>-2226687</v>
          </cell>
        </row>
        <row r="1239">
          <cell r="A1239" t="str">
            <v>6070/N005/0000</v>
          </cell>
          <cell r="B1239" t="str">
            <v>Creditors Control Account;</v>
          </cell>
          <cell r="C1239">
            <v>0</v>
          </cell>
          <cell r="D1239">
            <v>-13217424.559999989</v>
          </cell>
          <cell r="E1239">
            <v>9426023.5600000005</v>
          </cell>
          <cell r="F1239">
            <v>-8480317.8000000007</v>
          </cell>
          <cell r="G1239">
            <v>-12271718.79999999</v>
          </cell>
          <cell r="H1239">
            <v>5206700.92</v>
          </cell>
        </row>
        <row r="1240">
          <cell r="B1240" t="str">
            <v>Main account subtotal</v>
          </cell>
          <cell r="C1240"/>
          <cell r="D1240"/>
          <cell r="E1240"/>
          <cell r="F1240"/>
          <cell r="G1240"/>
          <cell r="H1240"/>
        </row>
        <row r="1241">
          <cell r="A1241">
            <v>6070</v>
          </cell>
          <cell r="B1241" t="str">
            <v>Main account total</v>
          </cell>
          <cell r="C1241"/>
          <cell r="D1241"/>
          <cell r="E1241"/>
          <cell r="F1241"/>
          <cell r="G1241"/>
          <cell r="H1241"/>
        </row>
        <row r="1242">
          <cell r="A1242" t="str">
            <v>---------------</v>
          </cell>
          <cell r="B1242" t="str">
            <v>--------------------------------</v>
          </cell>
          <cell r="C1242" t="str">
            <v>------------</v>
          </cell>
          <cell r="D1242" t="str">
            <v>------------</v>
          </cell>
          <cell r="E1242" t="str">
            <v>------------</v>
          </cell>
          <cell r="F1242" t="str">
            <v>------------</v>
          </cell>
        </row>
        <row r="1243">
          <cell r="A1243">
            <v>6071</v>
          </cell>
          <cell r="B1243" t="str">
            <v>OTHER PAYABLES</v>
          </cell>
          <cell r="C1243"/>
          <cell r="D1243"/>
          <cell r="E1243"/>
          <cell r="F1243"/>
          <cell r="G1243"/>
          <cell r="H1243"/>
        </row>
        <row r="1244">
          <cell r="A1244" t="str">
            <v>6071/N401/0000</v>
          </cell>
          <cell r="B1244" t="str">
            <v>Arrear Int - DBSA;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</row>
        <row r="1245">
          <cell r="A1245" t="str">
            <v>6071/N405/0000</v>
          </cell>
          <cell r="B1245" t="str">
            <v>C/Debtors' acc in credit;</v>
          </cell>
          <cell r="C1245">
            <v>0</v>
          </cell>
          <cell r="D1245">
            <v>-1092702.48</v>
          </cell>
          <cell r="E1245">
            <v>0</v>
          </cell>
          <cell r="F1245">
            <v>0</v>
          </cell>
          <cell r="G1245">
            <v>-1092702.48</v>
          </cell>
        </row>
        <row r="1246">
          <cell r="A1246" t="str">
            <v>6071/N410/0000</v>
          </cell>
          <cell r="B1246" t="str">
            <v>Charcoal Project;</v>
          </cell>
          <cell r="C1246">
            <v>0</v>
          </cell>
          <cell r="D1246">
            <v>0</v>
          </cell>
          <cell r="E1246">
            <v>177022.13</v>
          </cell>
          <cell r="F1246">
            <v>0</v>
          </cell>
          <cell r="G1246">
            <v>177022.13</v>
          </cell>
        </row>
        <row r="1247">
          <cell r="A1247" t="str">
            <v>6071/N415/0000</v>
          </cell>
          <cell r="B1247" t="str">
            <v>Consbill Adjusting Journals;</v>
          </cell>
          <cell r="C1247">
            <v>0</v>
          </cell>
          <cell r="D1247">
            <v>0</v>
          </cell>
          <cell r="E1247">
            <v>2748.9</v>
          </cell>
          <cell r="F1247">
            <v>-23.99</v>
          </cell>
          <cell r="G1247">
            <v>2724.9100000000003</v>
          </cell>
        </row>
        <row r="1248">
          <cell r="A1248" t="str">
            <v>6071/N420/0000</v>
          </cell>
          <cell r="B1248" t="str">
            <v>Creditors - DM;</v>
          </cell>
          <cell r="C1248">
            <v>0</v>
          </cell>
          <cell r="D1248">
            <v>-320845.08</v>
          </cell>
          <cell r="E1248">
            <v>0</v>
          </cell>
          <cell r="F1248">
            <v>0</v>
          </cell>
          <cell r="G1248">
            <v>-320845.08</v>
          </cell>
          <cell r="H1248">
            <v>-320845.08</v>
          </cell>
        </row>
        <row r="1249">
          <cell r="A1249" t="str">
            <v>6071/N425/0000</v>
          </cell>
          <cell r="B1249" t="str">
            <v>Creditors - SARS;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</row>
        <row r="1250">
          <cell r="A1250" t="str">
            <v>6071/N430/0000</v>
          </cell>
          <cell r="B1250" t="str">
            <v>Creditors - UIF;</v>
          </cell>
          <cell r="C1250">
            <v>0</v>
          </cell>
          <cell r="D1250">
            <v>-269822.11</v>
          </cell>
          <cell r="E1250">
            <v>0</v>
          </cell>
          <cell r="F1250">
            <v>0</v>
          </cell>
          <cell r="G1250">
            <v>-269822.11</v>
          </cell>
          <cell r="H1250">
            <v>-269822.11</v>
          </cell>
        </row>
        <row r="1251">
          <cell r="A1251" t="str">
            <v>6071/N435/0000</v>
          </cell>
          <cell r="B1251" t="str">
            <v>Creditors - WCC;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</row>
        <row r="1252">
          <cell r="A1252" t="str">
            <v>6071/N440/0000</v>
          </cell>
          <cell r="B1252" t="str">
            <v>Deposits Hall &amp; Crockery;</v>
          </cell>
          <cell r="C1252">
            <v>0</v>
          </cell>
          <cell r="D1252">
            <v>0</v>
          </cell>
          <cell r="E1252">
            <v>1392.02</v>
          </cell>
          <cell r="F1252">
            <v>-5806</v>
          </cell>
          <cell r="G1252">
            <v>-4413.9799999999996</v>
          </cell>
          <cell r="H1252">
            <v>8404.7000000000007</v>
          </cell>
        </row>
        <row r="1253">
          <cell r="A1253" t="str">
            <v>6071/N445/0000</v>
          </cell>
          <cell r="B1253" t="str">
            <v>Medical Pensioners(Charges);</v>
          </cell>
          <cell r="C1253">
            <v>0</v>
          </cell>
          <cell r="D1253">
            <v>-825975.36</v>
          </cell>
          <cell r="E1253">
            <v>0</v>
          </cell>
          <cell r="F1253">
            <v>-8064</v>
          </cell>
          <cell r="G1253">
            <v>-834039.36</v>
          </cell>
          <cell r="H1253">
            <v>-762435.36</v>
          </cell>
        </row>
        <row r="1254">
          <cell r="A1254" t="str">
            <v>6071/N450/0000</v>
          </cell>
          <cell r="B1254" t="str">
            <v>Output VAT Raised;</v>
          </cell>
          <cell r="C1254">
            <v>0</v>
          </cell>
          <cell r="D1254">
            <v>-2610066.8900000015</v>
          </cell>
          <cell r="E1254">
            <v>468811.44</v>
          </cell>
          <cell r="F1254">
            <v>-3597975.75</v>
          </cell>
          <cell r="G1254">
            <v>-5739231.2000000011</v>
          </cell>
        </row>
        <row r="1255">
          <cell r="A1255" t="str">
            <v>6071/N455/0000</v>
          </cell>
          <cell r="B1255" t="str">
            <v>Salary Control Account;</v>
          </cell>
          <cell r="C1255">
            <v>0</v>
          </cell>
          <cell r="D1255">
            <v>1.3504177331924438E-8</v>
          </cell>
          <cell r="E1255">
            <v>24851173.18</v>
          </cell>
          <cell r="F1255">
            <v>-26468346.73</v>
          </cell>
          <cell r="G1255">
            <v>-1617173.5499999858</v>
          </cell>
          <cell r="H1255">
            <v>3624959.53</v>
          </cell>
        </row>
        <row r="1256">
          <cell r="A1256" t="str">
            <v>6071/N460/0000</v>
          </cell>
          <cell r="B1256" t="str">
            <v>Salary Creditors;</v>
          </cell>
          <cell r="C1256">
            <v>0</v>
          </cell>
          <cell r="D1256">
            <v>-4209712.1300000008</v>
          </cell>
          <cell r="E1256">
            <v>0</v>
          </cell>
          <cell r="F1256">
            <v>0</v>
          </cell>
          <cell r="G1256">
            <v>-4209712.1300000008</v>
          </cell>
          <cell r="H1256">
            <v>0</v>
          </cell>
        </row>
        <row r="1257">
          <cell r="A1257" t="str">
            <v>6071/N465/0000</v>
          </cell>
          <cell r="B1257" t="str">
            <v>SARS - PAYE Personnel;</v>
          </cell>
          <cell r="C1257">
            <v>0</v>
          </cell>
          <cell r="D1257">
            <v>-1587147.1</v>
          </cell>
          <cell r="E1257">
            <v>0</v>
          </cell>
          <cell r="F1257">
            <v>0</v>
          </cell>
          <cell r="G1257">
            <v>-1587147.1</v>
          </cell>
          <cell r="H1257">
            <v>-1587147.1</v>
          </cell>
        </row>
        <row r="1258">
          <cell r="A1258" t="str">
            <v>6071/N470/0000</v>
          </cell>
          <cell r="B1258" t="str">
            <v>Sundry Creditors;</v>
          </cell>
          <cell r="C1258">
            <v>0</v>
          </cell>
          <cell r="D1258">
            <v>-2831668.65</v>
          </cell>
          <cell r="E1258">
            <v>0</v>
          </cell>
          <cell r="F1258">
            <v>0</v>
          </cell>
          <cell r="G1258">
            <v>-2831668.65</v>
          </cell>
          <cell r="H1258">
            <v>-2831668.65</v>
          </cell>
        </row>
        <row r="1259">
          <cell r="A1259" t="str">
            <v>6071/N475/0000</v>
          </cell>
          <cell r="B1259" t="str">
            <v>Surplus Cash/ Shortages;</v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28.03</v>
          </cell>
        </row>
        <row r="1260">
          <cell r="A1260" t="str">
            <v>6071/N480/0000</v>
          </cell>
          <cell r="B1260" t="str">
            <v>Suspense Account;</v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</row>
        <row r="1261">
          <cell r="A1261" t="str">
            <v>6071/N485/0000</v>
          </cell>
          <cell r="B1261" t="str">
            <v>UIF Creditors;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</row>
        <row r="1262">
          <cell r="A1262" t="str">
            <v>6071/N490/0000</v>
          </cell>
          <cell r="B1262" t="str">
            <v>Unknown Deposits;</v>
          </cell>
          <cell r="C1262">
            <v>0</v>
          </cell>
          <cell r="D1262">
            <v>0</v>
          </cell>
          <cell r="E1262">
            <v>10012207.550000001</v>
          </cell>
          <cell r="F1262">
            <v>-10164135.91</v>
          </cell>
          <cell r="G1262">
            <v>-151928.3599999994</v>
          </cell>
        </row>
        <row r="1263">
          <cell r="A1263" t="str">
            <v>6071/N495/0000</v>
          </cell>
          <cell r="B1263" t="str">
            <v>VAT Differences;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14817384.970000001</v>
          </cell>
        </row>
        <row r="1264">
          <cell r="A1264" t="str">
            <v>6071/N500/0000</v>
          </cell>
          <cell r="B1264" t="str">
            <v>VIP Clearing Account;</v>
          </cell>
          <cell r="C1264">
            <v>0</v>
          </cell>
          <cell r="D1264">
            <v>-621169.88</v>
          </cell>
          <cell r="E1264">
            <v>0</v>
          </cell>
          <cell r="F1264">
            <v>-300</v>
          </cell>
          <cell r="G1264">
            <v>-621469.88</v>
          </cell>
          <cell r="H1264">
            <v>-581643.88</v>
          </cell>
        </row>
        <row r="1265">
          <cell r="A1265" t="str">
            <v>6071/N505/0000</v>
          </cell>
          <cell r="B1265" t="str">
            <v>Cash Control Acc (Daily);</v>
          </cell>
          <cell r="C1265">
            <v>0</v>
          </cell>
          <cell r="D1265">
            <v>8864.109999999986</v>
          </cell>
          <cell r="E1265">
            <v>0</v>
          </cell>
          <cell r="F1265">
            <v>0</v>
          </cell>
          <cell r="G1265">
            <v>8864.109999999986</v>
          </cell>
        </row>
        <row r="1266">
          <cell r="A1266" t="str">
            <v>6071/N505/APRI</v>
          </cell>
          <cell r="B1266" t="str">
            <v>Cash Control Acc (Daily);Apr</v>
          </cell>
          <cell r="C1266">
            <v>0</v>
          </cell>
          <cell r="D1266">
            <v>6442.8199999999488</v>
          </cell>
          <cell r="E1266">
            <v>0</v>
          </cell>
          <cell r="F1266">
            <v>0</v>
          </cell>
          <cell r="G1266">
            <v>6442.8199999999488</v>
          </cell>
        </row>
        <row r="1267">
          <cell r="A1267" t="str">
            <v>6071/N505/AUGU</v>
          </cell>
          <cell r="B1267" t="str">
            <v>Cash Control Acc (Daily);Aug</v>
          </cell>
          <cell r="C1267">
            <v>0</v>
          </cell>
          <cell r="D1267">
            <v>1905021.7799999998</v>
          </cell>
          <cell r="E1267">
            <v>428731.5</v>
          </cell>
          <cell r="F1267">
            <v>-414683.72</v>
          </cell>
          <cell r="G1267">
            <v>1919069.5599999998</v>
          </cell>
        </row>
        <row r="1268">
          <cell r="A1268" t="str">
            <v>6071/N505/DECE</v>
          </cell>
          <cell r="B1268" t="str">
            <v>Cash Control Acc (Daily);Dec</v>
          </cell>
          <cell r="C1268">
            <v>0</v>
          </cell>
          <cell r="D1268">
            <v>-113.63000000000466</v>
          </cell>
          <cell r="E1268">
            <v>411981.34</v>
          </cell>
          <cell r="F1268">
            <v>-443410.6</v>
          </cell>
          <cell r="G1268">
            <v>-31542.889999999956</v>
          </cell>
        </row>
        <row r="1269">
          <cell r="A1269" t="str">
            <v>6071/N505/FEBR</v>
          </cell>
          <cell r="B1269" t="str">
            <v>Cash Control Acc (Daily);Feb</v>
          </cell>
          <cell r="C1269">
            <v>0</v>
          </cell>
          <cell r="D1269">
            <v>23476.410000000033</v>
          </cell>
          <cell r="E1269">
            <v>0</v>
          </cell>
          <cell r="F1269">
            <v>0</v>
          </cell>
          <cell r="G1269">
            <v>23476.410000000033</v>
          </cell>
        </row>
        <row r="1270">
          <cell r="A1270" t="str">
            <v>6071/N505/JANU</v>
          </cell>
          <cell r="B1270" t="str">
            <v>Cash Control Acc (Daily);Jan</v>
          </cell>
          <cell r="C1270">
            <v>0</v>
          </cell>
          <cell r="D1270">
            <v>-40381.20000000007</v>
          </cell>
          <cell r="E1270">
            <v>5152</v>
          </cell>
          <cell r="F1270">
            <v>-56388.53</v>
          </cell>
          <cell r="G1270">
            <v>-91617.730000000069</v>
          </cell>
        </row>
        <row r="1271">
          <cell r="A1271" t="str">
            <v>6071/N505/JULY</v>
          </cell>
          <cell r="B1271" t="str">
            <v>Cash Control Acc (Daily);JUL</v>
          </cell>
          <cell r="C1271">
            <v>0</v>
          </cell>
          <cell r="D1271">
            <v>0</v>
          </cell>
          <cell r="E1271">
            <v>625606.22</v>
          </cell>
          <cell r="F1271">
            <v>-597683.26</v>
          </cell>
          <cell r="G1271">
            <v>27922.959999999963</v>
          </cell>
        </row>
        <row r="1272">
          <cell r="A1272" t="str">
            <v>6071/N505/JUNE</v>
          </cell>
          <cell r="B1272" t="str">
            <v>Cash Control Acc (Daily);Jun</v>
          </cell>
          <cell r="C1272">
            <v>0</v>
          </cell>
          <cell r="D1272">
            <v>15685.70000000007</v>
          </cell>
          <cell r="E1272">
            <v>0</v>
          </cell>
          <cell r="F1272">
            <v>0</v>
          </cell>
          <cell r="G1272">
            <v>15685.70000000007</v>
          </cell>
        </row>
        <row r="1273">
          <cell r="A1273" t="str">
            <v>6071/N505/MARC</v>
          </cell>
          <cell r="B1273" t="str">
            <v>Cash Control Acc (Daily);Mar</v>
          </cell>
          <cell r="C1273">
            <v>0</v>
          </cell>
          <cell r="D1273">
            <v>-14943.460000000079</v>
          </cell>
          <cell r="E1273">
            <v>0</v>
          </cell>
          <cell r="F1273">
            <v>0</v>
          </cell>
          <cell r="G1273">
            <v>-14943.460000000079</v>
          </cell>
        </row>
        <row r="1274">
          <cell r="A1274" t="str">
            <v>6071/N505/MAY1</v>
          </cell>
          <cell r="B1274" t="str">
            <v>Cash Control Acc (Daily);May</v>
          </cell>
          <cell r="C1274">
            <v>0</v>
          </cell>
          <cell r="D1274">
            <v>-71287.25</v>
          </cell>
          <cell r="E1274">
            <v>0</v>
          </cell>
          <cell r="F1274">
            <v>0</v>
          </cell>
          <cell r="G1274">
            <v>-71287.25</v>
          </cell>
        </row>
        <row r="1275">
          <cell r="A1275" t="str">
            <v>6071/N505/NOVE</v>
          </cell>
          <cell r="B1275" t="str">
            <v>Cash Control Acc (Daily);Nov</v>
          </cell>
          <cell r="C1275">
            <v>0</v>
          </cell>
          <cell r="D1275">
            <v>-107288.34999999998</v>
          </cell>
          <cell r="E1275">
            <v>1874750.55</v>
          </cell>
          <cell r="F1275">
            <v>-1826295.66</v>
          </cell>
          <cell r="G1275">
            <v>-58833.45999999973</v>
          </cell>
        </row>
        <row r="1276">
          <cell r="A1276" t="str">
            <v>6071/N505/OCTO</v>
          </cell>
          <cell r="B1276" t="str">
            <v>Cash Control Acc (Daily);Oct</v>
          </cell>
          <cell r="C1276">
            <v>0</v>
          </cell>
          <cell r="D1276">
            <v>33616.420000000042</v>
          </cell>
          <cell r="E1276">
            <v>1039855.63</v>
          </cell>
          <cell r="F1276">
            <v>-1080337.46</v>
          </cell>
          <cell r="G1276">
            <v>-6865.4099999999162</v>
          </cell>
        </row>
        <row r="1277">
          <cell r="A1277" t="str">
            <v>6071/N505/SEPT</v>
          </cell>
          <cell r="B1277" t="str">
            <v>Cash Control Acc (Daily);Sep</v>
          </cell>
          <cell r="C1277">
            <v>0</v>
          </cell>
          <cell r="D1277">
            <v>-82436.159999999974</v>
          </cell>
          <cell r="E1277">
            <v>823635.33</v>
          </cell>
          <cell r="F1277">
            <v>-695467.68</v>
          </cell>
          <cell r="G1277">
            <v>45731.489999999874</v>
          </cell>
        </row>
        <row r="1278">
          <cell r="A1278" t="str">
            <v>6071/N505/TRAN</v>
          </cell>
          <cell r="B1278" t="str">
            <v>Cash Control Acc (Daily);All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</row>
        <row r="1279">
          <cell r="A1279" t="str">
            <v>6071/N510/0000</v>
          </cell>
          <cell r="B1279" t="str">
            <v>Cash Control Acc (Dir Dep);</v>
          </cell>
          <cell r="C1279">
            <v>0</v>
          </cell>
          <cell r="D1279">
            <v>-1831383.1400000006</v>
          </cell>
          <cell r="E1279">
            <v>0</v>
          </cell>
          <cell r="F1279">
            <v>0</v>
          </cell>
          <cell r="G1279">
            <v>-1831383.1400000006</v>
          </cell>
        </row>
        <row r="1280">
          <cell r="A1280" t="str">
            <v>6071/N515/0000</v>
          </cell>
          <cell r="B1280" t="str">
            <v>BANK: All Transfers;</v>
          </cell>
          <cell r="C1280">
            <v>0</v>
          </cell>
          <cell r="D1280">
            <v>24682.549999999814</v>
          </cell>
          <cell r="E1280">
            <v>0</v>
          </cell>
          <cell r="F1280">
            <v>0</v>
          </cell>
          <cell r="G1280">
            <v>24682.549999999814</v>
          </cell>
        </row>
        <row r="1281">
          <cell r="A1281" t="str">
            <v>6071/N520/0000</v>
          </cell>
          <cell r="B1281" t="str">
            <v>Medical;</v>
          </cell>
          <cell r="C1281">
            <v>0</v>
          </cell>
          <cell r="D1281">
            <v>0</v>
          </cell>
          <cell r="E1281">
            <v>8064</v>
          </cell>
          <cell r="F1281">
            <v>-5682</v>
          </cell>
          <cell r="G1281">
            <v>2382</v>
          </cell>
          <cell r="H1281">
            <v>8271</v>
          </cell>
        </row>
        <row r="1282">
          <cell r="B1282" t="str">
            <v>Main account subtotal</v>
          </cell>
          <cell r="C1282"/>
          <cell r="D1282"/>
          <cell r="E1282"/>
          <cell r="F1282"/>
          <cell r="G1282"/>
          <cell r="H1282"/>
        </row>
        <row r="1283">
          <cell r="A1283">
            <v>6071</v>
          </cell>
          <cell r="B1283" t="str">
            <v>Main account total</v>
          </cell>
          <cell r="C1283"/>
          <cell r="D1283"/>
          <cell r="E1283"/>
          <cell r="F1283"/>
          <cell r="G1283"/>
          <cell r="H1283"/>
        </row>
        <row r="1284">
          <cell r="A1284" t="str">
            <v>---------------</v>
          </cell>
          <cell r="B1284" t="str">
            <v>--------------------------------</v>
          </cell>
          <cell r="C1284" t="str">
            <v>------------</v>
          </cell>
          <cell r="D1284" t="str">
            <v>------------</v>
          </cell>
          <cell r="E1284" t="str">
            <v>------------</v>
          </cell>
          <cell r="F1284" t="str">
            <v>------------</v>
          </cell>
        </row>
        <row r="1285">
          <cell r="A1285">
            <v>6075</v>
          </cell>
          <cell r="B1285" t="str">
            <v>UNSPENT CON GOV GRANTS &amp; REC</v>
          </cell>
          <cell r="C1285"/>
          <cell r="D1285"/>
          <cell r="E1285"/>
          <cell r="F1285"/>
          <cell r="G1285"/>
          <cell r="H1285"/>
        </row>
        <row r="1286">
          <cell r="A1286" t="str">
            <v>6075/P000/0000</v>
          </cell>
          <cell r="B1286" t="str">
            <v>Draught Relief;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</row>
        <row r="1287">
          <cell r="A1287" t="str">
            <v>6075/P005/0000</v>
          </cell>
          <cell r="B1287" t="str">
            <v>DWAF;</v>
          </cell>
          <cell r="C1287">
            <v>0</v>
          </cell>
          <cell r="D1287">
            <v>-3.9999987930059433E-3</v>
          </cell>
          <cell r="E1287">
            <v>397119</v>
          </cell>
          <cell r="F1287">
            <v>-397119</v>
          </cell>
          <cell r="G1287">
            <v>-3.9999987930059433E-3</v>
          </cell>
        </row>
        <row r="1288">
          <cell r="A1288" t="str">
            <v>6075/P010/0000</v>
          </cell>
          <cell r="B1288" t="str">
            <v>FMG;</v>
          </cell>
          <cell r="C1288">
            <v>0</v>
          </cell>
          <cell r="D1288">
            <v>0</v>
          </cell>
          <cell r="E1288">
            <v>1650000</v>
          </cell>
          <cell r="F1288">
            <v>-1650000</v>
          </cell>
          <cell r="G1288">
            <v>0</v>
          </cell>
        </row>
        <row r="1289">
          <cell r="A1289" t="str">
            <v>6075/P015/0000</v>
          </cell>
          <cell r="B1289" t="str">
            <v>INEPG - Elec - Plong &amp; Sodim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</row>
        <row r="1290">
          <cell r="A1290" t="str">
            <v>6075/P020/0000</v>
          </cell>
          <cell r="B1290" t="str">
            <v>MIG ;</v>
          </cell>
          <cell r="C1290">
            <v>0</v>
          </cell>
          <cell r="D1290">
            <v>-12039610.289999997</v>
          </cell>
          <cell r="E1290">
            <v>4346135.68</v>
          </cell>
          <cell r="F1290">
            <v>-13428466.259999998</v>
          </cell>
          <cell r="G1290">
            <v>-21121940.869999997</v>
          </cell>
        </row>
        <row r="1291">
          <cell r="A1291" t="str">
            <v>6075/P025/0000</v>
          </cell>
          <cell r="B1291" t="str">
            <v>MSIG;</v>
          </cell>
          <cell r="C1291">
            <v>0</v>
          </cell>
          <cell r="D1291">
            <v>0</v>
          </cell>
          <cell r="E1291">
            <v>109940.92</v>
          </cell>
          <cell r="F1291">
            <v>-109940.92</v>
          </cell>
          <cell r="G1291">
            <v>0</v>
          </cell>
        </row>
        <row r="1292">
          <cell r="A1292" t="str">
            <v>6075/P030/0000</v>
          </cell>
          <cell r="B1292" t="str">
            <v>PHP Housing;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</row>
        <row r="1293">
          <cell r="A1293" t="str">
            <v>6075/P035/0000</v>
          </cell>
          <cell r="B1293" t="str">
            <v>Prov Grant - Sal Temp Worker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</row>
        <row r="1294">
          <cell r="A1294" t="str">
            <v>6075/P040/0000</v>
          </cell>
          <cell r="B1294" t="str">
            <v>Prov Grant - Salary Managers</v>
          </cell>
          <cell r="C1294">
            <v>0</v>
          </cell>
          <cell r="D1294">
            <v>-815439.01</v>
          </cell>
          <cell r="E1294">
            <v>0</v>
          </cell>
          <cell r="F1294">
            <v>0</v>
          </cell>
          <cell r="G1294">
            <v>-815439.01</v>
          </cell>
          <cell r="H1294">
            <v>-815439.01</v>
          </cell>
        </row>
        <row r="1295">
          <cell r="A1295" t="str">
            <v>6075/P045/0000</v>
          </cell>
          <cell r="B1295" t="str">
            <v>Prov Grant Rouxville Water;</v>
          </cell>
          <cell r="C1295">
            <v>0</v>
          </cell>
          <cell r="D1295">
            <v>0</v>
          </cell>
          <cell r="E1295">
            <v>0</v>
          </cell>
          <cell r="F1295">
            <v>-500000</v>
          </cell>
          <cell r="G1295">
            <v>-500000</v>
          </cell>
        </row>
        <row r="1296">
          <cell r="A1296" t="str">
            <v>6075/P050/0000</v>
          </cell>
          <cell r="B1296" t="str">
            <v>Prov Grant;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</row>
        <row r="1297">
          <cell r="A1297" t="str">
            <v>6075/P055/0000</v>
          </cell>
          <cell r="B1297" t="str">
            <v>Provincial Grant - Elec;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</row>
        <row r="1298">
          <cell r="A1298" t="str">
            <v>6075/P060/0000</v>
          </cell>
          <cell r="B1298" t="str">
            <v>Spatial Development;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815439.01</v>
          </cell>
        </row>
        <row r="1299">
          <cell r="A1299" t="str">
            <v>6075/P065/0000</v>
          </cell>
          <cell r="B1299" t="str">
            <v>MIG/FS0312/W - Caledon/SF;</v>
          </cell>
          <cell r="C1299">
            <v>0</v>
          </cell>
          <cell r="D1299">
            <v>8567415.3900000006</v>
          </cell>
          <cell r="E1299">
            <v>1094279.8700000001</v>
          </cell>
          <cell r="F1299">
            <v>0</v>
          </cell>
          <cell r="G1299">
            <v>9661695.2600000016</v>
          </cell>
        </row>
        <row r="1300">
          <cell r="A1300" t="str">
            <v>6075/P070/0000</v>
          </cell>
          <cell r="B1300" t="str">
            <v>MIG/FS0440/S - Oxi Ponds;</v>
          </cell>
          <cell r="C1300">
            <v>0</v>
          </cell>
          <cell r="D1300">
            <v>16807057.519999996</v>
          </cell>
          <cell r="E1300">
            <v>3440548.66</v>
          </cell>
          <cell r="F1300">
            <v>0</v>
          </cell>
          <cell r="G1300">
            <v>20247606.179999996</v>
          </cell>
        </row>
        <row r="1301">
          <cell r="A1301" t="str">
            <v>6075/P075/0000</v>
          </cell>
          <cell r="B1301" t="str">
            <v>MIG/FS0344/S - Sew Zastron;</v>
          </cell>
          <cell r="C1301">
            <v>0</v>
          </cell>
          <cell r="D1301">
            <v>9462990.2400000002</v>
          </cell>
          <cell r="E1301">
            <v>516914.23</v>
          </cell>
          <cell r="F1301">
            <v>0</v>
          </cell>
          <cell r="G1301">
            <v>9979904.4700000007</v>
          </cell>
        </row>
        <row r="1302">
          <cell r="A1302" t="str">
            <v>6075/P080/0000</v>
          </cell>
          <cell r="B1302" t="str">
            <v>MIG/FS0775/R - Road/Rouxv;</v>
          </cell>
          <cell r="C1302">
            <v>0</v>
          </cell>
          <cell r="D1302">
            <v>0.10999999940395355</v>
          </cell>
          <cell r="E1302">
            <v>0</v>
          </cell>
          <cell r="F1302">
            <v>0</v>
          </cell>
          <cell r="G1302">
            <v>0.10999999940395355</v>
          </cell>
        </row>
        <row r="1303">
          <cell r="A1303" t="str">
            <v>6075/P090/0000</v>
          </cell>
          <cell r="C1303">
            <v>0</v>
          </cell>
          <cell r="D1303">
            <v>20576775.460000001</v>
          </cell>
          <cell r="E1303">
            <v>8945694.8200000003</v>
          </cell>
          <cell r="F1303">
            <v>0</v>
          </cell>
          <cell r="G1303">
            <v>29522470.280000001</v>
          </cell>
          <cell r="H1303">
            <v>20576775.460000001</v>
          </cell>
        </row>
        <row r="1304">
          <cell r="A1304" t="str">
            <v>6075/P095/0000</v>
          </cell>
          <cell r="C1304">
            <v>0</v>
          </cell>
          <cell r="D1304">
            <v>2366965.61</v>
          </cell>
          <cell r="E1304">
            <v>81408.36</v>
          </cell>
          <cell r="F1304">
            <v>0</v>
          </cell>
          <cell r="G1304">
            <v>2448373.9699999997</v>
          </cell>
          <cell r="H1304">
            <v>2366965.61</v>
          </cell>
        </row>
        <row r="1305">
          <cell r="A1305" t="str">
            <v>6075/P100/0000</v>
          </cell>
          <cell r="C1305">
            <v>0</v>
          </cell>
          <cell r="D1305">
            <v>3549361.1100000003</v>
          </cell>
          <cell r="E1305">
            <v>0</v>
          </cell>
          <cell r="F1305">
            <v>0</v>
          </cell>
          <cell r="G1305">
            <v>3549361.1100000003</v>
          </cell>
          <cell r="H1305">
            <v>2456140.35</v>
          </cell>
        </row>
        <row r="1306">
          <cell r="A1306" t="str">
            <v>6075/P105/0000</v>
          </cell>
          <cell r="C1306">
            <v>0</v>
          </cell>
          <cell r="D1306">
            <v>5578108.3499999996</v>
          </cell>
          <cell r="E1306">
            <v>0</v>
          </cell>
          <cell r="F1306">
            <v>0</v>
          </cell>
          <cell r="G1306">
            <v>5578108.3499999996</v>
          </cell>
          <cell r="H1306">
            <v>5578108.3499999996</v>
          </cell>
        </row>
        <row r="1307">
          <cell r="A1307" t="str">
            <v>6075/P110/0000</v>
          </cell>
          <cell r="C1307">
            <v>0</v>
          </cell>
          <cell r="D1307">
            <v>195000</v>
          </cell>
          <cell r="E1307">
            <v>71984.5</v>
          </cell>
          <cell r="F1307">
            <v>0</v>
          </cell>
          <cell r="G1307">
            <v>266984.5</v>
          </cell>
          <cell r="H1307"/>
        </row>
        <row r="1308">
          <cell r="A1308" t="str">
            <v>6075/P115/0000</v>
          </cell>
          <cell r="C1308">
            <v>0</v>
          </cell>
          <cell r="D1308">
            <v>0</v>
          </cell>
          <cell r="E1308">
            <v>293345</v>
          </cell>
          <cell r="F1308">
            <v>0</v>
          </cell>
          <cell r="G1308">
            <v>293345</v>
          </cell>
          <cell r="H1308"/>
        </row>
        <row r="1309">
          <cell r="B1309" t="str">
            <v>Main account subtotal</v>
          </cell>
          <cell r="C1309"/>
          <cell r="D1309"/>
          <cell r="E1309"/>
          <cell r="F1309"/>
          <cell r="G1309"/>
          <cell r="H1309"/>
        </row>
        <row r="1310">
          <cell r="A1310">
            <v>6075</v>
          </cell>
          <cell r="B1310" t="str">
            <v>Main account total</v>
          </cell>
          <cell r="C1310"/>
          <cell r="D1310"/>
          <cell r="E1310"/>
          <cell r="F1310"/>
          <cell r="G1310"/>
          <cell r="H1310"/>
        </row>
        <row r="1311">
          <cell r="A1311" t="str">
            <v>---------------</v>
          </cell>
          <cell r="B1311" t="str">
            <v>--------------------------------</v>
          </cell>
          <cell r="C1311" t="str">
            <v>------------</v>
          </cell>
          <cell r="D1311" t="str">
            <v>------------</v>
          </cell>
          <cell r="E1311" t="str">
            <v>------------</v>
          </cell>
          <cell r="F1311" t="str">
            <v>------------</v>
          </cell>
        </row>
        <row r="1312">
          <cell r="A1312">
            <v>6090</v>
          </cell>
          <cell r="B1312" t="str">
            <v>CASH &amp; CASH EQUIVALENTS</v>
          </cell>
          <cell r="C1312"/>
          <cell r="D1312"/>
          <cell r="E1312"/>
          <cell r="F1312"/>
          <cell r="G1312"/>
          <cell r="H1312"/>
        </row>
        <row r="1313">
          <cell r="A1313" t="str">
            <v>6090/S000/0000</v>
          </cell>
          <cell r="B1313" t="str">
            <v>ABSA  4052654487;</v>
          </cell>
          <cell r="C1313">
            <v>0</v>
          </cell>
          <cell r="D1313">
            <v>43724.199999988079</v>
          </cell>
          <cell r="E1313">
            <v>62782897.200000003</v>
          </cell>
          <cell r="F1313">
            <v>-60702927.270000003</v>
          </cell>
          <cell r="G1313">
            <v>2123694.1299999878</v>
          </cell>
        </row>
        <row r="1314">
          <cell r="B1314" t="str">
            <v>Main account subtotal</v>
          </cell>
          <cell r="C1314"/>
          <cell r="D1314"/>
          <cell r="E1314"/>
          <cell r="F1314"/>
          <cell r="G1314"/>
          <cell r="H1314"/>
        </row>
        <row r="1315">
          <cell r="A1315">
            <v>6090</v>
          </cell>
          <cell r="B1315" t="str">
            <v>Main account total</v>
          </cell>
          <cell r="C1315"/>
          <cell r="D1315"/>
          <cell r="E1315"/>
          <cell r="F1315"/>
          <cell r="G1315"/>
          <cell r="H1315"/>
        </row>
        <row r="1316">
          <cell r="A1316" t="str">
            <v>---------------</v>
          </cell>
          <cell r="B1316" t="str">
            <v>--------------------------------</v>
          </cell>
          <cell r="C1316" t="str">
            <v>------------</v>
          </cell>
          <cell r="D1316" t="str">
            <v>------------</v>
          </cell>
          <cell r="E1316" t="str">
            <v>------------</v>
          </cell>
          <cell r="F1316" t="str">
            <v>------------</v>
          </cell>
        </row>
        <row r="1317">
          <cell r="A1317">
            <v>7000</v>
          </cell>
          <cell r="B1317" t="str">
            <v>PROPERTY, PLANT &amp; EQUIPMENTS</v>
          </cell>
          <cell r="C1317"/>
          <cell r="D1317"/>
          <cell r="E1317"/>
          <cell r="F1317"/>
          <cell r="G1317"/>
          <cell r="H1317"/>
        </row>
        <row r="1318">
          <cell r="A1318" t="str">
            <v>7000/U000/0000</v>
          </cell>
          <cell r="B1318" t="str">
            <v>Admin Offices(Rietpoort);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-10046045.710000001</v>
          </cell>
        </row>
        <row r="1319">
          <cell r="A1319" t="str">
            <v>7000/U000/000D</v>
          </cell>
          <cell r="B1319" t="str">
            <v>Admin Offices(Rietpoort);Dep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3790424.15</v>
          </cell>
        </row>
        <row r="1320">
          <cell r="A1320" t="str">
            <v>7000/U005/0000</v>
          </cell>
          <cell r="B1320" t="str">
            <v>Admin Offices;</v>
          </cell>
          <cell r="C1320">
            <v>0</v>
          </cell>
          <cell r="D1320">
            <v>24915474.190000001</v>
          </cell>
          <cell r="E1320">
            <v>0</v>
          </cell>
          <cell r="F1320">
            <v>0</v>
          </cell>
          <cell r="G1320">
            <v>24915474.190000001</v>
          </cell>
          <cell r="H1320">
            <v>23623863.190000001</v>
          </cell>
        </row>
        <row r="1321">
          <cell r="A1321" t="str">
            <v>7000/U005/000D</v>
          </cell>
          <cell r="B1321" t="str">
            <v>Admin Offices;Depreciation</v>
          </cell>
          <cell r="C1321">
            <v>0</v>
          </cell>
          <cell r="D1321">
            <v>-18671529.59</v>
          </cell>
          <cell r="E1321">
            <v>0</v>
          </cell>
          <cell r="F1321">
            <v>0</v>
          </cell>
          <cell r="G1321">
            <v>-18671529.59</v>
          </cell>
          <cell r="H1321">
            <v>-17534557.59</v>
          </cell>
        </row>
        <row r="1322">
          <cell r="A1322" t="str">
            <v>7000/U010/0000</v>
          </cell>
          <cell r="B1322" t="str">
            <v>Brewery Tavern;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</row>
        <row r="1323">
          <cell r="A1323" t="str">
            <v>7000/U010/000D</v>
          </cell>
          <cell r="B1323" t="str">
            <v>Brewery Tavern;Depreciation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</row>
        <row r="1324">
          <cell r="A1324" t="str">
            <v>7000/U015/0000</v>
          </cell>
          <cell r="B1324" t="str">
            <v>Camps &amp; Pound;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</row>
        <row r="1325">
          <cell r="A1325" t="str">
            <v>7000/U015/000D</v>
          </cell>
          <cell r="B1325" t="str">
            <v>Camps &amp; Pound;Depreciation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7000/U020/0000</v>
          </cell>
          <cell r="B1326" t="str">
            <v>Civil Buildings;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7000/U020/000D</v>
          </cell>
          <cell r="B1327" t="str">
            <v>Civil Buildings;Depreciation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</row>
        <row r="1328">
          <cell r="A1328" t="str">
            <v>7000/U025/0000</v>
          </cell>
          <cell r="B1328" t="str">
            <v>Commonage;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-56436091.039999999</v>
          </cell>
        </row>
        <row r="1329">
          <cell r="A1329" t="str">
            <v>7000/U025/000D</v>
          </cell>
          <cell r="B1329" t="str">
            <v>Commonage;Depreciation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35045126.090000004</v>
          </cell>
        </row>
        <row r="1330">
          <cell r="A1330" t="str">
            <v>7000/U030/0000</v>
          </cell>
          <cell r="B1330" t="str">
            <v>Community Hall;</v>
          </cell>
          <cell r="C1330">
            <v>0</v>
          </cell>
          <cell r="D1330">
            <v>49649020.539999999</v>
          </cell>
          <cell r="E1330">
            <v>0</v>
          </cell>
          <cell r="F1330">
            <v>0</v>
          </cell>
          <cell r="G1330">
            <v>49649020.539999999</v>
          </cell>
          <cell r="H1330">
            <v>49649020.539999999</v>
          </cell>
        </row>
        <row r="1331">
          <cell r="A1331" t="str">
            <v>7000/U030/000D</v>
          </cell>
          <cell r="B1331" t="str">
            <v>Community Hall;Depreciation</v>
          </cell>
          <cell r="C1331">
            <v>0</v>
          </cell>
          <cell r="D1331">
            <v>-31810678.780000001</v>
          </cell>
          <cell r="E1331">
            <v>0</v>
          </cell>
          <cell r="F1331">
            <v>0</v>
          </cell>
          <cell r="G1331">
            <v>-31810678.780000001</v>
          </cell>
          <cell r="H1331">
            <v>-31810678.780000001</v>
          </cell>
        </row>
        <row r="1332">
          <cell r="A1332" t="str">
            <v>7000/U035/0000</v>
          </cell>
          <cell r="B1332" t="str">
            <v>Disaster Management;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7000/U035/000D</v>
          </cell>
          <cell r="B1333" t="str">
            <v>Disaster Management;Deprecia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</row>
        <row r="1334">
          <cell r="A1334" t="str">
            <v>7000/U040/0000</v>
          </cell>
          <cell r="B1334" t="str">
            <v>Electricity;</v>
          </cell>
          <cell r="C1334">
            <v>0</v>
          </cell>
          <cell r="D1334">
            <v>81580545.349999994</v>
          </cell>
          <cell r="E1334">
            <v>0</v>
          </cell>
          <cell r="F1334">
            <v>0</v>
          </cell>
          <cell r="G1334">
            <v>81580545.349999994</v>
          </cell>
          <cell r="H1334">
            <v>81580545.349999994</v>
          </cell>
        </row>
        <row r="1335">
          <cell r="A1335" t="str">
            <v>7000/U040/000D</v>
          </cell>
          <cell r="B1335" t="str">
            <v>Electricity;Depreciation</v>
          </cell>
          <cell r="C1335">
            <v>0</v>
          </cell>
          <cell r="D1335">
            <v>-40459957.32</v>
          </cell>
          <cell r="E1335">
            <v>0</v>
          </cell>
          <cell r="F1335">
            <v>0</v>
          </cell>
          <cell r="G1335">
            <v>-40459957.32</v>
          </cell>
          <cell r="H1335">
            <v>-40459957.32</v>
          </cell>
        </row>
        <row r="1336">
          <cell r="A1336" t="str">
            <v>7000/U045/0000</v>
          </cell>
          <cell r="B1336" t="str">
            <v>Fire Brigade;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-20576775.329999998</v>
          </cell>
        </row>
        <row r="1337">
          <cell r="A1337" t="str">
            <v>7000/U045/000D</v>
          </cell>
          <cell r="B1337" t="str">
            <v>Fire Brigade;Depreciation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</row>
        <row r="1338">
          <cell r="A1338" t="str">
            <v>7000/U050/0000</v>
          </cell>
          <cell r="B1338" t="str">
            <v>Fixed Assets - Centlec;</v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-64760798.659999996</v>
          </cell>
        </row>
        <row r="1339">
          <cell r="A1339" t="str">
            <v>7000/U055/0000</v>
          </cell>
          <cell r="B1339" t="str">
            <v>Land Survey;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</row>
        <row r="1340">
          <cell r="A1340" t="str">
            <v>7000/U055/000D</v>
          </cell>
          <cell r="B1340" t="str">
            <v>Land Survey;Depreciation</v>
          </cell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29692629.32</v>
          </cell>
        </row>
        <row r="1341">
          <cell r="A1341" t="str">
            <v>7000/U060/0000</v>
          </cell>
          <cell r="B1341" t="str">
            <v>Library;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-5578108.4199999999</v>
          </cell>
        </row>
        <row r="1342">
          <cell r="A1342" t="str">
            <v>7000/U060/000D</v>
          </cell>
          <cell r="B1342" t="str">
            <v>Library;Depreciation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</row>
        <row r="1343">
          <cell r="A1343" t="str">
            <v>7000/U065/0000</v>
          </cell>
          <cell r="B1343" t="str">
            <v>Museum;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-24899015.039999999</v>
          </cell>
        </row>
        <row r="1344">
          <cell r="A1344" t="str">
            <v>7000/U065/000D</v>
          </cell>
          <cell r="B1344" t="str">
            <v>Museum;Depreciation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18671530.09</v>
          </cell>
        </row>
        <row r="1345">
          <cell r="A1345" t="str">
            <v>7000/U070/0000</v>
          </cell>
          <cell r="B1345" t="str">
            <v>Parks, Grounds &amp; Cemeteries;</v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-71414217.200000003</v>
          </cell>
        </row>
        <row r="1346">
          <cell r="A1346" t="str">
            <v>7000/U070/000D</v>
          </cell>
          <cell r="B1346" t="str">
            <v>Parks, Grounds &amp; Cemeteries;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39152250.780000001</v>
          </cell>
        </row>
        <row r="1347">
          <cell r="A1347" t="str">
            <v>7000/U075/0000</v>
          </cell>
          <cell r="B1347" t="str">
            <v>Personnel Housing;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</row>
        <row r="1348">
          <cell r="A1348" t="str">
            <v>7000/U075/000D</v>
          </cell>
          <cell r="B1348" t="str">
            <v>Personnel Housing;Depreciati</v>
          </cell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</row>
        <row r="1349">
          <cell r="A1349" t="str">
            <v>7000/U080/0000</v>
          </cell>
          <cell r="B1349" t="str">
            <v>Properties;</v>
          </cell>
          <cell r="C1349">
            <v>0</v>
          </cell>
          <cell r="D1349">
            <v>19266525</v>
          </cell>
          <cell r="E1349">
            <v>0</v>
          </cell>
          <cell r="F1349">
            <v>0</v>
          </cell>
          <cell r="G1349">
            <v>19266525</v>
          </cell>
        </row>
        <row r="1350">
          <cell r="A1350" t="str">
            <v>7000/U080/000D</v>
          </cell>
          <cell r="B1350" t="str">
            <v>Properties;Depreciation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</row>
        <row r="1351">
          <cell r="A1351" t="str">
            <v>7000/U085/0000</v>
          </cell>
          <cell r="B1351" t="str">
            <v>Public Health;</v>
          </cell>
          <cell r="C1351">
            <v>0</v>
          </cell>
          <cell r="D1351">
            <v>1221157.28</v>
          </cell>
          <cell r="E1351">
            <v>0</v>
          </cell>
          <cell r="F1351">
            <v>0</v>
          </cell>
          <cell r="G1351">
            <v>1221157.28</v>
          </cell>
          <cell r="H1351">
            <v>1221157.28</v>
          </cell>
        </row>
        <row r="1352">
          <cell r="A1352" t="str">
            <v>7000/U085/000D</v>
          </cell>
          <cell r="B1352" t="str">
            <v>Public Health;Depreciation</v>
          </cell>
          <cell r="C1352">
            <v>0</v>
          </cell>
          <cell r="D1352">
            <v>-846949.05</v>
          </cell>
          <cell r="E1352">
            <v>0</v>
          </cell>
          <cell r="F1352">
            <v>0</v>
          </cell>
          <cell r="G1352">
            <v>-846949.05</v>
          </cell>
          <cell r="H1352">
            <v>-846949.05</v>
          </cell>
        </row>
        <row r="1353">
          <cell r="A1353" t="str">
            <v>7000/U090/0000</v>
          </cell>
          <cell r="B1353" t="str">
            <v>Public Works(Mofulatshepe);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-134764094.25</v>
          </cell>
        </row>
        <row r="1354">
          <cell r="A1354" t="str">
            <v>7000/U090/000D</v>
          </cell>
          <cell r="B1354" t="str">
            <v>Public Works(Mofulatshepe);D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87345546.480000004</v>
          </cell>
        </row>
        <row r="1355">
          <cell r="A1355" t="str">
            <v>7000/U095/0000</v>
          </cell>
          <cell r="B1355" t="str">
            <v>Public Works;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-138208211.43000001</v>
          </cell>
        </row>
        <row r="1356">
          <cell r="A1356" t="str">
            <v>7000/U095/000D</v>
          </cell>
          <cell r="B1356" t="str">
            <v>Public Works;Depreciation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88494857.930000007</v>
          </cell>
        </row>
        <row r="1357">
          <cell r="A1357" t="str">
            <v>7000/U100/0000</v>
          </cell>
          <cell r="B1357" t="str">
            <v>Refuse Removal;</v>
          </cell>
          <cell r="C1357">
            <v>0</v>
          </cell>
          <cell r="D1357">
            <v>1606330.3799999952</v>
          </cell>
          <cell r="E1357">
            <v>0</v>
          </cell>
          <cell r="F1357">
            <v>0</v>
          </cell>
          <cell r="G1357">
            <v>1606330.3799999952</v>
          </cell>
          <cell r="H1357">
            <v>-131470245.15000001</v>
          </cell>
        </row>
        <row r="1358">
          <cell r="A1358" t="str">
            <v>7000/U100/000D</v>
          </cell>
          <cell r="B1358" t="str">
            <v>Refuse Removal;Depreciation</v>
          </cell>
          <cell r="C1358">
            <v>0</v>
          </cell>
          <cell r="D1358">
            <v>-500828.54000000656</v>
          </cell>
          <cell r="E1358">
            <v>0</v>
          </cell>
          <cell r="F1358">
            <v>0</v>
          </cell>
          <cell r="G1358">
            <v>-500828.54000000656</v>
          </cell>
          <cell r="H1358">
            <v>86156621.36999999</v>
          </cell>
        </row>
        <row r="1359">
          <cell r="A1359" t="str">
            <v>7000/U105/0000</v>
          </cell>
          <cell r="B1359" t="str">
            <v>Rietpoort;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</row>
        <row r="1360">
          <cell r="A1360" t="str">
            <v>7000/U105/000D</v>
          </cell>
          <cell r="B1360" t="str">
            <v>Rietpoort;Depreciation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</row>
        <row r="1361">
          <cell r="A1361" t="str">
            <v>7000/U110/0000</v>
          </cell>
          <cell r="B1361" t="str">
            <v>Roleleathunya Housing;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-2456140.37</v>
          </cell>
        </row>
        <row r="1362">
          <cell r="A1362" t="str">
            <v>7000/U110/000D</v>
          </cell>
          <cell r="B1362" t="str">
            <v>Roleleathunya Housing;Deprec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 t="str">
            <v>7000/U115/0000</v>
          </cell>
          <cell r="B1363" t="str">
            <v>Rouxville Housing;</v>
          </cell>
          <cell r="C1363">
            <v>0</v>
          </cell>
          <cell r="D1363">
            <v>18344675.739999998</v>
          </cell>
          <cell r="E1363">
            <v>0</v>
          </cell>
          <cell r="F1363">
            <v>0</v>
          </cell>
          <cell r="G1363">
            <v>18344675.739999998</v>
          </cell>
          <cell r="H1363">
            <v>18344675.739999998</v>
          </cell>
        </row>
        <row r="1364">
          <cell r="A1364" t="str">
            <v>7000/U115/000D</v>
          </cell>
          <cell r="B1364" t="str">
            <v>Rouxville Housing;Depreciati</v>
          </cell>
          <cell r="C1364">
            <v>0</v>
          </cell>
          <cell r="D1364">
            <v>-7598112.8799999999</v>
          </cell>
          <cell r="E1364">
            <v>0</v>
          </cell>
          <cell r="F1364">
            <v>0</v>
          </cell>
          <cell r="G1364">
            <v>-7598112.8799999999</v>
          </cell>
          <cell r="H1364">
            <v>-7598112.8799999999</v>
          </cell>
        </row>
        <row r="1365">
          <cell r="A1365" t="str">
            <v>7000/U120/0000</v>
          </cell>
          <cell r="B1365" t="str">
            <v>Sewerage;</v>
          </cell>
          <cell r="C1365">
            <v>0</v>
          </cell>
          <cell r="D1365">
            <v>133076575.79000001</v>
          </cell>
          <cell r="E1365">
            <v>0</v>
          </cell>
          <cell r="F1365">
            <v>0</v>
          </cell>
          <cell r="G1365">
            <v>133076575.79000001</v>
          </cell>
          <cell r="H1365">
            <v>133076575.79000001</v>
          </cell>
        </row>
        <row r="1366">
          <cell r="A1366" t="str">
            <v>7000/U120/000D</v>
          </cell>
          <cell r="B1366" t="str">
            <v>Sewerage;Depreciation</v>
          </cell>
          <cell r="C1366">
            <v>0</v>
          </cell>
          <cell r="D1366">
            <v>-86657169.650000006</v>
          </cell>
          <cell r="E1366">
            <v>0</v>
          </cell>
          <cell r="F1366">
            <v>0</v>
          </cell>
          <cell r="G1366">
            <v>-86657169.650000006</v>
          </cell>
          <cell r="H1366">
            <v>-86657169.650000006</v>
          </cell>
        </row>
        <row r="1367">
          <cell r="A1367" t="str">
            <v>7000/U125/0000</v>
          </cell>
          <cell r="B1367" t="str">
            <v>Sports Facilities;</v>
          </cell>
          <cell r="C1367">
            <v>0</v>
          </cell>
          <cell r="D1367">
            <v>74637649.920000002</v>
          </cell>
          <cell r="E1367">
            <v>0</v>
          </cell>
          <cell r="F1367">
            <v>0</v>
          </cell>
          <cell r="G1367">
            <v>74637649.920000002</v>
          </cell>
          <cell r="H1367">
            <v>72270684.280000001</v>
          </cell>
        </row>
        <row r="1368">
          <cell r="A1368" t="str">
            <v>7000/U125/000D</v>
          </cell>
          <cell r="B1368" t="str">
            <v>Sports Facilities;Depreciati</v>
          </cell>
          <cell r="C1368">
            <v>0</v>
          </cell>
          <cell r="D1368">
            <v>-40509696.710000001</v>
          </cell>
          <cell r="E1368">
            <v>0</v>
          </cell>
          <cell r="F1368">
            <v>0</v>
          </cell>
          <cell r="G1368">
            <v>-40509696.710000001</v>
          </cell>
          <cell r="H1368">
            <v>-40509696.710000001</v>
          </cell>
        </row>
        <row r="1369">
          <cell r="A1369" t="str">
            <v>7000/U130/0000</v>
          </cell>
          <cell r="B1369" t="str">
            <v>Sub-economical Housing;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-18344675.27</v>
          </cell>
        </row>
        <row r="1370">
          <cell r="A1370" t="str">
            <v>7000/U130/000D</v>
          </cell>
          <cell r="B1370" t="str">
            <v>Sub-economical Housing;Depre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7598112.6100000003</v>
          </cell>
        </row>
        <row r="1371">
          <cell r="A1371" t="str">
            <v>7000/U135/0000</v>
          </cell>
          <cell r="B1371" t="str">
            <v>Sundry Assets(Mofulatshepe);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</row>
        <row r="1372">
          <cell r="A1372" t="str">
            <v>7000/U135/000D</v>
          </cell>
          <cell r="B1372" t="str">
            <v>Sundry Assets(Mofulatshepe);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</row>
        <row r="1373">
          <cell r="A1373" t="str">
            <v>7000/U145/0000</v>
          </cell>
          <cell r="B1373" t="str">
            <v>Tavern;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</row>
        <row r="1374">
          <cell r="A1374" t="str">
            <v>7000/U145/000D</v>
          </cell>
          <cell r="B1374" t="str">
            <v>Tavern;Depreciation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</row>
        <row r="1375">
          <cell r="A1375" t="str">
            <v>7000/U150/0000</v>
          </cell>
          <cell r="B1375" t="str">
            <v>Town Hall &amp; Offices;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</row>
        <row r="1376">
          <cell r="A1376" t="str">
            <v>7000/U150/000D</v>
          </cell>
          <cell r="B1376" t="str">
            <v>Town Hall &amp; Offices;Deprecia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</row>
        <row r="1377">
          <cell r="A1377" t="str">
            <v>7000/U155/0000</v>
          </cell>
          <cell r="B1377" t="str">
            <v>Traffic;</v>
          </cell>
          <cell r="C1377">
            <v>0</v>
          </cell>
          <cell r="D1377">
            <v>118664037.29000001</v>
          </cell>
          <cell r="E1377">
            <v>0</v>
          </cell>
          <cell r="F1377">
            <v>0</v>
          </cell>
          <cell r="G1377">
            <v>118664037.29000001</v>
          </cell>
          <cell r="H1377">
            <v>118664037.29000001</v>
          </cell>
        </row>
        <row r="1378">
          <cell r="A1378" t="str">
            <v>7000/U155/000D</v>
          </cell>
          <cell r="B1378" t="str">
            <v>Traffic;Depreciation</v>
          </cell>
          <cell r="C1378">
            <v>0</v>
          </cell>
          <cell r="D1378">
            <v>-77107442.760000005</v>
          </cell>
          <cell r="E1378">
            <v>0</v>
          </cell>
          <cell r="F1378">
            <v>0</v>
          </cell>
          <cell r="G1378">
            <v>-77107442.760000005</v>
          </cell>
          <cell r="H1378">
            <v>-77107442.760000005</v>
          </cell>
        </row>
        <row r="1379">
          <cell r="A1379" t="str">
            <v>7000/U160/0000</v>
          </cell>
          <cell r="B1379" t="str">
            <v>Uitkoms Housing;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</row>
        <row r="1380">
          <cell r="A1380" t="str">
            <v>7000/U160/000D</v>
          </cell>
          <cell r="B1380" t="str">
            <v>Uitkoms Housing;Depreciation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</row>
        <row r="1381">
          <cell r="A1381" t="str">
            <v>7000/U165/0000</v>
          </cell>
          <cell r="B1381" t="str">
            <v>Unsold Erven;</v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</row>
        <row r="1382">
          <cell r="A1382" t="str">
            <v>7000/U165/000D</v>
          </cell>
          <cell r="B1382" t="str">
            <v>Unsold Erven;Depreciation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</row>
        <row r="1383">
          <cell r="A1383" t="str">
            <v>7000/U170/0000</v>
          </cell>
          <cell r="B1383" t="str">
            <v>Vacant Houses;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</row>
        <row r="1384">
          <cell r="A1384" t="str">
            <v>7000/U170/000D</v>
          </cell>
          <cell r="B1384" t="str">
            <v>Vacant Houses;Depreciation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 t="str">
            <v>7000/U175/0000</v>
          </cell>
          <cell r="B1385" t="str">
            <v>Vehicles &amp; Equipment;</v>
          </cell>
          <cell r="C1385">
            <v>0</v>
          </cell>
          <cell r="D1385">
            <v>11337658.310000001</v>
          </cell>
          <cell r="E1385">
            <v>872220.6</v>
          </cell>
          <cell r="F1385">
            <v>0</v>
          </cell>
          <cell r="G1385">
            <v>12209878.91</v>
          </cell>
          <cell r="H1385">
            <v>11337658.310000001</v>
          </cell>
        </row>
        <row r="1386">
          <cell r="A1386" t="str">
            <v>7000/U175/000D</v>
          </cell>
          <cell r="B1386" t="str">
            <v>Vehicles &amp; Equipment;Depreci</v>
          </cell>
          <cell r="C1386">
            <v>0</v>
          </cell>
          <cell r="D1386">
            <v>-4927397.78</v>
          </cell>
          <cell r="E1386">
            <v>0</v>
          </cell>
          <cell r="F1386">
            <v>0</v>
          </cell>
          <cell r="G1386">
            <v>-4927397.78</v>
          </cell>
          <cell r="H1386">
            <v>-4927397.78</v>
          </cell>
        </row>
        <row r="1387">
          <cell r="A1387" t="str">
            <v>7000/U180/0000</v>
          </cell>
          <cell r="B1387" t="str">
            <v>Water;</v>
          </cell>
          <cell r="C1387">
            <v>0</v>
          </cell>
          <cell r="D1387">
            <v>138208211.53</v>
          </cell>
          <cell r="E1387">
            <v>0</v>
          </cell>
          <cell r="F1387">
            <v>0</v>
          </cell>
          <cell r="G1387">
            <v>138208211.53</v>
          </cell>
          <cell r="H1387">
            <v>138208211.53</v>
          </cell>
        </row>
        <row r="1388">
          <cell r="A1388" t="str">
            <v>7000/U180/000D</v>
          </cell>
          <cell r="B1388" t="str">
            <v>Water;Depreciation</v>
          </cell>
          <cell r="C1388">
            <v>0</v>
          </cell>
          <cell r="D1388">
            <v>-88494857.599999994</v>
          </cell>
          <cell r="E1388">
            <v>0</v>
          </cell>
          <cell r="F1388">
            <v>0</v>
          </cell>
          <cell r="G1388">
            <v>-88494857.599999994</v>
          </cell>
          <cell r="H1388">
            <v>-88494857.599999994</v>
          </cell>
        </row>
        <row r="1389">
          <cell r="B1389" t="str">
            <v>Main account subtotal</v>
          </cell>
          <cell r="C1389"/>
          <cell r="D1389"/>
          <cell r="E1389"/>
          <cell r="F1389"/>
          <cell r="G1389"/>
          <cell r="H1389"/>
        </row>
        <row r="1390">
          <cell r="A1390">
            <v>7000</v>
          </cell>
          <cell r="B1390" t="str">
            <v>Main account total</v>
          </cell>
          <cell r="C1390"/>
          <cell r="D1390"/>
          <cell r="E1390"/>
          <cell r="F1390"/>
          <cell r="G1390"/>
          <cell r="H1390"/>
        </row>
        <row r="1391">
          <cell r="A1391" t="str">
            <v>---------------</v>
          </cell>
          <cell r="B1391" t="str">
            <v>--------------------------------</v>
          </cell>
          <cell r="C1391" t="str">
            <v>------------</v>
          </cell>
          <cell r="D1391" t="str">
            <v>------------</v>
          </cell>
          <cell r="E1391" t="str">
            <v>------------</v>
          </cell>
          <cell r="F1391" t="str">
            <v>------------</v>
          </cell>
        </row>
        <row r="1392">
          <cell r="A1392">
            <v>7001</v>
          </cell>
          <cell r="B1392" t="str">
            <v>DESCRIPTION not found</v>
          </cell>
          <cell r="C1392"/>
          <cell r="D1392"/>
          <cell r="E1392"/>
          <cell r="F1392"/>
          <cell r="G1392"/>
          <cell r="H1392"/>
        </row>
        <row r="1393">
          <cell r="A1393" t="str">
            <v>7001/V000/0000</v>
          </cell>
          <cell r="B1393" t="str">
            <v>Land held for unspecified us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</row>
        <row r="1394">
          <cell r="A1394" t="str">
            <v>7001/V001/0000</v>
          </cell>
          <cell r="B1394" t="str">
            <v>Buildings leased out;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</row>
        <row r="1395">
          <cell r="B1395" t="str">
            <v>Main account subtotal</v>
          </cell>
          <cell r="C1395"/>
          <cell r="D1395"/>
          <cell r="E1395"/>
          <cell r="F1395"/>
          <cell r="G1395"/>
          <cell r="H1395"/>
        </row>
        <row r="1396">
          <cell r="A1396">
            <v>7001</v>
          </cell>
          <cell r="B1396" t="str">
            <v>Main account total</v>
          </cell>
          <cell r="C1396"/>
          <cell r="D1396"/>
          <cell r="E1396"/>
          <cell r="F1396"/>
          <cell r="G1396"/>
          <cell r="H1396"/>
        </row>
        <row r="1397">
          <cell r="A1397" t="str">
            <v>---------------</v>
          </cell>
          <cell r="B1397" t="str">
            <v>--------------------------------</v>
          </cell>
          <cell r="C1397" t="str">
            <v>------------</v>
          </cell>
          <cell r="D1397" t="str">
            <v>------------</v>
          </cell>
          <cell r="E1397" t="str">
            <v>------------</v>
          </cell>
          <cell r="F1397" t="str">
            <v>------------</v>
          </cell>
        </row>
        <row r="1398">
          <cell r="A1398">
            <v>7003</v>
          </cell>
          <cell r="B1398" t="str">
            <v>NON-CURRENT ASSETS HELD FOR</v>
          </cell>
          <cell r="C1398"/>
          <cell r="D1398"/>
          <cell r="E1398"/>
          <cell r="F1398"/>
          <cell r="G1398"/>
          <cell r="H1398"/>
        </row>
        <row r="1399">
          <cell r="A1399" t="str">
            <v>7003/UB00/0000</v>
          </cell>
          <cell r="B1399" t="str">
            <v>Non-current Assets held for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</row>
        <row r="1400">
          <cell r="B1400" t="str">
            <v>Main account subtotal</v>
          </cell>
          <cell r="C1400"/>
          <cell r="D1400"/>
          <cell r="E1400"/>
          <cell r="F1400"/>
          <cell r="G1400"/>
          <cell r="H1400"/>
        </row>
        <row r="1401">
          <cell r="A1401">
            <v>7003</v>
          </cell>
          <cell r="B1401" t="str">
            <v>Main account total</v>
          </cell>
          <cell r="C1401"/>
          <cell r="D1401"/>
          <cell r="E1401"/>
          <cell r="F1401"/>
          <cell r="G1401"/>
          <cell r="H1401"/>
        </row>
        <row r="1402">
          <cell r="A1402" t="str">
            <v>---------------</v>
          </cell>
          <cell r="B1402" t="str">
            <v>--------------------------------</v>
          </cell>
          <cell r="C1402" t="str">
            <v>------------</v>
          </cell>
          <cell r="D1402" t="str">
            <v>------------</v>
          </cell>
          <cell r="E1402" t="str">
            <v>------------</v>
          </cell>
          <cell r="F1402" t="str">
            <v>------------</v>
          </cell>
        </row>
        <row r="1403">
          <cell r="A1403">
            <v>7010</v>
          </cell>
          <cell r="B1403" t="str">
            <v>NON CURRENT INVESTMENTS</v>
          </cell>
          <cell r="C1403"/>
          <cell r="D1403"/>
          <cell r="E1403"/>
          <cell r="F1403"/>
          <cell r="G1403"/>
          <cell r="H1403"/>
        </row>
        <row r="1404">
          <cell r="A1404" t="str">
            <v>7010/W000/0000</v>
          </cell>
          <cell r="B1404" t="str">
            <v>ABSA (1014355924);</v>
          </cell>
          <cell r="C1404">
            <v>0</v>
          </cell>
          <cell r="D1404">
            <v>94061.560000000187</v>
          </cell>
          <cell r="E1404">
            <v>0</v>
          </cell>
          <cell r="F1404">
            <v>0</v>
          </cell>
          <cell r="G1404">
            <v>94061.560000000187</v>
          </cell>
        </row>
        <row r="1405">
          <cell r="A1405" t="str">
            <v>7010/W005/0000</v>
          </cell>
          <cell r="B1405" t="str">
            <v>ABSA (6074357138);</v>
          </cell>
          <cell r="C1405">
            <v>0</v>
          </cell>
          <cell r="D1405">
            <v>284.64000000000004</v>
          </cell>
          <cell r="E1405">
            <v>0</v>
          </cell>
          <cell r="F1405">
            <v>0</v>
          </cell>
          <cell r="G1405">
            <v>284.64000000000004</v>
          </cell>
        </row>
        <row r="1406">
          <cell r="A1406" t="str">
            <v>7010/W010/0000</v>
          </cell>
          <cell r="B1406" t="str">
            <v>ABSA (9074133593);</v>
          </cell>
          <cell r="C1406">
            <v>0</v>
          </cell>
          <cell r="D1406">
            <v>1445.6699999999998</v>
          </cell>
          <cell r="E1406">
            <v>0</v>
          </cell>
          <cell r="F1406">
            <v>0</v>
          </cell>
          <cell r="G1406">
            <v>1445.6699999999998</v>
          </cell>
        </row>
        <row r="1407">
          <cell r="A1407" t="str">
            <v>7010/W015/0000</v>
          </cell>
          <cell r="B1407" t="str">
            <v>ABSA (9086343532);</v>
          </cell>
          <cell r="C1407">
            <v>0</v>
          </cell>
          <cell r="D1407">
            <v>1051.8199999967217</v>
          </cell>
          <cell r="E1407">
            <v>0</v>
          </cell>
          <cell r="F1407">
            <v>0</v>
          </cell>
          <cell r="G1407">
            <v>1051.8199999967217</v>
          </cell>
        </row>
        <row r="1408">
          <cell r="A1408" t="str">
            <v>7010/W020/0000</v>
          </cell>
          <cell r="B1408" t="str">
            <v>FNB (72359004546);</v>
          </cell>
          <cell r="C1408">
            <v>0</v>
          </cell>
          <cell r="D1408">
            <v>59109.86</v>
          </cell>
          <cell r="E1408">
            <v>0</v>
          </cell>
          <cell r="F1408">
            <v>0</v>
          </cell>
          <cell r="G1408">
            <v>59109.86</v>
          </cell>
        </row>
        <row r="1409">
          <cell r="A1409" t="str">
            <v>7010/W025/0000</v>
          </cell>
          <cell r="B1409" t="str">
            <v>Old Mutual Flexi Save;</v>
          </cell>
          <cell r="C1409">
            <v>0</v>
          </cell>
          <cell r="D1409">
            <v>120653</v>
          </cell>
          <cell r="E1409">
            <v>0</v>
          </cell>
          <cell r="F1409">
            <v>0</v>
          </cell>
          <cell r="G1409">
            <v>120653</v>
          </cell>
        </row>
        <row r="1410">
          <cell r="A1410" t="str">
            <v>7010/W030/0000</v>
          </cell>
          <cell r="B1410" t="str">
            <v>OVK Holding Shares;</v>
          </cell>
          <cell r="C1410">
            <v>0</v>
          </cell>
          <cell r="D1410">
            <v>88976.87999999999</v>
          </cell>
          <cell r="E1410">
            <v>0</v>
          </cell>
          <cell r="F1410">
            <v>0</v>
          </cell>
          <cell r="G1410">
            <v>88976.87999999999</v>
          </cell>
        </row>
        <row r="1411">
          <cell r="A1411" t="str">
            <v>7010/W035/0000</v>
          </cell>
          <cell r="B1411" t="str">
            <v>OVK Operation Shares;</v>
          </cell>
          <cell r="C1411">
            <v>0</v>
          </cell>
          <cell r="D1411">
            <v>98947.5</v>
          </cell>
          <cell r="E1411">
            <v>0</v>
          </cell>
          <cell r="F1411">
            <v>0</v>
          </cell>
          <cell r="G1411">
            <v>98947.5</v>
          </cell>
        </row>
        <row r="1412">
          <cell r="B1412" t="str">
            <v>Main account subtotal</v>
          </cell>
          <cell r="C1412"/>
          <cell r="D1412"/>
          <cell r="E1412"/>
          <cell r="F1412"/>
          <cell r="G1412"/>
          <cell r="H1412"/>
        </row>
        <row r="1413">
          <cell r="A1413">
            <v>7010</v>
          </cell>
          <cell r="B1413" t="str">
            <v>Main account total</v>
          </cell>
          <cell r="C1413"/>
          <cell r="D1413"/>
          <cell r="E1413"/>
          <cell r="F1413"/>
          <cell r="G1413"/>
          <cell r="H1413"/>
        </row>
        <row r="1414">
          <cell r="A1414" t="str">
            <v>---------------</v>
          </cell>
          <cell r="B1414" t="str">
            <v>--------------------------------</v>
          </cell>
          <cell r="C1414" t="str">
            <v>------------</v>
          </cell>
          <cell r="D1414" t="str">
            <v>------------</v>
          </cell>
          <cell r="E1414" t="str">
            <v>------------</v>
          </cell>
          <cell r="F1414" t="str">
            <v>------------</v>
          </cell>
        </row>
        <row r="1415">
          <cell r="A1415">
            <v>7020</v>
          </cell>
          <cell r="B1415" t="str">
            <v>INVENTORY</v>
          </cell>
          <cell r="C1415"/>
          <cell r="D1415"/>
          <cell r="E1415"/>
          <cell r="F1415"/>
          <cell r="G1415"/>
          <cell r="H1415"/>
        </row>
        <row r="1416">
          <cell r="A1416" t="str">
            <v>7020/Y000/0000</v>
          </cell>
          <cell r="B1416" t="str">
            <v>Livestock;</v>
          </cell>
          <cell r="C1416">
            <v>0</v>
          </cell>
          <cell r="D1416">
            <v>326970</v>
          </cell>
          <cell r="E1416">
            <v>0</v>
          </cell>
          <cell r="F1416">
            <v>0</v>
          </cell>
          <cell r="G1416">
            <v>326970</v>
          </cell>
        </row>
        <row r="1417">
          <cell r="A1417" t="str">
            <v>7020/Y001/0000</v>
          </cell>
          <cell r="B1417" t="str">
            <v>Water;</v>
          </cell>
          <cell r="C1417">
            <v>0</v>
          </cell>
          <cell r="D1417">
            <v>18775.72</v>
          </cell>
          <cell r="E1417">
            <v>0</v>
          </cell>
          <cell r="F1417">
            <v>0</v>
          </cell>
          <cell r="G1417">
            <v>18775.72</v>
          </cell>
          <cell r="H1417">
            <v>18775.72</v>
          </cell>
        </row>
        <row r="1418">
          <cell r="A1418" t="str">
            <v>7020/Y002/0000</v>
          </cell>
          <cell r="B1418" t="str">
            <v>Consumables;</v>
          </cell>
          <cell r="C1418">
            <v>0</v>
          </cell>
          <cell r="D1418">
            <v>638322.81000000006</v>
          </cell>
          <cell r="E1418">
            <v>256858.25</v>
          </cell>
          <cell r="F1418">
            <v>0</v>
          </cell>
          <cell r="G1418">
            <v>895181.06</v>
          </cell>
          <cell r="H1418">
            <v>638322.81000000006</v>
          </cell>
        </row>
        <row r="1419">
          <cell r="A1419" t="str">
            <v>7020/Y003/0000</v>
          </cell>
          <cell r="B1419" t="str">
            <v>Land held to be sold;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</row>
        <row r="1420">
          <cell r="B1420" t="str">
            <v>Main account subtotal</v>
          </cell>
          <cell r="C1420"/>
          <cell r="D1420"/>
          <cell r="E1420"/>
          <cell r="F1420"/>
          <cell r="G1420"/>
          <cell r="H1420"/>
        </row>
        <row r="1421">
          <cell r="A1421">
            <v>7020</v>
          </cell>
          <cell r="B1421" t="str">
            <v>Main account total</v>
          </cell>
          <cell r="C1421"/>
          <cell r="D1421"/>
          <cell r="E1421"/>
          <cell r="F1421"/>
          <cell r="G1421"/>
          <cell r="H1421"/>
        </row>
        <row r="1422">
          <cell r="A1422" t="str">
            <v>---------------</v>
          </cell>
          <cell r="B1422" t="str">
            <v>--------------------------------</v>
          </cell>
          <cell r="C1422" t="str">
            <v>------------</v>
          </cell>
          <cell r="D1422" t="str">
            <v>------------</v>
          </cell>
          <cell r="E1422" t="str">
            <v>------------</v>
          </cell>
          <cell r="F1422" t="str">
            <v>------------</v>
          </cell>
        </row>
        <row r="1423">
          <cell r="A1423">
            <v>7025</v>
          </cell>
          <cell r="B1423" t="str">
            <v>TRADE RECEIV FROM EXCH TRANS</v>
          </cell>
          <cell r="C1423"/>
          <cell r="D1423"/>
          <cell r="E1423"/>
          <cell r="F1423"/>
          <cell r="G1423"/>
          <cell r="H1423"/>
        </row>
        <row r="1424">
          <cell r="A1424" t="str">
            <v>7025/Z000/0000</v>
          </cell>
          <cell r="B1424" t="str">
            <v>Arrear Services;</v>
          </cell>
          <cell r="C1424">
            <v>0</v>
          </cell>
          <cell r="D1424">
            <v>2257605.9800000009</v>
          </cell>
          <cell r="E1424">
            <v>0</v>
          </cell>
          <cell r="F1424">
            <v>-5715.02</v>
          </cell>
          <cell r="G1424">
            <v>2251890.9600000009</v>
          </cell>
        </row>
        <row r="1425">
          <cell r="A1425" t="str">
            <v>7025/Z005/0000</v>
          </cell>
          <cell r="B1425" t="str">
            <v>Bad Debt - VAT;</v>
          </cell>
          <cell r="C1425">
            <v>0</v>
          </cell>
          <cell r="D1425">
            <v>-6275779.1799999997</v>
          </cell>
          <cell r="E1425">
            <v>0</v>
          </cell>
          <cell r="F1425">
            <v>0</v>
          </cell>
          <cell r="G1425">
            <v>-6275779.1799999997</v>
          </cell>
          <cell r="H1425">
            <v>-6275779.1799999997</v>
          </cell>
        </row>
        <row r="1426">
          <cell r="A1426" t="str">
            <v>7025/Z010/0000</v>
          </cell>
          <cell r="B1426" t="str">
            <v>Bad Debt;</v>
          </cell>
          <cell r="C1426">
            <v>0</v>
          </cell>
          <cell r="D1426">
            <v>-70845752.370000005</v>
          </cell>
          <cell r="E1426">
            <v>0</v>
          </cell>
          <cell r="F1426">
            <v>0</v>
          </cell>
          <cell r="G1426">
            <v>-70845752.370000005</v>
          </cell>
          <cell r="H1426">
            <v>6275779.1799999997</v>
          </cell>
        </row>
        <row r="1427">
          <cell r="A1427" t="str">
            <v>7025/Z015/0000</v>
          </cell>
          <cell r="B1427" t="str">
            <v>Debtors - Centlec;</v>
          </cell>
          <cell r="C1427">
            <v>0</v>
          </cell>
          <cell r="D1427">
            <v>741863.95</v>
          </cell>
          <cell r="E1427">
            <v>0</v>
          </cell>
          <cell r="F1427">
            <v>0</v>
          </cell>
          <cell r="G1427">
            <v>741863.95</v>
          </cell>
        </row>
        <row r="1428">
          <cell r="A1428" t="str">
            <v>7025/Z020/0000</v>
          </cell>
          <cell r="B1428" t="str">
            <v>Electricity;</v>
          </cell>
          <cell r="C1428">
            <v>0</v>
          </cell>
          <cell r="D1428">
            <v>574062.50000000012</v>
          </cell>
          <cell r="E1428">
            <v>140.11000000000001</v>
          </cell>
          <cell r="F1428">
            <v>-558.54</v>
          </cell>
          <cell r="G1428">
            <v>573644.07000000007</v>
          </cell>
        </row>
        <row r="1429">
          <cell r="A1429" t="str">
            <v>7025/Z025/0000</v>
          </cell>
          <cell r="B1429" t="str">
            <v>Levy;</v>
          </cell>
          <cell r="C1429">
            <v>0</v>
          </cell>
          <cell r="D1429">
            <v>6445328.8799999999</v>
          </cell>
          <cell r="E1429">
            <v>874447.7</v>
          </cell>
          <cell r="F1429">
            <v>-185772.87</v>
          </cell>
          <cell r="G1429">
            <v>7134003.71</v>
          </cell>
        </row>
        <row r="1430">
          <cell r="A1430" t="str">
            <v>7025/Z030/0000</v>
          </cell>
          <cell r="B1430" t="str">
            <v>Miscellaneous;</v>
          </cell>
          <cell r="C1430">
            <v>0</v>
          </cell>
          <cell r="D1430">
            <v>1478.3700000000026</v>
          </cell>
          <cell r="E1430">
            <v>0</v>
          </cell>
          <cell r="F1430">
            <v>0</v>
          </cell>
          <cell r="G1430">
            <v>1478.3700000000026</v>
          </cell>
        </row>
        <row r="1431">
          <cell r="A1431" t="str">
            <v>7025/Z035/0000</v>
          </cell>
          <cell r="B1431" t="str">
            <v>Property Rental;</v>
          </cell>
          <cell r="C1431">
            <v>0</v>
          </cell>
          <cell r="D1431">
            <v>35458.06</v>
          </cell>
          <cell r="E1431">
            <v>15363.08</v>
          </cell>
          <cell r="F1431">
            <v>-12308.73</v>
          </cell>
          <cell r="G1431">
            <v>38512.410000000003</v>
          </cell>
        </row>
        <row r="1432">
          <cell r="A1432" t="str">
            <v>7025/Z045/0000</v>
          </cell>
          <cell r="B1432" t="str">
            <v>Rates;</v>
          </cell>
          <cell r="C1432">
            <v>0</v>
          </cell>
          <cell r="D1432">
            <v>7061149.0299999975</v>
          </cell>
          <cell r="E1432">
            <v>11011639.800000001</v>
          </cell>
          <cell r="F1432">
            <v>-8097338.8799999999</v>
          </cell>
          <cell r="G1432">
            <v>9975449.9499999993</v>
          </cell>
        </row>
        <row r="1433">
          <cell r="A1433" t="str">
            <v>7025/Z050/0000</v>
          </cell>
          <cell r="B1433" t="str">
            <v>Refuse;</v>
          </cell>
          <cell r="C1433">
            <v>0</v>
          </cell>
          <cell r="D1433">
            <v>12240471.99</v>
          </cell>
          <cell r="E1433">
            <v>3274335.89</v>
          </cell>
          <cell r="F1433">
            <v>-1041929.42</v>
          </cell>
          <cell r="G1433">
            <v>14472878.460000001</v>
          </cell>
        </row>
        <row r="1434">
          <cell r="A1434" t="str">
            <v>7025/Z055/0000</v>
          </cell>
          <cell r="B1434" t="str">
            <v>Rent Mohokare;</v>
          </cell>
          <cell r="C1434">
            <v>0</v>
          </cell>
          <cell r="D1434">
            <v>871237.36999999988</v>
          </cell>
          <cell r="E1434">
            <v>200380.7</v>
          </cell>
          <cell r="F1434">
            <v>-127058.1</v>
          </cell>
          <cell r="G1434">
            <v>944559.96999999986</v>
          </cell>
        </row>
        <row r="1435">
          <cell r="A1435" t="str">
            <v>7025/Z060/0000</v>
          </cell>
          <cell r="B1435" t="str">
            <v>Service Fees;</v>
          </cell>
          <cell r="C1435">
            <v>0</v>
          </cell>
          <cell r="D1435">
            <v>8697475.7699999996</v>
          </cell>
          <cell r="E1435">
            <v>0</v>
          </cell>
          <cell r="F1435">
            <v>-19999.98</v>
          </cell>
          <cell r="G1435">
            <v>8677475.7899999991</v>
          </cell>
        </row>
        <row r="1436">
          <cell r="A1436" t="str">
            <v>7025/Z065/0000</v>
          </cell>
          <cell r="B1436" t="str">
            <v>Sewerage;</v>
          </cell>
          <cell r="C1436">
            <v>0</v>
          </cell>
          <cell r="D1436">
            <v>15934826.16</v>
          </cell>
          <cell r="E1436">
            <v>4882383.67</v>
          </cell>
          <cell r="F1436">
            <v>-1596005.23</v>
          </cell>
          <cell r="G1436">
            <v>19221204.599999998</v>
          </cell>
        </row>
        <row r="1437">
          <cell r="A1437" t="str">
            <v>7025/Z070/0000</v>
          </cell>
          <cell r="B1437" t="str">
            <v>Water;</v>
          </cell>
          <cell r="C1437">
            <v>0</v>
          </cell>
          <cell r="D1437">
            <v>25520266.080000006</v>
          </cell>
          <cell r="E1437">
            <v>19397039.870000001</v>
          </cell>
          <cell r="F1437">
            <v>-1573517.45</v>
          </cell>
          <cell r="G1437">
            <v>43343788.5</v>
          </cell>
        </row>
        <row r="1438">
          <cell r="B1438" t="str">
            <v>Main account subtotal</v>
          </cell>
          <cell r="C1438"/>
          <cell r="D1438"/>
          <cell r="E1438"/>
          <cell r="F1438"/>
          <cell r="G1438"/>
          <cell r="H1438"/>
        </row>
        <row r="1439">
          <cell r="A1439">
            <v>7025</v>
          </cell>
          <cell r="B1439" t="str">
            <v>Main account total</v>
          </cell>
          <cell r="C1439"/>
          <cell r="D1439"/>
          <cell r="E1439"/>
          <cell r="F1439"/>
          <cell r="G1439"/>
          <cell r="H1439"/>
        </row>
        <row r="1440">
          <cell r="A1440" t="str">
            <v>---------------</v>
          </cell>
          <cell r="B1440" t="str">
            <v>--------------------------------</v>
          </cell>
          <cell r="C1440" t="str">
            <v>------------</v>
          </cell>
          <cell r="D1440" t="str">
            <v>------------</v>
          </cell>
          <cell r="E1440" t="str">
            <v>------------</v>
          </cell>
          <cell r="F1440" t="str">
            <v>------------</v>
          </cell>
        </row>
        <row r="1441">
          <cell r="A1441">
            <v>7030</v>
          </cell>
          <cell r="B1441" t="str">
            <v>OTHER REC FROM NON-EXCH TRAN</v>
          </cell>
          <cell r="C1441"/>
          <cell r="D1441"/>
          <cell r="E1441"/>
          <cell r="F1441"/>
          <cell r="G1441"/>
          <cell r="H1441"/>
        </row>
        <row r="1442">
          <cell r="A1442" t="str">
            <v>7030/AD00/0000</v>
          </cell>
          <cell r="B1442" t="str">
            <v>Elec Deposit - Escom;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 t="str">
            <v>7030/AD05/0000</v>
          </cell>
          <cell r="B1443" t="str">
            <v>Fuel Deposit - Excel;</v>
          </cell>
          <cell r="C1443">
            <v>0</v>
          </cell>
          <cell r="D1443">
            <v>204.68</v>
          </cell>
          <cell r="E1443">
            <v>0</v>
          </cell>
          <cell r="F1443">
            <v>0</v>
          </cell>
          <cell r="G1443">
            <v>204.68</v>
          </cell>
        </row>
        <row r="1444">
          <cell r="A1444" t="str">
            <v>7030/AD10/0000</v>
          </cell>
          <cell r="B1444" t="str">
            <v>Input VAT;</v>
          </cell>
          <cell r="C1444">
            <v>0</v>
          </cell>
          <cell r="D1444">
            <v>2231959.9000000013</v>
          </cell>
          <cell r="E1444">
            <v>795860.43</v>
          </cell>
          <cell r="F1444">
            <v>-161875.26</v>
          </cell>
          <cell r="G1444">
            <v>2865945.0700000012</v>
          </cell>
        </row>
        <row r="1445">
          <cell r="A1445" t="str">
            <v>7030/AD15/0000</v>
          </cell>
          <cell r="B1445" t="str">
            <v>Interns - Xariep DM;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 t="str">
            <v>7030/AD20/0000</v>
          </cell>
          <cell r="B1446" t="str">
            <v>PAYE Owing - Personnel;</v>
          </cell>
          <cell r="C1446">
            <v>0</v>
          </cell>
          <cell r="D1446">
            <v>-268115</v>
          </cell>
          <cell r="E1446">
            <v>0</v>
          </cell>
          <cell r="F1446">
            <v>0</v>
          </cell>
          <cell r="G1446">
            <v>-268115</v>
          </cell>
          <cell r="H1446">
            <v>-268115</v>
          </cell>
        </row>
        <row r="1447">
          <cell r="A1447" t="str">
            <v>7030/AD25/0000</v>
          </cell>
          <cell r="B1447" t="str">
            <v>Prov Hosp Refund;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</row>
        <row r="1448">
          <cell r="A1448" t="str">
            <v>7030/AD30/0000</v>
          </cell>
          <cell r="B1448" t="str">
            <v>RD Cheques;</v>
          </cell>
          <cell r="C1448">
            <v>0</v>
          </cell>
          <cell r="D1448">
            <v>11047.739999999998</v>
          </cell>
          <cell r="E1448">
            <v>18461.259999999998</v>
          </cell>
          <cell r="F1448">
            <v>-4642.58</v>
          </cell>
          <cell r="G1448">
            <v>24866.42</v>
          </cell>
        </row>
        <row r="1449">
          <cell r="A1449" t="str">
            <v>7030/AD35/0000</v>
          </cell>
          <cell r="B1449" t="str">
            <v>Salary Debtors;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</row>
        <row r="1450">
          <cell r="A1450" t="str">
            <v>7030/AD40/0000</v>
          </cell>
          <cell r="B1450" t="str">
            <v>Sundry Debtors;</v>
          </cell>
          <cell r="C1450">
            <v>0</v>
          </cell>
          <cell r="D1450">
            <v>1262652.6800000002</v>
          </cell>
          <cell r="E1450">
            <v>0</v>
          </cell>
          <cell r="F1450">
            <v>0</v>
          </cell>
          <cell r="G1450">
            <v>1262652.6800000002</v>
          </cell>
        </row>
        <row r="1451">
          <cell r="A1451" t="str">
            <v>7030/AD45/0000</v>
          </cell>
          <cell r="B1451" t="str">
            <v>UIF Debtors;</v>
          </cell>
          <cell r="C1451">
            <v>0</v>
          </cell>
          <cell r="D1451">
            <v>150627.64000000001</v>
          </cell>
          <cell r="E1451">
            <v>0</v>
          </cell>
          <cell r="F1451">
            <v>0</v>
          </cell>
          <cell r="G1451">
            <v>150627.64000000001</v>
          </cell>
        </row>
        <row r="1452">
          <cell r="A1452" t="str">
            <v>7030/AD50/0000</v>
          </cell>
          <cell r="B1452" t="str">
            <v>VAT Control Account;</v>
          </cell>
          <cell r="C1452">
            <v>0</v>
          </cell>
          <cell r="D1452">
            <v>5153283.4599998854</v>
          </cell>
          <cell r="E1452">
            <v>2689706.87</v>
          </cell>
          <cell r="F1452">
            <v>-228700.83000000007</v>
          </cell>
          <cell r="G1452">
            <v>7614289.4999998854</v>
          </cell>
        </row>
        <row r="1453">
          <cell r="A1453" t="str">
            <v>7030/Z090/0000</v>
          </cell>
          <cell r="B1453" t="str">
            <v>Equitable Share Receivable;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</row>
        <row r="1454">
          <cell r="B1454" t="str">
            <v>Main account subtotal</v>
          </cell>
          <cell r="C1454"/>
          <cell r="D1454"/>
          <cell r="E1454"/>
          <cell r="F1454"/>
          <cell r="G1454"/>
          <cell r="H1454"/>
        </row>
        <row r="1455">
          <cell r="A1455">
            <v>7030</v>
          </cell>
          <cell r="B1455" t="str">
            <v>Main account total</v>
          </cell>
          <cell r="C1455"/>
          <cell r="D1455"/>
          <cell r="E1455"/>
          <cell r="F1455"/>
          <cell r="G1455"/>
          <cell r="H1455"/>
        </row>
        <row r="1456">
          <cell r="A1456" t="str">
            <v>---------------</v>
          </cell>
          <cell r="B1456" t="str">
            <v>--------------------------------</v>
          </cell>
          <cell r="C1456" t="str">
            <v>------------</v>
          </cell>
          <cell r="D1456" t="str">
            <v>------------</v>
          </cell>
          <cell r="E1456" t="str">
            <v>------------</v>
          </cell>
          <cell r="F1456" t="str">
            <v>------------</v>
          </cell>
        </row>
        <row r="1457">
          <cell r="A1457">
            <v>7045</v>
          </cell>
          <cell r="B1457" t="str">
            <v>CASH &amp; CASH EQUIVALENTS</v>
          </cell>
          <cell r="C1457"/>
          <cell r="D1457"/>
          <cell r="E1457"/>
          <cell r="F1457"/>
          <cell r="G1457"/>
          <cell r="H1457"/>
        </row>
        <row r="1458">
          <cell r="A1458" t="str">
            <v>7045/DB00/0000</v>
          </cell>
          <cell r="B1458" t="str">
            <v>ABSA Traffic 2810000018;</v>
          </cell>
          <cell r="C1458">
            <v>0</v>
          </cell>
          <cell r="D1458">
            <v>526.45999999999549</v>
          </cell>
          <cell r="E1458">
            <v>1200</v>
          </cell>
          <cell r="F1458">
            <v>-13254.63</v>
          </cell>
          <cell r="G1458">
            <v>-11528.170000000004</v>
          </cell>
        </row>
        <row r="1459">
          <cell r="A1459" t="str">
            <v>7045/DB05/0000</v>
          </cell>
          <cell r="B1459" t="str">
            <v>FNB 53593549308;</v>
          </cell>
          <cell r="C1459">
            <v>0</v>
          </cell>
          <cell r="D1459">
            <v>4211.7500000003492</v>
          </cell>
          <cell r="E1459">
            <v>448143.28</v>
          </cell>
          <cell r="F1459">
            <v>-2233.46</v>
          </cell>
          <cell r="G1459">
            <v>450121.57000000036</v>
          </cell>
        </row>
        <row r="1460">
          <cell r="A1460" t="str">
            <v>7045/DB10/0000</v>
          </cell>
          <cell r="B1460" t="str">
            <v>Petty Cash Advances;</v>
          </cell>
          <cell r="C1460">
            <v>0</v>
          </cell>
          <cell r="D1460">
            <v>1179.9000000000001</v>
          </cell>
          <cell r="E1460">
            <v>0</v>
          </cell>
          <cell r="F1460">
            <v>0</v>
          </cell>
          <cell r="G1460">
            <v>1179.9000000000001</v>
          </cell>
        </row>
        <row r="1461">
          <cell r="A1461" t="str">
            <v>7045/DB15/0000</v>
          </cell>
          <cell r="B1461" t="str">
            <v>Standard 041952766;</v>
          </cell>
          <cell r="C1461">
            <v>0</v>
          </cell>
          <cell r="D1461">
            <v>5548.5000000002328</v>
          </cell>
          <cell r="E1461">
            <v>871777.2</v>
          </cell>
          <cell r="F1461">
            <v>-46138.44</v>
          </cell>
          <cell r="G1461">
            <v>831187.26000000024</v>
          </cell>
        </row>
        <row r="1462">
          <cell r="B1462" t="str">
            <v>Main account subtotal</v>
          </cell>
          <cell r="C1462"/>
          <cell r="D1462"/>
          <cell r="E1462"/>
          <cell r="F1462"/>
          <cell r="G1462"/>
          <cell r="H1462"/>
        </row>
        <row r="1463">
          <cell r="A1463">
            <v>7045</v>
          </cell>
          <cell r="B1463" t="str">
            <v>Main account total</v>
          </cell>
          <cell r="C1463"/>
          <cell r="D1463"/>
          <cell r="E1463"/>
          <cell r="F1463"/>
          <cell r="G1463"/>
          <cell r="H1463"/>
        </row>
        <row r="1464">
          <cell r="A1464" t="str">
            <v>---------------</v>
          </cell>
          <cell r="B1464" t="str">
            <v>--------------------------------</v>
          </cell>
          <cell r="C1464" t="str">
            <v>------------</v>
          </cell>
          <cell r="D1464" t="str">
            <v>------------</v>
          </cell>
          <cell r="E1464" t="str">
            <v>------------</v>
          </cell>
          <cell r="F1464" t="str">
            <v>------------</v>
          </cell>
          <cell r="G1464" t="str">
            <v>--------------</v>
          </cell>
        </row>
        <row r="1465">
          <cell r="A1465" t="str">
            <v>Total Closing B</v>
          </cell>
          <cell r="B1465" t="str">
            <v>alances/SluitingSaldosTotaal:</v>
          </cell>
          <cell r="D1465">
            <v>1.2903498463856522E-4</v>
          </cell>
          <cell r="E1465">
            <v>252228621.53999996</v>
          </cell>
          <cell r="F1465">
            <v>-252228621.5399999</v>
          </cell>
          <cell r="G1465">
            <v>1.29156862385571E-4</v>
          </cell>
          <cell r="H1465">
            <v>2.8870999813079834E-8</v>
          </cell>
        </row>
        <row r="1466">
          <cell r="A1466" t="str">
            <v>===============</v>
          </cell>
          <cell r="B1466" t="str">
            <v>================================</v>
          </cell>
          <cell r="C1466" t="str">
            <v>============</v>
          </cell>
          <cell r="D1466" t="str">
            <v>============</v>
          </cell>
          <cell r="E1466" t="str">
            <v>============</v>
          </cell>
          <cell r="F1466" t="str">
            <v>============</v>
          </cell>
          <cell r="G1466" t="str">
            <v>==============</v>
          </cell>
        </row>
      </sheetData>
      <sheetData sheetId="33"/>
      <sheetData sheetId="3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 &amp;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5"/>
      <sheetName val="SA36"/>
      <sheetName val="SA37"/>
      <sheetName val="NERF"/>
      <sheetName val="MSCOA"/>
      <sheetName val="Compliance assessment"/>
    </sheetNames>
    <sheetDataSet>
      <sheetData sheetId="0"/>
      <sheetData sheetId="1"/>
      <sheetData sheetId="2">
        <row r="2">
          <cell r="B2" t="str">
            <v>2008/9</v>
          </cell>
        </row>
        <row r="30">
          <cell r="B30" t="e">
            <v>#N/A</v>
          </cell>
        </row>
        <row r="33">
          <cell r="B33" t="str">
            <v>Ref</v>
          </cell>
        </row>
        <row r="35">
          <cell r="B35" t="str">
            <v>Surplus/(Deficit) for the year</v>
          </cell>
        </row>
        <row r="93">
          <cell r="B93" t="str">
            <v>FS163 Mohokare</v>
          </cell>
        </row>
        <row r="100">
          <cell r="B100" t="str">
            <v>Table A1 Budget Summary</v>
          </cell>
        </row>
        <row r="101">
          <cell r="B101" t="str">
            <v>Table A2 Budgeted Financial Performance (revenue and expenditure by standard classification)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 &amp;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5"/>
      <sheetName val="SA36"/>
      <sheetName val="SA37"/>
      <sheetName val="NERF"/>
      <sheetName val="MSCOA"/>
      <sheetName val="Compliance assessment"/>
      <sheetName val="A1 Schedule Municipal Budget - "/>
    </sheetNames>
    <sheetDataSet>
      <sheetData sheetId="0" refreshError="1"/>
      <sheetData sheetId="1" refreshError="1"/>
      <sheetData sheetId="2" refreshError="1">
        <row r="10">
          <cell r="B10" t="str">
            <v>Outcome</v>
          </cell>
        </row>
        <row r="32">
          <cell r="B32" t="str">
            <v>Vote Description</v>
          </cell>
        </row>
        <row r="102">
          <cell r="B102" t="str">
            <v>Table A3 Budgeted Financial Performance (revenue and expenditure by municipal vote)</v>
          </cell>
        </row>
        <row r="103">
          <cell r="B103" t="str">
            <v>Table A4 Budgeted Financial Performance (revenue and expenditure)</v>
          </cell>
        </row>
        <row r="104">
          <cell r="B104" t="str">
            <v>Table A5 Budgeted Capital Expenditure by vote, standard classification and funding</v>
          </cell>
        </row>
        <row r="105">
          <cell r="B105" t="str">
            <v>Table A6 Budgeted Financial Position</v>
          </cell>
        </row>
        <row r="106">
          <cell r="B106" t="str">
            <v>Table A7 Budgeted Cash Flows</v>
          </cell>
        </row>
        <row r="107">
          <cell r="B107" t="str">
            <v>Table A8 Cash backed reserves/accumulated surplus reconciliation</v>
          </cell>
        </row>
        <row r="108">
          <cell r="B108" t="str">
            <v>Table A9 Asset Management</v>
          </cell>
        </row>
        <row r="109">
          <cell r="B109" t="str">
            <v>Table A10 Basic service delivery measurement</v>
          </cell>
        </row>
        <row r="112">
          <cell r="B112" t="str">
            <v>Supporting Table SA2 Matrix Financial Performance Budget (revenue source/expenditure type and dept.)</v>
          </cell>
        </row>
        <row r="114">
          <cell r="B114" t="str">
            <v>Supporting Table SA4 Reconciliation of IDP strategic objectives and budget (revenue)</v>
          </cell>
        </row>
        <row r="115">
          <cell r="B115" t="str">
            <v>Supporting Table SA5 Reconciliation of IDP strategic objectives and budget (operating expenditure)</v>
          </cell>
        </row>
        <row r="116">
          <cell r="B116" t="str">
            <v>Supporting Table SA6 Reconciliation of IDP strategic objectives and budget (capital expenditure)</v>
          </cell>
        </row>
        <row r="117">
          <cell r="B117" t="str">
            <v>Supporting Table SA7 Measureable performance objectives</v>
          </cell>
        </row>
        <row r="121">
          <cell r="B121" t="str">
            <v>Supporting Table SA11 Property rates summary</v>
          </cell>
        </row>
        <row r="124">
          <cell r="B124" t="str">
            <v>Supporting Table SA14 Household bills</v>
          </cell>
        </row>
        <row r="125">
          <cell r="B125" t="str">
            <v>Supporting Table SA15 Investment particulars by type</v>
          </cell>
        </row>
        <row r="127">
          <cell r="B127" t="str">
            <v>Supporting Table SA17 Borrowing</v>
          </cell>
        </row>
        <row r="128">
          <cell r="B128" t="str">
            <v>Supporting Table SA18 Transfers and grant receipts</v>
          </cell>
        </row>
        <row r="129">
          <cell r="B129" t="str">
            <v>Supporting Table SA19 Expenditure on transfers and grant programme</v>
          </cell>
        </row>
        <row r="132">
          <cell r="B132" t="str">
            <v>Supporting Table SA22 Summary councillor and staff benefits</v>
          </cell>
        </row>
        <row r="135">
          <cell r="B135" t="str">
            <v>Supporting Table SA25 Budgeted monthly revenue and expenditure</v>
          </cell>
        </row>
        <row r="140">
          <cell r="B140" t="str">
            <v>Supporting Table SA30 Budgeted monthly cash flow</v>
          </cell>
        </row>
        <row r="144">
          <cell r="B144" t="str">
            <v>Supporting Table SA34a Capital expenditure on new assets by asset class</v>
          </cell>
        </row>
      </sheetData>
      <sheetData sheetId="3" refreshError="1">
        <row r="2">
          <cell r="Q2" t="str">
            <v>Yes</v>
          </cell>
          <cell r="Z2" t="str">
            <v xml:space="preserve">  Equitable share</v>
          </cell>
          <cell r="AA2" t="str">
            <v xml:space="preserve">  Health subsidy</v>
          </cell>
          <cell r="AB2" t="str">
            <v xml:space="preserve">  Municipal Infrastructure (MIG)</v>
          </cell>
        </row>
        <row r="3">
          <cell r="Q3" t="str">
            <v>No</v>
          </cell>
          <cell r="Z3" t="str">
            <v xml:space="preserve">  Levy replacement</v>
          </cell>
          <cell r="AA3" t="str">
            <v xml:space="preserve">  Ambulance subsidy</v>
          </cell>
          <cell r="AB3" t="str">
            <v xml:space="preserve">  Public Transport</v>
          </cell>
        </row>
        <row r="4">
          <cell r="Z4" t="str">
            <v xml:space="preserve">  Finance Management</v>
          </cell>
          <cell r="AA4" t="str">
            <v xml:space="preserve">  Housing</v>
          </cell>
          <cell r="AB4" t="str">
            <v xml:space="preserve">  Public Works</v>
          </cell>
        </row>
        <row r="5">
          <cell r="Z5" t="str">
            <v xml:space="preserve">  Municipal Systems Improvement</v>
          </cell>
          <cell r="AA5" t="str">
            <v xml:space="preserve">  Sports and Recreation</v>
          </cell>
          <cell r="AB5" t="str">
            <v xml:space="preserve">  Sport and Recreation</v>
          </cell>
        </row>
        <row r="6">
          <cell r="Z6" t="str">
            <v xml:space="preserve">  Restructuring</v>
          </cell>
          <cell r="AB6" t="str">
            <v xml:space="preserve">  Water Affairs</v>
          </cell>
        </row>
        <row r="7">
          <cell r="Z7" t="str">
            <v xml:space="preserve">  Department of Water Affairs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 &amp;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5"/>
      <sheetName val="SA36"/>
      <sheetName val="SA37"/>
      <sheetName val="NERF"/>
      <sheetName val="MSCOA"/>
      <sheetName val="Compliance assessment"/>
    </sheetNames>
    <sheetDataSet>
      <sheetData sheetId="0" refreshError="1"/>
      <sheetData sheetId="1" refreshError="1"/>
      <sheetData sheetId="2" refreshError="1">
        <row r="2">
          <cell r="B2" t="str">
            <v>2008/9</v>
          </cell>
        </row>
        <row r="3">
          <cell r="B3" t="str">
            <v>2007/8</v>
          </cell>
        </row>
        <row r="4">
          <cell r="B4" t="str">
            <v>2006/7</v>
          </cell>
        </row>
        <row r="5">
          <cell r="B5" t="str">
            <v>Current Year 2009/10</v>
          </cell>
        </row>
        <row r="7">
          <cell r="B7" t="str">
            <v>2010/11 Medium Term Revenue &amp; Expenditure Framework</v>
          </cell>
        </row>
        <row r="9">
          <cell r="B9" t="str">
            <v>Audited Outcome</v>
          </cell>
        </row>
        <row r="11">
          <cell r="B11" t="str">
            <v>Pre-audit outcome</v>
          </cell>
        </row>
        <row r="12">
          <cell r="B12" t="str">
            <v>Original Budget</v>
          </cell>
        </row>
        <row r="13">
          <cell r="B13" t="str">
            <v>Adjusted Budget</v>
          </cell>
        </row>
        <row r="14">
          <cell r="B14" t="str">
            <v>Full Year Forecast</v>
          </cell>
        </row>
        <row r="15">
          <cell r="B15" t="str">
            <v>Budget Year 2010/11</v>
          </cell>
        </row>
        <row r="16">
          <cell r="B16" t="str">
            <v>Budget Year +1 2011/12</v>
          </cell>
        </row>
        <row r="17">
          <cell r="B17" t="str">
            <v>Budget Year +2 2012/13</v>
          </cell>
        </row>
        <row r="30">
          <cell r="B30" t="str">
            <v>Description</v>
          </cell>
        </row>
        <row r="33">
          <cell r="B33" t="str">
            <v>Ref</v>
          </cell>
        </row>
        <row r="35">
          <cell r="B35" t="str">
            <v>Surplus/(Deficit) for the year</v>
          </cell>
        </row>
        <row r="93">
          <cell r="B93" t="str">
            <v>EC109 Koukamma</v>
          </cell>
        </row>
        <row r="103">
          <cell r="B103" t="str">
            <v>Table A4 Budgeted Financial Performance (revenue and expenditure)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a"/>
      <sheetName val="SA12b"/>
      <sheetName val="SA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4d"/>
      <sheetName val="SA35"/>
      <sheetName val="SA36"/>
      <sheetName val="SA37"/>
      <sheetName val="NERF"/>
      <sheetName val="MSCOA"/>
      <sheetName val="Compliance assessment"/>
    </sheetNames>
    <sheetDataSet>
      <sheetData sheetId="0" refreshError="1"/>
      <sheetData sheetId="1" refreshError="1"/>
      <sheetData sheetId="2" refreshError="1">
        <row r="2">
          <cell r="B2" t="str">
            <v>2010/11</v>
          </cell>
        </row>
        <row r="8">
          <cell r="B8" t="str">
            <v>LTFS</v>
          </cell>
        </row>
        <row r="11">
          <cell r="B11" t="str">
            <v>Pre-audit outcome</v>
          </cell>
        </row>
        <row r="18">
          <cell r="B18" t="str">
            <v>Forecast 2015/16</v>
          </cell>
        </row>
        <row r="19">
          <cell r="B19" t="str">
            <v>Forecast 2016/17</v>
          </cell>
        </row>
        <row r="20">
          <cell r="B20" t="str">
            <v>Forecast 2017/18</v>
          </cell>
        </row>
        <row r="21">
          <cell r="B21" t="str">
            <v>Forecast 2018/19</v>
          </cell>
        </row>
        <row r="22">
          <cell r="B22" t="str">
            <v>Forecast 2019/20</v>
          </cell>
        </row>
        <row r="23">
          <cell r="B23" t="str">
            <v>Forecast 2020/21</v>
          </cell>
        </row>
        <row r="24">
          <cell r="B24" t="str">
            <v>Forecast 2021/22</v>
          </cell>
        </row>
        <row r="25">
          <cell r="B25" t="str">
            <v>Forecast 2022/23</v>
          </cell>
        </row>
        <row r="26">
          <cell r="B26" t="str">
            <v>Forecast 2023/24</v>
          </cell>
        </row>
        <row r="27">
          <cell r="B27" t="str">
            <v>Forecast 2024/25</v>
          </cell>
        </row>
        <row r="28">
          <cell r="B28" t="str">
            <v>Forecast 2025/26</v>
          </cell>
        </row>
        <row r="29">
          <cell r="B29" t="str">
            <v>Forecast 2026/27</v>
          </cell>
        </row>
        <row r="34">
          <cell r="B34" t="str">
            <v>References</v>
          </cell>
        </row>
        <row r="51">
          <cell r="B51" t="str">
            <v>1996 Census</v>
          </cell>
        </row>
        <row r="52">
          <cell r="B52" t="str">
            <v>2001 Census</v>
          </cell>
        </row>
        <row r="54">
          <cell r="B54" t="str">
            <v>Previous target year to complete</v>
          </cell>
        </row>
        <row r="55">
          <cell r="B55" t="str">
            <v>Present value</v>
          </cell>
        </row>
        <row r="111">
          <cell r="B111" t="str">
            <v>Supporting Table SA1 Supportinging detail to 'Budgeted Financial Performance'</v>
          </cell>
        </row>
        <row r="113">
          <cell r="B113" t="str">
            <v>Supporting Table SA3 Supportinging detail to 'Budgeted Financial Position'</v>
          </cell>
        </row>
        <row r="118">
          <cell r="B118" t="str">
            <v>Supporting Table SA8 Performance indicators and benchmarks</v>
          </cell>
        </row>
        <row r="119">
          <cell r="B119" t="str">
            <v>Supporting Table SA9 Social, economic and demographic statistics and assumptions</v>
          </cell>
        </row>
        <row r="120">
          <cell r="B120" t="str">
            <v>Supporting Table SA10 Funding measurement</v>
          </cell>
        </row>
        <row r="122">
          <cell r="B122" t="str">
            <v>Supporting Table SA12a Property rates by category (current year)</v>
          </cell>
        </row>
        <row r="123">
          <cell r="B123" t="str">
            <v>Supporting Table SA12b Property rates by category (budget year)</v>
          </cell>
        </row>
        <row r="124">
          <cell r="B124" t="str">
            <v>Supporting Table SA13 Service Tariffs by category</v>
          </cell>
        </row>
        <row r="127">
          <cell r="B127" t="str">
            <v>Supporting Table SA16 Investment particulars by maturity</v>
          </cell>
        </row>
        <row r="131">
          <cell r="B131" t="str">
            <v>Supporting Table SA20 Reconciliation of transfers, grant receipts and unspent funds</v>
          </cell>
        </row>
        <row r="132">
          <cell r="B132" t="str">
            <v>Supporting Table SA21 Transfers and grants made by the municipality</v>
          </cell>
        </row>
        <row r="134">
          <cell r="B134" t="str">
            <v>Supporting Table SA23 Salaries, allowances &amp; benefits (political office bearers/councillors/senior managers)</v>
          </cell>
        </row>
        <row r="135">
          <cell r="B135" t="str">
            <v>Supporting Table SA24 Summary of personnel numbers</v>
          </cell>
        </row>
        <row r="137">
          <cell r="B137" t="str">
            <v>Supporting Table SA26 Budgeted monthly revenue and expenditure (municipal vote)</v>
          </cell>
        </row>
        <row r="138">
          <cell r="B138" t="str">
            <v>Supporting Table SA27 Budgeted monthly revenue and expenditure (standard classification)</v>
          </cell>
        </row>
        <row r="139">
          <cell r="B139" t="str">
            <v>Supporting Table SA28 Budgeted monthly capital expenditure (municipal vote)</v>
          </cell>
        </row>
        <row r="140">
          <cell r="B140" t="str">
            <v>Supporting Table SA29 Budgeted monthly capital expenditure (standard classification)</v>
          </cell>
        </row>
        <row r="142">
          <cell r="B142" t="str">
            <v>NOT REQUIRED - municipality does not have entities</v>
          </cell>
        </row>
        <row r="143">
          <cell r="B143" t="str">
            <v>Supporting Table SA32 List of external mechanisms</v>
          </cell>
        </row>
        <row r="144">
          <cell r="B144" t="str">
            <v>Supporting Table SA33 Contracts having future budgetary implications</v>
          </cell>
        </row>
        <row r="146">
          <cell r="B146" t="str">
            <v>Supporting Table SA34b Capital expenditure on the renewal of existing assets by asset class</v>
          </cell>
        </row>
        <row r="147">
          <cell r="B147" t="str">
            <v>Supporting Table SA34c Repairs and maintenance expenditure by asset class</v>
          </cell>
        </row>
        <row r="148">
          <cell r="B148" t="str">
            <v>Supporting Table SA34d Depreciation by asset class</v>
          </cell>
        </row>
        <row r="149">
          <cell r="B149" t="str">
            <v>Supporting Table SA35 Future financial implications of the capital budget</v>
          </cell>
        </row>
        <row r="150">
          <cell r="B150" t="str">
            <v>Supporting Table SA36 Detailed capital budget</v>
          </cell>
        </row>
        <row r="151">
          <cell r="B151" t="str">
            <v>Supporting Table SA37 Projects delayed from previous financial year/s</v>
          </cell>
        </row>
      </sheetData>
      <sheetData sheetId="3" refreshError="1">
        <row r="2">
          <cell r="Q2" t="str">
            <v>Yes</v>
          </cell>
          <cell r="R2" t="str">
            <v>&lt;1</v>
          </cell>
          <cell r="S2" t="str">
            <v>&lt;4</v>
          </cell>
          <cell r="T2" t="str">
            <v>Market</v>
          </cell>
          <cell r="U2" t="str">
            <v>Land &amp; impr.</v>
          </cell>
          <cell r="V2" t="str">
            <v>Yes</v>
          </cell>
          <cell r="W2" t="str">
            <v>Uniform</v>
          </cell>
          <cell r="X2" t="str">
            <v>Yrs</v>
          </cell>
        </row>
        <row r="3">
          <cell r="R3">
            <v>1</v>
          </cell>
          <cell r="S3">
            <v>4</v>
          </cell>
          <cell r="T3" t="str">
            <v>Dep.Replace</v>
          </cell>
          <cell r="U3" t="str">
            <v>Land only</v>
          </cell>
          <cell r="V3" t="str">
            <v>No</v>
          </cell>
          <cell r="W3" t="str">
            <v>Variable</v>
          </cell>
          <cell r="X3" t="str">
            <v>Mths</v>
          </cell>
        </row>
        <row r="4">
          <cell r="R4">
            <v>2</v>
          </cell>
          <cell r="S4">
            <v>5</v>
          </cell>
          <cell r="T4" t="str">
            <v>Other</v>
          </cell>
          <cell r="U4" t="str">
            <v>Other</v>
          </cell>
        </row>
        <row r="5">
          <cell r="R5">
            <v>3</v>
          </cell>
          <cell r="S5">
            <v>6</v>
          </cell>
        </row>
        <row r="6">
          <cell r="R6">
            <v>4</v>
          </cell>
          <cell r="S6" t="str">
            <v>6-10</v>
          </cell>
        </row>
        <row r="7">
          <cell r="R7">
            <v>5</v>
          </cell>
          <cell r="S7" t="str">
            <v>&gt;10</v>
          </cell>
        </row>
        <row r="8">
          <cell r="R8" t="str">
            <v>&gt;5</v>
          </cell>
        </row>
        <row r="16">
          <cell r="Z16" t="str">
            <v>Infrastructure - Road transport</v>
          </cell>
          <cell r="AA16" t="str">
            <v>Roads, Pavements &amp; Bridges</v>
          </cell>
        </row>
        <row r="17">
          <cell r="Z17" t="str">
            <v>Infrastructure - Electricity</v>
          </cell>
          <cell r="AA17" t="str">
            <v>Storm water</v>
          </cell>
        </row>
        <row r="18">
          <cell r="Z18" t="str">
            <v>Infrastructure - Water</v>
          </cell>
          <cell r="AA18" t="str">
            <v>Generation</v>
          </cell>
        </row>
        <row r="19">
          <cell r="Z19" t="str">
            <v>Infrastructure - Sanitation</v>
          </cell>
          <cell r="AA19" t="str">
            <v>Transmission &amp; Reticulation</v>
          </cell>
        </row>
        <row r="20">
          <cell r="Z20" t="str">
            <v>Infrastructure - Other</v>
          </cell>
          <cell r="AA20" t="str">
            <v>Street Lighting</v>
          </cell>
        </row>
        <row r="21">
          <cell r="Z21" t="str">
            <v>Community</v>
          </cell>
          <cell r="AA21" t="str">
            <v>Dams &amp; Reservoirs</v>
          </cell>
        </row>
        <row r="22">
          <cell r="Z22" t="str">
            <v>Heritage Assets</v>
          </cell>
          <cell r="AA22" t="str">
            <v>Water purification</v>
          </cell>
        </row>
        <row r="23">
          <cell r="Z23" t="str">
            <v>Investment Properties</v>
          </cell>
          <cell r="AA23" t="str">
            <v>Reticulation</v>
          </cell>
        </row>
        <row r="24">
          <cell r="Z24" t="str">
            <v>Other Assets</v>
          </cell>
          <cell r="AA24" t="str">
            <v>Sewerage purification</v>
          </cell>
        </row>
        <row r="25">
          <cell r="Z25" t="str">
            <v>Agricultural assets</v>
          </cell>
          <cell r="AA25" t="str">
            <v>Waste Management</v>
          </cell>
        </row>
        <row r="26">
          <cell r="Z26" t="str">
            <v>Biological assets</v>
          </cell>
          <cell r="AA26" t="str">
            <v>Transportation</v>
          </cell>
        </row>
        <row r="27">
          <cell r="Z27" t="str">
            <v>Intangibles</v>
          </cell>
          <cell r="AA27" t="str">
            <v>Gas</v>
          </cell>
        </row>
        <row r="28">
          <cell r="Z28" t="str">
            <v>Other</v>
          </cell>
          <cell r="AA28" t="str">
            <v>Parks &amp; gardens</v>
          </cell>
        </row>
        <row r="29">
          <cell r="AA29" t="str">
            <v>Sportsfields &amp; stadia</v>
          </cell>
        </row>
        <row r="30">
          <cell r="AA30" t="str">
            <v>Swimming pools</v>
          </cell>
        </row>
        <row r="31">
          <cell r="AA31" t="str">
            <v>Community halls</v>
          </cell>
        </row>
        <row r="32">
          <cell r="AA32" t="str">
            <v>Libraries</v>
          </cell>
        </row>
        <row r="33">
          <cell r="AA33" t="str">
            <v>Recreational facilities</v>
          </cell>
        </row>
        <row r="34">
          <cell r="AA34" t="str">
            <v>Fire, safety &amp; emergency</v>
          </cell>
        </row>
        <row r="35">
          <cell r="AA35" t="str">
            <v>Security and policing</v>
          </cell>
        </row>
        <row r="36">
          <cell r="AA36" t="str">
            <v>Buses</v>
          </cell>
        </row>
        <row r="37">
          <cell r="AA37" t="str">
            <v>Clinics</v>
          </cell>
        </row>
        <row r="38">
          <cell r="AA38" t="str">
            <v>Museums &amp; Art Galleries</v>
          </cell>
        </row>
        <row r="39">
          <cell r="AA39" t="str">
            <v>Cemeteries</v>
          </cell>
        </row>
        <row r="40">
          <cell r="AA40" t="str">
            <v>Social rental housing</v>
          </cell>
        </row>
        <row r="41">
          <cell r="AA41" t="str">
            <v>Buildings</v>
          </cell>
        </row>
        <row r="42">
          <cell r="AA42" t="str">
            <v>Housing development</v>
          </cell>
        </row>
        <row r="43">
          <cell r="AA43" t="str">
            <v>General vehicles</v>
          </cell>
        </row>
        <row r="44">
          <cell r="AA44" t="str">
            <v>Specialised vehicles - Refuse</v>
          </cell>
        </row>
        <row r="45">
          <cell r="AA45" t="str">
            <v>Specialised vehicles - Fire</v>
          </cell>
        </row>
        <row r="46">
          <cell r="AA46" t="str">
            <v>Specialised vehicles - Conservancy</v>
          </cell>
        </row>
        <row r="47">
          <cell r="AA47" t="str">
            <v>Specialised vehicles - Ambulances</v>
          </cell>
        </row>
        <row r="48">
          <cell r="AA48" t="str">
            <v>Plant &amp; equipment</v>
          </cell>
        </row>
        <row r="49">
          <cell r="AA49" t="str">
            <v>Computers - hardware/equipment</v>
          </cell>
        </row>
        <row r="50">
          <cell r="AA50" t="str">
            <v>Furniture and other office equipment</v>
          </cell>
        </row>
        <row r="51">
          <cell r="AA51" t="str">
            <v>Abattoirs</v>
          </cell>
        </row>
        <row r="52">
          <cell r="AA52" t="str">
            <v>Markets</v>
          </cell>
        </row>
        <row r="53">
          <cell r="AA53" t="str">
            <v>Civic Land and Buildings</v>
          </cell>
        </row>
        <row r="54">
          <cell r="AA54" t="str">
            <v>Other Buildings</v>
          </cell>
        </row>
        <row r="55">
          <cell r="AA55" t="str">
            <v>Other Land</v>
          </cell>
        </row>
        <row r="56">
          <cell r="AA56" t="str">
            <v>Surplus Assets - (Investment or Inventory)</v>
          </cell>
        </row>
        <row r="57">
          <cell r="AA57" t="str">
            <v>Computers - software &amp; programming</v>
          </cell>
        </row>
        <row r="58">
          <cell r="AA58" t="str">
            <v>Other</v>
          </cell>
        </row>
      </sheetData>
      <sheetData sheetId="4" refreshError="1">
        <row r="2">
          <cell r="A2" t="str">
            <v>Vote 1 - COUNCIL &amp; EXECUTIVE</v>
          </cell>
        </row>
        <row r="3">
          <cell r="A3" t="str">
            <v>Vote 2 - FINANCE</v>
          </cell>
          <cell r="D3" t="str">
            <v>1.1 - Mayor &amp; Council</v>
          </cell>
        </row>
        <row r="4">
          <cell r="A4" t="str">
            <v>Vote 3 - CORPORATE SERVICES</v>
          </cell>
          <cell r="D4" t="str">
            <v>1.2 - Municipal Manager</v>
          </cell>
        </row>
        <row r="5">
          <cell r="A5" t="str">
            <v>Vote 4 - COMMUNITY SERVICES</v>
          </cell>
          <cell r="D5" t="str">
            <v>1.3 - IDP_LED</v>
          </cell>
        </row>
        <row r="6">
          <cell r="A6" t="str">
            <v>Vote 5 - TECHNICAL SERVICES</v>
          </cell>
          <cell r="D6" t="str">
            <v>1.4 - [Name of sub-vote]</v>
          </cell>
        </row>
        <row r="7">
          <cell r="A7" t="str">
            <v>Vote 6 - [NAME OF VOTE 6]</v>
          </cell>
          <cell r="D7" t="str">
            <v>1.5 - [Name of sub-vote]</v>
          </cell>
        </row>
        <row r="8">
          <cell r="A8" t="str">
            <v>Vote 7 - [NAME OF VOTE 7]</v>
          </cell>
          <cell r="D8" t="str">
            <v>1.6 - [Name of sub-vote]</v>
          </cell>
        </row>
        <row r="9">
          <cell r="A9" t="str">
            <v>Vote 8 - [NAME OF VOTE 8]</v>
          </cell>
          <cell r="D9" t="str">
            <v>1.7 - [Name of sub-vote]</v>
          </cell>
        </row>
        <row r="10">
          <cell r="A10" t="str">
            <v>Vote 9 - [NAME OF VOTE 9]</v>
          </cell>
          <cell r="D10" t="str">
            <v>1.8 - [Name of sub-vote]</v>
          </cell>
        </row>
        <row r="11">
          <cell r="A11" t="str">
            <v>Vote 10 - [NAME OF VOTE 10]</v>
          </cell>
          <cell r="D11" t="str">
            <v>1.9 - [Name of sub-vote]</v>
          </cell>
        </row>
        <row r="12">
          <cell r="A12" t="str">
            <v>Vote 11 - [NAME OF VOTE 11]</v>
          </cell>
          <cell r="D12" t="str">
            <v>1.10 - [Name of sub-vote]</v>
          </cell>
        </row>
        <row r="13">
          <cell r="A13" t="str">
            <v>Vote 12 - [NAME OF VOTE 12]</v>
          </cell>
        </row>
        <row r="14">
          <cell r="A14" t="str">
            <v>Vote 13 - [NAME OF VOTE 13]</v>
          </cell>
          <cell r="D14" t="str">
            <v>2.1 - Chief Financial Officer</v>
          </cell>
        </row>
        <row r="15">
          <cell r="A15" t="str">
            <v>Vote 14 - [NAME OF VOTE 14]</v>
          </cell>
          <cell r="D15" t="str">
            <v>2.2 - Finance</v>
          </cell>
        </row>
        <row r="16">
          <cell r="A16" t="str">
            <v>Vote 15 - [NAME OF VOTE 15]</v>
          </cell>
          <cell r="D16" t="str">
            <v>2.3 - Property Rates</v>
          </cell>
        </row>
        <row r="17">
          <cell r="D17" t="str">
            <v>2.4 - [Name of sub-vote]</v>
          </cell>
        </row>
        <row r="18">
          <cell r="D18" t="str">
            <v>2.5 - [Name of sub-vote]</v>
          </cell>
        </row>
        <row r="19">
          <cell r="D19" t="str">
            <v>2.6 - [Name of sub-vote]</v>
          </cell>
        </row>
        <row r="20">
          <cell r="D20" t="str">
            <v>2.7 - [Name of sub-vote]</v>
          </cell>
        </row>
        <row r="21">
          <cell r="D21" t="str">
            <v>2.8 - [Name of sub-vote]</v>
          </cell>
        </row>
        <row r="22">
          <cell r="D22" t="str">
            <v>2.9 - [Name of sub-vote]</v>
          </cell>
        </row>
        <row r="23">
          <cell r="D23" t="str">
            <v>2.10 - [Name of sub-vote]</v>
          </cell>
        </row>
        <row r="25">
          <cell r="D25" t="str">
            <v>3.1 - Human Resource</v>
          </cell>
        </row>
        <row r="26">
          <cell r="D26" t="str">
            <v>3.2 - Information Technology</v>
          </cell>
        </row>
        <row r="27">
          <cell r="D27" t="str">
            <v>3.3 - Council Properties</v>
          </cell>
        </row>
        <row r="28">
          <cell r="D28" t="str">
            <v>3.4 - Camps</v>
          </cell>
        </row>
        <row r="29">
          <cell r="D29" t="str">
            <v>3.5 - Other administration</v>
          </cell>
        </row>
        <row r="30">
          <cell r="D30" t="str">
            <v>3.6 - Manager Administration</v>
          </cell>
        </row>
        <row r="31">
          <cell r="D31" t="str">
            <v>3.7 - [Name of sub-vote]</v>
          </cell>
        </row>
        <row r="32">
          <cell r="D32" t="str">
            <v>3.8 - [Name of sub-vote]</v>
          </cell>
        </row>
        <row r="33">
          <cell r="D33" t="str">
            <v>3.9 - [Name of sub-vote]</v>
          </cell>
        </row>
        <row r="34">
          <cell r="D34" t="str">
            <v>3.10 - [Name of sub-vote]</v>
          </cell>
        </row>
        <row r="36">
          <cell r="D36" t="str">
            <v>4.1 - Libraries</v>
          </cell>
        </row>
        <row r="37">
          <cell r="D37" t="str">
            <v>4.2 - Community Halls</v>
          </cell>
        </row>
        <row r="38">
          <cell r="D38" t="str">
            <v>4.3 - Cemeteries</v>
          </cell>
        </row>
        <row r="39">
          <cell r="D39" t="str">
            <v>4.4 - Other Community</v>
          </cell>
        </row>
        <row r="40">
          <cell r="D40" t="str">
            <v>4.5 - Traffic</v>
          </cell>
        </row>
        <row r="41">
          <cell r="D41" t="str">
            <v>4.6 - Fire Fighting</v>
          </cell>
        </row>
        <row r="42">
          <cell r="D42" t="str">
            <v>4.7 - Pound</v>
          </cell>
        </row>
        <row r="43">
          <cell r="D43" t="str">
            <v>4.8 - Parks</v>
          </cell>
        </row>
        <row r="44">
          <cell r="D44" t="str">
            <v>4.9 - Sportsgrounds</v>
          </cell>
        </row>
        <row r="45">
          <cell r="D45" t="str">
            <v>4.10 - Housing (Pub &amp; Personnel)</v>
          </cell>
        </row>
        <row r="47">
          <cell r="D47" t="str">
            <v>5.1 - Solid waste</v>
          </cell>
        </row>
        <row r="48">
          <cell r="D48" t="str">
            <v>5.2 - Sanitation</v>
          </cell>
        </row>
        <row r="49">
          <cell r="D49" t="str">
            <v>5.3 - Roads &amp; Streets</v>
          </cell>
        </row>
        <row r="50">
          <cell r="D50" t="str">
            <v xml:space="preserve">5.4 - Water </v>
          </cell>
        </row>
        <row r="51">
          <cell r="D51" t="str">
            <v>5.5 - Electricity</v>
          </cell>
        </row>
        <row r="52">
          <cell r="D52" t="str">
            <v>5.6 - Manager Technical services</v>
          </cell>
        </row>
        <row r="53">
          <cell r="D53" t="str">
            <v>5.7 - [Name of sub-vote]</v>
          </cell>
        </row>
        <row r="54">
          <cell r="D54" t="str">
            <v>5.8 - [Name of sub-vote]</v>
          </cell>
        </row>
        <row r="55">
          <cell r="D55" t="str">
            <v>5.9 - [Name of sub-vote]</v>
          </cell>
        </row>
        <row r="56">
          <cell r="D56" t="str">
            <v>5.10 - [Name of sub-vote]</v>
          </cell>
        </row>
        <row r="58">
          <cell r="D58" t="str">
            <v>6.1 - [Name of sub-vote]</v>
          </cell>
        </row>
        <row r="59">
          <cell r="D59" t="str">
            <v>6.2 - [Name of sub-vote]</v>
          </cell>
        </row>
        <row r="60">
          <cell r="D60" t="str">
            <v>6.3 - [Name of sub-vote]</v>
          </cell>
        </row>
        <row r="61">
          <cell r="D61" t="str">
            <v>6.4 - [Name of sub-vote]</v>
          </cell>
        </row>
        <row r="62">
          <cell r="D62" t="str">
            <v>6.5 - [Name of sub-vote]</v>
          </cell>
        </row>
        <row r="63">
          <cell r="D63" t="str">
            <v>6.6 - [Name of sub-vote]</v>
          </cell>
        </row>
        <row r="64">
          <cell r="D64" t="str">
            <v>6.7 - [Name of sub-vote]</v>
          </cell>
        </row>
        <row r="65">
          <cell r="D65" t="str">
            <v>6.8 - [Name of sub-vote]</v>
          </cell>
        </row>
        <row r="66">
          <cell r="D66" t="str">
            <v>6.9 - [Name of sub-vote]</v>
          </cell>
        </row>
        <row r="67">
          <cell r="D67" t="str">
            <v>6.10 - [Name of sub-vote]</v>
          </cell>
        </row>
        <row r="69">
          <cell r="D69" t="str">
            <v>7.1 - [Name of sub-vote]</v>
          </cell>
        </row>
        <row r="70">
          <cell r="D70" t="str">
            <v>7.2 - [Name of sub-vote]</v>
          </cell>
        </row>
        <row r="71">
          <cell r="D71" t="str">
            <v>7.3 - [Name of sub-vote]</v>
          </cell>
        </row>
        <row r="72">
          <cell r="D72" t="str">
            <v>7.4 - [Name of sub-vote]</v>
          </cell>
        </row>
        <row r="73">
          <cell r="D73" t="str">
            <v>7.5 - [Name of sub-vote]</v>
          </cell>
        </row>
        <row r="74">
          <cell r="D74" t="str">
            <v>7.6 - [Name of sub-vote]</v>
          </cell>
        </row>
        <row r="75">
          <cell r="D75" t="str">
            <v>7.7 - [Name of sub-vote]</v>
          </cell>
        </row>
        <row r="76">
          <cell r="D76" t="str">
            <v>7.8 - [Name of sub-vote]</v>
          </cell>
        </row>
        <row r="77">
          <cell r="D77" t="str">
            <v>7.9 - [Name of sub-vote]</v>
          </cell>
        </row>
        <row r="78">
          <cell r="D78" t="str">
            <v>7.10 - [Name of sub-vote]</v>
          </cell>
        </row>
        <row r="80">
          <cell r="D80" t="str">
            <v>8.1 - [Name of sub-vote]</v>
          </cell>
        </row>
        <row r="81">
          <cell r="D81" t="str">
            <v>8.2 - [Name of sub-vote]</v>
          </cell>
        </row>
        <row r="82">
          <cell r="D82" t="str">
            <v>8.3 - [Name of sub-vote]</v>
          </cell>
        </row>
        <row r="83">
          <cell r="D83" t="str">
            <v>8.4 - [Name of sub-vote]</v>
          </cell>
        </row>
        <row r="84">
          <cell r="D84" t="str">
            <v>8.5 - [Name of sub-vote]</v>
          </cell>
        </row>
        <row r="85">
          <cell r="D85" t="str">
            <v>8.6 - [Name of sub-vote]</v>
          </cell>
        </row>
        <row r="86">
          <cell r="D86" t="str">
            <v>8.7 - [Name of sub-vote]</v>
          </cell>
        </row>
        <row r="87">
          <cell r="D87" t="str">
            <v>8.8 - [Name of sub-vote]</v>
          </cell>
        </row>
        <row r="88">
          <cell r="D88" t="str">
            <v>8.9 - [Name of sub-vote]</v>
          </cell>
        </row>
        <row r="89">
          <cell r="D89" t="str">
            <v>8.10 - [Name of sub-vote]</v>
          </cell>
        </row>
        <row r="91">
          <cell r="D91" t="str">
            <v>9.1 - [Name of sub-vote]</v>
          </cell>
        </row>
        <row r="92">
          <cell r="D92" t="str">
            <v>9.2 - [Name of sub-vote]</v>
          </cell>
        </row>
        <row r="93">
          <cell r="D93" t="str">
            <v>9.3 - [Name of sub-vote]</v>
          </cell>
        </row>
        <row r="94">
          <cell r="D94" t="str">
            <v>9.4 - [Name of sub-vote]</v>
          </cell>
        </row>
        <row r="95">
          <cell r="D95" t="str">
            <v>9.5 - [Name of sub-vote]</v>
          </cell>
        </row>
        <row r="96">
          <cell r="D96" t="str">
            <v>9.6 - [Name of sub-vote]</v>
          </cell>
        </row>
        <row r="97">
          <cell r="D97" t="str">
            <v>9.7 - [Name of sub-vote]</v>
          </cell>
        </row>
        <row r="98">
          <cell r="D98" t="str">
            <v>9.8 - [Name of sub-vote]</v>
          </cell>
        </row>
        <row r="99">
          <cell r="D99" t="str">
            <v>9.9 - [Name of sub-vote]</v>
          </cell>
        </row>
        <row r="100">
          <cell r="D100" t="str">
            <v>9.10 - [Name of sub-vote]</v>
          </cell>
        </row>
        <row r="102">
          <cell r="D102" t="str">
            <v>10.1 - [Name of sub-vote]</v>
          </cell>
        </row>
        <row r="103">
          <cell r="D103" t="str">
            <v>10.2 - [Name of sub-vote]</v>
          </cell>
        </row>
        <row r="104">
          <cell r="D104" t="str">
            <v>10.3 - [Name of sub-vote]</v>
          </cell>
        </row>
        <row r="105">
          <cell r="D105" t="str">
            <v>10.4 - [Name of sub-vote]</v>
          </cell>
        </row>
        <row r="106">
          <cell r="D106" t="str">
            <v>10.5 - [Name of sub-vote]</v>
          </cell>
        </row>
        <row r="107">
          <cell r="D107" t="str">
            <v>10.6 - [Name of sub-vote]</v>
          </cell>
        </row>
        <row r="108">
          <cell r="D108" t="str">
            <v>10.7 - [Name of sub-vote]</v>
          </cell>
        </row>
        <row r="109">
          <cell r="D109" t="str">
            <v>10.8 - [Name of sub-vote]</v>
          </cell>
        </row>
        <row r="110">
          <cell r="D110" t="str">
            <v>10.9 - [Name of sub-vote]</v>
          </cell>
        </row>
        <row r="111">
          <cell r="D111" t="str">
            <v>10.10 - [Name of sub-vote]</v>
          </cell>
        </row>
        <row r="113">
          <cell r="D113" t="str">
            <v>11.1 - [Name of sub-vote]</v>
          </cell>
        </row>
        <row r="114">
          <cell r="D114" t="str">
            <v>11.2 - [Name of sub-vote]</v>
          </cell>
        </row>
        <row r="115">
          <cell r="D115" t="str">
            <v>11.3 - [Name of sub-vote]</v>
          </cell>
        </row>
        <row r="116">
          <cell r="D116" t="str">
            <v>11.4 - [Name of sub-vote]</v>
          </cell>
        </row>
        <row r="117">
          <cell r="D117" t="str">
            <v>11.5 - [Name of sub-vote]</v>
          </cell>
        </row>
        <row r="118">
          <cell r="D118" t="str">
            <v>11.6 - [Name of sub-vote]</v>
          </cell>
        </row>
        <row r="119">
          <cell r="D119" t="str">
            <v>11.7 - [Name of sub-vote]</v>
          </cell>
        </row>
        <row r="120">
          <cell r="D120" t="str">
            <v>11.8 - [Name of sub-vote]</v>
          </cell>
        </row>
        <row r="121">
          <cell r="D121" t="str">
            <v>11.9 - [Name of sub-vote]</v>
          </cell>
        </row>
        <row r="122">
          <cell r="D122" t="str">
            <v>11.10 - [Name of sub-vote]</v>
          </cell>
        </row>
        <row r="124">
          <cell r="D124" t="str">
            <v>12.1 - [Name of sub-vote]</v>
          </cell>
        </row>
        <row r="125">
          <cell r="D125" t="str">
            <v>12.2 - [Name of sub-vote]</v>
          </cell>
        </row>
        <row r="126">
          <cell r="D126" t="str">
            <v>12.3 - [Name of sub-vote]</v>
          </cell>
        </row>
        <row r="127">
          <cell r="D127" t="str">
            <v>12.4 - [Name of sub-vote]</v>
          </cell>
        </row>
        <row r="128">
          <cell r="D128" t="str">
            <v>12.5 - [Name of sub-vote]</v>
          </cell>
        </row>
        <row r="129">
          <cell r="D129" t="str">
            <v>12.6 - [Name of sub-vote]</v>
          </cell>
        </row>
        <row r="130">
          <cell r="D130" t="str">
            <v>12.7 - [Name of sub-vote]</v>
          </cell>
        </row>
        <row r="131">
          <cell r="D131" t="str">
            <v>12.8 - [Name of sub-vote]</v>
          </cell>
        </row>
        <row r="132">
          <cell r="D132" t="str">
            <v>12.9 - [Name of sub-vote]</v>
          </cell>
        </row>
        <row r="133">
          <cell r="D133" t="str">
            <v>12.10 - [Name of sub-vote]</v>
          </cell>
        </row>
        <row r="135">
          <cell r="D135" t="str">
            <v>13.1 - [Name of sub-vote]</v>
          </cell>
        </row>
        <row r="136">
          <cell r="D136" t="str">
            <v>13.2 - [Name of sub-vote]</v>
          </cell>
        </row>
        <row r="137">
          <cell r="D137" t="str">
            <v>13.3 - [Name of sub-vote]</v>
          </cell>
        </row>
        <row r="138">
          <cell r="D138" t="str">
            <v>13.4 - [Name of sub-vote]</v>
          </cell>
        </row>
        <row r="139">
          <cell r="D139" t="str">
            <v>13.5 - [Name of sub-vote]</v>
          </cell>
        </row>
        <row r="140">
          <cell r="D140" t="str">
            <v>13.6 - [Name of sub-vote]</v>
          </cell>
        </row>
        <row r="141">
          <cell r="D141" t="str">
            <v>13.7 - [Name of sub-vote]</v>
          </cell>
        </row>
        <row r="142">
          <cell r="D142" t="str">
            <v>13.8 - [Name of sub-vote]</v>
          </cell>
        </row>
        <row r="143">
          <cell r="D143" t="str">
            <v>13.9 - [Name of sub-vote]</v>
          </cell>
        </row>
        <row r="144">
          <cell r="D144" t="str">
            <v>13.10 - [Name of sub-vote]</v>
          </cell>
        </row>
        <row r="146">
          <cell r="D146" t="str">
            <v>14.1 - [Name of sub-vote]</v>
          </cell>
        </row>
        <row r="147">
          <cell r="D147" t="str">
            <v>14.2 - [Name of sub-vote]</v>
          </cell>
        </row>
        <row r="148">
          <cell r="D148" t="str">
            <v>14.3 - [Name of sub-vote]</v>
          </cell>
        </row>
        <row r="149">
          <cell r="D149" t="str">
            <v>14.4 - [Name of sub-vote]</v>
          </cell>
        </row>
        <row r="150">
          <cell r="D150" t="str">
            <v>14.5 - [Name of sub-vote]</v>
          </cell>
        </row>
        <row r="151">
          <cell r="D151" t="str">
            <v>14.6 - [Name of sub-vote]</v>
          </cell>
        </row>
        <row r="152">
          <cell r="D152" t="str">
            <v>14.7 - [Name of sub-vote]</v>
          </cell>
        </row>
        <row r="153">
          <cell r="D153" t="str">
            <v>14.8 - [Name of sub-vote]</v>
          </cell>
        </row>
        <row r="154">
          <cell r="D154" t="str">
            <v>14.9 - [Name of sub-vote]</v>
          </cell>
        </row>
        <row r="155">
          <cell r="D155" t="str">
            <v>14.10 - [Name of sub-vote]</v>
          </cell>
        </row>
        <row r="157">
          <cell r="D157" t="str">
            <v>15.1 - [Name of sub-vote]</v>
          </cell>
        </row>
        <row r="158">
          <cell r="D158" t="str">
            <v>15.2 - [Name of sub-vote]</v>
          </cell>
        </row>
        <row r="159">
          <cell r="D159" t="str">
            <v>15.3 - [Name of sub-vote]</v>
          </cell>
        </row>
        <row r="160">
          <cell r="D160" t="str">
            <v>15.4 - [Name of sub-vote]</v>
          </cell>
        </row>
        <row r="161">
          <cell r="D161" t="str">
            <v>15.5 - [Name of sub-vote]</v>
          </cell>
        </row>
        <row r="162">
          <cell r="D162" t="str">
            <v>15.6 - [Name of sub-vote]</v>
          </cell>
        </row>
        <row r="163">
          <cell r="D163" t="str">
            <v>15.7 - [Name of sub-vote]</v>
          </cell>
        </row>
        <row r="164">
          <cell r="D164" t="str">
            <v>15.8 - [Name of sub-vote]</v>
          </cell>
        </row>
        <row r="165">
          <cell r="D165" t="str">
            <v>15.9 - [Name of sub-vote]</v>
          </cell>
        </row>
        <row r="166">
          <cell r="D166" t="str">
            <v>15.10 - [Name of sub-vote]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orblad"/>
      <sheetName val="Contents"/>
      <sheetName val="Gen Info Pg 1"/>
      <sheetName val="Gen Info Pg 2"/>
      <sheetName val="Foreward Pg 3"/>
      <sheetName val="Approval Pg 4"/>
      <sheetName val="Rep AO Pg 5"/>
      <sheetName val="Rep AG Pg 6"/>
      <sheetName val="Bladsy 7 tot 10"/>
      <sheetName val="Bladsy 11 tot 14 "/>
      <sheetName val="Balansstaat 15"/>
      <sheetName val="Inkomstestaat 16"/>
      <sheetName val="Kontantvloei 17"/>
      <sheetName val="Aant Fin State 18 tot 21"/>
      <sheetName val="Aanh A Pg 22"/>
      <sheetName val="Aanh B Pg 23"/>
      <sheetName val="Aanh C Pg 24 tot 25"/>
      <sheetName val="Aanh D Pg 26"/>
      <sheetName val="Aanh E Pg 27"/>
      <sheetName val="Aanh F Pg 28"/>
      <sheetName val="Rep AG Pg 2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deks"/>
      <sheetName val="KAPITAAL (2)"/>
      <sheetName val="KAPITAAL"/>
      <sheetName val="Kapitaal Projekte"/>
      <sheetName val="Graph Major "/>
      <sheetName val="Graph Minor"/>
      <sheetName val=" Table 1 - Rev by Source"/>
      <sheetName val="Table 2 - Opex by Vote"/>
      <sheetName val="Chart - Opex by Major Vote"/>
      <sheetName val="Chart - Opex by Minor Vote"/>
      <sheetName val="Table 3 - Capex by Vote"/>
      <sheetName val="Chart - Capex by Major Vote"/>
      <sheetName val="Chart - Capex by Minor Vote"/>
      <sheetName val="Table 4 - Capex Funding"/>
      <sheetName val="Chart - Capex Funding"/>
      <sheetName val="Table 5 - Sum of R&amp; E by Vote"/>
      <sheetName val="Table 6 - Exp by Type"/>
      <sheetName val="Chart - Opex by Major Nature"/>
      <sheetName val="Chart - Opex by Minor Nature"/>
      <sheetName val="S Table 1 - IDP Budget Rev (NA "/>
      <sheetName val="S Table 2 - IDP Budget Opex NA)"/>
      <sheetName val="S Table 3 - IDP Budget Capex NA"/>
      <sheetName val="S Table 4 - Investments"/>
      <sheetName val="S Table 4a - Investments NA"/>
      <sheetName val="S Table 5-Allocations Received"/>
      <sheetName val="S Table 6 - New Borrowing"/>
      <sheetName val="S Table 7 - Allocations Made"/>
      <sheetName val="S Table 8 - Salaries etc"/>
      <sheetName val="S Table 8a - Personnel Costs"/>
      <sheetName val="S Table 8b - Personnel Numbers"/>
      <sheetName val="STable 9 - Cash Flow Projection"/>
      <sheetName val="STable 10 - Performance by Vote"/>
      <sheetName val="STable 11 - Capex by Category"/>
      <sheetName val="F2.1"/>
      <sheetName val="F2.1 (2)"/>
      <sheetName val="Cashflow"/>
      <sheetName val="OPS 05.06"/>
      <sheetName val="Budget 06.07"/>
      <sheetName val="Revised 06.07"/>
      <sheetName val="Adjusted 06.07 (2)"/>
      <sheetName val="OPS 07.08"/>
      <sheetName val="OPS 08.09"/>
      <sheetName val="OPS 09.10"/>
      <sheetName val="Depreciation 2004-2010  BACKUP)"/>
      <sheetName val="Dep 2004-2010"/>
      <sheetName val="Detail Summary Report (2)"/>
      <sheetName val="Detail Summary Report"/>
      <sheetName val="Exec &amp; Council (30-00)"/>
      <sheetName val="Mayor, Councillor (30-40)"/>
      <sheetName val="Municipal Manager (30-41)"/>
      <sheetName val="Finance &amp; Admin (35-00)"/>
      <sheetName val="Finance PA (35-42)"/>
      <sheetName val="Property Rates (35-46)"/>
      <sheetName val="Admin PA (35-48)"/>
      <sheetName val="Admin LG (35-49)"/>
      <sheetName val="Community Service Workers(35-44"/>
      <sheetName val="EKSTRA Fin &amp; Admin"/>
      <sheetName val="PLANNING &amp; DEVELOPM 40-00"/>
      <sheetName val="Planning &amp; Dev (40-51)"/>
      <sheetName val="AA"/>
      <sheetName val="BB"/>
      <sheetName val="CC"/>
      <sheetName val="DD"/>
      <sheetName val="HEALTH (45-00)"/>
      <sheetName val="Clinics (45-54)"/>
      <sheetName val="Other-Inspect(45-55)"/>
      <sheetName val="Health Extra 1"/>
      <sheetName val="Health Extra 2"/>
      <sheetName val="Health Extra 3"/>
      <sheetName val="COMMUNITY&amp;SOCIAL SERVICE 50-00"/>
      <sheetName val="Library PA (50-57)"/>
      <sheetName val="Museums (50-58)"/>
      <sheetName val="Cemetery N-End (50-59)"/>
      <sheetName val="Cemetery D-Erf(50-60)"/>
      <sheetName val="Spare Com Serv"/>
      <sheetName val="HOUSING 55-00"/>
      <sheetName val="Housing services 55-52"/>
      <sheetName val="PUBLIC SAFETY (60-00)"/>
      <sheetName val="Fire (60-66)"/>
      <sheetName val="Civil defence (60-67)"/>
      <sheetName val="Pub Safety SPARE"/>
      <sheetName val="SPORT &amp; RECREATION  (65-00)"/>
      <sheetName val="Sport&amp;Recreation (65-70)"/>
      <sheetName val="Spare Sport a"/>
      <sheetName val="ENVIRON PROTECTION 70.00"/>
      <sheetName val="Pollution control 70-72"/>
      <sheetName val="Waste Water Man 75-00"/>
      <sheetName val="Sewerage Spare"/>
      <sheetName val="Sewerage LG 75-74"/>
      <sheetName val="Sewerage PA 75-75"/>
      <sheetName val="Concervancy 75-78"/>
      <sheetName val="Sanitation 75-79"/>
      <sheetName val="WASTE MANAGEMENT 80-00"/>
      <sheetName val="Solid Waste 80-80"/>
      <sheetName val="Solid Waste LG 80-81"/>
      <sheetName val="ROAD TRANSPORT 85.00"/>
      <sheetName val="Roads Subsidised 85-82"/>
      <sheetName val="Roads - Town Roads 85-83"/>
      <sheetName val="Vehicle Licensing &amp; Test 85-84"/>
      <sheetName val="Water 90-00"/>
      <sheetName val="Water Spare"/>
      <sheetName val="Water Distr LG 90-86"/>
      <sheetName val="Water Distr PA 90-87"/>
      <sheetName val="Water Ekstra"/>
      <sheetName val="ELECTRICITY 95 00"/>
      <sheetName val="Electricity Distr 95-91"/>
      <sheetName val="Elect Ekstra"/>
      <sheetName val="Elect Ekstra (2)"/>
      <sheetName val="Other 98-00"/>
      <sheetName val="Other Air Transport 98-95"/>
      <sheetName val="Other Commonage 98-96"/>
      <sheetName val="Other KL Serv 98-97"/>
      <sheetName val="Subs &amp; Grants  98.94"/>
      <sheetName val="IDP Projects "/>
      <sheetName val="Ekstra 1 (6)"/>
      <sheetName val="F2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>
        <row r="22">
          <cell r="A22">
            <v>12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>
        <row r="3">
          <cell r="A3" t="str">
            <v>LINE</v>
          </cell>
        </row>
      </sheetData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>
        <row r="1">
          <cell r="A1" t="str">
            <v>F2.2 - OPERATING INCOME &amp; EXPENDITURE FOR EACH SUB FUNCTION (Input Form)</v>
          </cell>
        </row>
        <row r="25">
          <cell r="A25" t="str">
            <v>90000989485584560</v>
          </cell>
        </row>
        <row r="52">
          <cell r="A52">
            <v>36</v>
          </cell>
        </row>
        <row r="60">
          <cell r="A60" t="str">
            <v>90000989494791840</v>
          </cell>
        </row>
      </sheetData>
      <sheetData sheetId="114" refreshError="1"/>
      <sheetData sheetId="115" refreshError="1"/>
      <sheetData sheetId="1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Instructions"/>
      <sheetName val="Template names"/>
      <sheetName val="Lookup and lists"/>
      <sheetName val="Org structure"/>
      <sheetName val="Contacts"/>
      <sheetName val="A1-Sum"/>
      <sheetName val="A2-FinPerf SC"/>
      <sheetName val="A2A"/>
      <sheetName val="A3-FinPerf V"/>
      <sheetName val="A3A"/>
      <sheetName val="A4-FinPerf RE"/>
      <sheetName val="A5-Capex"/>
      <sheetName val="A5A"/>
      <sheetName val="A6-FinPos"/>
      <sheetName val="A7-CFlow"/>
      <sheetName val="A8-ResRecon"/>
      <sheetName val="A9-Asset"/>
      <sheetName val="A10-SerDel"/>
      <sheetName val="SA1"/>
      <sheetName val="SA2"/>
      <sheetName val="SA3"/>
      <sheetName val="SA4"/>
      <sheetName val="SA5"/>
      <sheetName val="SA6"/>
      <sheetName val="SA7"/>
      <sheetName val="SA8"/>
      <sheetName val="SA9"/>
      <sheetName val="SA10"/>
      <sheetName val="SA11"/>
      <sheetName val="SA12 &amp;13"/>
      <sheetName val="SA14"/>
      <sheetName val="SA15"/>
      <sheetName val="SA16"/>
      <sheetName val="SA17"/>
      <sheetName val="SA18"/>
      <sheetName val="SA19"/>
      <sheetName val="SA20"/>
      <sheetName val="SA21"/>
      <sheetName val="SA22"/>
      <sheetName val="SA23"/>
      <sheetName val="SA24"/>
      <sheetName val="SA25"/>
      <sheetName val="SA26"/>
      <sheetName val="SA27"/>
      <sheetName val="SA28"/>
      <sheetName val="SA29"/>
      <sheetName val="SA30"/>
      <sheetName val="SA31"/>
      <sheetName val="SA32"/>
      <sheetName val="SA33"/>
      <sheetName val="SA34a"/>
      <sheetName val="SA34b"/>
      <sheetName val="SA34c"/>
      <sheetName val="SA35"/>
      <sheetName val="SA36"/>
      <sheetName val="SA37"/>
      <sheetName val="NERF"/>
      <sheetName val="MSCOA"/>
      <sheetName val="Compliance assessment"/>
      <sheetName val="Sheet1"/>
    </sheetNames>
    <sheetDataSet>
      <sheetData sheetId="0"/>
      <sheetData sheetId="1"/>
      <sheetData sheetId="2">
        <row r="2">
          <cell r="B2" t="str">
            <v>2009/10</v>
          </cell>
        </row>
        <row r="3">
          <cell r="B3" t="str">
            <v>2008/9</v>
          </cell>
        </row>
        <row r="4">
          <cell r="B4" t="str">
            <v>2007/8</v>
          </cell>
        </row>
        <row r="5">
          <cell r="B5" t="str">
            <v>Current Year 2010/11</v>
          </cell>
        </row>
        <row r="7">
          <cell r="B7" t="str">
            <v>2011/12 Medium Term Revenue &amp; Expenditure Framework</v>
          </cell>
        </row>
        <row r="9">
          <cell r="B9" t="str">
            <v>Audited Outcome</v>
          </cell>
        </row>
        <row r="12">
          <cell r="B12" t="str">
            <v>Original Budget</v>
          </cell>
        </row>
        <row r="13">
          <cell r="B13" t="str">
            <v>Adjusted Budget</v>
          </cell>
        </row>
        <row r="14">
          <cell r="B14" t="str">
            <v>Full Year Forecast</v>
          </cell>
        </row>
        <row r="15">
          <cell r="B15" t="str">
            <v>Budget Year 2011/12</v>
          </cell>
        </row>
        <row r="16">
          <cell r="B16" t="str">
            <v>Budget Year +1 2012/13</v>
          </cell>
        </row>
        <row r="17">
          <cell r="B17" t="str">
            <v>Budget Year +2 2013/14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"/>
      <sheetName val="Groei"/>
      <sheetName val="DRAFT"/>
      <sheetName val="% DISTR"/>
      <sheetName val="Read Inkom"/>
      <sheetName val="INKOMSTE"/>
      <sheetName val="Read Uitgaaf"/>
      <sheetName val="UITGAWE"/>
      <sheetName val="I&amp;UIT"/>
      <sheetName val="Capital Budget"/>
      <sheetName val="KAPITAAL"/>
      <sheetName val="Read UITGAWE"/>
      <sheetName val="Read INKOMSTE"/>
      <sheetName val="TAR-STAT PA"/>
      <sheetName val="D-REK"/>
      <sheetName val="TARIEWE"/>
      <sheetName val="R-TOELAE"/>
      <sheetName val="GRAF-UIT"/>
      <sheetName val="TAR-STAT KS"/>
      <sheetName val="Read Cap Budget"/>
      <sheetName val="GRAF-INK"/>
      <sheetName val="GRAF-DEPT"/>
      <sheetName val="TARIFFS"/>
      <sheetName val="EQ"/>
      <sheetName val="ESKOM"/>
      <sheetName val="BEG-VERSLAG"/>
      <sheetName val="Sheet1"/>
      <sheetName val="I+U Staat"/>
      <sheetName val="READ LENINGS"/>
      <sheetName val="LENINGS"/>
      <sheetName val="UITG-KONS"/>
      <sheetName val="I &amp; U DETAIL PA"/>
      <sheetName val="MEDIES"/>
      <sheetName val="POSVLAKKE"/>
      <sheetName val="Read SALARISSE"/>
      <sheetName val="SALARISSE"/>
      <sheetName val="LONE PA"/>
      <sheetName val="S+L+T"/>
      <sheetName val="LONE LG"/>
      <sheetName val="PERS LG"/>
      <sheetName val="I &amp; U Werklik"/>
      <sheetName val="Adminelek"/>
      <sheetName val="R+D"/>
      <sheetName val="OPSOM-WERKLIK"/>
      <sheetName val="UITG GROEI"/>
      <sheetName val="BEG-VERSLAG2"/>
      <sheetName val="PLESS VERG"/>
      <sheetName val="E-KOSTE"/>
      <sheetName val="FREE-BE"/>
      <sheetName val="WF-BYDRAE"/>
      <sheetName val="Klaar"/>
      <sheetName val="FONDSE"/>
      <sheetName val="BURG"/>
      <sheetName val="ST-VULLIS PA"/>
      <sheetName val="TAR-STAT LG"/>
      <sheetName val="ST-WATER PA"/>
      <sheetName val="GROEI KOERS"/>
      <sheetName val="ST-SUIGT"/>
      <sheetName val="GRAFTE-kos"/>
      <sheetName val="Lookup Ink"/>
      <sheetName val="DEPTE"/>
      <sheetName val="JAAREINDE"/>
      <sheetName val="VERANDERLIKES"/>
      <sheetName val="ST-ELEK"/>
      <sheetName val="I &amp; U DETAIL"/>
      <sheetName val="LANDB"/>
      <sheetName val="TARIEF"/>
      <sheetName val="ARMOED"/>
      <sheetName val="OPSOM BEGROOT"/>
      <sheetName val="Lookup Uitg"/>
      <sheetName val="Read INLIGTING (2)"/>
      <sheetName val="Read INLIGTING"/>
      <sheetName val="INLIGTING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362"/>
  <sheetViews>
    <sheetView topLeftCell="A3" workbookViewId="0">
      <pane xSplit="7" ySplit="5" topLeftCell="H1276" activePane="bottomRight" state="frozen"/>
      <selection activeCell="A3" sqref="A3"/>
      <selection pane="topRight" activeCell="E3" sqref="E3"/>
      <selection pane="bottomLeft" activeCell="A8" sqref="A8"/>
      <selection pane="bottomRight" activeCell="H1276" sqref="H1276"/>
    </sheetView>
  </sheetViews>
  <sheetFormatPr defaultRowHeight="14.25" x14ac:dyDescent="0.2"/>
  <cols>
    <col min="1" max="1" width="6" customWidth="1"/>
    <col min="2" max="2" width="14.8984375" bestFit="1" customWidth="1"/>
    <col min="3" max="5" width="4.8984375" bestFit="1" customWidth="1"/>
    <col min="6" max="6" width="27" bestFit="1" customWidth="1"/>
    <col min="7" max="7" width="14.19921875" bestFit="1" customWidth="1"/>
    <col min="8" max="8" width="13.19921875" bestFit="1" customWidth="1"/>
    <col min="9" max="9" width="14.19921875" bestFit="1" customWidth="1"/>
    <col min="10" max="10" width="5.3984375" bestFit="1" customWidth="1"/>
    <col min="11" max="11" width="3" style="57" customWidth="1"/>
    <col min="12" max="12" width="14.19921875" style="57" bestFit="1" customWidth="1"/>
    <col min="13" max="15" width="13.19921875" customWidth="1"/>
    <col min="17" max="17" width="28.5" customWidth="1"/>
    <col min="18" max="18" width="2.19921875" customWidth="1"/>
    <col min="19" max="19" width="6.5" customWidth="1"/>
    <col min="20" max="24" width="6.5" bestFit="1" customWidth="1"/>
    <col min="25" max="26" width="6.5" customWidth="1"/>
    <col min="28" max="28" width="6.8984375" customWidth="1"/>
    <col min="29" max="29" width="6.69921875" customWidth="1"/>
    <col min="30" max="30" width="6.8984375" customWidth="1"/>
    <col min="31" max="33" width="6.69921875" customWidth="1"/>
    <col min="34" max="34" width="6.8984375" customWidth="1"/>
    <col min="35" max="37" width="6.69921875" customWidth="1"/>
    <col min="38" max="39" width="6.8984375" customWidth="1"/>
  </cols>
  <sheetData>
    <row r="1" spans="1:51" ht="15" x14ac:dyDescent="0.25">
      <c r="Q1" s="9" t="str">
        <f>muni&amp;" - "&amp;ADJB9&amp;" - "&amp;Date</f>
        <v xml:space="preserve">EC109 Koukamma - Supporting Table SB9 Adjustments Budget - reconciliation of transfers, grant receipts, and unspent funds - </v>
      </c>
      <c r="R1" s="10"/>
      <c r="S1" s="11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</row>
    <row r="2" spans="1:51" ht="25.5" x14ac:dyDescent="0.25">
      <c r="Q2" s="140" t="str">
        <f>desc</f>
        <v>Description</v>
      </c>
      <c r="R2" s="140" t="str">
        <f>head27</f>
        <v>Ref</v>
      </c>
      <c r="S2" s="142" t="str">
        <f>Head2</f>
        <v>Current Year 2009/10</v>
      </c>
      <c r="T2" s="143"/>
      <c r="U2" s="143"/>
      <c r="V2" s="143"/>
      <c r="W2" s="143"/>
      <c r="X2" s="143"/>
      <c r="Y2" s="143"/>
      <c r="Z2" s="12" t="str">
        <f>Head10</f>
        <v>Budget Year +1 2011/12</v>
      </c>
      <c r="AA2" s="13" t="str">
        <f>Head11</f>
        <v>Budget Year +2 2012/13</v>
      </c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</row>
    <row r="3" spans="1:51" ht="29.25" x14ac:dyDescent="0.25">
      <c r="A3" t="s">
        <v>2884</v>
      </c>
      <c r="B3" t="s">
        <v>1749</v>
      </c>
      <c r="F3" t="s">
        <v>840</v>
      </c>
      <c r="G3" t="s">
        <v>841</v>
      </c>
      <c r="H3" t="s">
        <v>2885</v>
      </c>
      <c r="I3" s="55" t="s">
        <v>2886</v>
      </c>
      <c r="J3" s="55"/>
      <c r="K3" s="62"/>
      <c r="L3" s="57" t="s">
        <v>2887</v>
      </c>
      <c r="Q3" s="141"/>
      <c r="R3" s="141"/>
      <c r="S3" s="14" t="str">
        <f>Head6</f>
        <v>Original Budget</v>
      </c>
      <c r="T3" s="15" t="str">
        <f>Head54</f>
        <v>Prior Adjusted</v>
      </c>
      <c r="U3" s="49" t="str">
        <f>Head52</f>
        <v>Multi-year capital</v>
      </c>
      <c r="V3" s="15" t="str">
        <f>Head55</f>
        <v>Nat. or Prov. Govt</v>
      </c>
      <c r="W3" s="52" t="str">
        <f>Head50</f>
        <v>Other Adjusts.</v>
      </c>
      <c r="X3" s="16" t="str">
        <f>Head56</f>
        <v>Total Adjusts.</v>
      </c>
      <c r="Y3" s="16" t="str">
        <f>Head7</f>
        <v>Adjusted Budget</v>
      </c>
      <c r="Z3" s="16" t="str">
        <f>Head7</f>
        <v>Adjusted Budget</v>
      </c>
      <c r="AA3" s="17" t="str">
        <f>Head7</f>
        <v>Adjusted Budget</v>
      </c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</row>
    <row r="4" spans="1:51" ht="15" x14ac:dyDescent="0.25">
      <c r="Q4" s="141"/>
      <c r="R4" s="141"/>
      <c r="S4" s="18"/>
      <c r="T4" s="19">
        <v>2</v>
      </c>
      <c r="U4" s="50">
        <v>3</v>
      </c>
      <c r="V4" s="19">
        <v>4</v>
      </c>
      <c r="W4" s="53">
        <v>5</v>
      </c>
      <c r="X4" s="19">
        <v>6</v>
      </c>
      <c r="Y4" s="19">
        <v>7</v>
      </c>
      <c r="Z4" s="19"/>
      <c r="AA4" s="2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</row>
    <row r="5" spans="1:51" ht="15" x14ac:dyDescent="0.25">
      <c r="H5">
        <v>1</v>
      </c>
      <c r="I5">
        <f>H5/4.5*12</f>
        <v>2.6666666666666665</v>
      </c>
      <c r="Q5" s="29" t="s">
        <v>2876</v>
      </c>
      <c r="R5" s="30"/>
      <c r="S5" s="31" t="s">
        <v>2877</v>
      </c>
      <c r="T5" s="32" t="s">
        <v>2878</v>
      </c>
      <c r="U5" s="51" t="s">
        <v>2879</v>
      </c>
      <c r="V5" s="33" t="s">
        <v>2880</v>
      </c>
      <c r="W5" s="54" t="s">
        <v>2881</v>
      </c>
      <c r="X5" s="34" t="s">
        <v>2882</v>
      </c>
      <c r="Y5" s="34" t="s">
        <v>2883</v>
      </c>
      <c r="Z5" s="34"/>
      <c r="AA5" s="35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</row>
    <row r="6" spans="1:51" ht="15" x14ac:dyDescent="0.25">
      <c r="Q6" s="36"/>
      <c r="R6" s="22"/>
      <c r="S6" s="37">
        <v>100000</v>
      </c>
      <c r="T6" s="37">
        <v>0</v>
      </c>
      <c r="U6" s="37">
        <v>0</v>
      </c>
      <c r="V6" s="37">
        <v>-50000</v>
      </c>
      <c r="W6" s="37"/>
      <c r="X6" s="37">
        <f>SUM(T6:W6)</f>
        <v>-50000</v>
      </c>
      <c r="Y6" s="37">
        <f>S6+X6</f>
        <v>50000</v>
      </c>
      <c r="Z6" s="37"/>
      <c r="AA6" s="37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</row>
    <row r="7" spans="1:51" ht="15" x14ac:dyDescent="0.25">
      <c r="Q7" s="36"/>
      <c r="R7" s="22"/>
      <c r="S7" s="37">
        <v>200000</v>
      </c>
      <c r="T7" s="37">
        <v>0</v>
      </c>
      <c r="U7" s="37">
        <v>0</v>
      </c>
      <c r="V7" s="37">
        <v>0</v>
      </c>
      <c r="W7" s="37">
        <v>30000</v>
      </c>
      <c r="X7" s="37">
        <f>SUM(T7:W7)</f>
        <v>30000</v>
      </c>
      <c r="Y7" s="37">
        <f>S7+X7</f>
        <v>230000</v>
      </c>
      <c r="Z7" s="37"/>
      <c r="AA7" s="37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</row>
    <row r="8" spans="1:51" ht="15" x14ac:dyDescent="0.25">
      <c r="A8">
        <v>1</v>
      </c>
      <c r="B8" t="s">
        <v>847</v>
      </c>
      <c r="C8" t="str">
        <f t="shared" ref="C8:C71" si="0">LEFT(B8,4)</f>
        <v>0101</v>
      </c>
      <c r="D8" t="str">
        <f t="shared" ref="D8:D71" si="1">MID(B8,6,4)</f>
        <v>1000</v>
      </c>
      <c r="E8" t="str">
        <f t="shared" ref="E8:E71" si="2">RIGHT(B8,4)</f>
        <v>0000</v>
      </c>
      <c r="F8" t="s">
        <v>1751</v>
      </c>
      <c r="G8" s="8">
        <v>1970460</v>
      </c>
      <c r="H8" s="8">
        <v>768818.84</v>
      </c>
      <c r="I8" s="8">
        <f t="shared" ref="I8:I9" si="3">H8*2</f>
        <v>1537637.68</v>
      </c>
      <c r="J8" s="56">
        <f>VLOOKUP(D8,'Lookup Areas'!$E$4:$G$258,2,FALSE)</f>
        <v>0.01</v>
      </c>
      <c r="L8" s="57">
        <f t="shared" ref="L8:L71" si="4">I8+(I8*J8)</f>
        <v>1553014.0567999999</v>
      </c>
      <c r="M8" s="8"/>
      <c r="N8" s="8"/>
      <c r="O8" s="8"/>
      <c r="P8" s="28"/>
      <c r="Q8" s="38"/>
      <c r="R8" s="22"/>
      <c r="S8" s="37"/>
      <c r="T8" s="37"/>
      <c r="U8" s="37"/>
      <c r="V8" s="37"/>
      <c r="W8" s="37"/>
      <c r="X8" s="37"/>
      <c r="Y8" s="37"/>
      <c r="Z8" s="37"/>
      <c r="AA8" s="37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</row>
    <row r="9" spans="1:51" ht="15" x14ac:dyDescent="0.25">
      <c r="A9">
        <v>52</v>
      </c>
      <c r="B9" t="s">
        <v>889</v>
      </c>
      <c r="C9" t="str">
        <f t="shared" si="0"/>
        <v>0102</v>
      </c>
      <c r="D9" t="str">
        <f t="shared" si="1"/>
        <v>1000</v>
      </c>
      <c r="E9" t="str">
        <f t="shared" si="2"/>
        <v>0000</v>
      </c>
      <c r="F9" t="s">
        <v>1751</v>
      </c>
      <c r="G9" s="8">
        <v>706760</v>
      </c>
      <c r="H9" s="8">
        <v>363199.76</v>
      </c>
      <c r="I9" s="8">
        <f t="shared" si="3"/>
        <v>726399.52</v>
      </c>
      <c r="J9" s="56">
        <f>VLOOKUP(D9,'Lookup Areas'!$E$4:$G$258,2,FALSE)</f>
        <v>0.01</v>
      </c>
      <c r="L9" s="57">
        <f t="shared" si="4"/>
        <v>733663.51520000002</v>
      </c>
      <c r="M9" s="8"/>
      <c r="N9" s="8"/>
      <c r="O9" s="8"/>
      <c r="Q9" s="39"/>
      <c r="R9" s="22"/>
      <c r="S9" s="40"/>
      <c r="T9" s="40"/>
      <c r="U9" s="40"/>
      <c r="V9" s="40"/>
      <c r="W9" s="40"/>
      <c r="X9" s="37"/>
      <c r="Y9" s="37"/>
      <c r="Z9" s="40"/>
      <c r="AA9" s="4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</row>
    <row r="10" spans="1:51" ht="15" x14ac:dyDescent="0.25">
      <c r="A10">
        <v>78</v>
      </c>
      <c r="B10" t="s">
        <v>906</v>
      </c>
      <c r="C10" t="str">
        <f t="shared" si="0"/>
        <v>0201</v>
      </c>
      <c r="D10" t="str">
        <f t="shared" si="1"/>
        <v>1000</v>
      </c>
      <c r="E10" t="str">
        <f t="shared" si="2"/>
        <v>0007</v>
      </c>
      <c r="F10" t="s">
        <v>1575</v>
      </c>
      <c r="G10" s="8">
        <v>569520</v>
      </c>
      <c r="H10" s="8">
        <v>224832.18</v>
      </c>
      <c r="I10" s="8">
        <f t="shared" ref="I10:I73" si="5">H10*2</f>
        <v>449664.36</v>
      </c>
      <c r="J10" s="56">
        <f>VLOOKUP(D10,'Lookup Areas'!$E$4:$G$258,2,FALSE)</f>
        <v>0.01</v>
      </c>
      <c r="L10" s="57">
        <f t="shared" si="4"/>
        <v>454161.0036</v>
      </c>
      <c r="M10" s="8"/>
      <c r="N10" s="8"/>
      <c r="O10" s="8"/>
      <c r="Q10" s="39"/>
      <c r="R10" s="22"/>
      <c r="S10" s="40"/>
      <c r="T10" s="40"/>
      <c r="U10" s="40"/>
      <c r="V10" s="40"/>
      <c r="W10" s="40"/>
      <c r="X10" s="37"/>
      <c r="Y10" s="37"/>
      <c r="Z10" s="40"/>
      <c r="AA10" s="4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</row>
    <row r="11" spans="1:51" ht="15" x14ac:dyDescent="0.25">
      <c r="A11">
        <v>79</v>
      </c>
      <c r="B11" t="s">
        <v>907</v>
      </c>
      <c r="C11" t="str">
        <f t="shared" si="0"/>
        <v>0201</v>
      </c>
      <c r="D11" t="str">
        <f t="shared" si="1"/>
        <v>1000</v>
      </c>
      <c r="E11" t="str">
        <f t="shared" si="2"/>
        <v>0008</v>
      </c>
      <c r="F11" t="s">
        <v>1816</v>
      </c>
      <c r="G11" s="8">
        <v>4311230</v>
      </c>
      <c r="H11" s="8">
        <v>1520483.45</v>
      </c>
      <c r="I11" s="8">
        <f t="shared" si="5"/>
        <v>3040966.9</v>
      </c>
      <c r="J11" s="56">
        <f>VLOOKUP(D11,'Lookup Areas'!$E$4:$G$258,2,FALSE)</f>
        <v>0.01</v>
      </c>
      <c r="L11" s="57">
        <f t="shared" si="4"/>
        <v>3071376.5690000001</v>
      </c>
      <c r="M11" s="8"/>
      <c r="N11" s="8"/>
      <c r="O11" s="8"/>
      <c r="Q11" s="41"/>
      <c r="R11" s="42"/>
      <c r="S11" s="43"/>
      <c r="T11" s="43"/>
      <c r="U11" s="43"/>
      <c r="V11" s="43"/>
      <c r="W11" s="43"/>
      <c r="X11" s="43"/>
      <c r="Y11" s="43"/>
      <c r="Z11" s="43"/>
      <c r="AA11" s="43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</row>
    <row r="12" spans="1:51" ht="15" x14ac:dyDescent="0.25">
      <c r="A12">
        <v>80</v>
      </c>
      <c r="B12" t="s">
        <v>1817</v>
      </c>
      <c r="C12" t="str">
        <f t="shared" si="0"/>
        <v>0201</v>
      </c>
      <c r="D12" t="str">
        <f t="shared" si="1"/>
        <v>1000</v>
      </c>
      <c r="E12" t="str">
        <f t="shared" si="2"/>
        <v>0009</v>
      </c>
      <c r="F12" t="s">
        <v>1818</v>
      </c>
      <c r="G12" s="8">
        <v>0</v>
      </c>
      <c r="H12" s="8">
        <v>0</v>
      </c>
      <c r="I12" s="8">
        <f t="shared" si="5"/>
        <v>0</v>
      </c>
      <c r="J12" s="56">
        <f>VLOOKUP(D12,'Lookup Areas'!$E$4:$G$258,2,FALSE)</f>
        <v>0.01</v>
      </c>
      <c r="L12" s="57">
        <f t="shared" si="4"/>
        <v>0</v>
      </c>
      <c r="M12" s="8"/>
      <c r="N12" s="8"/>
      <c r="O12" s="8"/>
      <c r="Q12" s="39"/>
      <c r="R12" s="22"/>
      <c r="S12" s="40"/>
      <c r="T12" s="40"/>
      <c r="U12" s="40"/>
      <c r="V12" s="40"/>
      <c r="W12" s="40"/>
      <c r="X12" s="37"/>
      <c r="Y12" s="37"/>
      <c r="Z12" s="40"/>
      <c r="AA12" s="4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</row>
    <row r="13" spans="1:51" ht="15" x14ac:dyDescent="0.25">
      <c r="A13">
        <v>209</v>
      </c>
      <c r="B13" t="s">
        <v>979</v>
      </c>
      <c r="C13" t="str">
        <f t="shared" si="0"/>
        <v>0202</v>
      </c>
      <c r="D13" t="str">
        <f t="shared" si="1"/>
        <v>1000</v>
      </c>
      <c r="E13" t="str">
        <f t="shared" si="2"/>
        <v>0000</v>
      </c>
      <c r="F13" t="s">
        <v>1751</v>
      </c>
      <c r="G13" s="8">
        <v>1050820</v>
      </c>
      <c r="H13" s="8">
        <v>524045.04000000004</v>
      </c>
      <c r="I13" s="8">
        <f t="shared" si="5"/>
        <v>1048090.0800000001</v>
      </c>
      <c r="J13" s="56">
        <f>VLOOKUP(D13,'Lookup Areas'!$E$4:$G$258,2,FALSE)</f>
        <v>0.01</v>
      </c>
      <c r="L13" s="57">
        <f t="shared" si="4"/>
        <v>1058570.9808</v>
      </c>
      <c r="M13" s="8"/>
      <c r="N13" s="8"/>
      <c r="O13" s="8"/>
      <c r="Q13" s="44"/>
      <c r="R13" s="22"/>
      <c r="S13" s="37"/>
      <c r="T13" s="37"/>
      <c r="U13" s="37"/>
      <c r="V13" s="37"/>
      <c r="W13" s="37"/>
      <c r="X13" s="37"/>
      <c r="Y13" s="37"/>
      <c r="Z13" s="37"/>
      <c r="AA13" s="37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</row>
    <row r="14" spans="1:51" ht="15" x14ac:dyDescent="0.25">
      <c r="A14">
        <v>238</v>
      </c>
      <c r="B14" t="s">
        <v>1003</v>
      </c>
      <c r="C14" t="str">
        <f t="shared" si="0"/>
        <v>0203</v>
      </c>
      <c r="D14" t="str">
        <f t="shared" si="1"/>
        <v>1000</v>
      </c>
      <c r="E14" t="str">
        <f t="shared" si="2"/>
        <v>0000</v>
      </c>
      <c r="F14" t="s">
        <v>1751</v>
      </c>
      <c r="G14" s="8">
        <v>230480</v>
      </c>
      <c r="H14" s="8">
        <v>114143.32</v>
      </c>
      <c r="I14" s="8">
        <f t="shared" si="5"/>
        <v>228286.64</v>
      </c>
      <c r="J14" s="56">
        <f>VLOOKUP(D14,'Lookup Areas'!$E$4:$G$258,2,FALSE)</f>
        <v>0.01</v>
      </c>
      <c r="L14" s="57">
        <f t="shared" si="4"/>
        <v>230569.50640000001</v>
      </c>
      <c r="M14" s="8"/>
      <c r="N14" s="8"/>
      <c r="O14" s="8"/>
      <c r="Q14" s="39"/>
      <c r="R14" s="22"/>
      <c r="S14" s="40"/>
      <c r="T14" s="40"/>
      <c r="U14" s="40"/>
      <c r="V14" s="40"/>
      <c r="W14" s="40"/>
      <c r="X14" s="37"/>
      <c r="Y14" s="37"/>
      <c r="Z14" s="40"/>
      <c r="AA14" s="4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</row>
    <row r="15" spans="1:51" ht="15" x14ac:dyDescent="0.25">
      <c r="A15">
        <v>269</v>
      </c>
      <c r="B15" t="s">
        <v>1979</v>
      </c>
      <c r="C15" t="str">
        <f t="shared" si="0"/>
        <v>0204</v>
      </c>
      <c r="D15" t="str">
        <f t="shared" si="1"/>
        <v>1000</v>
      </c>
      <c r="E15" t="str">
        <f t="shared" si="2"/>
        <v>0014</v>
      </c>
      <c r="F15" t="s">
        <v>1980</v>
      </c>
      <c r="G15" s="8">
        <v>0</v>
      </c>
      <c r="H15" s="8">
        <v>0</v>
      </c>
      <c r="I15" s="8">
        <f t="shared" si="5"/>
        <v>0</v>
      </c>
      <c r="J15" s="56">
        <f>VLOOKUP(D15,'Lookup Areas'!$E$4:$G$258,2,FALSE)</f>
        <v>0.01</v>
      </c>
      <c r="L15" s="57">
        <f t="shared" si="4"/>
        <v>0</v>
      </c>
      <c r="M15" s="8"/>
      <c r="N15" s="8"/>
      <c r="O15" s="8"/>
      <c r="Q15" s="45"/>
      <c r="R15" s="22"/>
      <c r="S15" s="40"/>
      <c r="T15" s="40"/>
      <c r="U15" s="40"/>
      <c r="V15" s="40"/>
      <c r="W15" s="40"/>
      <c r="X15" s="37"/>
      <c r="Y15" s="37"/>
      <c r="Z15" s="40"/>
      <c r="AA15" s="4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</row>
    <row r="16" spans="1:51" ht="15" x14ac:dyDescent="0.25">
      <c r="A16">
        <v>299</v>
      </c>
      <c r="B16" t="s">
        <v>1036</v>
      </c>
      <c r="C16" t="str">
        <f t="shared" si="0"/>
        <v>0205</v>
      </c>
      <c r="D16" t="str">
        <f t="shared" si="1"/>
        <v>1000</v>
      </c>
      <c r="E16" t="str">
        <f t="shared" si="2"/>
        <v>0003</v>
      </c>
      <c r="F16" t="s">
        <v>1623</v>
      </c>
      <c r="G16" s="8">
        <v>420370</v>
      </c>
      <c r="H16" s="8">
        <v>214519.3</v>
      </c>
      <c r="I16" s="8">
        <f t="shared" si="5"/>
        <v>429038.6</v>
      </c>
      <c r="J16" s="56">
        <f>VLOOKUP(D16,'Lookup Areas'!$E$4:$G$258,2,FALSE)</f>
        <v>0.01</v>
      </c>
      <c r="L16" s="57">
        <f t="shared" si="4"/>
        <v>433328.98599999998</v>
      </c>
      <c r="M16" s="8"/>
      <c r="N16" s="8"/>
      <c r="O16" s="8"/>
      <c r="Q16" s="41"/>
      <c r="R16" s="42"/>
      <c r="S16" s="43"/>
      <c r="T16" s="43"/>
      <c r="U16" s="43"/>
      <c r="V16" s="43"/>
      <c r="W16" s="43"/>
      <c r="X16" s="43"/>
      <c r="Y16" s="43"/>
      <c r="Z16" s="43"/>
      <c r="AA16" s="43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</row>
    <row r="17" spans="1:51" ht="15" x14ac:dyDescent="0.25">
      <c r="A17">
        <v>300</v>
      </c>
      <c r="B17" t="s">
        <v>1037</v>
      </c>
      <c r="C17" t="str">
        <f t="shared" si="0"/>
        <v>0205</v>
      </c>
      <c r="D17" t="str">
        <f t="shared" si="1"/>
        <v>1000</v>
      </c>
      <c r="E17" t="str">
        <f t="shared" si="2"/>
        <v>0004</v>
      </c>
      <c r="F17" t="s">
        <v>1624</v>
      </c>
      <c r="G17" s="8">
        <v>1476050</v>
      </c>
      <c r="H17" s="8">
        <v>517946.54</v>
      </c>
      <c r="I17" s="8">
        <f t="shared" si="5"/>
        <v>1035893.08</v>
      </c>
      <c r="J17" s="56">
        <f>VLOOKUP(D17,'Lookup Areas'!$E$4:$G$258,2,FALSE)</f>
        <v>0.01</v>
      </c>
      <c r="L17" s="57">
        <f t="shared" si="4"/>
        <v>1046252.0107999999</v>
      </c>
      <c r="M17" s="8"/>
      <c r="N17" s="8"/>
      <c r="O17" s="8"/>
      <c r="Q17" s="45"/>
      <c r="R17" s="22"/>
      <c r="S17" s="40"/>
      <c r="T17" s="40"/>
      <c r="U17" s="40"/>
      <c r="V17" s="40"/>
      <c r="W17" s="40"/>
      <c r="X17" s="37"/>
      <c r="Y17" s="37"/>
      <c r="Z17" s="40"/>
      <c r="AA17" s="4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</row>
    <row r="18" spans="1:51" ht="15" x14ac:dyDescent="0.25">
      <c r="A18">
        <v>301</v>
      </c>
      <c r="B18" t="s">
        <v>1038</v>
      </c>
      <c r="C18" t="str">
        <f t="shared" si="0"/>
        <v>0205</v>
      </c>
      <c r="D18" t="str">
        <f t="shared" si="1"/>
        <v>1000</v>
      </c>
      <c r="E18" t="str">
        <f t="shared" si="2"/>
        <v>0005</v>
      </c>
      <c r="F18" t="s">
        <v>2016</v>
      </c>
      <c r="G18" s="8">
        <v>0</v>
      </c>
      <c r="H18" s="8">
        <v>61512.56</v>
      </c>
      <c r="I18" s="8">
        <f t="shared" si="5"/>
        <v>123025.12</v>
      </c>
      <c r="J18" s="56">
        <f>VLOOKUP(D18,'Lookup Areas'!$E$4:$G$258,2,FALSE)</f>
        <v>0.01</v>
      </c>
      <c r="L18" s="57">
        <f t="shared" si="4"/>
        <v>124255.37119999999</v>
      </c>
      <c r="M18" s="8"/>
      <c r="N18" s="8"/>
      <c r="O18" s="8"/>
      <c r="Q18" s="44"/>
      <c r="R18" s="22"/>
      <c r="S18" s="37"/>
      <c r="T18" s="37"/>
      <c r="U18" s="37"/>
      <c r="V18" s="37"/>
      <c r="W18" s="37"/>
      <c r="X18" s="37"/>
      <c r="Y18" s="37"/>
      <c r="Z18" s="37"/>
      <c r="AA18" s="37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</row>
    <row r="19" spans="1:51" ht="15" x14ac:dyDescent="0.25">
      <c r="A19">
        <v>302</v>
      </c>
      <c r="B19" t="s">
        <v>1039</v>
      </c>
      <c r="C19" t="str">
        <f t="shared" si="0"/>
        <v>0205</v>
      </c>
      <c r="D19" t="str">
        <f t="shared" si="1"/>
        <v>1000</v>
      </c>
      <c r="E19" t="str">
        <f t="shared" si="2"/>
        <v>0006</v>
      </c>
      <c r="F19" t="s">
        <v>2017</v>
      </c>
      <c r="G19" s="8">
        <v>1361920</v>
      </c>
      <c r="H19" s="8">
        <v>732277.29</v>
      </c>
      <c r="I19" s="8">
        <f t="shared" si="5"/>
        <v>1464554.58</v>
      </c>
      <c r="J19" s="56">
        <f>VLOOKUP(D19,'Lookup Areas'!$E$4:$G$258,2,FALSE)</f>
        <v>0.01</v>
      </c>
      <c r="L19" s="57">
        <f t="shared" si="4"/>
        <v>1479200.1258</v>
      </c>
      <c r="M19" s="8"/>
      <c r="N19" s="8"/>
      <c r="O19" s="8"/>
      <c r="Q19" s="39"/>
      <c r="R19" s="22"/>
      <c r="S19" s="40"/>
      <c r="T19" s="40"/>
      <c r="U19" s="40"/>
      <c r="V19" s="40"/>
      <c r="W19" s="40"/>
      <c r="X19" s="37"/>
      <c r="Y19" s="37"/>
      <c r="Z19" s="40"/>
      <c r="AA19" s="4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</row>
    <row r="20" spans="1:51" ht="15" x14ac:dyDescent="0.25">
      <c r="A20">
        <v>417</v>
      </c>
      <c r="B20" t="s">
        <v>1120</v>
      </c>
      <c r="C20" t="str">
        <f t="shared" si="0"/>
        <v>0301</v>
      </c>
      <c r="D20" t="str">
        <f t="shared" si="1"/>
        <v>1000</v>
      </c>
      <c r="E20" t="str">
        <f t="shared" si="2"/>
        <v>0000</v>
      </c>
      <c r="F20" t="s">
        <v>1751</v>
      </c>
      <c r="G20" s="8">
        <v>976410</v>
      </c>
      <c r="H20" s="8">
        <v>568022.07999999996</v>
      </c>
      <c r="I20" s="8">
        <f t="shared" si="5"/>
        <v>1136044.1599999999</v>
      </c>
      <c r="J20" s="56">
        <f>VLOOKUP(D20,'Lookup Areas'!$E$4:$G$258,2,FALSE)</f>
        <v>0.01</v>
      </c>
      <c r="L20" s="57">
        <f t="shared" si="4"/>
        <v>1147404.6015999999</v>
      </c>
      <c r="M20" s="8"/>
      <c r="N20" s="8"/>
      <c r="O20" s="8"/>
      <c r="Q20" s="45"/>
      <c r="R20" s="22"/>
      <c r="S20" s="40"/>
      <c r="T20" s="40"/>
      <c r="U20" s="40"/>
      <c r="V20" s="40"/>
      <c r="W20" s="40"/>
      <c r="X20" s="37"/>
      <c r="Y20" s="37"/>
      <c r="Z20" s="40"/>
      <c r="AA20" s="4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</row>
    <row r="21" spans="1:51" ht="15" x14ac:dyDescent="0.25">
      <c r="A21">
        <v>459</v>
      </c>
      <c r="B21" t="s">
        <v>1137</v>
      </c>
      <c r="C21" t="str">
        <f t="shared" si="0"/>
        <v>0501</v>
      </c>
      <c r="D21" t="str">
        <f t="shared" si="1"/>
        <v>1000</v>
      </c>
      <c r="E21" t="str">
        <f t="shared" si="2"/>
        <v>0000</v>
      </c>
      <c r="F21" t="s">
        <v>1751</v>
      </c>
      <c r="G21" s="8">
        <v>745190</v>
      </c>
      <c r="H21" s="8">
        <v>339561.68</v>
      </c>
      <c r="I21" s="8">
        <f t="shared" si="5"/>
        <v>679123.36</v>
      </c>
      <c r="J21" s="56">
        <f>VLOOKUP(D21,'Lookup Areas'!$E$4:$G$258,2,FALSE)</f>
        <v>0.01</v>
      </c>
      <c r="L21" s="57">
        <f t="shared" si="4"/>
        <v>685914.59360000002</v>
      </c>
      <c r="M21" s="8"/>
      <c r="N21" s="8"/>
      <c r="O21" s="8"/>
      <c r="Q21" s="41"/>
      <c r="R21" s="42"/>
      <c r="S21" s="43"/>
      <c r="T21" s="43"/>
      <c r="U21" s="43"/>
      <c r="V21" s="43"/>
      <c r="W21" s="43"/>
      <c r="X21" s="43"/>
      <c r="Y21" s="43"/>
      <c r="Z21" s="43"/>
      <c r="AA21" s="43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</row>
    <row r="22" spans="1:51" ht="15" x14ac:dyDescent="0.25">
      <c r="A22">
        <v>484</v>
      </c>
      <c r="B22" t="s">
        <v>1150</v>
      </c>
      <c r="C22" t="str">
        <f t="shared" si="0"/>
        <v>0503</v>
      </c>
      <c r="D22" t="str">
        <f t="shared" si="1"/>
        <v>1000</v>
      </c>
      <c r="E22" t="str">
        <f t="shared" si="2"/>
        <v>0000</v>
      </c>
      <c r="F22" t="s">
        <v>1751</v>
      </c>
      <c r="G22" s="8">
        <v>70470</v>
      </c>
      <c r="H22" s="8">
        <v>35214.160000000003</v>
      </c>
      <c r="I22" s="8">
        <f t="shared" si="5"/>
        <v>70428.320000000007</v>
      </c>
      <c r="J22" s="56">
        <f>VLOOKUP(D22,'Lookup Areas'!$E$4:$G$258,2,FALSE)</f>
        <v>0.01</v>
      </c>
      <c r="L22" s="57">
        <f t="shared" si="4"/>
        <v>71132.603200000012</v>
      </c>
      <c r="M22" s="8"/>
      <c r="N22" s="8"/>
      <c r="O22" s="8"/>
      <c r="Q22" s="45"/>
      <c r="R22" s="22"/>
      <c r="S22" s="40"/>
      <c r="T22" s="40"/>
      <c r="U22" s="40"/>
      <c r="V22" s="40"/>
      <c r="W22" s="40"/>
      <c r="X22" s="37"/>
      <c r="Y22" s="37"/>
      <c r="Z22" s="40"/>
      <c r="AA22" s="4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</row>
    <row r="23" spans="1:51" ht="15" x14ac:dyDescent="0.25">
      <c r="A23">
        <v>525</v>
      </c>
      <c r="B23" t="s">
        <v>1171</v>
      </c>
      <c r="C23" t="str">
        <f t="shared" si="0"/>
        <v>0507</v>
      </c>
      <c r="D23" t="str">
        <f t="shared" si="1"/>
        <v>1000</v>
      </c>
      <c r="E23" t="str">
        <f t="shared" si="2"/>
        <v>0010</v>
      </c>
      <c r="F23" t="s">
        <v>1686</v>
      </c>
      <c r="G23" s="8">
        <v>420370</v>
      </c>
      <c r="H23" s="8">
        <v>0</v>
      </c>
      <c r="I23" s="8">
        <f t="shared" si="5"/>
        <v>0</v>
      </c>
      <c r="J23" s="56">
        <f>VLOOKUP(D23,'Lookup Areas'!$E$4:$G$258,2,FALSE)</f>
        <v>0.01</v>
      </c>
      <c r="L23" s="57">
        <f t="shared" si="4"/>
        <v>0</v>
      </c>
      <c r="M23" s="8"/>
      <c r="N23" s="8"/>
      <c r="O23" s="8"/>
      <c r="Q23" s="44"/>
      <c r="R23" s="22"/>
      <c r="S23" s="37"/>
      <c r="T23" s="37"/>
      <c r="U23" s="37"/>
      <c r="V23" s="37"/>
      <c r="W23" s="37"/>
      <c r="X23" s="37"/>
      <c r="Y23" s="37"/>
      <c r="Z23" s="37"/>
      <c r="AA23" s="37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</row>
    <row r="24" spans="1:51" ht="15" x14ac:dyDescent="0.25">
      <c r="A24">
        <v>526</v>
      </c>
      <c r="B24" t="s">
        <v>1172</v>
      </c>
      <c r="C24" t="str">
        <f t="shared" si="0"/>
        <v>0507</v>
      </c>
      <c r="D24" t="str">
        <f t="shared" si="1"/>
        <v>1000</v>
      </c>
      <c r="E24" t="str">
        <f t="shared" si="2"/>
        <v>0011</v>
      </c>
      <c r="F24" t="s">
        <v>2175</v>
      </c>
      <c r="G24" s="8">
        <v>3924890</v>
      </c>
      <c r="H24" s="8">
        <v>1381487.97</v>
      </c>
      <c r="I24" s="8">
        <f t="shared" si="5"/>
        <v>2762975.94</v>
      </c>
      <c r="J24" s="56">
        <f>VLOOKUP(D24,'Lookup Areas'!$E$4:$G$258,2,FALSE)</f>
        <v>0.01</v>
      </c>
      <c r="L24" s="57">
        <f t="shared" si="4"/>
        <v>2790605.6993999998</v>
      </c>
      <c r="M24" s="8"/>
      <c r="N24" s="8"/>
      <c r="O24" s="8"/>
      <c r="Q24" s="45"/>
      <c r="R24" s="22"/>
      <c r="S24" s="40"/>
      <c r="T24" s="40"/>
      <c r="U24" s="40"/>
      <c r="V24" s="40"/>
      <c r="W24" s="40"/>
      <c r="X24" s="37"/>
      <c r="Y24" s="37"/>
      <c r="Z24" s="40"/>
      <c r="AA24" s="4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</row>
    <row r="25" spans="1:51" ht="15" x14ac:dyDescent="0.25">
      <c r="A25">
        <v>527</v>
      </c>
      <c r="B25" t="s">
        <v>2176</v>
      </c>
      <c r="C25" t="str">
        <f t="shared" si="0"/>
        <v>0507</v>
      </c>
      <c r="D25" t="str">
        <f t="shared" si="1"/>
        <v>1000</v>
      </c>
      <c r="E25" t="str">
        <f t="shared" si="2"/>
        <v>0012</v>
      </c>
      <c r="F25" t="s">
        <v>2177</v>
      </c>
      <c r="G25" s="8">
        <v>0</v>
      </c>
      <c r="H25" s="8">
        <v>0</v>
      </c>
      <c r="I25" s="8">
        <f t="shared" si="5"/>
        <v>0</v>
      </c>
      <c r="J25" s="56">
        <f>VLOOKUP(D25,'Lookup Areas'!$E$4:$G$258,2,FALSE)</f>
        <v>0.01</v>
      </c>
      <c r="L25" s="57">
        <f t="shared" si="4"/>
        <v>0</v>
      </c>
      <c r="M25" s="8"/>
      <c r="N25" s="8"/>
      <c r="O25" s="8"/>
      <c r="Q25" s="45"/>
      <c r="R25" s="22"/>
      <c r="S25" s="40"/>
      <c r="T25" s="40"/>
      <c r="U25" s="40"/>
      <c r="V25" s="40"/>
      <c r="W25" s="40"/>
      <c r="X25" s="37"/>
      <c r="Y25" s="37"/>
      <c r="Z25" s="40"/>
      <c r="AA25" s="4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</row>
    <row r="26" spans="1:51" ht="15" x14ac:dyDescent="0.25">
      <c r="A26">
        <v>586</v>
      </c>
      <c r="B26" t="s">
        <v>1210</v>
      </c>
      <c r="C26" t="str">
        <f t="shared" si="0"/>
        <v>0601</v>
      </c>
      <c r="D26" t="str">
        <f t="shared" si="1"/>
        <v>1000</v>
      </c>
      <c r="E26" t="str">
        <f t="shared" si="2"/>
        <v>0000</v>
      </c>
      <c r="F26" t="s">
        <v>1751</v>
      </c>
      <c r="G26" s="8">
        <v>300300</v>
      </c>
      <c r="H26" s="8">
        <v>172037.5</v>
      </c>
      <c r="I26" s="8">
        <f t="shared" si="5"/>
        <v>344075</v>
      </c>
      <c r="J26" s="56">
        <f>VLOOKUP(D26,'Lookup Areas'!$E$4:$G$258,2,FALSE)</f>
        <v>0.01</v>
      </c>
      <c r="L26" s="57">
        <f t="shared" si="4"/>
        <v>347515.75</v>
      </c>
      <c r="M26" s="8"/>
      <c r="N26" s="8"/>
      <c r="O26" s="8"/>
      <c r="Q26" s="41"/>
      <c r="R26" s="42"/>
      <c r="S26" s="43"/>
      <c r="T26" s="43"/>
      <c r="U26" s="43"/>
      <c r="V26" s="43"/>
      <c r="W26" s="43"/>
      <c r="X26" s="43"/>
      <c r="Y26" s="43"/>
      <c r="Z26" s="43"/>
      <c r="AA26" s="43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</row>
    <row r="27" spans="1:51" ht="15" x14ac:dyDescent="0.25">
      <c r="A27">
        <v>611</v>
      </c>
      <c r="B27" t="s">
        <v>1227</v>
      </c>
      <c r="C27" t="str">
        <f t="shared" si="0"/>
        <v>0701</v>
      </c>
      <c r="D27" t="str">
        <f t="shared" si="1"/>
        <v>1000</v>
      </c>
      <c r="E27" t="str">
        <f t="shared" si="2"/>
        <v>0000</v>
      </c>
      <c r="F27" t="s">
        <v>1751</v>
      </c>
      <c r="G27" s="8">
        <v>581870</v>
      </c>
      <c r="H27" s="8">
        <v>291747.96000000002</v>
      </c>
      <c r="I27" s="8">
        <f t="shared" si="5"/>
        <v>583495.92000000004</v>
      </c>
      <c r="J27" s="56">
        <f>VLOOKUP(D27,'Lookup Areas'!$E$4:$G$258,2,FALSE)</f>
        <v>0.01</v>
      </c>
      <c r="L27" s="57">
        <f t="shared" si="4"/>
        <v>589330.87920000008</v>
      </c>
      <c r="M27" s="8"/>
      <c r="N27" s="8"/>
      <c r="O27" s="8"/>
      <c r="Q27" s="45"/>
      <c r="R27" s="22"/>
      <c r="S27" s="40"/>
      <c r="T27" s="40"/>
      <c r="U27" s="40"/>
      <c r="V27" s="40"/>
      <c r="W27" s="40"/>
      <c r="X27" s="37"/>
      <c r="Y27" s="37"/>
      <c r="Z27" s="40"/>
      <c r="AA27" s="4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</row>
    <row r="28" spans="1:51" ht="15" x14ac:dyDescent="0.25">
      <c r="A28">
        <v>647</v>
      </c>
      <c r="B28" t="s">
        <v>2252</v>
      </c>
      <c r="C28" t="str">
        <f t="shared" si="0"/>
        <v>0702</v>
      </c>
      <c r="D28" t="str">
        <f t="shared" si="1"/>
        <v>1000</v>
      </c>
      <c r="E28" t="str">
        <f t="shared" si="2"/>
        <v>0000</v>
      </c>
      <c r="F28" t="s">
        <v>1751</v>
      </c>
      <c r="G28" s="8">
        <v>0</v>
      </c>
      <c r="H28" s="8">
        <v>0</v>
      </c>
      <c r="I28" s="8">
        <f t="shared" si="5"/>
        <v>0</v>
      </c>
      <c r="J28" s="56">
        <f>VLOOKUP(D28,'Lookup Areas'!$E$4:$G$258,2,FALSE)</f>
        <v>0.01</v>
      </c>
      <c r="L28" s="57">
        <f t="shared" si="4"/>
        <v>0</v>
      </c>
      <c r="M28" s="8"/>
      <c r="N28" s="8"/>
      <c r="O28" s="8"/>
      <c r="Q28" s="46"/>
      <c r="R28" s="22"/>
      <c r="S28" s="43"/>
      <c r="T28" s="43"/>
      <c r="U28" s="43"/>
      <c r="V28" s="43"/>
      <c r="W28" s="43"/>
      <c r="X28" s="43"/>
      <c r="Y28" s="43"/>
      <c r="Z28" s="43"/>
      <c r="AA28" s="43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</row>
    <row r="29" spans="1:51" ht="15" x14ac:dyDescent="0.25">
      <c r="A29">
        <v>660</v>
      </c>
      <c r="B29" t="s">
        <v>1254</v>
      </c>
      <c r="C29" t="str">
        <f t="shared" si="0"/>
        <v>0704</v>
      </c>
      <c r="D29" t="str">
        <f t="shared" si="1"/>
        <v>1000</v>
      </c>
      <c r="E29" t="str">
        <f t="shared" si="2"/>
        <v>0000</v>
      </c>
      <c r="F29" t="s">
        <v>1751</v>
      </c>
      <c r="G29" s="8">
        <v>139340</v>
      </c>
      <c r="H29" s="8">
        <v>68800.479999999996</v>
      </c>
      <c r="I29" s="8">
        <f t="shared" si="5"/>
        <v>137600.95999999999</v>
      </c>
      <c r="J29" s="56">
        <f>VLOOKUP(D29,'Lookup Areas'!$E$4:$G$258,2,FALSE)</f>
        <v>0.01</v>
      </c>
      <c r="L29" s="57">
        <f t="shared" si="4"/>
        <v>138976.96959999998</v>
      </c>
      <c r="M29" s="8"/>
      <c r="N29" s="8"/>
      <c r="O29" s="8"/>
      <c r="Q29" s="46"/>
      <c r="R29" s="22"/>
      <c r="S29" s="43"/>
      <c r="T29" s="43"/>
      <c r="U29" s="43"/>
      <c r="V29" s="43"/>
      <c r="W29" s="43"/>
      <c r="X29" s="43"/>
      <c r="Y29" s="43"/>
      <c r="Z29" s="43"/>
      <c r="AA29" s="43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</row>
    <row r="30" spans="1:51" ht="15" x14ac:dyDescent="0.25">
      <c r="A30">
        <v>682</v>
      </c>
      <c r="B30" t="s">
        <v>1266</v>
      </c>
      <c r="C30" t="str">
        <f t="shared" si="0"/>
        <v>0801</v>
      </c>
      <c r="D30" t="str">
        <f t="shared" si="1"/>
        <v>1000</v>
      </c>
      <c r="E30" t="str">
        <f t="shared" si="2"/>
        <v>0015</v>
      </c>
      <c r="F30" t="s">
        <v>2277</v>
      </c>
      <c r="G30" s="8">
        <v>594050</v>
      </c>
      <c r="H30" s="8">
        <v>288685.48</v>
      </c>
      <c r="I30" s="8">
        <f t="shared" si="5"/>
        <v>577370.96</v>
      </c>
      <c r="J30" s="56">
        <f>VLOOKUP(D30,'Lookup Areas'!$E$4:$G$258,2,FALSE)</f>
        <v>0.01</v>
      </c>
      <c r="L30" s="57">
        <f t="shared" si="4"/>
        <v>583144.66959999991</v>
      </c>
      <c r="M30" s="8"/>
      <c r="N30" s="8"/>
      <c r="O30" s="8"/>
      <c r="Q30" s="47"/>
      <c r="R30" s="22"/>
      <c r="S30" s="37"/>
      <c r="T30" s="37"/>
      <c r="U30" s="37"/>
      <c r="V30" s="37"/>
      <c r="W30" s="37"/>
      <c r="X30" s="37"/>
      <c r="Y30" s="37"/>
      <c r="Z30" s="37"/>
      <c r="AA30" s="37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</row>
    <row r="31" spans="1:51" ht="15" x14ac:dyDescent="0.25">
      <c r="A31">
        <v>683</v>
      </c>
      <c r="B31" t="s">
        <v>1267</v>
      </c>
      <c r="C31" t="str">
        <f t="shared" si="0"/>
        <v>0801</v>
      </c>
      <c r="D31" t="str">
        <f t="shared" si="1"/>
        <v>1000</v>
      </c>
      <c r="E31" t="str">
        <f t="shared" si="2"/>
        <v>0016</v>
      </c>
      <c r="F31" t="s">
        <v>2278</v>
      </c>
      <c r="G31" s="8">
        <v>284020</v>
      </c>
      <c r="H31" s="8">
        <v>140856.64000000001</v>
      </c>
      <c r="I31" s="8">
        <f t="shared" si="5"/>
        <v>281713.28000000003</v>
      </c>
      <c r="J31" s="56">
        <f>VLOOKUP(D31,'Lookup Areas'!$E$4:$G$258,2,FALSE)</f>
        <v>0.01</v>
      </c>
      <c r="L31" s="57">
        <f t="shared" si="4"/>
        <v>284530.41280000005</v>
      </c>
      <c r="M31" s="8"/>
      <c r="N31" s="8"/>
      <c r="O31" s="8"/>
      <c r="Q31" s="36"/>
      <c r="R31" s="22"/>
      <c r="S31" s="37"/>
      <c r="T31" s="37"/>
      <c r="U31" s="37"/>
      <c r="V31" s="37"/>
      <c r="W31" s="37"/>
      <c r="X31" s="37"/>
      <c r="Y31" s="37"/>
      <c r="Z31" s="37"/>
      <c r="AA31" s="37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</row>
    <row r="32" spans="1:51" ht="15" x14ac:dyDescent="0.25">
      <c r="A32">
        <v>741</v>
      </c>
      <c r="B32" t="s">
        <v>2337</v>
      </c>
      <c r="C32" t="str">
        <f t="shared" si="0"/>
        <v>0903</v>
      </c>
      <c r="D32" t="str">
        <f t="shared" si="1"/>
        <v>1000</v>
      </c>
      <c r="E32" t="str">
        <f t="shared" si="2"/>
        <v>0000</v>
      </c>
      <c r="F32" t="s">
        <v>1751</v>
      </c>
      <c r="G32" s="8">
        <v>0</v>
      </c>
      <c r="H32" s="8">
        <v>0</v>
      </c>
      <c r="I32" s="8">
        <f t="shared" si="5"/>
        <v>0</v>
      </c>
      <c r="J32" s="56">
        <f>VLOOKUP(D32,'Lookup Areas'!$E$4:$G$258,2,FALSE)</f>
        <v>0.01</v>
      </c>
      <c r="L32" s="57">
        <f t="shared" si="4"/>
        <v>0</v>
      </c>
      <c r="M32" s="8"/>
      <c r="N32" s="8"/>
      <c r="O32" s="8"/>
      <c r="Q32" s="44"/>
      <c r="R32" s="22"/>
      <c r="S32" s="37"/>
      <c r="T32" s="37"/>
      <c r="U32" s="37"/>
      <c r="V32" s="37"/>
      <c r="W32" s="37"/>
      <c r="X32" s="37"/>
      <c r="Y32" s="37"/>
      <c r="Z32" s="37"/>
      <c r="AA32" s="37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</row>
    <row r="33" spans="1:51" ht="15" x14ac:dyDescent="0.25">
      <c r="A33">
        <v>759</v>
      </c>
      <c r="B33" t="s">
        <v>1305</v>
      </c>
      <c r="C33" t="str">
        <f t="shared" si="0"/>
        <v>1001</v>
      </c>
      <c r="D33" t="str">
        <f t="shared" si="1"/>
        <v>1000</v>
      </c>
      <c r="E33" t="str">
        <f t="shared" si="2"/>
        <v>0000</v>
      </c>
      <c r="F33" t="s">
        <v>1751</v>
      </c>
      <c r="G33" s="8">
        <v>4456980</v>
      </c>
      <c r="H33" s="8">
        <v>2472695.14</v>
      </c>
      <c r="I33" s="8">
        <f t="shared" si="5"/>
        <v>4945390.28</v>
      </c>
      <c r="J33" s="56">
        <f>VLOOKUP(D33,'Lookup Areas'!$E$4:$G$258,2,FALSE)</f>
        <v>0.01</v>
      </c>
      <c r="L33" s="57">
        <f t="shared" si="4"/>
        <v>4994844.1828000005</v>
      </c>
      <c r="M33" s="8"/>
      <c r="N33" s="8"/>
      <c r="O33" s="8"/>
      <c r="Q33" s="39"/>
      <c r="R33" s="22"/>
      <c r="S33" s="40"/>
      <c r="T33" s="40"/>
      <c r="U33" s="40"/>
      <c r="V33" s="40"/>
      <c r="W33" s="40"/>
      <c r="X33" s="37"/>
      <c r="Y33" s="37"/>
      <c r="Z33" s="40"/>
      <c r="AA33" s="4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</row>
    <row r="34" spans="1:51" ht="15" x14ac:dyDescent="0.25">
      <c r="A34">
        <v>836</v>
      </c>
      <c r="B34" t="s">
        <v>1354</v>
      </c>
      <c r="C34" t="str">
        <f t="shared" si="0"/>
        <v>1011</v>
      </c>
      <c r="D34" t="str">
        <f t="shared" si="1"/>
        <v>1000</v>
      </c>
      <c r="E34" t="str">
        <f t="shared" si="2"/>
        <v>0000</v>
      </c>
      <c r="F34" t="s">
        <v>1751</v>
      </c>
      <c r="G34" s="8">
        <v>2302800</v>
      </c>
      <c r="H34" s="8">
        <v>1410886.36</v>
      </c>
      <c r="I34" s="8">
        <f t="shared" si="5"/>
        <v>2821772.72</v>
      </c>
      <c r="J34" s="56">
        <f>VLOOKUP(D34,'Lookup Areas'!$E$4:$G$258,2,FALSE)</f>
        <v>0.01</v>
      </c>
      <c r="L34" s="57">
        <f t="shared" si="4"/>
        <v>2849990.4472000003</v>
      </c>
      <c r="M34" s="8"/>
      <c r="N34" s="8"/>
      <c r="O34" s="8"/>
      <c r="Q34" s="39"/>
      <c r="R34" s="22"/>
      <c r="S34" s="40"/>
      <c r="T34" s="40"/>
      <c r="U34" s="40"/>
      <c r="V34" s="40"/>
      <c r="W34" s="40"/>
      <c r="X34" s="37"/>
      <c r="Y34" s="37"/>
      <c r="Z34" s="40"/>
      <c r="AA34" s="4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</row>
    <row r="35" spans="1:51" ht="15" x14ac:dyDescent="0.25">
      <c r="A35">
        <v>898</v>
      </c>
      <c r="B35" t="s">
        <v>1399</v>
      </c>
      <c r="C35" t="str">
        <f t="shared" si="0"/>
        <v>1101</v>
      </c>
      <c r="D35" t="str">
        <f t="shared" si="1"/>
        <v>1000</v>
      </c>
      <c r="E35" t="str">
        <f t="shared" si="2"/>
        <v>0000</v>
      </c>
      <c r="F35" t="s">
        <v>1751</v>
      </c>
      <c r="G35" s="8">
        <v>2111440</v>
      </c>
      <c r="H35" s="8">
        <v>1200053.29</v>
      </c>
      <c r="I35" s="8">
        <f t="shared" si="5"/>
        <v>2400106.58</v>
      </c>
      <c r="J35" s="56">
        <f>VLOOKUP(D35,'Lookup Areas'!$E$4:$G$258,2,FALSE)</f>
        <v>0.01</v>
      </c>
      <c r="L35" s="57">
        <f t="shared" si="4"/>
        <v>2424107.6458000001</v>
      </c>
      <c r="M35" s="8"/>
      <c r="N35" s="8"/>
      <c r="O35" s="8"/>
      <c r="Q35" s="41"/>
      <c r="R35" s="42"/>
      <c r="S35" s="43"/>
      <c r="T35" s="43"/>
      <c r="U35" s="43"/>
      <c r="V35" s="43"/>
      <c r="W35" s="43"/>
      <c r="X35" s="43"/>
      <c r="Y35" s="43"/>
      <c r="Z35" s="43"/>
      <c r="AA35" s="43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</row>
    <row r="36" spans="1:51" ht="15" x14ac:dyDescent="0.25">
      <c r="A36">
        <v>969</v>
      </c>
      <c r="B36" t="s">
        <v>1446</v>
      </c>
      <c r="C36" t="str">
        <f t="shared" si="0"/>
        <v>1201</v>
      </c>
      <c r="D36" t="str">
        <f t="shared" si="1"/>
        <v>1000</v>
      </c>
      <c r="E36" t="str">
        <f t="shared" si="2"/>
        <v>0000</v>
      </c>
      <c r="F36" t="s">
        <v>1751</v>
      </c>
      <c r="G36" s="8">
        <v>3095210</v>
      </c>
      <c r="H36" s="8">
        <v>1895328.32</v>
      </c>
      <c r="I36" s="8">
        <f t="shared" si="5"/>
        <v>3790656.64</v>
      </c>
      <c r="J36" s="56">
        <f>VLOOKUP(D36,'Lookup Areas'!$E$4:$G$258,2,FALSE)</f>
        <v>0.01</v>
      </c>
      <c r="L36" s="57">
        <f t="shared" si="4"/>
        <v>3828563.2064</v>
      </c>
      <c r="M36" s="8"/>
      <c r="N36" s="8"/>
      <c r="O36" s="8"/>
      <c r="Q36" s="39"/>
      <c r="R36" s="22"/>
      <c r="S36" s="40"/>
      <c r="T36" s="40"/>
      <c r="U36" s="40"/>
      <c r="V36" s="40"/>
      <c r="W36" s="40"/>
      <c r="X36" s="37"/>
      <c r="Y36" s="37"/>
      <c r="Z36" s="40"/>
      <c r="AA36" s="4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</row>
    <row r="37" spans="1:51" ht="15" x14ac:dyDescent="0.25">
      <c r="A37">
        <v>1052</v>
      </c>
      <c r="B37" t="s">
        <v>1504</v>
      </c>
      <c r="C37" t="str">
        <f t="shared" si="0"/>
        <v>1301</v>
      </c>
      <c r="D37" t="str">
        <f t="shared" si="1"/>
        <v>1000</v>
      </c>
      <c r="E37" t="str">
        <f t="shared" si="2"/>
        <v>0000</v>
      </c>
      <c r="F37" t="s">
        <v>1751</v>
      </c>
      <c r="G37" s="8">
        <v>1578570</v>
      </c>
      <c r="H37" s="8">
        <v>280041.08</v>
      </c>
      <c r="I37" s="8">
        <f t="shared" si="5"/>
        <v>560082.16</v>
      </c>
      <c r="J37" s="56">
        <f>VLOOKUP(D37,'Lookup Areas'!$E$4:$G$258,2,FALSE)</f>
        <v>0.01</v>
      </c>
      <c r="L37" s="57">
        <f t="shared" si="4"/>
        <v>565682.98160000006</v>
      </c>
      <c r="M37" s="8"/>
      <c r="N37" s="8"/>
      <c r="O37" s="8"/>
      <c r="Q37" s="44"/>
      <c r="R37" s="22"/>
      <c r="S37" s="37"/>
      <c r="T37" s="37"/>
      <c r="U37" s="37"/>
      <c r="V37" s="37"/>
      <c r="W37" s="37"/>
      <c r="X37" s="37"/>
      <c r="Y37" s="37"/>
      <c r="Z37" s="37"/>
      <c r="AA37" s="37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</row>
    <row r="38" spans="1:51" ht="15" x14ac:dyDescent="0.25">
      <c r="A38">
        <v>2</v>
      </c>
      <c r="B38" t="s">
        <v>1752</v>
      </c>
      <c r="C38" t="str">
        <f t="shared" si="0"/>
        <v>0101</v>
      </c>
      <c r="D38" t="str">
        <f t="shared" si="1"/>
        <v>1001</v>
      </c>
      <c r="E38" t="str">
        <f t="shared" si="2"/>
        <v>0000</v>
      </c>
      <c r="F38" t="s">
        <v>1753</v>
      </c>
      <c r="G38" s="8">
        <v>0</v>
      </c>
      <c r="H38" s="8">
        <v>0</v>
      </c>
      <c r="I38" s="8">
        <f t="shared" si="5"/>
        <v>0</v>
      </c>
      <c r="J38" s="56">
        <f>VLOOKUP(D38,'Lookup Areas'!$E$4:$G$258,2,FALSE)</f>
        <v>0.01</v>
      </c>
      <c r="L38" s="57">
        <f>G38</f>
        <v>0</v>
      </c>
      <c r="M38" s="8"/>
      <c r="N38" s="8"/>
      <c r="O38" s="8"/>
      <c r="Q38" s="39"/>
      <c r="R38" s="22"/>
      <c r="S38" s="40"/>
      <c r="T38" s="40"/>
      <c r="U38" s="40"/>
      <c r="V38" s="40"/>
      <c r="W38" s="40"/>
      <c r="X38" s="37"/>
      <c r="Y38" s="37"/>
      <c r="Z38" s="40"/>
      <c r="AA38" s="4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</row>
    <row r="39" spans="1:51" ht="15" x14ac:dyDescent="0.25">
      <c r="A39">
        <v>53</v>
      </c>
      <c r="B39" t="s">
        <v>890</v>
      </c>
      <c r="C39" t="str">
        <f t="shared" si="0"/>
        <v>0102</v>
      </c>
      <c r="D39" t="str">
        <f t="shared" si="1"/>
        <v>1001</v>
      </c>
      <c r="E39" t="str">
        <f t="shared" si="2"/>
        <v>0000</v>
      </c>
      <c r="F39" t="s">
        <v>1753</v>
      </c>
      <c r="G39" s="8">
        <v>136910</v>
      </c>
      <c r="H39" s="8">
        <v>0</v>
      </c>
      <c r="I39" s="8">
        <f t="shared" si="5"/>
        <v>0</v>
      </c>
      <c r="J39" s="56">
        <f>VLOOKUP(D39,'Lookup Areas'!$E$4:$G$258,2,FALSE)</f>
        <v>0.01</v>
      </c>
      <c r="L39" s="57">
        <f t="shared" ref="L39:L44" si="6">G39</f>
        <v>136910</v>
      </c>
      <c r="M39" s="8"/>
      <c r="N39" s="8"/>
      <c r="O39" s="8"/>
      <c r="Q39" s="45"/>
      <c r="R39" s="22"/>
      <c r="S39" s="40"/>
      <c r="T39" s="40"/>
      <c r="U39" s="40"/>
      <c r="V39" s="40"/>
      <c r="W39" s="40"/>
      <c r="X39" s="37"/>
      <c r="Y39" s="37"/>
      <c r="Z39" s="40"/>
      <c r="AA39" s="4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</row>
    <row r="40" spans="1:51" ht="15" x14ac:dyDescent="0.25">
      <c r="A40">
        <v>81</v>
      </c>
      <c r="B40" t="s">
        <v>908</v>
      </c>
      <c r="C40" t="str">
        <f t="shared" si="0"/>
        <v>0201</v>
      </c>
      <c r="D40" t="str">
        <f t="shared" si="1"/>
        <v>1001</v>
      </c>
      <c r="E40" t="str">
        <f t="shared" si="2"/>
        <v>0007</v>
      </c>
      <c r="F40" t="s">
        <v>1576</v>
      </c>
      <c r="G40" s="8">
        <v>109510</v>
      </c>
      <c r="H40" s="8">
        <v>0</v>
      </c>
      <c r="I40" s="8">
        <f t="shared" si="5"/>
        <v>0</v>
      </c>
      <c r="J40" s="56">
        <f>VLOOKUP(D40,'Lookup Areas'!$E$4:$G$258,2,FALSE)</f>
        <v>0.01</v>
      </c>
      <c r="L40" s="57">
        <f t="shared" si="6"/>
        <v>109510</v>
      </c>
      <c r="M40" s="8"/>
      <c r="N40" s="8"/>
      <c r="O40" s="8"/>
      <c r="Q40" s="41"/>
      <c r="R40" s="42"/>
      <c r="S40" s="43"/>
      <c r="T40" s="43"/>
      <c r="U40" s="43"/>
      <c r="V40" s="43"/>
      <c r="W40" s="43"/>
      <c r="X40" s="43"/>
      <c r="Y40" s="43"/>
      <c r="Z40" s="43"/>
      <c r="AA40" s="43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</row>
    <row r="41" spans="1:51" ht="15" x14ac:dyDescent="0.25">
      <c r="A41">
        <v>303</v>
      </c>
      <c r="B41" t="s">
        <v>1040</v>
      </c>
      <c r="C41" t="str">
        <f t="shared" si="0"/>
        <v>0205</v>
      </c>
      <c r="D41" t="str">
        <f t="shared" si="1"/>
        <v>1001</v>
      </c>
      <c r="E41" t="str">
        <f t="shared" si="2"/>
        <v>0003</v>
      </c>
      <c r="F41" t="s">
        <v>1625</v>
      </c>
      <c r="G41" s="8">
        <v>95480</v>
      </c>
      <c r="H41" s="8">
        <v>0</v>
      </c>
      <c r="I41" s="8">
        <f t="shared" si="5"/>
        <v>0</v>
      </c>
      <c r="J41" s="56">
        <f>VLOOKUP(D41,'Lookup Areas'!$E$4:$G$258,2,FALSE)</f>
        <v>0.01</v>
      </c>
      <c r="L41" s="57">
        <f t="shared" si="6"/>
        <v>95480</v>
      </c>
      <c r="M41" s="8"/>
      <c r="N41" s="8"/>
      <c r="O41" s="8"/>
      <c r="Q41" s="45"/>
      <c r="R41" s="22"/>
      <c r="S41" s="40"/>
      <c r="T41" s="40"/>
      <c r="U41" s="40"/>
      <c r="V41" s="40"/>
      <c r="W41" s="40"/>
      <c r="X41" s="37"/>
      <c r="Y41" s="37"/>
      <c r="Z41" s="40"/>
      <c r="AA41" s="4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</row>
    <row r="42" spans="1:51" ht="15" x14ac:dyDescent="0.25">
      <c r="A42">
        <v>304</v>
      </c>
      <c r="B42" t="s">
        <v>1041</v>
      </c>
      <c r="C42" t="str">
        <f t="shared" si="0"/>
        <v>0205</v>
      </c>
      <c r="D42" t="str">
        <f t="shared" si="1"/>
        <v>1001</v>
      </c>
      <c r="E42" t="str">
        <f t="shared" si="2"/>
        <v>0004</v>
      </c>
      <c r="F42" t="s">
        <v>1626</v>
      </c>
      <c r="G42" s="8">
        <v>95180</v>
      </c>
      <c r="H42" s="8">
        <v>0</v>
      </c>
      <c r="I42" s="8">
        <f t="shared" si="5"/>
        <v>0</v>
      </c>
      <c r="J42" s="56">
        <f>VLOOKUP(D42,'Lookup Areas'!$E$4:$G$258,2,FALSE)</f>
        <v>0.01</v>
      </c>
      <c r="L42" s="57">
        <f t="shared" si="6"/>
        <v>95180</v>
      </c>
      <c r="M42" s="8"/>
      <c r="N42" s="8"/>
      <c r="O42" s="8"/>
      <c r="Q42" s="44"/>
      <c r="R42" s="22"/>
      <c r="S42" s="37"/>
      <c r="T42" s="37"/>
      <c r="U42" s="37"/>
      <c r="V42" s="37"/>
      <c r="W42" s="37"/>
      <c r="X42" s="37"/>
      <c r="Y42" s="37"/>
      <c r="Z42" s="37"/>
      <c r="AA42" s="37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</row>
    <row r="43" spans="1:51" ht="15" x14ac:dyDescent="0.25">
      <c r="A43">
        <v>528</v>
      </c>
      <c r="B43" t="s">
        <v>1173</v>
      </c>
      <c r="C43" t="str">
        <f t="shared" si="0"/>
        <v>0507</v>
      </c>
      <c r="D43" t="str">
        <f t="shared" si="1"/>
        <v>1001</v>
      </c>
      <c r="E43" t="str">
        <f t="shared" si="2"/>
        <v>0010</v>
      </c>
      <c r="F43" t="s">
        <v>1687</v>
      </c>
      <c r="G43" s="8">
        <v>95480</v>
      </c>
      <c r="H43" s="8">
        <v>0</v>
      </c>
      <c r="I43" s="8">
        <f t="shared" si="5"/>
        <v>0</v>
      </c>
      <c r="J43" s="56">
        <f>VLOOKUP(D43,'Lookup Areas'!$E$4:$G$258,2,FALSE)</f>
        <v>0.01</v>
      </c>
      <c r="L43" s="57">
        <f t="shared" si="6"/>
        <v>95480</v>
      </c>
      <c r="M43" s="8"/>
      <c r="N43" s="8"/>
      <c r="O43" s="8"/>
      <c r="Q43" s="39"/>
      <c r="R43" s="22"/>
      <c r="S43" s="40"/>
      <c r="T43" s="40"/>
      <c r="U43" s="40"/>
      <c r="V43" s="40"/>
      <c r="W43" s="40"/>
      <c r="X43" s="37"/>
      <c r="Y43" s="37"/>
      <c r="Z43" s="40"/>
      <c r="AA43" s="4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</row>
    <row r="44" spans="1:51" ht="15" x14ac:dyDescent="0.25">
      <c r="A44">
        <v>835</v>
      </c>
      <c r="B44" t="s">
        <v>1353</v>
      </c>
      <c r="C44" t="str">
        <f t="shared" si="0"/>
        <v>1010</v>
      </c>
      <c r="D44" t="str">
        <f t="shared" si="1"/>
        <v>1001</v>
      </c>
      <c r="E44" t="str">
        <f t="shared" si="2"/>
        <v>0000</v>
      </c>
      <c r="F44" t="s">
        <v>1753</v>
      </c>
      <c r="G44" s="8">
        <v>0</v>
      </c>
      <c r="H44" s="8">
        <v>-95.96</v>
      </c>
      <c r="I44" s="8">
        <f t="shared" si="5"/>
        <v>-191.92</v>
      </c>
      <c r="J44" s="56">
        <f>VLOOKUP(D44,'Lookup Areas'!$E$4:$G$258,2,FALSE)</f>
        <v>0.01</v>
      </c>
      <c r="L44" s="57">
        <f t="shared" si="6"/>
        <v>0</v>
      </c>
      <c r="M44" s="8"/>
      <c r="N44" s="8"/>
      <c r="O44" s="8"/>
      <c r="Q44" s="45"/>
      <c r="R44" s="22"/>
      <c r="S44" s="40"/>
      <c r="T44" s="40"/>
      <c r="U44" s="40"/>
      <c r="V44" s="40"/>
      <c r="W44" s="40"/>
      <c r="X44" s="37"/>
      <c r="Y44" s="37"/>
      <c r="Z44" s="40"/>
      <c r="AA44" s="4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</row>
    <row r="45" spans="1:51" ht="15" x14ac:dyDescent="0.25">
      <c r="A45">
        <v>3</v>
      </c>
      <c r="B45" t="s">
        <v>848</v>
      </c>
      <c r="C45" t="str">
        <f t="shared" si="0"/>
        <v>0101</v>
      </c>
      <c r="D45" t="str">
        <f t="shared" si="1"/>
        <v>1002</v>
      </c>
      <c r="E45" t="str">
        <f t="shared" si="2"/>
        <v>0000</v>
      </c>
      <c r="F45" t="s">
        <v>1754</v>
      </c>
      <c r="G45" s="8">
        <v>163590</v>
      </c>
      <c r="H45" s="8">
        <v>85993.66</v>
      </c>
      <c r="I45" s="8">
        <f t="shared" si="5"/>
        <v>171987.32</v>
      </c>
      <c r="J45" s="56">
        <f>VLOOKUP(D45,'Lookup Areas'!$E$4:$G$258,2,FALSE)</f>
        <v>0.01</v>
      </c>
      <c r="L45" s="57">
        <f t="shared" si="4"/>
        <v>173707.19320000001</v>
      </c>
      <c r="M45" s="8"/>
      <c r="N45" s="8"/>
      <c r="O45" s="8"/>
      <c r="Q45" s="41"/>
      <c r="R45" s="42"/>
      <c r="S45" s="43"/>
      <c r="T45" s="43"/>
      <c r="U45" s="43"/>
      <c r="V45" s="43"/>
      <c r="W45" s="43"/>
      <c r="X45" s="43"/>
      <c r="Y45" s="43"/>
      <c r="Z45" s="43"/>
      <c r="AA45" s="43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</row>
    <row r="46" spans="1:51" ht="15" x14ac:dyDescent="0.25">
      <c r="A46">
        <v>54</v>
      </c>
      <c r="B46" t="s">
        <v>891</v>
      </c>
      <c r="C46" t="str">
        <f t="shared" si="0"/>
        <v>0102</v>
      </c>
      <c r="D46" t="str">
        <f t="shared" si="1"/>
        <v>1002</v>
      </c>
      <c r="E46" t="str">
        <f t="shared" si="2"/>
        <v>0000</v>
      </c>
      <c r="F46" t="s">
        <v>1754</v>
      </c>
      <c r="G46" s="8">
        <v>11800</v>
      </c>
      <c r="H46" s="8">
        <v>10424.959999999999</v>
      </c>
      <c r="I46" s="8">
        <f t="shared" si="5"/>
        <v>20849.919999999998</v>
      </c>
      <c r="J46" s="56">
        <f>VLOOKUP(D46,'Lookup Areas'!$E$4:$G$258,2,FALSE)</f>
        <v>0.01</v>
      </c>
      <c r="L46" s="57">
        <f t="shared" si="4"/>
        <v>21058.419199999997</v>
      </c>
      <c r="M46" s="8"/>
      <c r="N46" s="8"/>
      <c r="O46" s="8"/>
      <c r="Q46" s="45"/>
      <c r="R46" s="22"/>
      <c r="S46" s="40"/>
      <c r="T46" s="40"/>
      <c r="U46" s="40"/>
      <c r="V46" s="40"/>
      <c r="W46" s="40"/>
      <c r="X46" s="37"/>
      <c r="Y46" s="37"/>
      <c r="Z46" s="40"/>
      <c r="AA46" s="4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</row>
    <row r="47" spans="1:51" ht="15" x14ac:dyDescent="0.25">
      <c r="A47">
        <v>82</v>
      </c>
      <c r="B47" t="s">
        <v>1819</v>
      </c>
      <c r="C47" t="str">
        <f t="shared" si="0"/>
        <v>0201</v>
      </c>
      <c r="D47" t="str">
        <f t="shared" si="1"/>
        <v>1002</v>
      </c>
      <c r="E47" t="str">
        <f t="shared" si="2"/>
        <v>0007</v>
      </c>
      <c r="F47" t="s">
        <v>1820</v>
      </c>
      <c r="G47" s="8">
        <v>0</v>
      </c>
      <c r="H47" s="8">
        <v>0</v>
      </c>
      <c r="I47" s="8">
        <f t="shared" si="5"/>
        <v>0</v>
      </c>
      <c r="J47" s="56">
        <f>VLOOKUP(D47,'Lookup Areas'!$E$4:$G$258,2,FALSE)</f>
        <v>0.01</v>
      </c>
      <c r="L47" s="57">
        <f t="shared" si="4"/>
        <v>0</v>
      </c>
      <c r="M47" s="8"/>
      <c r="N47" s="8"/>
      <c r="O47" s="8"/>
      <c r="Q47" s="44"/>
      <c r="R47" s="22"/>
      <c r="S47" s="37"/>
      <c r="T47" s="37"/>
      <c r="U47" s="37"/>
      <c r="V47" s="37"/>
      <c r="W47" s="37"/>
      <c r="X47" s="37"/>
      <c r="Y47" s="37"/>
      <c r="Z47" s="37"/>
      <c r="AA47" s="37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</row>
    <row r="48" spans="1:51" ht="15" x14ac:dyDescent="0.25">
      <c r="A48">
        <v>83</v>
      </c>
      <c r="B48" t="s">
        <v>909</v>
      </c>
      <c r="C48" t="str">
        <f t="shared" si="0"/>
        <v>0201</v>
      </c>
      <c r="D48" t="str">
        <f t="shared" si="1"/>
        <v>1002</v>
      </c>
      <c r="E48" t="str">
        <f t="shared" si="2"/>
        <v>0008</v>
      </c>
      <c r="F48" t="s">
        <v>1821</v>
      </c>
      <c r="G48" s="8">
        <v>355900</v>
      </c>
      <c r="H48" s="8">
        <v>109456.78</v>
      </c>
      <c r="I48" s="8">
        <f t="shared" si="5"/>
        <v>218913.56</v>
      </c>
      <c r="J48" s="56">
        <f>VLOOKUP(D48,'Lookup Areas'!$E$4:$G$258,2,FALSE)</f>
        <v>0.01</v>
      </c>
      <c r="L48" s="57">
        <f t="shared" si="4"/>
        <v>221102.69560000001</v>
      </c>
      <c r="M48" s="8"/>
      <c r="N48" s="8"/>
      <c r="O48" s="8"/>
      <c r="Q48" s="45"/>
      <c r="R48" s="22"/>
      <c r="S48" s="40"/>
      <c r="T48" s="40"/>
      <c r="U48" s="40"/>
      <c r="V48" s="40"/>
      <c r="W48" s="40"/>
      <c r="X48" s="37"/>
      <c r="Y48" s="37"/>
      <c r="Z48" s="40"/>
      <c r="AA48" s="4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</row>
    <row r="49" spans="1:51" ht="15" x14ac:dyDescent="0.25">
      <c r="A49">
        <v>84</v>
      </c>
      <c r="B49" t="s">
        <v>1822</v>
      </c>
      <c r="C49" t="str">
        <f t="shared" si="0"/>
        <v>0201</v>
      </c>
      <c r="D49" t="str">
        <f t="shared" si="1"/>
        <v>1002</v>
      </c>
      <c r="E49" t="str">
        <f t="shared" si="2"/>
        <v>0009</v>
      </c>
      <c r="F49" t="s">
        <v>1823</v>
      </c>
      <c r="G49" s="8">
        <v>0</v>
      </c>
      <c r="H49" s="8">
        <v>0</v>
      </c>
      <c r="I49" s="8">
        <f t="shared" si="5"/>
        <v>0</v>
      </c>
      <c r="J49" s="56">
        <f>VLOOKUP(D49,'Lookup Areas'!$E$4:$G$258,2,FALSE)</f>
        <v>0.01</v>
      </c>
      <c r="L49" s="57">
        <f t="shared" si="4"/>
        <v>0</v>
      </c>
      <c r="M49" s="8"/>
      <c r="N49" s="8"/>
      <c r="O49" s="8"/>
      <c r="Q49" s="45"/>
      <c r="R49" s="22"/>
      <c r="S49" s="40"/>
      <c r="T49" s="40"/>
      <c r="U49" s="40"/>
      <c r="V49" s="40"/>
      <c r="W49" s="40"/>
      <c r="X49" s="37"/>
      <c r="Y49" s="37"/>
      <c r="Z49" s="40"/>
      <c r="AA49" s="4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</row>
    <row r="50" spans="1:51" ht="15" x14ac:dyDescent="0.25">
      <c r="A50">
        <v>210</v>
      </c>
      <c r="B50" t="s">
        <v>980</v>
      </c>
      <c r="C50" t="str">
        <f t="shared" si="0"/>
        <v>0202</v>
      </c>
      <c r="D50" t="str">
        <f t="shared" si="1"/>
        <v>1002</v>
      </c>
      <c r="E50" t="str">
        <f t="shared" si="2"/>
        <v>0000</v>
      </c>
      <c r="F50" t="s">
        <v>1754</v>
      </c>
      <c r="G50" s="8">
        <v>84930</v>
      </c>
      <c r="H50" s="8">
        <v>66671.16</v>
      </c>
      <c r="I50" s="8">
        <f t="shared" si="5"/>
        <v>133342.32</v>
      </c>
      <c r="J50" s="56">
        <f>VLOOKUP(D50,'Lookup Areas'!$E$4:$G$258,2,FALSE)</f>
        <v>0.01</v>
      </c>
      <c r="L50" s="57">
        <f t="shared" si="4"/>
        <v>134675.7432</v>
      </c>
      <c r="M50" s="8"/>
      <c r="N50" s="8"/>
      <c r="O50" s="8"/>
      <c r="Q50" s="41"/>
      <c r="R50" s="42"/>
      <c r="S50" s="43"/>
      <c r="T50" s="43"/>
      <c r="U50" s="43"/>
      <c r="V50" s="43"/>
      <c r="W50" s="43"/>
      <c r="X50" s="43"/>
      <c r="Y50" s="43"/>
      <c r="Z50" s="43"/>
      <c r="AA50" s="43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</row>
    <row r="51" spans="1:51" ht="15" x14ac:dyDescent="0.25">
      <c r="A51">
        <v>239</v>
      </c>
      <c r="B51" t="s">
        <v>1004</v>
      </c>
      <c r="C51" t="str">
        <f t="shared" si="0"/>
        <v>0203</v>
      </c>
      <c r="D51" t="str">
        <f t="shared" si="1"/>
        <v>1002</v>
      </c>
      <c r="E51" t="str">
        <f t="shared" si="2"/>
        <v>0000</v>
      </c>
      <c r="F51" t="s">
        <v>1754</v>
      </c>
      <c r="G51" s="8">
        <v>18650</v>
      </c>
      <c r="H51" s="8">
        <v>12236</v>
      </c>
      <c r="I51" s="8">
        <f t="shared" si="5"/>
        <v>24472</v>
      </c>
      <c r="J51" s="56">
        <f>VLOOKUP(D51,'Lookup Areas'!$E$4:$G$258,2,FALSE)</f>
        <v>0.01</v>
      </c>
      <c r="L51" s="57">
        <f t="shared" si="4"/>
        <v>24716.720000000001</v>
      </c>
      <c r="M51" s="8"/>
      <c r="N51" s="8"/>
      <c r="O51" s="8"/>
      <c r="Q51" s="45"/>
      <c r="R51" s="22"/>
      <c r="S51" s="40"/>
      <c r="T51" s="40"/>
      <c r="U51" s="40"/>
      <c r="V51" s="40"/>
      <c r="W51" s="40"/>
      <c r="X51" s="37"/>
      <c r="Y51" s="37"/>
      <c r="Z51" s="40"/>
      <c r="AA51" s="4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</row>
    <row r="52" spans="1:51" ht="15" x14ac:dyDescent="0.25">
      <c r="A52">
        <v>305</v>
      </c>
      <c r="B52" t="s">
        <v>2018</v>
      </c>
      <c r="C52" t="str">
        <f t="shared" si="0"/>
        <v>0205</v>
      </c>
      <c r="D52" t="str">
        <f t="shared" si="1"/>
        <v>1002</v>
      </c>
      <c r="E52" t="str">
        <f t="shared" si="2"/>
        <v>0003</v>
      </c>
      <c r="F52" t="s">
        <v>2019</v>
      </c>
      <c r="G52" s="8">
        <v>0</v>
      </c>
      <c r="H52" s="8">
        <v>0</v>
      </c>
      <c r="I52" s="8">
        <f t="shared" si="5"/>
        <v>0</v>
      </c>
      <c r="J52" s="56">
        <f>VLOOKUP(D52,'Lookup Areas'!$E$4:$G$258,2,FALSE)</f>
        <v>0.01</v>
      </c>
      <c r="L52" s="57">
        <f t="shared" si="4"/>
        <v>0</v>
      </c>
      <c r="M52" s="8"/>
      <c r="N52" s="8"/>
      <c r="O52" s="8"/>
      <c r="Q52" s="46"/>
      <c r="R52" s="22"/>
      <c r="S52" s="43"/>
      <c r="T52" s="43"/>
      <c r="U52" s="43"/>
      <c r="V52" s="43"/>
      <c r="W52" s="43"/>
      <c r="X52" s="43"/>
      <c r="Y52" s="43"/>
      <c r="Z52" s="43"/>
      <c r="AA52" s="43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</row>
    <row r="53" spans="1:51" ht="15" x14ac:dyDescent="0.25">
      <c r="A53">
        <v>306</v>
      </c>
      <c r="B53" t="s">
        <v>1042</v>
      </c>
      <c r="C53" t="str">
        <f t="shared" si="0"/>
        <v>0205</v>
      </c>
      <c r="D53" t="str">
        <f t="shared" si="1"/>
        <v>1002</v>
      </c>
      <c r="E53" t="str">
        <f t="shared" si="2"/>
        <v>0004</v>
      </c>
      <c r="F53" t="s">
        <v>1627</v>
      </c>
      <c r="G53" s="8">
        <v>71620</v>
      </c>
      <c r="H53" s="8">
        <v>0</v>
      </c>
      <c r="I53" s="8">
        <f t="shared" si="5"/>
        <v>0</v>
      </c>
      <c r="J53" s="56">
        <f>VLOOKUP(D53,'Lookup Areas'!$E$4:$G$258,2,FALSE)</f>
        <v>0.01</v>
      </c>
      <c r="L53" s="57">
        <f t="shared" si="4"/>
        <v>0</v>
      </c>
      <c r="M53" s="8"/>
      <c r="N53" s="8"/>
      <c r="O53" s="8"/>
      <c r="Q53" s="46"/>
      <c r="R53" s="22"/>
      <c r="S53" s="43"/>
      <c r="T53" s="43"/>
      <c r="U53" s="43"/>
      <c r="V53" s="43"/>
      <c r="W53" s="43"/>
      <c r="X53" s="43"/>
      <c r="Y53" s="43"/>
      <c r="Z53" s="43"/>
      <c r="AA53" s="43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</row>
    <row r="54" spans="1:51" ht="15" x14ac:dyDescent="0.25">
      <c r="A54">
        <v>307</v>
      </c>
      <c r="B54" t="s">
        <v>2020</v>
      </c>
      <c r="C54" t="str">
        <f t="shared" si="0"/>
        <v>0205</v>
      </c>
      <c r="D54" t="str">
        <f t="shared" si="1"/>
        <v>1002</v>
      </c>
      <c r="E54" t="str">
        <f t="shared" si="2"/>
        <v>0005</v>
      </c>
      <c r="F54" t="s">
        <v>2021</v>
      </c>
      <c r="G54" s="8">
        <v>0</v>
      </c>
      <c r="H54" s="8">
        <v>0</v>
      </c>
      <c r="I54" s="8">
        <f t="shared" si="5"/>
        <v>0</v>
      </c>
      <c r="J54" s="56">
        <f>VLOOKUP(D54,'Lookup Areas'!$E$4:$G$258,2,FALSE)</f>
        <v>0.01</v>
      </c>
      <c r="L54" s="57">
        <f t="shared" si="4"/>
        <v>0</v>
      </c>
      <c r="M54" s="8"/>
      <c r="N54" s="8"/>
      <c r="O54" s="8"/>
      <c r="Q54" s="48"/>
      <c r="R54" s="22"/>
      <c r="S54" s="37"/>
      <c r="T54" s="37"/>
      <c r="U54" s="37"/>
      <c r="V54" s="37"/>
      <c r="W54" s="37"/>
      <c r="X54" s="37"/>
      <c r="Y54" s="37"/>
      <c r="Z54" s="37"/>
      <c r="AA54" s="37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</row>
    <row r="55" spans="1:51" ht="15" x14ac:dyDescent="0.25">
      <c r="A55">
        <v>308</v>
      </c>
      <c r="B55" t="s">
        <v>1043</v>
      </c>
      <c r="C55" t="str">
        <f t="shared" si="0"/>
        <v>0205</v>
      </c>
      <c r="D55" t="str">
        <f t="shared" si="1"/>
        <v>1002</v>
      </c>
      <c r="E55" t="str">
        <f t="shared" si="2"/>
        <v>0006</v>
      </c>
      <c r="F55" t="s">
        <v>2022</v>
      </c>
      <c r="G55" s="8">
        <v>110200</v>
      </c>
      <c r="H55" s="8">
        <v>46607.97</v>
      </c>
      <c r="I55" s="8">
        <f t="shared" si="5"/>
        <v>93215.94</v>
      </c>
      <c r="J55" s="56">
        <f>VLOOKUP(D55,'Lookup Areas'!$E$4:$G$258,2,FALSE)</f>
        <v>0.01</v>
      </c>
      <c r="L55" s="57">
        <f t="shared" si="4"/>
        <v>94148.099400000006</v>
      </c>
      <c r="M55" s="8"/>
      <c r="N55" s="8"/>
      <c r="O55" s="8"/>
      <c r="Q55" s="46"/>
      <c r="R55" s="22"/>
      <c r="S55" s="43"/>
      <c r="T55" s="43"/>
      <c r="U55" s="43"/>
      <c r="V55" s="43"/>
      <c r="W55" s="43"/>
      <c r="X55" s="43"/>
      <c r="Y55" s="43"/>
      <c r="Z55" s="43"/>
      <c r="AA55" s="43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</row>
    <row r="56" spans="1:51" ht="15" x14ac:dyDescent="0.25">
      <c r="A56">
        <v>418</v>
      </c>
      <c r="B56" t="s">
        <v>1121</v>
      </c>
      <c r="C56" t="str">
        <f t="shared" si="0"/>
        <v>0301</v>
      </c>
      <c r="D56" t="str">
        <f t="shared" si="1"/>
        <v>1002</v>
      </c>
      <c r="E56" t="str">
        <f t="shared" si="2"/>
        <v>0000</v>
      </c>
      <c r="F56" t="s">
        <v>1754</v>
      </c>
      <c r="G56" s="8">
        <v>80960</v>
      </c>
      <c r="H56" s="8">
        <v>17101.919999999998</v>
      </c>
      <c r="I56" s="8">
        <f t="shared" si="5"/>
        <v>34203.839999999997</v>
      </c>
      <c r="J56" s="56">
        <f>VLOOKUP(D56,'Lookup Areas'!$E$4:$G$258,2,FALSE)</f>
        <v>0.01</v>
      </c>
      <c r="L56" s="57">
        <f t="shared" si="4"/>
        <v>34545.878399999994</v>
      </c>
      <c r="M56" s="8"/>
      <c r="N56" s="8"/>
      <c r="O56" s="8"/>
      <c r="Q56" s="46"/>
      <c r="R56" s="22"/>
      <c r="S56" s="43"/>
      <c r="T56" s="43"/>
      <c r="U56" s="43"/>
      <c r="V56" s="43"/>
      <c r="W56" s="43"/>
      <c r="X56" s="43"/>
      <c r="Y56" s="43"/>
      <c r="Z56" s="43"/>
      <c r="AA56" s="43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</row>
    <row r="57" spans="1:51" ht="15" x14ac:dyDescent="0.25">
      <c r="A57">
        <v>460</v>
      </c>
      <c r="B57" t="s">
        <v>1138</v>
      </c>
      <c r="C57" t="str">
        <f t="shared" si="0"/>
        <v>0501</v>
      </c>
      <c r="D57" t="str">
        <f t="shared" si="1"/>
        <v>1002</v>
      </c>
      <c r="E57" t="str">
        <f t="shared" si="2"/>
        <v>0000</v>
      </c>
      <c r="F57" t="s">
        <v>1754</v>
      </c>
      <c r="G57" s="8">
        <v>61790</v>
      </c>
      <c r="H57" s="8">
        <v>57708.36</v>
      </c>
      <c r="I57" s="8">
        <f t="shared" si="5"/>
        <v>115416.72</v>
      </c>
      <c r="J57" s="56">
        <f>VLOOKUP(D57,'Lookup Areas'!$E$4:$G$258,2,FALSE)</f>
        <v>0.01</v>
      </c>
      <c r="L57" s="57">
        <f t="shared" si="4"/>
        <v>116570.8872</v>
      </c>
      <c r="M57" s="8"/>
      <c r="N57" s="8"/>
      <c r="O57" s="8"/>
      <c r="Q57" s="21"/>
      <c r="R57" s="22"/>
      <c r="S57" s="23"/>
      <c r="T57" s="23"/>
      <c r="U57" s="23"/>
      <c r="V57" s="23"/>
      <c r="W57" s="23"/>
      <c r="X57" s="23"/>
      <c r="Y57" s="23"/>
      <c r="Z57" s="23"/>
      <c r="AA57" s="23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</row>
    <row r="58" spans="1:51" ht="15" x14ac:dyDescent="0.25">
      <c r="A58">
        <v>485</v>
      </c>
      <c r="B58" t="s">
        <v>1151</v>
      </c>
      <c r="C58" t="str">
        <f t="shared" si="0"/>
        <v>0503</v>
      </c>
      <c r="D58" t="str">
        <f t="shared" si="1"/>
        <v>1002</v>
      </c>
      <c r="E58" t="str">
        <f t="shared" si="2"/>
        <v>0000</v>
      </c>
      <c r="F58" t="s">
        <v>1754</v>
      </c>
      <c r="G58" s="8">
        <v>5840</v>
      </c>
      <c r="H58" s="8">
        <v>6151</v>
      </c>
      <c r="I58" s="8">
        <f t="shared" si="5"/>
        <v>12302</v>
      </c>
      <c r="J58" s="56">
        <f>VLOOKUP(D58,'Lookup Areas'!$E$4:$G$258,2,FALSE)</f>
        <v>0.01</v>
      </c>
      <c r="L58" s="57">
        <f t="shared" si="4"/>
        <v>12425.02</v>
      </c>
      <c r="M58" s="8"/>
      <c r="N58" s="8"/>
      <c r="O58" s="8"/>
      <c r="Q58" s="24"/>
      <c r="R58" s="25"/>
      <c r="S58" s="26"/>
      <c r="T58" s="26"/>
      <c r="U58" s="26"/>
      <c r="V58" s="26"/>
      <c r="W58" s="26"/>
      <c r="X58" s="26"/>
      <c r="Y58" s="26"/>
      <c r="Z58" s="26"/>
      <c r="AA58" s="26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</row>
    <row r="59" spans="1:51" ht="15" x14ac:dyDescent="0.25">
      <c r="A59">
        <v>529</v>
      </c>
      <c r="B59" t="s">
        <v>2178</v>
      </c>
      <c r="C59" t="str">
        <f t="shared" si="0"/>
        <v>0507</v>
      </c>
      <c r="D59" t="str">
        <f t="shared" si="1"/>
        <v>1002</v>
      </c>
      <c r="E59" t="str">
        <f t="shared" si="2"/>
        <v>0010</v>
      </c>
      <c r="F59" t="s">
        <v>2179</v>
      </c>
      <c r="G59" s="8">
        <v>0</v>
      </c>
      <c r="H59" s="8">
        <v>0</v>
      </c>
      <c r="I59" s="8">
        <f t="shared" si="5"/>
        <v>0</v>
      </c>
      <c r="J59" s="56">
        <f>VLOOKUP(D59,'Lookup Areas'!$E$4:$G$258,2,FALSE)</f>
        <v>0.01</v>
      </c>
      <c r="L59" s="57">
        <f t="shared" si="4"/>
        <v>0</v>
      </c>
      <c r="M59" s="8"/>
      <c r="N59" s="8"/>
      <c r="O59" s="8"/>
      <c r="Q59" s="26"/>
      <c r="R59" s="24"/>
      <c r="S59" s="26"/>
      <c r="T59" s="26"/>
      <c r="U59" s="26"/>
      <c r="V59" s="26"/>
      <c r="W59" s="26"/>
      <c r="X59" s="26"/>
      <c r="Y59" s="26"/>
      <c r="Z59" s="26"/>
      <c r="AA59" s="26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</row>
    <row r="60" spans="1:51" ht="15" x14ac:dyDescent="0.25">
      <c r="A60">
        <v>530</v>
      </c>
      <c r="B60" t="s">
        <v>1174</v>
      </c>
      <c r="C60" t="str">
        <f t="shared" si="0"/>
        <v>0507</v>
      </c>
      <c r="D60" t="str">
        <f t="shared" si="1"/>
        <v>1002</v>
      </c>
      <c r="E60" t="str">
        <f t="shared" si="2"/>
        <v>0011</v>
      </c>
      <c r="F60" t="s">
        <v>1688</v>
      </c>
      <c r="G60" s="8">
        <v>324220</v>
      </c>
      <c r="H60" s="8">
        <v>102556.73</v>
      </c>
      <c r="I60" s="8">
        <f t="shared" si="5"/>
        <v>205113.46</v>
      </c>
      <c r="J60" s="56">
        <f>VLOOKUP(D60,'Lookup Areas'!$E$4:$G$258,2,FALSE)</f>
        <v>0.01</v>
      </c>
      <c r="L60" s="57">
        <f t="shared" si="4"/>
        <v>207164.59459999998</v>
      </c>
      <c r="M60" s="8"/>
      <c r="N60" s="8"/>
      <c r="O60" s="8"/>
      <c r="Q60" s="26"/>
      <c r="R60" s="24"/>
      <c r="S60" s="26"/>
      <c r="T60" s="26"/>
      <c r="U60" s="26"/>
      <c r="V60" s="26"/>
      <c r="W60" s="26"/>
      <c r="X60" s="26"/>
      <c r="Y60" s="26"/>
      <c r="Z60" s="26"/>
      <c r="AA60" s="26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</row>
    <row r="61" spans="1:51" ht="15" x14ac:dyDescent="0.25">
      <c r="A61">
        <v>531</v>
      </c>
      <c r="B61" t="s">
        <v>2180</v>
      </c>
      <c r="C61" t="str">
        <f t="shared" si="0"/>
        <v>0507</v>
      </c>
      <c r="D61" t="str">
        <f t="shared" si="1"/>
        <v>1002</v>
      </c>
      <c r="E61" t="str">
        <f t="shared" si="2"/>
        <v>0012</v>
      </c>
      <c r="F61" t="s">
        <v>2181</v>
      </c>
      <c r="G61" s="8">
        <v>0</v>
      </c>
      <c r="H61" s="8">
        <v>0</v>
      </c>
      <c r="I61" s="8">
        <f t="shared" si="5"/>
        <v>0</v>
      </c>
      <c r="J61" s="56">
        <f>VLOOKUP(D61,'Lookup Areas'!$E$4:$G$258,2,FALSE)</f>
        <v>0.01</v>
      </c>
      <c r="L61" s="57">
        <f t="shared" si="4"/>
        <v>0</v>
      </c>
      <c r="M61" s="8"/>
      <c r="N61" s="8"/>
      <c r="O61" s="8"/>
      <c r="Q61" s="144"/>
      <c r="R61" s="144"/>
      <c r="S61" s="144"/>
      <c r="T61" s="144"/>
      <c r="U61" s="144"/>
      <c r="V61" s="144"/>
      <c r="W61" s="144"/>
      <c r="X61" s="144"/>
      <c r="Y61" s="144"/>
      <c r="Z61" s="144"/>
      <c r="AA61" s="144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</row>
    <row r="62" spans="1:51" ht="15" x14ac:dyDescent="0.25">
      <c r="A62">
        <v>587</v>
      </c>
      <c r="B62" t="s">
        <v>1211</v>
      </c>
      <c r="C62" t="str">
        <f t="shared" si="0"/>
        <v>0601</v>
      </c>
      <c r="D62" t="str">
        <f t="shared" si="1"/>
        <v>1002</v>
      </c>
      <c r="E62" t="str">
        <f t="shared" si="2"/>
        <v>0000</v>
      </c>
      <c r="F62" t="s">
        <v>1754</v>
      </c>
      <c r="G62" s="8">
        <v>24920</v>
      </c>
      <c r="H62" s="8">
        <v>27464</v>
      </c>
      <c r="I62" s="8">
        <f t="shared" si="5"/>
        <v>54928</v>
      </c>
      <c r="J62" s="56">
        <f>VLOOKUP(D62,'Lookup Areas'!$E$4:$G$258,2,FALSE)</f>
        <v>0.01</v>
      </c>
      <c r="L62" s="57">
        <f t="shared" si="4"/>
        <v>55477.279999999999</v>
      </c>
      <c r="M62" s="8"/>
      <c r="N62" s="8"/>
      <c r="O62" s="8"/>
      <c r="Q62" s="26"/>
      <c r="R62" s="25"/>
      <c r="S62" s="26"/>
      <c r="T62" s="26"/>
      <c r="U62" s="26"/>
      <c r="V62" s="26"/>
      <c r="W62" s="26"/>
      <c r="X62" s="26"/>
      <c r="Y62" s="26"/>
      <c r="Z62" s="26"/>
      <c r="AA62" s="26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</row>
    <row r="63" spans="1:51" ht="15" x14ac:dyDescent="0.25">
      <c r="A63">
        <v>612</v>
      </c>
      <c r="B63" t="s">
        <v>1228</v>
      </c>
      <c r="C63" t="str">
        <f t="shared" si="0"/>
        <v>0701</v>
      </c>
      <c r="D63" t="str">
        <f t="shared" si="1"/>
        <v>1002</v>
      </c>
      <c r="E63" t="str">
        <f t="shared" si="2"/>
        <v>0000</v>
      </c>
      <c r="F63" t="s">
        <v>1754</v>
      </c>
      <c r="G63" s="8">
        <v>48250</v>
      </c>
      <c r="H63" s="8">
        <v>27249.82</v>
      </c>
      <c r="I63" s="8">
        <f t="shared" si="5"/>
        <v>54499.64</v>
      </c>
      <c r="J63" s="56">
        <f>VLOOKUP(D63,'Lookup Areas'!$E$4:$G$258,2,FALSE)</f>
        <v>0.01</v>
      </c>
      <c r="L63" s="57">
        <f t="shared" si="4"/>
        <v>55044.636400000003</v>
      </c>
      <c r="M63" s="8"/>
      <c r="N63" s="8"/>
      <c r="O63" s="8"/>
      <c r="Q63" s="26"/>
      <c r="R63" s="25"/>
      <c r="S63" s="26"/>
      <c r="T63" s="26"/>
      <c r="U63" s="26"/>
      <c r="V63" s="26"/>
      <c r="W63" s="26"/>
      <c r="X63" s="26"/>
      <c r="Y63" s="26"/>
      <c r="Z63" s="26"/>
      <c r="AA63" s="26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</row>
    <row r="64" spans="1:51" ht="15" x14ac:dyDescent="0.25">
      <c r="A64">
        <v>661</v>
      </c>
      <c r="B64" t="s">
        <v>1255</v>
      </c>
      <c r="C64" t="str">
        <f t="shared" si="0"/>
        <v>0704</v>
      </c>
      <c r="D64" t="str">
        <f t="shared" si="1"/>
        <v>1002</v>
      </c>
      <c r="E64" t="str">
        <f t="shared" si="2"/>
        <v>0000</v>
      </c>
      <c r="F64" t="s">
        <v>1754</v>
      </c>
      <c r="G64" s="8">
        <v>11550</v>
      </c>
      <c r="H64" s="8">
        <v>5463.58</v>
      </c>
      <c r="I64" s="8">
        <f t="shared" si="5"/>
        <v>10927.16</v>
      </c>
      <c r="J64" s="56">
        <f>VLOOKUP(D64,'Lookup Areas'!$E$4:$G$258,2,FALSE)</f>
        <v>0.01</v>
      </c>
      <c r="L64" s="57">
        <f t="shared" si="4"/>
        <v>11036.4316</v>
      </c>
      <c r="M64" s="8"/>
      <c r="N64" s="8"/>
      <c r="O64" s="8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27"/>
      <c r="AC64" s="27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</row>
    <row r="65" spans="1:51" ht="15" x14ac:dyDescent="0.25">
      <c r="A65">
        <v>684</v>
      </c>
      <c r="B65" t="s">
        <v>1268</v>
      </c>
      <c r="C65" t="str">
        <f t="shared" si="0"/>
        <v>0801</v>
      </c>
      <c r="D65" t="str">
        <f t="shared" si="1"/>
        <v>1002</v>
      </c>
      <c r="E65" t="str">
        <f t="shared" si="2"/>
        <v>0015</v>
      </c>
      <c r="F65" t="s">
        <v>2279</v>
      </c>
      <c r="G65" s="8">
        <v>47920</v>
      </c>
      <c r="H65" s="8">
        <v>5866</v>
      </c>
      <c r="I65" s="8">
        <f t="shared" si="5"/>
        <v>11732</v>
      </c>
      <c r="J65" s="56">
        <f>VLOOKUP(D65,'Lookup Areas'!$E$4:$G$258,2,FALSE)</f>
        <v>0.01</v>
      </c>
      <c r="L65" s="57">
        <f t="shared" si="4"/>
        <v>11849.32</v>
      </c>
      <c r="M65" s="8"/>
      <c r="N65" s="8"/>
      <c r="O65" s="8"/>
      <c r="Q65" s="26"/>
      <c r="R65" s="25"/>
      <c r="S65" s="26"/>
      <c r="T65" s="26"/>
      <c r="U65" s="26"/>
      <c r="V65" s="26"/>
      <c r="W65" s="26"/>
      <c r="X65" s="26"/>
      <c r="Y65" s="26"/>
      <c r="Z65" s="26"/>
      <c r="AA65" s="26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</row>
    <row r="66" spans="1:51" ht="15" x14ac:dyDescent="0.25">
      <c r="A66">
        <v>685</v>
      </c>
      <c r="B66" t="s">
        <v>1269</v>
      </c>
      <c r="C66" t="str">
        <f t="shared" si="0"/>
        <v>0801</v>
      </c>
      <c r="D66" t="str">
        <f t="shared" si="1"/>
        <v>1002</v>
      </c>
      <c r="E66" t="str">
        <f t="shared" si="2"/>
        <v>0016</v>
      </c>
      <c r="F66" t="s">
        <v>2280</v>
      </c>
      <c r="G66" s="8">
        <v>23390</v>
      </c>
      <c r="H66" s="8">
        <v>17607.080000000002</v>
      </c>
      <c r="I66" s="8">
        <f t="shared" si="5"/>
        <v>35214.160000000003</v>
      </c>
      <c r="J66" s="56">
        <f>VLOOKUP(D66,'Lookup Areas'!$E$4:$G$258,2,FALSE)</f>
        <v>0.01</v>
      </c>
      <c r="L66" s="57">
        <f t="shared" si="4"/>
        <v>35566.301600000006</v>
      </c>
      <c r="M66" s="8"/>
      <c r="N66" s="8"/>
      <c r="O66" s="8"/>
      <c r="Q66" s="26"/>
      <c r="R66" s="25"/>
      <c r="S66" s="26"/>
      <c r="T66" s="26"/>
      <c r="U66" s="26"/>
      <c r="V66" s="26"/>
      <c r="W66" s="26"/>
      <c r="X66" s="26"/>
      <c r="Y66" s="26"/>
      <c r="Z66" s="26"/>
      <c r="AA66" s="26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</row>
    <row r="67" spans="1:51" ht="15" x14ac:dyDescent="0.25">
      <c r="A67">
        <v>742</v>
      </c>
      <c r="B67" t="s">
        <v>2338</v>
      </c>
      <c r="C67" t="str">
        <f t="shared" si="0"/>
        <v>0903</v>
      </c>
      <c r="D67" t="str">
        <f t="shared" si="1"/>
        <v>1002</v>
      </c>
      <c r="E67" t="str">
        <f t="shared" si="2"/>
        <v>0000</v>
      </c>
      <c r="F67" t="s">
        <v>1754</v>
      </c>
      <c r="G67" s="8">
        <v>0</v>
      </c>
      <c r="H67" s="8">
        <v>0</v>
      </c>
      <c r="I67" s="8">
        <f t="shared" si="5"/>
        <v>0</v>
      </c>
      <c r="J67" s="56">
        <f>VLOOKUP(D67,'Lookup Areas'!$E$4:$G$258,2,FALSE)</f>
        <v>0.01</v>
      </c>
      <c r="L67" s="57">
        <f t="shared" si="4"/>
        <v>0</v>
      </c>
      <c r="M67" s="8"/>
      <c r="N67" s="8"/>
      <c r="O67" s="8"/>
      <c r="Q67" s="10"/>
      <c r="R67" s="11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</row>
    <row r="68" spans="1:51" ht="15" x14ac:dyDescent="0.25">
      <c r="A68">
        <v>760</v>
      </c>
      <c r="B68" t="s">
        <v>1306</v>
      </c>
      <c r="C68" t="str">
        <f t="shared" si="0"/>
        <v>1001</v>
      </c>
      <c r="D68" t="str">
        <f t="shared" si="1"/>
        <v>1002</v>
      </c>
      <c r="E68" t="str">
        <f t="shared" si="2"/>
        <v>0000</v>
      </c>
      <c r="F68" t="s">
        <v>1754</v>
      </c>
      <c r="G68" s="8">
        <v>368140</v>
      </c>
      <c r="H68" s="8">
        <v>135746.63</v>
      </c>
      <c r="I68" s="8">
        <f t="shared" si="5"/>
        <v>271493.26</v>
      </c>
      <c r="J68" s="56">
        <f>VLOOKUP(D68,'Lookup Areas'!$E$4:$G$258,2,FALSE)</f>
        <v>0.01</v>
      </c>
      <c r="L68" s="57">
        <f t="shared" si="4"/>
        <v>274208.19260000001</v>
      </c>
      <c r="M68" s="8"/>
      <c r="N68" s="8"/>
      <c r="O68" s="8"/>
      <c r="Q68" s="10"/>
      <c r="R68" s="11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</row>
    <row r="69" spans="1:51" ht="15" x14ac:dyDescent="0.25">
      <c r="A69">
        <v>837</v>
      </c>
      <c r="B69" t="s">
        <v>1355</v>
      </c>
      <c r="C69" t="str">
        <f t="shared" si="0"/>
        <v>1011</v>
      </c>
      <c r="D69" t="str">
        <f t="shared" si="1"/>
        <v>1002</v>
      </c>
      <c r="E69" t="str">
        <f t="shared" si="2"/>
        <v>0000</v>
      </c>
      <c r="F69" t="s">
        <v>1754</v>
      </c>
      <c r="G69" s="8">
        <v>189250</v>
      </c>
      <c r="H69" s="8">
        <v>110165.65</v>
      </c>
      <c r="I69" s="8">
        <f t="shared" si="5"/>
        <v>220331.3</v>
      </c>
      <c r="J69" s="56">
        <f>VLOOKUP(D69,'Lookup Areas'!$E$4:$G$258,2,FALSE)</f>
        <v>0.01</v>
      </c>
      <c r="L69" s="57">
        <f t="shared" si="4"/>
        <v>222534.61299999998</v>
      </c>
      <c r="M69" s="8"/>
      <c r="N69" s="8"/>
      <c r="O69" s="8"/>
      <c r="Q69" s="10"/>
      <c r="R69" s="11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</row>
    <row r="70" spans="1:51" ht="15" x14ac:dyDescent="0.25">
      <c r="A70">
        <v>899</v>
      </c>
      <c r="B70" t="s">
        <v>1400</v>
      </c>
      <c r="C70" t="str">
        <f t="shared" si="0"/>
        <v>1101</v>
      </c>
      <c r="D70" t="str">
        <f t="shared" si="1"/>
        <v>1002</v>
      </c>
      <c r="E70" t="str">
        <f t="shared" si="2"/>
        <v>0000</v>
      </c>
      <c r="F70" t="s">
        <v>1754</v>
      </c>
      <c r="G70" s="8">
        <v>174590</v>
      </c>
      <c r="H70" s="8">
        <v>61105.82</v>
      </c>
      <c r="I70" s="8">
        <f t="shared" si="5"/>
        <v>122211.64</v>
      </c>
      <c r="J70" s="56">
        <f>VLOOKUP(D70,'Lookup Areas'!$E$4:$G$258,2,FALSE)</f>
        <v>0.01</v>
      </c>
      <c r="L70" s="57">
        <f t="shared" si="4"/>
        <v>123433.7564</v>
      </c>
      <c r="M70" s="8"/>
      <c r="N70" s="8"/>
      <c r="O70" s="8"/>
      <c r="Q70" s="10"/>
      <c r="R70" s="11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</row>
    <row r="71" spans="1:51" ht="15" x14ac:dyDescent="0.25">
      <c r="A71">
        <v>970</v>
      </c>
      <c r="B71" t="s">
        <v>1447</v>
      </c>
      <c r="C71" t="str">
        <f t="shared" si="0"/>
        <v>1201</v>
      </c>
      <c r="D71" t="str">
        <f t="shared" si="1"/>
        <v>1002</v>
      </c>
      <c r="E71" t="str">
        <f t="shared" si="2"/>
        <v>0000</v>
      </c>
      <c r="F71" t="s">
        <v>1754</v>
      </c>
      <c r="G71" s="8">
        <v>171780</v>
      </c>
      <c r="H71" s="8">
        <v>139974.45000000001</v>
      </c>
      <c r="I71" s="8">
        <f t="shared" si="5"/>
        <v>279948.90000000002</v>
      </c>
      <c r="J71" s="56">
        <f>VLOOKUP(D71,'Lookup Areas'!$E$4:$G$258,2,FALSE)</f>
        <v>0.01</v>
      </c>
      <c r="L71" s="57">
        <f t="shared" si="4"/>
        <v>282748.38900000002</v>
      </c>
      <c r="M71" s="8"/>
      <c r="N71" s="8"/>
      <c r="O71" s="8"/>
      <c r="Q71" s="10"/>
      <c r="R71" s="11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</row>
    <row r="72" spans="1:51" ht="15" x14ac:dyDescent="0.25">
      <c r="A72">
        <v>1053</v>
      </c>
      <c r="B72" t="s">
        <v>1505</v>
      </c>
      <c r="C72" t="str">
        <f t="shared" ref="C72:C135" si="7">LEFT(B72,4)</f>
        <v>1301</v>
      </c>
      <c r="D72" t="str">
        <f t="shared" ref="D72:D135" si="8">MID(B72,6,4)</f>
        <v>1002</v>
      </c>
      <c r="E72" t="str">
        <f t="shared" ref="E72:E135" si="9">RIGHT(B72,4)</f>
        <v>0000</v>
      </c>
      <c r="F72" t="s">
        <v>1754</v>
      </c>
      <c r="G72" s="8">
        <v>47260</v>
      </c>
      <c r="H72" s="8">
        <v>24125.279999999999</v>
      </c>
      <c r="I72" s="8">
        <f t="shared" si="5"/>
        <v>48250.559999999998</v>
      </c>
      <c r="J72" s="56">
        <f>VLOOKUP(D72,'Lookup Areas'!$E$4:$G$258,2,FALSE)</f>
        <v>0.01</v>
      </c>
      <c r="L72" s="57">
        <f t="shared" ref="L72:L135" si="10">I72+(I72*J72)</f>
        <v>48733.065599999994</v>
      </c>
      <c r="M72" s="8"/>
      <c r="N72" s="8"/>
      <c r="O72" s="8"/>
      <c r="Q72" s="10"/>
      <c r="R72" s="11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</row>
    <row r="73" spans="1:51" ht="15" x14ac:dyDescent="0.25">
      <c r="A73">
        <v>4</v>
      </c>
      <c r="B73" t="s">
        <v>849</v>
      </c>
      <c r="C73" t="str">
        <f t="shared" si="7"/>
        <v>0101</v>
      </c>
      <c r="D73" t="str">
        <f t="shared" si="8"/>
        <v>1003</v>
      </c>
      <c r="E73" t="str">
        <f t="shared" si="9"/>
        <v>0000</v>
      </c>
      <c r="F73" t="s">
        <v>1755</v>
      </c>
      <c r="G73" s="8">
        <v>0</v>
      </c>
      <c r="H73" s="8">
        <v>2500</v>
      </c>
      <c r="I73" s="8">
        <f t="shared" si="5"/>
        <v>5000</v>
      </c>
      <c r="J73" s="56">
        <f>VLOOKUP(D73,'Lookup Areas'!$E$4:$G$258,2,FALSE)</f>
        <v>0.01</v>
      </c>
      <c r="L73" s="57">
        <f t="shared" si="10"/>
        <v>5050</v>
      </c>
      <c r="M73" s="8"/>
      <c r="N73" s="8"/>
      <c r="O73" s="8"/>
      <c r="Q73" s="10"/>
      <c r="R73" s="11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</row>
    <row r="74" spans="1:51" ht="15" x14ac:dyDescent="0.25">
      <c r="A74">
        <v>55</v>
      </c>
      <c r="B74" t="s">
        <v>1804</v>
      </c>
      <c r="C74" t="str">
        <f t="shared" si="7"/>
        <v>0102</v>
      </c>
      <c r="D74" t="str">
        <f t="shared" si="8"/>
        <v>1003</v>
      </c>
      <c r="E74" t="str">
        <f t="shared" si="9"/>
        <v>0000</v>
      </c>
      <c r="F74" t="s">
        <v>1755</v>
      </c>
      <c r="G74" s="8">
        <v>0</v>
      </c>
      <c r="H74" s="8">
        <v>0</v>
      </c>
      <c r="I74" s="8">
        <f t="shared" ref="I74:I137" si="11">H74*2</f>
        <v>0</v>
      </c>
      <c r="J74" s="56">
        <f>VLOOKUP(D74,'Lookup Areas'!$E$4:$G$258,2,FALSE)</f>
        <v>0.01</v>
      </c>
      <c r="L74" s="57">
        <f t="shared" si="10"/>
        <v>0</v>
      </c>
      <c r="M74" s="8"/>
      <c r="N74" s="8"/>
      <c r="O74" s="8"/>
      <c r="Q74" s="10"/>
      <c r="R74" s="11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</row>
    <row r="75" spans="1:51" ht="15" x14ac:dyDescent="0.25">
      <c r="A75">
        <v>85</v>
      </c>
      <c r="B75" t="s">
        <v>1824</v>
      </c>
      <c r="C75" t="str">
        <f t="shared" si="7"/>
        <v>0201</v>
      </c>
      <c r="D75" t="str">
        <f t="shared" si="8"/>
        <v>1003</v>
      </c>
      <c r="E75" t="str">
        <f t="shared" si="9"/>
        <v>0007</v>
      </c>
      <c r="F75" t="s">
        <v>1825</v>
      </c>
      <c r="G75" s="8">
        <v>0</v>
      </c>
      <c r="H75" s="8">
        <v>0</v>
      </c>
      <c r="I75" s="8">
        <f t="shared" si="11"/>
        <v>0</v>
      </c>
      <c r="J75" s="56">
        <f>VLOOKUP(D75,'Lookup Areas'!$E$4:$G$258,2,FALSE)</f>
        <v>0.01</v>
      </c>
      <c r="L75" s="57">
        <f t="shared" si="10"/>
        <v>0</v>
      </c>
      <c r="M75" s="8"/>
      <c r="N75" s="8"/>
      <c r="O75" s="8"/>
      <c r="Q75" s="10"/>
      <c r="R75" s="11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</row>
    <row r="76" spans="1:51" ht="15" x14ac:dyDescent="0.25">
      <c r="A76">
        <v>86</v>
      </c>
      <c r="B76" t="s">
        <v>910</v>
      </c>
      <c r="C76" t="str">
        <f t="shared" si="7"/>
        <v>0201</v>
      </c>
      <c r="D76" t="str">
        <f t="shared" si="8"/>
        <v>1003</v>
      </c>
      <c r="E76" t="str">
        <f t="shared" si="9"/>
        <v>0008</v>
      </c>
      <c r="F76" t="s">
        <v>1577</v>
      </c>
      <c r="G76" s="8">
        <v>3210</v>
      </c>
      <c r="H76" s="8">
        <v>0</v>
      </c>
      <c r="I76" s="8">
        <f t="shared" si="11"/>
        <v>0</v>
      </c>
      <c r="J76" s="56">
        <f>VLOOKUP(D76,'Lookup Areas'!$E$4:$G$258,2,FALSE)</f>
        <v>0.01</v>
      </c>
      <c r="L76" s="57">
        <f t="shared" si="10"/>
        <v>0</v>
      </c>
      <c r="M76" s="8"/>
      <c r="N76" s="8"/>
      <c r="O76" s="8"/>
      <c r="Q76" s="10"/>
      <c r="R76" s="11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</row>
    <row r="77" spans="1:51" ht="15" x14ac:dyDescent="0.25">
      <c r="A77">
        <v>87</v>
      </c>
      <c r="B77" t="s">
        <v>1826</v>
      </c>
      <c r="C77" t="str">
        <f t="shared" si="7"/>
        <v>0201</v>
      </c>
      <c r="D77" t="str">
        <f t="shared" si="8"/>
        <v>1003</v>
      </c>
      <c r="E77" t="str">
        <f t="shared" si="9"/>
        <v>0009</v>
      </c>
      <c r="F77" t="s">
        <v>1827</v>
      </c>
      <c r="G77" s="8">
        <v>0</v>
      </c>
      <c r="H77" s="8">
        <v>0</v>
      </c>
      <c r="I77" s="8">
        <f t="shared" si="11"/>
        <v>0</v>
      </c>
      <c r="J77" s="56">
        <f>VLOOKUP(D77,'Lookup Areas'!$E$4:$G$258,2,FALSE)</f>
        <v>0.01</v>
      </c>
      <c r="L77" s="57">
        <f t="shared" si="10"/>
        <v>0</v>
      </c>
      <c r="M77" s="8"/>
      <c r="N77" s="8"/>
      <c r="O77" s="8"/>
      <c r="Q77" s="10"/>
      <c r="R77" s="11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</row>
    <row r="78" spans="1:51" ht="15" x14ac:dyDescent="0.25">
      <c r="A78">
        <v>211</v>
      </c>
      <c r="B78" t="s">
        <v>1958</v>
      </c>
      <c r="C78" t="str">
        <f t="shared" si="7"/>
        <v>0202</v>
      </c>
      <c r="D78" t="str">
        <f t="shared" si="8"/>
        <v>1003</v>
      </c>
      <c r="E78" t="str">
        <f t="shared" si="9"/>
        <v>0000</v>
      </c>
      <c r="F78" t="s">
        <v>1755</v>
      </c>
      <c r="G78" s="8">
        <v>0</v>
      </c>
      <c r="H78" s="8">
        <v>0</v>
      </c>
      <c r="I78" s="8">
        <f t="shared" si="11"/>
        <v>0</v>
      </c>
      <c r="J78" s="56">
        <f>VLOOKUP(D78,'Lookup Areas'!$E$4:$G$258,2,FALSE)</f>
        <v>0.01</v>
      </c>
      <c r="L78" s="57">
        <f t="shared" si="10"/>
        <v>0</v>
      </c>
      <c r="M78" s="8"/>
      <c r="N78" s="8"/>
      <c r="O78" s="8"/>
      <c r="Q78" s="10"/>
      <c r="R78" s="1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</row>
    <row r="79" spans="1:51" ht="15" x14ac:dyDescent="0.25">
      <c r="A79">
        <v>240</v>
      </c>
      <c r="B79" t="s">
        <v>1967</v>
      </c>
      <c r="C79" t="str">
        <f t="shared" si="7"/>
        <v>0203</v>
      </c>
      <c r="D79" t="str">
        <f t="shared" si="8"/>
        <v>1003</v>
      </c>
      <c r="E79" t="str">
        <f t="shared" si="9"/>
        <v>0000</v>
      </c>
      <c r="F79" t="s">
        <v>1755</v>
      </c>
      <c r="G79" s="8">
        <v>0</v>
      </c>
      <c r="H79" s="8">
        <v>0</v>
      </c>
      <c r="I79" s="8">
        <f t="shared" si="11"/>
        <v>0</v>
      </c>
      <c r="J79" s="56">
        <f>VLOOKUP(D79,'Lookup Areas'!$E$4:$G$258,2,FALSE)</f>
        <v>0.01</v>
      </c>
      <c r="L79" s="57">
        <f t="shared" si="10"/>
        <v>0</v>
      </c>
      <c r="M79" s="8"/>
      <c r="N79" s="8"/>
      <c r="O79" s="8"/>
      <c r="Q79" s="10"/>
      <c r="R79" s="1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</row>
    <row r="80" spans="1:51" ht="15" x14ac:dyDescent="0.25">
      <c r="A80">
        <v>309</v>
      </c>
      <c r="B80" t="s">
        <v>2023</v>
      </c>
      <c r="C80" t="str">
        <f t="shared" si="7"/>
        <v>0205</v>
      </c>
      <c r="D80" t="str">
        <f t="shared" si="8"/>
        <v>1003</v>
      </c>
      <c r="E80" t="str">
        <f t="shared" si="9"/>
        <v>0003</v>
      </c>
      <c r="F80" t="s">
        <v>1628</v>
      </c>
      <c r="G80" s="8">
        <v>0</v>
      </c>
      <c r="H80" s="8">
        <v>0</v>
      </c>
      <c r="I80" s="8">
        <f t="shared" si="11"/>
        <v>0</v>
      </c>
      <c r="J80" s="56">
        <f>VLOOKUP(D80,'Lookup Areas'!$E$4:$G$258,2,FALSE)</f>
        <v>0.01</v>
      </c>
      <c r="L80" s="57">
        <f t="shared" si="10"/>
        <v>0</v>
      </c>
      <c r="M80" s="8"/>
      <c r="N80" s="8"/>
      <c r="O80" s="8"/>
      <c r="Q80" s="10"/>
      <c r="R80" s="1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</row>
    <row r="81" spans="1:51" ht="15" x14ac:dyDescent="0.25">
      <c r="A81">
        <v>310</v>
      </c>
      <c r="B81" t="s">
        <v>1044</v>
      </c>
      <c r="C81" t="str">
        <f t="shared" si="7"/>
        <v>0205</v>
      </c>
      <c r="D81" t="str">
        <f t="shared" si="8"/>
        <v>1003</v>
      </c>
      <c r="E81" t="str">
        <f t="shared" si="9"/>
        <v>0004</v>
      </c>
      <c r="F81" t="s">
        <v>1628</v>
      </c>
      <c r="G81" s="8">
        <v>5220</v>
      </c>
      <c r="H81" s="8">
        <v>0</v>
      </c>
      <c r="I81" s="8">
        <f t="shared" si="11"/>
        <v>0</v>
      </c>
      <c r="J81" s="56">
        <f>VLOOKUP(D81,'Lookup Areas'!$E$4:$G$258,2,FALSE)</f>
        <v>0.01</v>
      </c>
      <c r="L81" s="57">
        <f t="shared" si="10"/>
        <v>0</v>
      </c>
      <c r="M81" s="8"/>
      <c r="N81" s="8"/>
      <c r="O81" s="8"/>
      <c r="Q81" s="10"/>
      <c r="R81" s="1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</row>
    <row r="82" spans="1:51" ht="15" x14ac:dyDescent="0.25">
      <c r="A82">
        <v>311</v>
      </c>
      <c r="B82" t="s">
        <v>1045</v>
      </c>
      <c r="C82" t="str">
        <f t="shared" si="7"/>
        <v>0205</v>
      </c>
      <c r="D82" t="str">
        <f t="shared" si="8"/>
        <v>1003</v>
      </c>
      <c r="E82" t="str">
        <f t="shared" si="9"/>
        <v>0005</v>
      </c>
      <c r="F82" t="s">
        <v>1629</v>
      </c>
      <c r="G82" s="8">
        <v>0</v>
      </c>
      <c r="H82" s="8">
        <v>1000</v>
      </c>
      <c r="I82" s="8">
        <f t="shared" si="11"/>
        <v>2000</v>
      </c>
      <c r="J82" s="56">
        <f>VLOOKUP(D82,'Lookup Areas'!$E$4:$G$258,2,FALSE)</f>
        <v>0.01</v>
      </c>
      <c r="L82" s="57">
        <f t="shared" si="10"/>
        <v>2020</v>
      </c>
      <c r="M82" s="8"/>
      <c r="N82" s="8"/>
      <c r="O82" s="8"/>
      <c r="Q82" s="10"/>
      <c r="R82" s="1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</row>
    <row r="83" spans="1:51" ht="15" x14ac:dyDescent="0.25">
      <c r="A83">
        <v>312</v>
      </c>
      <c r="B83" t="s">
        <v>1046</v>
      </c>
      <c r="C83" t="str">
        <f t="shared" si="7"/>
        <v>0205</v>
      </c>
      <c r="D83" t="str">
        <f t="shared" si="8"/>
        <v>1003</v>
      </c>
      <c r="E83" t="str">
        <f t="shared" si="9"/>
        <v>0006</v>
      </c>
      <c r="F83" t="s">
        <v>1630</v>
      </c>
      <c r="G83" s="8">
        <v>4810</v>
      </c>
      <c r="H83" s="8">
        <v>6156</v>
      </c>
      <c r="I83" s="8">
        <f t="shared" si="11"/>
        <v>12312</v>
      </c>
      <c r="J83" s="56">
        <f>VLOOKUP(D83,'Lookup Areas'!$E$4:$G$258,2,FALSE)</f>
        <v>0.01</v>
      </c>
      <c r="L83" s="57">
        <f t="shared" si="10"/>
        <v>12435.12</v>
      </c>
      <c r="M83" s="8"/>
      <c r="N83" s="8"/>
      <c r="O83" s="8"/>
      <c r="Q83" s="10"/>
      <c r="R83" s="1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</row>
    <row r="84" spans="1:51" ht="15" x14ac:dyDescent="0.25">
      <c r="A84">
        <v>419</v>
      </c>
      <c r="B84" t="s">
        <v>2088</v>
      </c>
      <c r="C84" t="str">
        <f t="shared" si="7"/>
        <v>0301</v>
      </c>
      <c r="D84" t="str">
        <f t="shared" si="8"/>
        <v>1003</v>
      </c>
      <c r="E84" t="str">
        <f t="shared" si="9"/>
        <v>0000</v>
      </c>
      <c r="F84" t="s">
        <v>1755</v>
      </c>
      <c r="G84" s="8">
        <v>0</v>
      </c>
      <c r="H84" s="8">
        <v>0</v>
      </c>
      <c r="I84" s="8">
        <f t="shared" si="11"/>
        <v>0</v>
      </c>
      <c r="J84" s="56">
        <f>VLOOKUP(D84,'Lookup Areas'!$E$4:$G$258,2,FALSE)</f>
        <v>0.01</v>
      </c>
      <c r="L84" s="57">
        <f t="shared" si="10"/>
        <v>0</v>
      </c>
      <c r="M84" s="8"/>
      <c r="N84" s="8"/>
      <c r="O84" s="8"/>
      <c r="Q84" s="10"/>
      <c r="R84" s="1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</row>
    <row r="85" spans="1:51" ht="15" x14ac:dyDescent="0.25">
      <c r="A85">
        <v>532</v>
      </c>
      <c r="B85" t="s">
        <v>2182</v>
      </c>
      <c r="C85" t="str">
        <f t="shared" si="7"/>
        <v>0507</v>
      </c>
      <c r="D85" t="str">
        <f t="shared" si="8"/>
        <v>1003</v>
      </c>
      <c r="E85" t="str">
        <f t="shared" si="9"/>
        <v>0010</v>
      </c>
      <c r="F85" t="s">
        <v>1628</v>
      </c>
      <c r="G85" s="8">
        <v>0</v>
      </c>
      <c r="H85" s="8">
        <v>0</v>
      </c>
      <c r="I85" s="8">
        <f t="shared" si="11"/>
        <v>0</v>
      </c>
      <c r="J85" s="56">
        <f>VLOOKUP(D85,'Lookup Areas'!$E$4:$G$258,2,FALSE)</f>
        <v>0.01</v>
      </c>
      <c r="L85" s="57">
        <f t="shared" si="10"/>
        <v>0</v>
      </c>
      <c r="M85" s="8"/>
      <c r="N85" s="8"/>
      <c r="O85" s="8"/>
      <c r="Q85" s="10"/>
      <c r="R85" s="1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</row>
    <row r="86" spans="1:51" ht="15" x14ac:dyDescent="0.25">
      <c r="A86">
        <v>533</v>
      </c>
      <c r="B86" t="s">
        <v>1175</v>
      </c>
      <c r="C86" t="str">
        <f t="shared" si="7"/>
        <v>0507</v>
      </c>
      <c r="D86" t="str">
        <f t="shared" si="8"/>
        <v>1003</v>
      </c>
      <c r="E86" t="str">
        <f t="shared" si="9"/>
        <v>0011</v>
      </c>
      <c r="F86" t="s">
        <v>1689</v>
      </c>
      <c r="G86" s="8">
        <v>25130</v>
      </c>
      <c r="H86" s="8">
        <v>6000</v>
      </c>
      <c r="I86" s="8">
        <f t="shared" si="11"/>
        <v>12000</v>
      </c>
      <c r="J86" s="56">
        <f>VLOOKUP(D86,'Lookup Areas'!$E$4:$G$258,2,FALSE)</f>
        <v>0.01</v>
      </c>
      <c r="L86" s="57">
        <f t="shared" si="10"/>
        <v>12120</v>
      </c>
      <c r="M86" s="8"/>
      <c r="N86" s="8"/>
      <c r="O86" s="8"/>
      <c r="Q86" s="10"/>
      <c r="R86" s="1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</row>
    <row r="87" spans="1:51" ht="15" x14ac:dyDescent="0.25">
      <c r="A87">
        <v>534</v>
      </c>
      <c r="B87" t="s">
        <v>2183</v>
      </c>
      <c r="C87" t="str">
        <f t="shared" si="7"/>
        <v>0507</v>
      </c>
      <c r="D87" t="str">
        <f t="shared" si="8"/>
        <v>1003</v>
      </c>
      <c r="E87" t="str">
        <f t="shared" si="9"/>
        <v>0012</v>
      </c>
      <c r="F87" t="s">
        <v>2184</v>
      </c>
      <c r="G87" s="8">
        <v>0</v>
      </c>
      <c r="H87" s="8">
        <v>0</v>
      </c>
      <c r="I87" s="8">
        <f t="shared" si="11"/>
        <v>0</v>
      </c>
      <c r="J87" s="56">
        <f>VLOOKUP(D87,'Lookup Areas'!$E$4:$G$258,2,FALSE)</f>
        <v>0.01</v>
      </c>
      <c r="L87" s="57">
        <f t="shared" si="10"/>
        <v>0</v>
      </c>
      <c r="M87" s="8"/>
      <c r="N87" s="8"/>
      <c r="O87" s="8"/>
      <c r="Q87" s="10"/>
      <c r="R87" s="1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</row>
    <row r="88" spans="1:51" ht="15" x14ac:dyDescent="0.25">
      <c r="A88">
        <v>613</v>
      </c>
      <c r="B88" t="s">
        <v>1229</v>
      </c>
      <c r="C88" t="str">
        <f t="shared" si="7"/>
        <v>0701</v>
      </c>
      <c r="D88" t="str">
        <f t="shared" si="8"/>
        <v>1003</v>
      </c>
      <c r="E88" t="str">
        <f t="shared" si="9"/>
        <v>0000</v>
      </c>
      <c r="F88" t="s">
        <v>1755</v>
      </c>
      <c r="G88" s="8">
        <v>8330</v>
      </c>
      <c r="H88" s="8">
        <v>5400</v>
      </c>
      <c r="I88" s="8">
        <f t="shared" si="11"/>
        <v>10800</v>
      </c>
      <c r="J88" s="56">
        <f>VLOOKUP(D88,'Lookup Areas'!$E$4:$G$258,2,FALSE)</f>
        <v>0.01</v>
      </c>
      <c r="L88" s="57">
        <f t="shared" si="10"/>
        <v>10908</v>
      </c>
      <c r="M88" s="8"/>
      <c r="N88" s="8"/>
      <c r="O88" s="8"/>
      <c r="Q88" s="10"/>
      <c r="R88" s="1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</row>
    <row r="89" spans="1:51" ht="15" x14ac:dyDescent="0.25">
      <c r="A89">
        <v>648</v>
      </c>
      <c r="B89" t="s">
        <v>2253</v>
      </c>
      <c r="C89" t="str">
        <f t="shared" si="7"/>
        <v>0702</v>
      </c>
      <c r="D89" t="str">
        <f t="shared" si="8"/>
        <v>1003</v>
      </c>
      <c r="E89" t="str">
        <f t="shared" si="9"/>
        <v>0000</v>
      </c>
      <c r="F89" t="s">
        <v>1755</v>
      </c>
      <c r="G89" s="8">
        <v>0</v>
      </c>
      <c r="H89" s="8">
        <v>0</v>
      </c>
      <c r="I89" s="8">
        <f t="shared" si="11"/>
        <v>0</v>
      </c>
      <c r="J89" s="56">
        <f>VLOOKUP(D89,'Lookup Areas'!$E$4:$G$258,2,FALSE)</f>
        <v>0.01</v>
      </c>
      <c r="L89" s="57">
        <f t="shared" si="10"/>
        <v>0</v>
      </c>
      <c r="M89" s="8"/>
      <c r="N89" s="8"/>
      <c r="O89" s="8"/>
      <c r="Q89" s="10"/>
      <c r="R89" s="1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</row>
    <row r="90" spans="1:51" ht="15" x14ac:dyDescent="0.25">
      <c r="A90">
        <v>686</v>
      </c>
      <c r="B90" t="s">
        <v>2281</v>
      </c>
      <c r="C90" t="str">
        <f t="shared" si="7"/>
        <v>0801</v>
      </c>
      <c r="D90" t="str">
        <f t="shared" si="8"/>
        <v>1003</v>
      </c>
      <c r="E90" t="str">
        <f t="shared" si="9"/>
        <v>0015</v>
      </c>
      <c r="F90" t="s">
        <v>2282</v>
      </c>
      <c r="G90" s="8">
        <v>0</v>
      </c>
      <c r="H90" s="8">
        <v>0</v>
      </c>
      <c r="I90" s="8">
        <f t="shared" si="11"/>
        <v>0</v>
      </c>
      <c r="J90" s="56">
        <f>VLOOKUP(D90,'Lookup Areas'!$E$4:$G$258,2,FALSE)</f>
        <v>0.01</v>
      </c>
      <c r="L90" s="57">
        <f t="shared" si="10"/>
        <v>0</v>
      </c>
      <c r="M90" s="8"/>
      <c r="N90" s="8"/>
      <c r="O90" s="8"/>
      <c r="Q90" s="10"/>
      <c r="R90" s="1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</row>
    <row r="91" spans="1:51" ht="15" x14ac:dyDescent="0.25">
      <c r="A91">
        <v>743</v>
      </c>
      <c r="B91" t="s">
        <v>2339</v>
      </c>
      <c r="C91" t="str">
        <f t="shared" si="7"/>
        <v>0903</v>
      </c>
      <c r="D91" t="str">
        <f t="shared" si="8"/>
        <v>1003</v>
      </c>
      <c r="E91" t="str">
        <f t="shared" si="9"/>
        <v>0000</v>
      </c>
      <c r="F91" t="s">
        <v>1755</v>
      </c>
      <c r="G91" s="8">
        <v>0</v>
      </c>
      <c r="H91" s="8">
        <v>0</v>
      </c>
      <c r="I91" s="8">
        <f t="shared" si="11"/>
        <v>0</v>
      </c>
      <c r="J91" s="56">
        <f>VLOOKUP(D91,'Lookup Areas'!$E$4:$G$258,2,FALSE)</f>
        <v>0.01</v>
      </c>
      <c r="L91" s="57">
        <f t="shared" si="10"/>
        <v>0</v>
      </c>
      <c r="M91" s="8"/>
      <c r="N91" s="8"/>
      <c r="O91" s="8"/>
      <c r="Q91" s="10"/>
      <c r="R91" s="1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</row>
    <row r="92" spans="1:51" ht="15" x14ac:dyDescent="0.25">
      <c r="A92">
        <v>761</v>
      </c>
      <c r="B92" t="s">
        <v>2355</v>
      </c>
      <c r="C92" t="str">
        <f t="shared" si="7"/>
        <v>1001</v>
      </c>
      <c r="D92" t="str">
        <f t="shared" si="8"/>
        <v>1003</v>
      </c>
      <c r="E92" t="str">
        <f t="shared" si="9"/>
        <v>0000</v>
      </c>
      <c r="F92" t="s">
        <v>1755</v>
      </c>
      <c r="G92" s="8">
        <v>0</v>
      </c>
      <c r="H92" s="8">
        <v>0</v>
      </c>
      <c r="I92" s="8">
        <f t="shared" si="11"/>
        <v>0</v>
      </c>
      <c r="J92" s="56">
        <f>VLOOKUP(D92,'Lookup Areas'!$E$4:$G$258,2,FALSE)</f>
        <v>0.01</v>
      </c>
      <c r="L92" s="57">
        <f t="shared" si="10"/>
        <v>0</v>
      </c>
      <c r="M92" s="8"/>
      <c r="N92" s="8"/>
      <c r="O92" s="8"/>
      <c r="Q92" s="10"/>
      <c r="R92" s="1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</row>
    <row r="93" spans="1:51" ht="15" x14ac:dyDescent="0.25">
      <c r="A93">
        <v>838</v>
      </c>
      <c r="B93" t="s">
        <v>2401</v>
      </c>
      <c r="C93" t="str">
        <f t="shared" si="7"/>
        <v>1011</v>
      </c>
      <c r="D93" t="str">
        <f t="shared" si="8"/>
        <v>1003</v>
      </c>
      <c r="E93" t="str">
        <f t="shared" si="9"/>
        <v>0000</v>
      </c>
      <c r="F93" t="s">
        <v>1755</v>
      </c>
      <c r="G93" s="8">
        <v>0</v>
      </c>
      <c r="H93" s="8">
        <v>0</v>
      </c>
      <c r="I93" s="8">
        <f t="shared" si="11"/>
        <v>0</v>
      </c>
      <c r="J93" s="56">
        <f>VLOOKUP(D93,'Lookup Areas'!$E$4:$G$258,2,FALSE)</f>
        <v>0.01</v>
      </c>
      <c r="L93" s="57">
        <f t="shared" si="10"/>
        <v>0</v>
      </c>
      <c r="M93" s="8"/>
      <c r="N93" s="8"/>
      <c r="O93" s="8"/>
      <c r="Q93" s="10"/>
      <c r="R93" s="1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</row>
    <row r="94" spans="1:51" ht="15" x14ac:dyDescent="0.25">
      <c r="A94">
        <v>900</v>
      </c>
      <c r="B94" t="s">
        <v>2421</v>
      </c>
      <c r="C94" t="str">
        <f t="shared" si="7"/>
        <v>1101</v>
      </c>
      <c r="D94" t="str">
        <f t="shared" si="8"/>
        <v>1003</v>
      </c>
      <c r="E94" t="str">
        <f t="shared" si="9"/>
        <v>0000</v>
      </c>
      <c r="F94" t="s">
        <v>1755</v>
      </c>
      <c r="G94" s="8">
        <v>0</v>
      </c>
      <c r="H94" s="8">
        <v>0</v>
      </c>
      <c r="I94" s="8">
        <f t="shared" si="11"/>
        <v>0</v>
      </c>
      <c r="J94" s="56">
        <f>VLOOKUP(D94,'Lookup Areas'!$E$4:$G$258,2,FALSE)</f>
        <v>0.01</v>
      </c>
      <c r="L94" s="57">
        <f t="shared" si="10"/>
        <v>0</v>
      </c>
      <c r="M94" s="8"/>
      <c r="N94" s="8"/>
      <c r="O94" s="8"/>
      <c r="Q94" s="10"/>
      <c r="R94" s="1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</row>
    <row r="95" spans="1:51" ht="15" x14ac:dyDescent="0.25">
      <c r="A95">
        <v>971</v>
      </c>
      <c r="B95" t="s">
        <v>2453</v>
      </c>
      <c r="C95" t="str">
        <f t="shared" si="7"/>
        <v>1201</v>
      </c>
      <c r="D95" t="str">
        <f t="shared" si="8"/>
        <v>1003</v>
      </c>
      <c r="E95" t="str">
        <f t="shared" si="9"/>
        <v>0000</v>
      </c>
      <c r="F95" t="s">
        <v>1755</v>
      </c>
      <c r="G95" s="8">
        <v>0</v>
      </c>
      <c r="H95" s="8">
        <v>0</v>
      </c>
      <c r="I95" s="8">
        <f t="shared" si="11"/>
        <v>0</v>
      </c>
      <c r="J95" s="56">
        <f>VLOOKUP(D95,'Lookup Areas'!$E$4:$G$258,2,FALSE)</f>
        <v>0.01</v>
      </c>
      <c r="L95" s="57">
        <f t="shared" si="10"/>
        <v>0</v>
      </c>
      <c r="M95" s="8"/>
      <c r="N95" s="8"/>
      <c r="O95" s="8"/>
      <c r="Q95" s="10"/>
      <c r="R95" s="11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</row>
    <row r="96" spans="1:51" ht="15" x14ac:dyDescent="0.25">
      <c r="A96">
        <v>1054</v>
      </c>
      <c r="B96" t="s">
        <v>1506</v>
      </c>
      <c r="C96" t="str">
        <f t="shared" si="7"/>
        <v>1301</v>
      </c>
      <c r="D96" t="str">
        <f t="shared" si="8"/>
        <v>1003</v>
      </c>
      <c r="E96" t="str">
        <f t="shared" si="9"/>
        <v>0000</v>
      </c>
      <c r="F96" t="s">
        <v>1755</v>
      </c>
      <c r="G96" s="8">
        <v>8980</v>
      </c>
      <c r="H96" s="8">
        <v>4200</v>
      </c>
      <c r="I96" s="8">
        <f t="shared" si="11"/>
        <v>8400</v>
      </c>
      <c r="J96" s="56">
        <f>VLOOKUP(D96,'Lookup Areas'!$E$4:$G$258,2,FALSE)</f>
        <v>0.01</v>
      </c>
      <c r="L96" s="57">
        <f t="shared" si="10"/>
        <v>8484</v>
      </c>
      <c r="M96" s="8"/>
      <c r="N96" s="8"/>
      <c r="O96" s="8"/>
      <c r="Q96" s="10"/>
      <c r="R96" s="11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</row>
    <row r="97" spans="1:51" ht="15" x14ac:dyDescent="0.25">
      <c r="A97">
        <v>535</v>
      </c>
      <c r="B97" t="s">
        <v>2185</v>
      </c>
      <c r="C97" t="str">
        <f t="shared" si="7"/>
        <v>0507</v>
      </c>
      <c r="D97" t="str">
        <f t="shared" si="8"/>
        <v>1004</v>
      </c>
      <c r="E97" t="str">
        <f t="shared" si="9"/>
        <v>0011</v>
      </c>
      <c r="F97" t="s">
        <v>2186</v>
      </c>
      <c r="G97" s="8">
        <v>0</v>
      </c>
      <c r="H97" s="8">
        <v>0</v>
      </c>
      <c r="I97" s="8">
        <f t="shared" si="11"/>
        <v>0</v>
      </c>
      <c r="J97" s="56">
        <f>VLOOKUP(D97,'Lookup Areas'!$E$4:$G$258,2,FALSE)</f>
        <v>0.01</v>
      </c>
      <c r="L97" s="57">
        <f t="shared" si="10"/>
        <v>0</v>
      </c>
      <c r="M97" s="8"/>
      <c r="N97" s="8"/>
      <c r="O97" s="8"/>
      <c r="Q97" s="10"/>
      <c r="R97" s="11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</row>
    <row r="98" spans="1:51" ht="15" x14ac:dyDescent="0.25">
      <c r="A98">
        <v>762</v>
      </c>
      <c r="B98" t="s">
        <v>1307</v>
      </c>
      <c r="C98" t="str">
        <f t="shared" si="7"/>
        <v>1001</v>
      </c>
      <c r="D98" t="str">
        <f t="shared" si="8"/>
        <v>1004</v>
      </c>
      <c r="E98" t="str">
        <f t="shared" si="9"/>
        <v>0000</v>
      </c>
      <c r="F98" t="s">
        <v>2356</v>
      </c>
      <c r="G98" s="8">
        <v>115150</v>
      </c>
      <c r="H98" s="8">
        <v>58725.58</v>
      </c>
      <c r="I98" s="8">
        <f t="shared" si="11"/>
        <v>117451.16</v>
      </c>
      <c r="J98" s="56">
        <f>VLOOKUP(D98,'Lookup Areas'!$E$4:$G$258,2,FALSE)</f>
        <v>0.01</v>
      </c>
      <c r="L98" s="57">
        <f t="shared" si="10"/>
        <v>118625.6716</v>
      </c>
      <c r="M98" s="8"/>
      <c r="N98" s="8"/>
      <c r="O98" s="8"/>
      <c r="Q98" s="10"/>
      <c r="R98" s="1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</row>
    <row r="99" spans="1:51" ht="15" x14ac:dyDescent="0.25">
      <c r="A99">
        <v>839</v>
      </c>
      <c r="B99" t="s">
        <v>1356</v>
      </c>
      <c r="C99" t="str">
        <f t="shared" si="7"/>
        <v>1011</v>
      </c>
      <c r="D99" t="str">
        <f t="shared" si="8"/>
        <v>1004</v>
      </c>
      <c r="E99" t="str">
        <f t="shared" si="9"/>
        <v>0000</v>
      </c>
      <c r="F99" t="s">
        <v>2356</v>
      </c>
      <c r="G99" s="8">
        <v>59000</v>
      </c>
      <c r="H99" s="8">
        <v>26077.65</v>
      </c>
      <c r="I99" s="8">
        <f t="shared" si="11"/>
        <v>52155.3</v>
      </c>
      <c r="J99" s="56">
        <f>VLOOKUP(D99,'Lookup Areas'!$E$4:$G$258,2,FALSE)</f>
        <v>0.01</v>
      </c>
      <c r="L99" s="57">
        <f t="shared" si="10"/>
        <v>52676.853000000003</v>
      </c>
      <c r="M99" s="8"/>
      <c r="N99" s="8"/>
      <c r="O99" s="8"/>
      <c r="Q99" s="10"/>
      <c r="R99" s="1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</row>
    <row r="100" spans="1:51" ht="15" x14ac:dyDescent="0.25">
      <c r="A100">
        <v>901</v>
      </c>
      <c r="B100" t="s">
        <v>1401</v>
      </c>
      <c r="C100" t="str">
        <f t="shared" si="7"/>
        <v>1101</v>
      </c>
      <c r="D100" t="str">
        <f t="shared" si="8"/>
        <v>1004</v>
      </c>
      <c r="E100" t="str">
        <f t="shared" si="9"/>
        <v>0000</v>
      </c>
      <c r="F100" t="s">
        <v>2356</v>
      </c>
      <c r="G100" s="8">
        <v>42750</v>
      </c>
      <c r="H100" s="8">
        <v>16455.5</v>
      </c>
      <c r="I100" s="8">
        <f t="shared" si="11"/>
        <v>32911</v>
      </c>
      <c r="J100" s="56">
        <f>VLOOKUP(D100,'Lookup Areas'!$E$4:$G$258,2,FALSE)</f>
        <v>0.01</v>
      </c>
      <c r="L100" s="57">
        <f t="shared" si="10"/>
        <v>33240.11</v>
      </c>
      <c r="M100" s="8"/>
      <c r="N100" s="8"/>
      <c r="O100" s="8"/>
      <c r="Q100" s="10"/>
      <c r="R100" s="1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</row>
    <row r="101" spans="1:51" ht="15" x14ac:dyDescent="0.25">
      <c r="A101">
        <v>972</v>
      </c>
      <c r="B101" t="s">
        <v>1448</v>
      </c>
      <c r="C101" t="str">
        <f t="shared" si="7"/>
        <v>1201</v>
      </c>
      <c r="D101" t="str">
        <f t="shared" si="8"/>
        <v>1004</v>
      </c>
      <c r="E101" t="str">
        <f t="shared" si="9"/>
        <v>0000</v>
      </c>
      <c r="F101" t="s">
        <v>2356</v>
      </c>
      <c r="G101" s="8">
        <v>80320</v>
      </c>
      <c r="H101" s="8">
        <v>70545.86</v>
      </c>
      <c r="I101" s="8">
        <f t="shared" si="11"/>
        <v>141091.72</v>
      </c>
      <c r="J101" s="56">
        <f>VLOOKUP(D101,'Lookup Areas'!$E$4:$G$258,2,FALSE)</f>
        <v>0.01</v>
      </c>
      <c r="L101" s="57">
        <f t="shared" si="10"/>
        <v>142502.6372</v>
      </c>
      <c r="M101" s="8"/>
      <c r="N101" s="8"/>
      <c r="O101" s="8"/>
      <c r="Q101" s="10"/>
      <c r="R101" s="1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</row>
    <row r="102" spans="1:51" ht="15" x14ac:dyDescent="0.25">
      <c r="A102">
        <v>5</v>
      </c>
      <c r="B102" t="s">
        <v>850</v>
      </c>
      <c r="C102" t="str">
        <f t="shared" si="7"/>
        <v>0101</v>
      </c>
      <c r="D102" t="str">
        <f t="shared" si="8"/>
        <v>1005</v>
      </c>
      <c r="E102" t="str">
        <f t="shared" si="9"/>
        <v>0000</v>
      </c>
      <c r="F102" t="s">
        <v>1756</v>
      </c>
      <c r="G102" s="8">
        <v>6380</v>
      </c>
      <c r="H102" s="8">
        <v>2544</v>
      </c>
      <c r="I102" s="8">
        <f t="shared" si="11"/>
        <v>5088</v>
      </c>
      <c r="J102" s="56">
        <f>VLOOKUP(D102,'Lookup Areas'!$E$4:$G$258,2,FALSE)</f>
        <v>0.01</v>
      </c>
      <c r="L102" s="57">
        <f t="shared" si="10"/>
        <v>5138.88</v>
      </c>
      <c r="M102" s="8"/>
      <c r="N102" s="8"/>
      <c r="O102" s="8"/>
      <c r="Q102" s="10"/>
      <c r="R102" s="1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</row>
    <row r="103" spans="1:51" ht="15" x14ac:dyDescent="0.25">
      <c r="A103">
        <v>56</v>
      </c>
      <c r="B103" t="s">
        <v>1805</v>
      </c>
      <c r="C103" t="str">
        <f t="shared" si="7"/>
        <v>0102</v>
      </c>
      <c r="D103" t="str">
        <f t="shared" si="8"/>
        <v>1005</v>
      </c>
      <c r="E103" t="str">
        <f t="shared" si="9"/>
        <v>0000</v>
      </c>
      <c r="F103" t="s">
        <v>1756</v>
      </c>
      <c r="G103" s="8">
        <v>0</v>
      </c>
      <c r="H103" s="8">
        <v>0</v>
      </c>
      <c r="I103" s="8">
        <f t="shared" si="11"/>
        <v>0</v>
      </c>
      <c r="J103" s="56">
        <f>VLOOKUP(D103,'Lookup Areas'!$E$4:$G$258,2,FALSE)</f>
        <v>0.01</v>
      </c>
      <c r="L103" s="57">
        <f t="shared" si="10"/>
        <v>0</v>
      </c>
      <c r="M103" s="8"/>
      <c r="N103" s="8"/>
      <c r="O103" s="8"/>
      <c r="Q103" s="10"/>
      <c r="R103" s="1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</row>
    <row r="104" spans="1:51" ht="15" x14ac:dyDescent="0.25">
      <c r="A104">
        <v>88</v>
      </c>
      <c r="B104" t="s">
        <v>1828</v>
      </c>
      <c r="C104" t="str">
        <f t="shared" si="7"/>
        <v>0201</v>
      </c>
      <c r="D104" t="str">
        <f t="shared" si="8"/>
        <v>1005</v>
      </c>
      <c r="E104" t="str">
        <f t="shared" si="9"/>
        <v>0007</v>
      </c>
      <c r="F104" t="s">
        <v>1829</v>
      </c>
      <c r="G104" s="8">
        <v>0</v>
      </c>
      <c r="H104" s="8">
        <v>0</v>
      </c>
      <c r="I104" s="8">
        <f t="shared" si="11"/>
        <v>0</v>
      </c>
      <c r="J104" s="56">
        <f>VLOOKUP(D104,'Lookup Areas'!$E$4:$G$258,2,FALSE)</f>
        <v>0.01</v>
      </c>
      <c r="L104" s="57">
        <f t="shared" si="10"/>
        <v>0</v>
      </c>
      <c r="M104" s="8"/>
      <c r="N104" s="8"/>
      <c r="O104" s="8"/>
      <c r="Q104" s="10"/>
      <c r="R104" s="1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</row>
    <row r="105" spans="1:51" ht="15" x14ac:dyDescent="0.25">
      <c r="A105">
        <v>89</v>
      </c>
      <c r="B105" t="s">
        <v>911</v>
      </c>
      <c r="C105" t="str">
        <f t="shared" si="7"/>
        <v>0201</v>
      </c>
      <c r="D105" t="str">
        <f t="shared" si="8"/>
        <v>1005</v>
      </c>
      <c r="E105" t="str">
        <f t="shared" si="9"/>
        <v>0008</v>
      </c>
      <c r="F105" t="s">
        <v>1830</v>
      </c>
      <c r="G105" s="8">
        <v>6600</v>
      </c>
      <c r="H105" s="8">
        <v>2868</v>
      </c>
      <c r="I105" s="8">
        <f t="shared" si="11"/>
        <v>5736</v>
      </c>
      <c r="J105" s="56">
        <f>VLOOKUP(D105,'Lookup Areas'!$E$4:$G$258,2,FALSE)</f>
        <v>0.01</v>
      </c>
      <c r="L105" s="57">
        <f t="shared" si="10"/>
        <v>5793.36</v>
      </c>
      <c r="M105" s="8"/>
      <c r="N105" s="8"/>
      <c r="O105" s="8"/>
      <c r="Q105" s="10"/>
      <c r="R105" s="1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</row>
    <row r="106" spans="1:51" ht="15" x14ac:dyDescent="0.25">
      <c r="A106">
        <v>90</v>
      </c>
      <c r="B106" t="s">
        <v>1831</v>
      </c>
      <c r="C106" t="str">
        <f t="shared" si="7"/>
        <v>0201</v>
      </c>
      <c r="D106" t="str">
        <f t="shared" si="8"/>
        <v>1005</v>
      </c>
      <c r="E106" t="str">
        <f t="shared" si="9"/>
        <v>0009</v>
      </c>
      <c r="F106" t="s">
        <v>1832</v>
      </c>
      <c r="G106" s="8">
        <v>0</v>
      </c>
      <c r="H106" s="8">
        <v>0</v>
      </c>
      <c r="I106" s="8">
        <f t="shared" si="11"/>
        <v>0</v>
      </c>
      <c r="J106" s="56">
        <f>VLOOKUP(D106,'Lookup Areas'!$E$4:$G$258,2,FALSE)</f>
        <v>0.01</v>
      </c>
      <c r="L106" s="57">
        <f t="shared" si="10"/>
        <v>0</v>
      </c>
      <c r="M106" s="8"/>
      <c r="N106" s="8"/>
      <c r="O106" s="8"/>
      <c r="Q106" s="10"/>
      <c r="R106" s="1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</row>
    <row r="107" spans="1:51" ht="15" x14ac:dyDescent="0.25">
      <c r="A107">
        <v>212</v>
      </c>
      <c r="B107" t="s">
        <v>981</v>
      </c>
      <c r="C107" t="str">
        <f t="shared" si="7"/>
        <v>0202</v>
      </c>
      <c r="D107" t="str">
        <f t="shared" si="8"/>
        <v>1005</v>
      </c>
      <c r="E107" t="str">
        <f t="shared" si="9"/>
        <v>0000</v>
      </c>
      <c r="F107" t="s">
        <v>1756</v>
      </c>
      <c r="G107" s="8">
        <v>0</v>
      </c>
      <c r="H107" s="8">
        <v>1434</v>
      </c>
      <c r="I107" s="8">
        <f t="shared" si="11"/>
        <v>2868</v>
      </c>
      <c r="J107" s="56">
        <f>VLOOKUP(D107,'Lookup Areas'!$E$4:$G$258,2,FALSE)</f>
        <v>0.01</v>
      </c>
      <c r="L107" s="57">
        <f t="shared" si="10"/>
        <v>2896.68</v>
      </c>
      <c r="M107" s="8"/>
      <c r="N107" s="8"/>
      <c r="O107" s="8"/>
      <c r="Q107" s="10"/>
      <c r="R107" s="1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</row>
    <row r="108" spans="1:51" ht="15" x14ac:dyDescent="0.25">
      <c r="A108">
        <v>241</v>
      </c>
      <c r="B108" t="s">
        <v>1968</v>
      </c>
      <c r="C108" t="str">
        <f t="shared" si="7"/>
        <v>0203</v>
      </c>
      <c r="D108" t="str">
        <f t="shared" si="8"/>
        <v>1005</v>
      </c>
      <c r="E108" t="str">
        <f t="shared" si="9"/>
        <v>0000</v>
      </c>
      <c r="F108" t="s">
        <v>1756</v>
      </c>
      <c r="G108" s="8">
        <v>0</v>
      </c>
      <c r="H108" s="8">
        <v>0</v>
      </c>
      <c r="I108" s="8">
        <f t="shared" si="11"/>
        <v>0</v>
      </c>
      <c r="J108" s="56">
        <f>VLOOKUP(D108,'Lookup Areas'!$E$4:$G$258,2,FALSE)</f>
        <v>0.01</v>
      </c>
      <c r="L108" s="57">
        <f t="shared" si="10"/>
        <v>0</v>
      </c>
      <c r="M108" s="8"/>
      <c r="N108" s="8"/>
      <c r="O108" s="8"/>
      <c r="Q108" s="10"/>
      <c r="R108" s="1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</row>
    <row r="109" spans="1:51" ht="15" x14ac:dyDescent="0.25">
      <c r="A109">
        <v>313</v>
      </c>
      <c r="B109" t="s">
        <v>2024</v>
      </c>
      <c r="C109" t="str">
        <f t="shared" si="7"/>
        <v>0205</v>
      </c>
      <c r="D109" t="str">
        <f t="shared" si="8"/>
        <v>1005</v>
      </c>
      <c r="E109" t="str">
        <f t="shared" si="9"/>
        <v>0003</v>
      </c>
      <c r="F109" t="s">
        <v>2025</v>
      </c>
      <c r="G109" s="8">
        <v>0</v>
      </c>
      <c r="H109" s="8">
        <v>0</v>
      </c>
      <c r="I109" s="8">
        <f t="shared" si="11"/>
        <v>0</v>
      </c>
      <c r="J109" s="56">
        <f>VLOOKUP(D109,'Lookup Areas'!$E$4:$G$258,2,FALSE)</f>
        <v>0.01</v>
      </c>
      <c r="L109" s="57">
        <f t="shared" si="10"/>
        <v>0</v>
      </c>
      <c r="M109" s="8"/>
      <c r="N109" s="8"/>
      <c r="O109" s="8"/>
      <c r="Q109" s="10"/>
      <c r="R109" s="1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</row>
    <row r="110" spans="1:51" ht="15" x14ac:dyDescent="0.25">
      <c r="A110">
        <v>314</v>
      </c>
      <c r="B110" t="s">
        <v>2026</v>
      </c>
      <c r="C110" t="str">
        <f t="shared" si="7"/>
        <v>0205</v>
      </c>
      <c r="D110" t="str">
        <f t="shared" si="8"/>
        <v>1005</v>
      </c>
      <c r="E110" t="str">
        <f t="shared" si="9"/>
        <v>0004</v>
      </c>
      <c r="F110" t="s">
        <v>2027</v>
      </c>
      <c r="G110" s="8">
        <v>0</v>
      </c>
      <c r="H110" s="8">
        <v>0</v>
      </c>
      <c r="I110" s="8">
        <f t="shared" si="11"/>
        <v>0</v>
      </c>
      <c r="J110" s="56">
        <f>VLOOKUP(D110,'Lookup Areas'!$E$4:$G$258,2,FALSE)</f>
        <v>0.01</v>
      </c>
      <c r="L110" s="57">
        <f t="shared" si="10"/>
        <v>0</v>
      </c>
      <c r="M110" s="8"/>
      <c r="N110" s="8"/>
      <c r="O110" s="8"/>
      <c r="Q110" s="10"/>
      <c r="R110" s="1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</row>
    <row r="111" spans="1:51" ht="15" x14ac:dyDescent="0.25">
      <c r="A111">
        <v>315</v>
      </c>
      <c r="B111" t="s">
        <v>2028</v>
      </c>
      <c r="C111" t="str">
        <f t="shared" si="7"/>
        <v>0205</v>
      </c>
      <c r="D111" t="str">
        <f t="shared" si="8"/>
        <v>1005</v>
      </c>
      <c r="E111" t="str">
        <f t="shared" si="9"/>
        <v>0005</v>
      </c>
      <c r="F111" t="s">
        <v>2029</v>
      </c>
      <c r="G111" s="8">
        <v>0</v>
      </c>
      <c r="H111" s="8">
        <v>0</v>
      </c>
      <c r="I111" s="8">
        <f t="shared" si="11"/>
        <v>0</v>
      </c>
      <c r="J111" s="56">
        <f>VLOOKUP(D111,'Lookup Areas'!$E$4:$G$258,2,FALSE)</f>
        <v>0.01</v>
      </c>
      <c r="L111" s="57">
        <f t="shared" si="10"/>
        <v>0</v>
      </c>
      <c r="M111" s="8"/>
      <c r="N111" s="8"/>
      <c r="O111" s="8"/>
      <c r="Q111" s="10"/>
      <c r="R111" s="1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</row>
    <row r="112" spans="1:51" ht="15" x14ac:dyDescent="0.25">
      <c r="A112">
        <v>316</v>
      </c>
      <c r="B112" t="s">
        <v>1047</v>
      </c>
      <c r="C112" t="str">
        <f t="shared" si="7"/>
        <v>0205</v>
      </c>
      <c r="D112" t="str">
        <f t="shared" si="8"/>
        <v>1005</v>
      </c>
      <c r="E112" t="str">
        <f t="shared" si="9"/>
        <v>0006</v>
      </c>
      <c r="F112" t="s">
        <v>1631</v>
      </c>
      <c r="G112" s="8">
        <v>860</v>
      </c>
      <c r="H112" s="8">
        <v>17987.23</v>
      </c>
      <c r="I112" s="8">
        <f t="shared" si="11"/>
        <v>35974.46</v>
      </c>
      <c r="J112" s="56">
        <f>VLOOKUP(D112,'Lookup Areas'!$E$4:$G$258,2,FALSE)</f>
        <v>0.01</v>
      </c>
      <c r="L112" s="57">
        <f t="shared" si="10"/>
        <v>36334.204599999997</v>
      </c>
      <c r="M112" s="8"/>
      <c r="N112" s="8"/>
      <c r="O112" s="8"/>
      <c r="Q112" s="10"/>
      <c r="R112" s="1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</row>
    <row r="113" spans="1:51" ht="15" x14ac:dyDescent="0.25">
      <c r="A113">
        <v>420</v>
      </c>
      <c r="B113" t="s">
        <v>1122</v>
      </c>
      <c r="C113" t="str">
        <f t="shared" si="7"/>
        <v>0301</v>
      </c>
      <c r="D113" t="str">
        <f t="shared" si="8"/>
        <v>1005</v>
      </c>
      <c r="E113" t="str">
        <f t="shared" si="9"/>
        <v>0000</v>
      </c>
      <c r="F113" t="s">
        <v>1756</v>
      </c>
      <c r="G113" s="8">
        <v>6600</v>
      </c>
      <c r="H113" s="8">
        <v>2868</v>
      </c>
      <c r="I113" s="8">
        <f t="shared" si="11"/>
        <v>5736</v>
      </c>
      <c r="J113" s="56">
        <f>VLOOKUP(D113,'Lookup Areas'!$E$4:$G$258,2,FALSE)</f>
        <v>0.01</v>
      </c>
      <c r="L113" s="57">
        <f t="shared" si="10"/>
        <v>5793.36</v>
      </c>
      <c r="M113" s="8"/>
      <c r="N113" s="8"/>
      <c r="O113" s="8"/>
      <c r="Q113" s="10"/>
      <c r="R113" s="1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</row>
    <row r="114" spans="1:51" ht="15" x14ac:dyDescent="0.25">
      <c r="A114">
        <v>536</v>
      </c>
      <c r="B114" t="s">
        <v>2187</v>
      </c>
      <c r="C114" t="str">
        <f t="shared" si="7"/>
        <v>0507</v>
      </c>
      <c r="D114" t="str">
        <f t="shared" si="8"/>
        <v>1005</v>
      </c>
      <c r="E114" t="str">
        <f t="shared" si="9"/>
        <v>0010</v>
      </c>
      <c r="F114" t="s">
        <v>2188</v>
      </c>
      <c r="G114" s="8">
        <v>0</v>
      </c>
      <c r="H114" s="8">
        <v>0</v>
      </c>
      <c r="I114" s="8">
        <f t="shared" si="11"/>
        <v>0</v>
      </c>
      <c r="J114" s="56">
        <f>VLOOKUP(D114,'Lookup Areas'!$E$4:$G$258,2,FALSE)</f>
        <v>0.01</v>
      </c>
      <c r="L114" s="57">
        <f t="shared" si="10"/>
        <v>0</v>
      </c>
      <c r="M114" s="8"/>
      <c r="N114" s="8"/>
      <c r="O114" s="8"/>
      <c r="Q114" s="10"/>
      <c r="R114" s="1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</row>
    <row r="115" spans="1:51" ht="15" x14ac:dyDescent="0.25">
      <c r="A115">
        <v>614</v>
      </c>
      <c r="B115" t="s">
        <v>1230</v>
      </c>
      <c r="C115" t="str">
        <f t="shared" si="7"/>
        <v>0701</v>
      </c>
      <c r="D115" t="str">
        <f t="shared" si="8"/>
        <v>1005</v>
      </c>
      <c r="E115" t="str">
        <f t="shared" si="9"/>
        <v>0000</v>
      </c>
      <c r="F115" t="s">
        <v>1756</v>
      </c>
      <c r="G115" s="8">
        <v>2440</v>
      </c>
      <c r="H115" s="8">
        <v>1039.8599999999999</v>
      </c>
      <c r="I115" s="8">
        <f t="shared" si="11"/>
        <v>2079.7199999999998</v>
      </c>
      <c r="J115" s="56">
        <f>VLOOKUP(D115,'Lookup Areas'!$E$4:$G$258,2,FALSE)</f>
        <v>0.01</v>
      </c>
      <c r="L115" s="57">
        <f t="shared" si="10"/>
        <v>2100.5171999999998</v>
      </c>
      <c r="M115" s="8"/>
      <c r="N115" s="8"/>
      <c r="O115" s="8"/>
      <c r="Q115" s="10"/>
      <c r="R115" s="1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</row>
    <row r="116" spans="1:51" ht="15" x14ac:dyDescent="0.25">
      <c r="A116">
        <v>687</v>
      </c>
      <c r="B116" t="s">
        <v>1270</v>
      </c>
      <c r="C116" t="str">
        <f t="shared" si="7"/>
        <v>0801</v>
      </c>
      <c r="D116" t="str">
        <f t="shared" si="8"/>
        <v>1005</v>
      </c>
      <c r="E116" t="str">
        <f t="shared" si="9"/>
        <v>0015</v>
      </c>
      <c r="F116" t="s">
        <v>2283</v>
      </c>
      <c r="G116" s="8">
        <v>2200</v>
      </c>
      <c r="H116" s="8">
        <v>954.96</v>
      </c>
      <c r="I116" s="8">
        <f t="shared" si="11"/>
        <v>1909.92</v>
      </c>
      <c r="J116" s="56">
        <f>VLOOKUP(D116,'Lookup Areas'!$E$4:$G$258,2,FALSE)</f>
        <v>0.01</v>
      </c>
      <c r="L116" s="57">
        <f t="shared" si="10"/>
        <v>1929.0192000000002</v>
      </c>
      <c r="M116" s="8"/>
      <c r="N116" s="8"/>
      <c r="O116" s="8"/>
      <c r="Q116" s="10"/>
      <c r="R116" s="1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</row>
    <row r="117" spans="1:51" ht="15" x14ac:dyDescent="0.25">
      <c r="A117">
        <v>688</v>
      </c>
      <c r="B117" t="s">
        <v>2284</v>
      </c>
      <c r="C117" t="str">
        <f t="shared" si="7"/>
        <v>0801</v>
      </c>
      <c r="D117" t="str">
        <f t="shared" si="8"/>
        <v>1005</v>
      </c>
      <c r="E117" t="str">
        <f t="shared" si="9"/>
        <v>0016</v>
      </c>
      <c r="F117" t="s">
        <v>2285</v>
      </c>
      <c r="G117" s="8">
        <v>0</v>
      </c>
      <c r="H117" s="8">
        <v>0</v>
      </c>
      <c r="I117" s="8">
        <f t="shared" si="11"/>
        <v>0</v>
      </c>
      <c r="J117" s="56">
        <f>VLOOKUP(D117,'Lookup Areas'!$E$4:$G$258,2,FALSE)</f>
        <v>0.01</v>
      </c>
      <c r="L117" s="57">
        <f t="shared" si="10"/>
        <v>0</v>
      </c>
      <c r="M117" s="8"/>
      <c r="N117" s="8"/>
      <c r="O117" s="8"/>
      <c r="Q117" s="10"/>
      <c r="R117" s="1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</row>
    <row r="118" spans="1:51" ht="15" x14ac:dyDescent="0.25">
      <c r="A118">
        <v>840</v>
      </c>
      <c r="B118" t="s">
        <v>1357</v>
      </c>
      <c r="C118" t="str">
        <f t="shared" si="7"/>
        <v>1011</v>
      </c>
      <c r="D118" t="str">
        <f t="shared" si="8"/>
        <v>1005</v>
      </c>
      <c r="E118" t="str">
        <f t="shared" si="9"/>
        <v>0000</v>
      </c>
      <c r="F118" t="s">
        <v>1756</v>
      </c>
      <c r="G118" s="8">
        <v>2200</v>
      </c>
      <c r="H118" s="8">
        <v>954.96</v>
      </c>
      <c r="I118" s="8">
        <f t="shared" si="11"/>
        <v>1909.92</v>
      </c>
      <c r="J118" s="56">
        <f>VLOOKUP(D118,'Lookup Areas'!$E$4:$G$258,2,FALSE)</f>
        <v>0.01</v>
      </c>
      <c r="L118" s="57">
        <f t="shared" si="10"/>
        <v>1929.0192000000002</v>
      </c>
      <c r="M118" s="8"/>
      <c r="N118" s="8"/>
      <c r="O118" s="8"/>
      <c r="Q118" s="10"/>
      <c r="R118" s="1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</row>
    <row r="119" spans="1:51" ht="15" x14ac:dyDescent="0.25">
      <c r="A119">
        <v>902</v>
      </c>
      <c r="B119" t="s">
        <v>1402</v>
      </c>
      <c r="C119" t="str">
        <f t="shared" si="7"/>
        <v>1101</v>
      </c>
      <c r="D119" t="str">
        <f t="shared" si="8"/>
        <v>1005</v>
      </c>
      <c r="E119" t="str">
        <f t="shared" si="9"/>
        <v>0000</v>
      </c>
      <c r="F119" t="s">
        <v>1756</v>
      </c>
      <c r="G119" s="8">
        <v>6600</v>
      </c>
      <c r="H119" s="8">
        <v>2868</v>
      </c>
      <c r="I119" s="8">
        <f t="shared" si="11"/>
        <v>5736</v>
      </c>
      <c r="J119" s="56">
        <f>VLOOKUP(D119,'Lookup Areas'!$E$4:$G$258,2,FALSE)</f>
        <v>0.01</v>
      </c>
      <c r="L119" s="57">
        <f t="shared" si="10"/>
        <v>5793.36</v>
      </c>
      <c r="M119" s="8"/>
      <c r="N119" s="8"/>
      <c r="O119" s="8"/>
      <c r="Q119" s="10"/>
      <c r="R119" s="1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</row>
    <row r="120" spans="1:51" ht="15" x14ac:dyDescent="0.25">
      <c r="A120">
        <v>973</v>
      </c>
      <c r="B120" t="s">
        <v>2454</v>
      </c>
      <c r="C120" t="str">
        <f t="shared" si="7"/>
        <v>1201</v>
      </c>
      <c r="D120" t="str">
        <f t="shared" si="8"/>
        <v>1005</v>
      </c>
      <c r="E120" t="str">
        <f t="shared" si="9"/>
        <v>0000</v>
      </c>
      <c r="F120" t="s">
        <v>1756</v>
      </c>
      <c r="G120" s="8">
        <v>0</v>
      </c>
      <c r="H120" s="8">
        <v>0</v>
      </c>
      <c r="I120" s="8">
        <f t="shared" si="11"/>
        <v>0</v>
      </c>
      <c r="J120" s="56">
        <f>VLOOKUP(D120,'Lookup Areas'!$E$4:$G$258,2,FALSE)</f>
        <v>0.01</v>
      </c>
      <c r="L120" s="57">
        <f t="shared" si="10"/>
        <v>0</v>
      </c>
      <c r="M120" s="8"/>
      <c r="N120" s="8"/>
      <c r="O120" s="8"/>
      <c r="Q120" s="10"/>
      <c r="R120" s="1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</row>
    <row r="121" spans="1:51" ht="15" x14ac:dyDescent="0.25">
      <c r="A121">
        <v>6</v>
      </c>
      <c r="B121" t="s">
        <v>851</v>
      </c>
      <c r="C121" t="str">
        <f t="shared" si="7"/>
        <v>0101</v>
      </c>
      <c r="D121" t="str">
        <f t="shared" si="8"/>
        <v>1006</v>
      </c>
      <c r="E121" t="str">
        <f t="shared" si="9"/>
        <v>0000</v>
      </c>
      <c r="F121" t="s">
        <v>1757</v>
      </c>
      <c r="G121" s="8">
        <v>42390</v>
      </c>
      <c r="H121" s="8">
        <v>15663.34</v>
      </c>
      <c r="I121" s="8">
        <f t="shared" si="11"/>
        <v>31326.68</v>
      </c>
      <c r="J121" s="56">
        <f>VLOOKUP(D121,'Lookup Areas'!$E$4:$G$258,2,FALSE)</f>
        <v>0.01</v>
      </c>
      <c r="L121" s="57">
        <f t="shared" si="10"/>
        <v>31639.946800000002</v>
      </c>
      <c r="M121" s="8"/>
      <c r="N121" s="8"/>
      <c r="O121" s="8"/>
      <c r="Q121" s="10"/>
      <c r="R121" s="1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</row>
    <row r="122" spans="1:51" ht="15" x14ac:dyDescent="0.25">
      <c r="A122">
        <v>91</v>
      </c>
      <c r="B122" t="s">
        <v>912</v>
      </c>
      <c r="C122" t="str">
        <f t="shared" si="7"/>
        <v>0201</v>
      </c>
      <c r="D122" t="str">
        <f t="shared" si="8"/>
        <v>1006</v>
      </c>
      <c r="E122" t="str">
        <f t="shared" si="9"/>
        <v>0008</v>
      </c>
      <c r="F122" t="s">
        <v>1833</v>
      </c>
      <c r="G122" s="8">
        <v>16140</v>
      </c>
      <c r="H122" s="8">
        <v>10963.08</v>
      </c>
      <c r="I122" s="8">
        <f t="shared" si="11"/>
        <v>21926.16</v>
      </c>
      <c r="J122" s="56">
        <f>VLOOKUP(D122,'Lookup Areas'!$E$4:$G$258,2,FALSE)</f>
        <v>0.01</v>
      </c>
      <c r="L122" s="57">
        <f t="shared" si="10"/>
        <v>22145.421600000001</v>
      </c>
      <c r="M122" s="8"/>
      <c r="N122" s="8"/>
      <c r="O122" s="8"/>
      <c r="Q122" s="10"/>
      <c r="R122" s="1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</row>
    <row r="123" spans="1:51" ht="15" x14ac:dyDescent="0.25">
      <c r="A123">
        <v>92</v>
      </c>
      <c r="B123" t="s">
        <v>1834</v>
      </c>
      <c r="C123" t="str">
        <f t="shared" si="7"/>
        <v>0201</v>
      </c>
      <c r="D123" t="str">
        <f t="shared" si="8"/>
        <v>1006</v>
      </c>
      <c r="E123" t="str">
        <f t="shared" si="9"/>
        <v>0009</v>
      </c>
      <c r="F123" t="s">
        <v>1835</v>
      </c>
      <c r="G123" s="8">
        <v>0</v>
      </c>
      <c r="H123" s="8">
        <v>0</v>
      </c>
      <c r="I123" s="8">
        <f t="shared" si="11"/>
        <v>0</v>
      </c>
      <c r="J123" s="56">
        <f>VLOOKUP(D123,'Lookup Areas'!$E$4:$G$258,2,FALSE)</f>
        <v>0.01</v>
      </c>
      <c r="L123" s="57">
        <f t="shared" si="10"/>
        <v>0</v>
      </c>
      <c r="M123" s="8"/>
      <c r="N123" s="8"/>
      <c r="O123" s="8"/>
      <c r="Q123" s="10"/>
      <c r="R123" s="1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</row>
    <row r="124" spans="1:51" ht="15" x14ac:dyDescent="0.25">
      <c r="A124">
        <v>242</v>
      </c>
      <c r="B124" t="s">
        <v>1005</v>
      </c>
      <c r="C124" t="str">
        <f t="shared" si="7"/>
        <v>0203</v>
      </c>
      <c r="D124" t="str">
        <f t="shared" si="8"/>
        <v>1006</v>
      </c>
      <c r="E124" t="str">
        <f t="shared" si="9"/>
        <v>0000</v>
      </c>
      <c r="F124" t="s">
        <v>1757</v>
      </c>
      <c r="G124" s="8">
        <v>15470</v>
      </c>
      <c r="H124" s="8">
        <v>6544.83</v>
      </c>
      <c r="I124" s="8">
        <f t="shared" si="11"/>
        <v>13089.66</v>
      </c>
      <c r="J124" s="56">
        <f>VLOOKUP(D124,'Lookup Areas'!$E$4:$G$258,2,FALSE)</f>
        <v>0.01</v>
      </c>
      <c r="L124" s="57">
        <f t="shared" si="10"/>
        <v>13220.5566</v>
      </c>
      <c r="M124" s="8"/>
      <c r="N124" s="8"/>
      <c r="O124" s="8"/>
      <c r="Q124" s="10"/>
      <c r="R124" s="1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</row>
    <row r="125" spans="1:51" ht="15" x14ac:dyDescent="0.25">
      <c r="A125">
        <v>317</v>
      </c>
      <c r="B125" t="s">
        <v>2030</v>
      </c>
      <c r="C125" t="str">
        <f t="shared" si="7"/>
        <v>0205</v>
      </c>
      <c r="D125" t="str">
        <f t="shared" si="8"/>
        <v>1006</v>
      </c>
      <c r="E125" t="str">
        <f t="shared" si="9"/>
        <v>0006</v>
      </c>
      <c r="F125" t="s">
        <v>2031</v>
      </c>
      <c r="G125" s="8">
        <v>0</v>
      </c>
      <c r="H125" s="8">
        <v>0</v>
      </c>
      <c r="I125" s="8">
        <f t="shared" si="11"/>
        <v>0</v>
      </c>
      <c r="J125" s="56">
        <f>VLOOKUP(D125,'Lookup Areas'!$E$4:$G$258,2,FALSE)</f>
        <v>0.01</v>
      </c>
      <c r="L125" s="57">
        <f t="shared" si="10"/>
        <v>0</v>
      </c>
      <c r="M125" s="8"/>
      <c r="N125" s="8"/>
      <c r="O125" s="8"/>
      <c r="Q125" s="10"/>
      <c r="R125" s="1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</row>
    <row r="126" spans="1:51" ht="15" x14ac:dyDescent="0.25">
      <c r="A126">
        <v>421</v>
      </c>
      <c r="B126" t="s">
        <v>2089</v>
      </c>
      <c r="C126" t="str">
        <f t="shared" si="7"/>
        <v>0301</v>
      </c>
      <c r="D126" t="str">
        <f t="shared" si="8"/>
        <v>1006</v>
      </c>
      <c r="E126" t="str">
        <f t="shared" si="9"/>
        <v>0000</v>
      </c>
      <c r="F126" t="s">
        <v>1757</v>
      </c>
      <c r="G126" s="8">
        <v>0</v>
      </c>
      <c r="H126" s="8">
        <v>0</v>
      </c>
      <c r="I126" s="8">
        <f t="shared" si="11"/>
        <v>0</v>
      </c>
      <c r="J126" s="56">
        <f>VLOOKUP(D126,'Lookup Areas'!$E$4:$G$258,2,FALSE)</f>
        <v>0.01</v>
      </c>
      <c r="L126" s="57">
        <f t="shared" si="10"/>
        <v>0</v>
      </c>
      <c r="M126" s="8"/>
      <c r="N126" s="8"/>
      <c r="O126" s="8"/>
      <c r="Q126" s="10"/>
      <c r="R126" s="1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</row>
    <row r="127" spans="1:51" ht="15" x14ac:dyDescent="0.25">
      <c r="A127">
        <v>486</v>
      </c>
      <c r="B127" t="s">
        <v>2141</v>
      </c>
      <c r="C127" t="str">
        <f t="shared" si="7"/>
        <v>0503</v>
      </c>
      <c r="D127" t="str">
        <f t="shared" si="8"/>
        <v>1006</v>
      </c>
      <c r="E127" t="str">
        <f t="shared" si="9"/>
        <v>0000</v>
      </c>
      <c r="F127" t="s">
        <v>1757</v>
      </c>
      <c r="G127" s="8">
        <v>0</v>
      </c>
      <c r="H127" s="8">
        <v>0</v>
      </c>
      <c r="I127" s="8">
        <f t="shared" si="11"/>
        <v>0</v>
      </c>
      <c r="J127" s="56">
        <f>VLOOKUP(D127,'Lookup Areas'!$E$4:$G$258,2,FALSE)</f>
        <v>0.01</v>
      </c>
      <c r="L127" s="57">
        <f t="shared" si="10"/>
        <v>0</v>
      </c>
      <c r="M127" s="8"/>
      <c r="N127" s="8"/>
      <c r="O127" s="8"/>
      <c r="Q127" s="10"/>
      <c r="R127" s="1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</row>
    <row r="128" spans="1:51" ht="15" x14ac:dyDescent="0.25">
      <c r="A128">
        <v>537</v>
      </c>
      <c r="B128" t="s">
        <v>1176</v>
      </c>
      <c r="C128" t="str">
        <f t="shared" si="7"/>
        <v>0507</v>
      </c>
      <c r="D128" t="str">
        <f t="shared" si="8"/>
        <v>1006</v>
      </c>
      <c r="E128" t="str">
        <f t="shared" si="9"/>
        <v>0011</v>
      </c>
      <c r="F128" t="s">
        <v>2189</v>
      </c>
      <c r="G128" s="8">
        <v>31740</v>
      </c>
      <c r="H128" s="8">
        <v>30200.54</v>
      </c>
      <c r="I128" s="8">
        <f t="shared" si="11"/>
        <v>60401.08</v>
      </c>
      <c r="J128" s="56">
        <f>VLOOKUP(D128,'Lookup Areas'!$E$4:$G$258,2,FALSE)</f>
        <v>0.01</v>
      </c>
      <c r="L128" s="57">
        <f t="shared" si="10"/>
        <v>61005.090800000005</v>
      </c>
      <c r="M128" s="8"/>
      <c r="N128" s="8"/>
      <c r="O128" s="8"/>
      <c r="Q128" s="10"/>
      <c r="R128" s="1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</row>
    <row r="129" spans="1:51" ht="15" x14ac:dyDescent="0.25">
      <c r="A129">
        <v>538</v>
      </c>
      <c r="B129" t="s">
        <v>2190</v>
      </c>
      <c r="C129" t="str">
        <f t="shared" si="7"/>
        <v>0507</v>
      </c>
      <c r="D129" t="str">
        <f t="shared" si="8"/>
        <v>1006</v>
      </c>
      <c r="E129" t="str">
        <f t="shared" si="9"/>
        <v>0012</v>
      </c>
      <c r="F129" t="s">
        <v>2191</v>
      </c>
      <c r="G129" s="8">
        <v>0</v>
      </c>
      <c r="H129" s="8">
        <v>0</v>
      </c>
      <c r="I129" s="8">
        <f t="shared" si="11"/>
        <v>0</v>
      </c>
      <c r="J129" s="56">
        <f>VLOOKUP(D129,'Lookup Areas'!$E$4:$G$258,2,FALSE)</f>
        <v>0.01</v>
      </c>
      <c r="L129" s="57">
        <f t="shared" si="10"/>
        <v>0</v>
      </c>
      <c r="M129" s="8"/>
      <c r="N129" s="8"/>
      <c r="O129" s="8"/>
      <c r="Q129" s="10"/>
      <c r="R129" s="1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</row>
    <row r="130" spans="1:51" ht="15" x14ac:dyDescent="0.25">
      <c r="A130">
        <v>588</v>
      </c>
      <c r="B130" t="s">
        <v>1212</v>
      </c>
      <c r="C130" t="str">
        <f t="shared" si="7"/>
        <v>0601</v>
      </c>
      <c r="D130" t="str">
        <f t="shared" si="8"/>
        <v>1006</v>
      </c>
      <c r="E130" t="str">
        <f t="shared" si="9"/>
        <v>0000</v>
      </c>
      <c r="F130" t="s">
        <v>1757</v>
      </c>
      <c r="G130" s="8">
        <v>0</v>
      </c>
      <c r="H130" s="8">
        <v>21515.9</v>
      </c>
      <c r="I130" s="8">
        <f t="shared" si="11"/>
        <v>43031.8</v>
      </c>
      <c r="J130" s="56">
        <f>VLOOKUP(D130,'Lookup Areas'!$E$4:$G$258,2,FALSE)</f>
        <v>0.01</v>
      </c>
      <c r="L130" s="57">
        <f t="shared" si="10"/>
        <v>43462.118000000002</v>
      </c>
      <c r="M130" s="8"/>
      <c r="N130" s="8"/>
      <c r="O130" s="8"/>
      <c r="Q130" s="10"/>
      <c r="R130" s="1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</row>
    <row r="131" spans="1:51" ht="15" x14ac:dyDescent="0.25">
      <c r="A131">
        <v>615</v>
      </c>
      <c r="B131" t="s">
        <v>1231</v>
      </c>
      <c r="C131" t="str">
        <f t="shared" si="7"/>
        <v>0701</v>
      </c>
      <c r="D131" t="str">
        <f t="shared" si="8"/>
        <v>1006</v>
      </c>
      <c r="E131" t="str">
        <f t="shared" si="9"/>
        <v>0000</v>
      </c>
      <c r="F131" t="s">
        <v>1757</v>
      </c>
      <c r="G131" s="8">
        <v>44760</v>
      </c>
      <c r="H131" s="8">
        <v>53800.04</v>
      </c>
      <c r="I131" s="8">
        <f t="shared" si="11"/>
        <v>107600.08</v>
      </c>
      <c r="J131" s="56">
        <f>VLOOKUP(D131,'Lookup Areas'!$E$4:$G$258,2,FALSE)</f>
        <v>0.01</v>
      </c>
      <c r="L131" s="57">
        <f t="shared" si="10"/>
        <v>108676.0808</v>
      </c>
      <c r="M131" s="8"/>
      <c r="N131" s="8"/>
      <c r="O131" s="8"/>
      <c r="Q131" s="10"/>
      <c r="R131" s="11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</row>
    <row r="132" spans="1:51" ht="15" x14ac:dyDescent="0.25">
      <c r="A132">
        <v>662</v>
      </c>
      <c r="B132" t="s">
        <v>1256</v>
      </c>
      <c r="C132" t="str">
        <f t="shared" si="7"/>
        <v>0704</v>
      </c>
      <c r="D132" t="str">
        <f t="shared" si="8"/>
        <v>1006</v>
      </c>
      <c r="E132" t="str">
        <f t="shared" si="9"/>
        <v>0000</v>
      </c>
      <c r="F132" t="s">
        <v>1757</v>
      </c>
      <c r="G132" s="8">
        <v>6400</v>
      </c>
      <c r="H132" s="8">
        <v>3798.82</v>
      </c>
      <c r="I132" s="8">
        <f t="shared" si="11"/>
        <v>7597.64</v>
      </c>
      <c r="J132" s="56">
        <f>VLOOKUP(D132,'Lookup Areas'!$E$4:$G$258,2,FALSE)</f>
        <v>0.01</v>
      </c>
      <c r="L132" s="57">
        <f t="shared" si="10"/>
        <v>7673.6163999999999</v>
      </c>
      <c r="M132" s="8"/>
      <c r="N132" s="8"/>
      <c r="O132" s="8"/>
      <c r="Q132" s="10"/>
      <c r="R132" s="1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</row>
    <row r="133" spans="1:51" ht="15" x14ac:dyDescent="0.25">
      <c r="A133">
        <v>689</v>
      </c>
      <c r="B133" t="s">
        <v>1271</v>
      </c>
      <c r="C133" t="str">
        <f t="shared" si="7"/>
        <v>0801</v>
      </c>
      <c r="D133" t="str">
        <f t="shared" si="8"/>
        <v>1006</v>
      </c>
      <c r="E133" t="str">
        <f t="shared" si="9"/>
        <v>0015</v>
      </c>
      <c r="F133" t="s">
        <v>2286</v>
      </c>
      <c r="G133" s="8">
        <v>40520</v>
      </c>
      <c r="H133" s="8">
        <v>3762.92</v>
      </c>
      <c r="I133" s="8">
        <f t="shared" si="11"/>
        <v>7525.84</v>
      </c>
      <c r="J133" s="56">
        <f>VLOOKUP(D133,'Lookup Areas'!$E$4:$G$258,2,FALSE)</f>
        <v>0.01</v>
      </c>
      <c r="L133" s="57">
        <f t="shared" si="10"/>
        <v>7601.0983999999999</v>
      </c>
      <c r="M133" s="8"/>
      <c r="N133" s="8"/>
      <c r="O133" s="8"/>
      <c r="Q133" s="10"/>
      <c r="R133" s="1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</row>
    <row r="134" spans="1:51" ht="15" x14ac:dyDescent="0.25">
      <c r="A134">
        <v>690</v>
      </c>
      <c r="B134" t="s">
        <v>1272</v>
      </c>
      <c r="C134" t="str">
        <f t="shared" si="7"/>
        <v>0801</v>
      </c>
      <c r="D134" t="str">
        <f t="shared" si="8"/>
        <v>1006</v>
      </c>
      <c r="E134" t="str">
        <f t="shared" si="9"/>
        <v>0016</v>
      </c>
      <c r="F134" t="s">
        <v>2287</v>
      </c>
      <c r="G134" s="8">
        <v>50</v>
      </c>
      <c r="H134" s="8">
        <v>3301.31</v>
      </c>
      <c r="I134" s="8">
        <f t="shared" si="11"/>
        <v>6602.62</v>
      </c>
      <c r="J134" s="56">
        <f>VLOOKUP(D134,'Lookup Areas'!$E$4:$G$258,2,FALSE)</f>
        <v>0.01</v>
      </c>
      <c r="L134" s="57">
        <f t="shared" si="10"/>
        <v>6668.6462000000001</v>
      </c>
      <c r="M134" s="8"/>
      <c r="N134" s="8"/>
      <c r="O134" s="8"/>
      <c r="Q134" s="10"/>
      <c r="R134" s="11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</row>
    <row r="135" spans="1:51" ht="15" x14ac:dyDescent="0.25">
      <c r="A135">
        <v>763</v>
      </c>
      <c r="B135" t="s">
        <v>1308</v>
      </c>
      <c r="C135" t="str">
        <f t="shared" si="7"/>
        <v>1001</v>
      </c>
      <c r="D135" t="str">
        <f t="shared" si="8"/>
        <v>1006</v>
      </c>
      <c r="E135" t="str">
        <f t="shared" si="9"/>
        <v>0000</v>
      </c>
      <c r="F135" t="s">
        <v>1757</v>
      </c>
      <c r="G135" s="8">
        <v>609020</v>
      </c>
      <c r="H135" s="8">
        <v>448778.47</v>
      </c>
      <c r="I135" s="8">
        <f t="shared" si="11"/>
        <v>897556.94</v>
      </c>
      <c r="J135" s="56">
        <f>VLOOKUP(D135,'Lookup Areas'!$E$4:$G$258,2,FALSE)</f>
        <v>0.01</v>
      </c>
      <c r="L135" s="57">
        <f t="shared" si="10"/>
        <v>906532.50939999998</v>
      </c>
      <c r="M135" s="8"/>
      <c r="N135" s="8"/>
      <c r="O135" s="8"/>
      <c r="Q135" s="10"/>
      <c r="R135" s="1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</row>
    <row r="136" spans="1:51" ht="15" x14ac:dyDescent="0.25">
      <c r="A136">
        <v>841</v>
      </c>
      <c r="B136" t="s">
        <v>1358</v>
      </c>
      <c r="C136" t="str">
        <f t="shared" ref="C136:C199" si="12">LEFT(B136,4)</f>
        <v>1011</v>
      </c>
      <c r="D136" t="str">
        <f t="shared" ref="D136:D199" si="13">MID(B136,6,4)</f>
        <v>1006</v>
      </c>
      <c r="E136" t="str">
        <f t="shared" ref="E136:E199" si="14">RIGHT(B136,4)</f>
        <v>0000</v>
      </c>
      <c r="F136" t="s">
        <v>1757</v>
      </c>
      <c r="G136" s="8">
        <v>142870</v>
      </c>
      <c r="H136" s="8">
        <v>90540.1</v>
      </c>
      <c r="I136" s="8">
        <f t="shared" si="11"/>
        <v>181080.2</v>
      </c>
      <c r="J136" s="56">
        <f>VLOOKUP(D136,'Lookup Areas'!$E$4:$G$258,2,FALSE)</f>
        <v>0.01</v>
      </c>
      <c r="L136" s="57">
        <f t="shared" ref="L136:L199" si="15">I136+(I136*J136)</f>
        <v>182891.00200000001</v>
      </c>
      <c r="M136" s="8"/>
      <c r="N136" s="8"/>
      <c r="O136" s="8"/>
      <c r="Q136" s="10"/>
      <c r="R136" s="11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</row>
    <row r="137" spans="1:51" ht="15" x14ac:dyDescent="0.25">
      <c r="A137">
        <v>903</v>
      </c>
      <c r="B137" t="s">
        <v>1403</v>
      </c>
      <c r="C137" t="str">
        <f t="shared" si="12"/>
        <v>1101</v>
      </c>
      <c r="D137" t="str">
        <f t="shared" si="13"/>
        <v>1006</v>
      </c>
      <c r="E137" t="str">
        <f t="shared" si="14"/>
        <v>0000</v>
      </c>
      <c r="F137" t="s">
        <v>1757</v>
      </c>
      <c r="G137" s="8">
        <v>61120</v>
      </c>
      <c r="H137" s="8">
        <v>40829.449999999997</v>
      </c>
      <c r="I137" s="8">
        <f t="shared" si="11"/>
        <v>81658.899999999994</v>
      </c>
      <c r="J137" s="56">
        <f>VLOOKUP(D137,'Lookup Areas'!$E$4:$G$258,2,FALSE)</f>
        <v>0.01</v>
      </c>
      <c r="L137" s="57">
        <f t="shared" si="15"/>
        <v>82475.489000000001</v>
      </c>
      <c r="M137" s="8"/>
      <c r="N137" s="8"/>
      <c r="O137" s="8"/>
      <c r="Q137" s="10"/>
      <c r="R137" s="11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</row>
    <row r="138" spans="1:51" ht="15" x14ac:dyDescent="0.25">
      <c r="A138">
        <v>974</v>
      </c>
      <c r="B138" t="s">
        <v>1449</v>
      </c>
      <c r="C138" t="str">
        <f t="shared" si="12"/>
        <v>1201</v>
      </c>
      <c r="D138" t="str">
        <f t="shared" si="13"/>
        <v>1006</v>
      </c>
      <c r="E138" t="str">
        <f t="shared" si="14"/>
        <v>0000</v>
      </c>
      <c r="F138" t="s">
        <v>1757</v>
      </c>
      <c r="G138" s="8">
        <v>201940</v>
      </c>
      <c r="H138" s="8">
        <v>293339.40999999997</v>
      </c>
      <c r="I138" s="8">
        <f t="shared" ref="I138:I201" si="16">H138*2</f>
        <v>586678.81999999995</v>
      </c>
      <c r="J138" s="56">
        <f>VLOOKUP(D138,'Lookup Areas'!$E$4:$G$258,2,FALSE)</f>
        <v>0.01</v>
      </c>
      <c r="L138" s="57">
        <f t="shared" si="15"/>
        <v>592545.6081999999</v>
      </c>
      <c r="M138" s="8"/>
      <c r="N138" s="8"/>
      <c r="O138" s="8"/>
      <c r="Q138" s="10"/>
      <c r="R138" s="1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</row>
    <row r="139" spans="1:51" ht="15" x14ac:dyDescent="0.25">
      <c r="A139">
        <v>1055</v>
      </c>
      <c r="B139" t="s">
        <v>1507</v>
      </c>
      <c r="C139" t="str">
        <f t="shared" si="12"/>
        <v>1301</v>
      </c>
      <c r="D139" t="str">
        <f t="shared" si="13"/>
        <v>1006</v>
      </c>
      <c r="E139" t="str">
        <f t="shared" si="14"/>
        <v>0000</v>
      </c>
      <c r="F139" t="s">
        <v>1757</v>
      </c>
      <c r="G139" s="8">
        <v>26690</v>
      </c>
      <c r="H139" s="8">
        <v>6291.26</v>
      </c>
      <c r="I139" s="8">
        <f t="shared" si="16"/>
        <v>12582.52</v>
      </c>
      <c r="J139" s="56">
        <f>VLOOKUP(D139,'Lookup Areas'!$E$4:$G$258,2,FALSE)</f>
        <v>0.01</v>
      </c>
      <c r="L139" s="57">
        <f t="shared" si="15"/>
        <v>12708.3452</v>
      </c>
      <c r="M139" s="8"/>
      <c r="N139" s="8"/>
      <c r="O139" s="8"/>
      <c r="Q139" s="10"/>
      <c r="R139" s="1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</row>
    <row r="140" spans="1:51" ht="15" x14ac:dyDescent="0.25">
      <c r="A140">
        <v>7</v>
      </c>
      <c r="B140" t="s">
        <v>1758</v>
      </c>
      <c r="C140" t="str">
        <f t="shared" si="12"/>
        <v>0101</v>
      </c>
      <c r="D140" t="str">
        <f t="shared" si="13"/>
        <v>1007</v>
      </c>
      <c r="E140" t="str">
        <f t="shared" si="14"/>
        <v>0000</v>
      </c>
      <c r="F140" t="s">
        <v>1759</v>
      </c>
      <c r="G140" s="8">
        <v>0</v>
      </c>
      <c r="H140" s="8">
        <v>0</v>
      </c>
      <c r="I140" s="8">
        <f t="shared" si="16"/>
        <v>0</v>
      </c>
      <c r="J140" s="56">
        <f>VLOOKUP(D140,'Lookup Areas'!$E$4:$G$258,2,FALSE)</f>
        <v>0.01</v>
      </c>
      <c r="L140" s="57">
        <f t="shared" si="15"/>
        <v>0</v>
      </c>
      <c r="M140" s="8"/>
      <c r="N140" s="8"/>
      <c r="O140" s="8"/>
      <c r="Q140" s="10"/>
      <c r="R140" s="1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</row>
    <row r="141" spans="1:51" ht="15" x14ac:dyDescent="0.25">
      <c r="A141">
        <v>57</v>
      </c>
      <c r="B141" t="s">
        <v>1806</v>
      </c>
      <c r="C141" t="str">
        <f t="shared" si="12"/>
        <v>0102</v>
      </c>
      <c r="D141" t="str">
        <f t="shared" si="13"/>
        <v>1007</v>
      </c>
      <c r="E141" t="str">
        <f t="shared" si="14"/>
        <v>0000</v>
      </c>
      <c r="F141" t="s">
        <v>1759</v>
      </c>
      <c r="G141" s="8">
        <v>0</v>
      </c>
      <c r="H141" s="8">
        <v>0</v>
      </c>
      <c r="I141" s="8">
        <f t="shared" si="16"/>
        <v>0</v>
      </c>
      <c r="J141" s="56">
        <f>VLOOKUP(D141,'Lookup Areas'!$E$4:$G$258,2,FALSE)</f>
        <v>0.01</v>
      </c>
      <c r="L141" s="57">
        <f t="shared" si="15"/>
        <v>0</v>
      </c>
      <c r="M141" s="8"/>
      <c r="N141" s="8"/>
      <c r="O141" s="8"/>
      <c r="Q141" s="10"/>
      <c r="R141" s="1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</row>
    <row r="142" spans="1:51" ht="15" x14ac:dyDescent="0.25">
      <c r="A142">
        <v>93</v>
      </c>
      <c r="B142" t="s">
        <v>1836</v>
      </c>
      <c r="C142" t="str">
        <f t="shared" si="12"/>
        <v>0201</v>
      </c>
      <c r="D142" t="str">
        <f t="shared" si="13"/>
        <v>1007</v>
      </c>
      <c r="E142" t="str">
        <f t="shared" si="14"/>
        <v>0007</v>
      </c>
      <c r="F142" t="s">
        <v>1837</v>
      </c>
      <c r="G142" s="8">
        <v>0</v>
      </c>
      <c r="H142" s="8">
        <v>0</v>
      </c>
      <c r="I142" s="8">
        <f t="shared" si="16"/>
        <v>0</v>
      </c>
      <c r="J142" s="56">
        <f>VLOOKUP(D142,'Lookup Areas'!$E$4:$G$258,2,FALSE)</f>
        <v>0.01</v>
      </c>
      <c r="L142" s="57">
        <f t="shared" si="15"/>
        <v>0</v>
      </c>
      <c r="M142" s="8"/>
      <c r="N142" s="8"/>
      <c r="O142" s="8"/>
      <c r="Q142" s="10"/>
      <c r="R142" s="11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</row>
    <row r="143" spans="1:51" ht="15" x14ac:dyDescent="0.25">
      <c r="A143">
        <v>94</v>
      </c>
      <c r="B143" t="s">
        <v>913</v>
      </c>
      <c r="C143" t="str">
        <f t="shared" si="12"/>
        <v>0201</v>
      </c>
      <c r="D143" t="str">
        <f t="shared" si="13"/>
        <v>1007</v>
      </c>
      <c r="E143" t="str">
        <f t="shared" si="14"/>
        <v>0008</v>
      </c>
      <c r="F143" t="s">
        <v>1838</v>
      </c>
      <c r="G143" s="8">
        <v>18880</v>
      </c>
      <c r="H143" s="8">
        <v>0</v>
      </c>
      <c r="I143" s="8">
        <f t="shared" si="16"/>
        <v>0</v>
      </c>
      <c r="J143" s="56">
        <f>VLOOKUP(D143,'Lookup Areas'!$E$4:$G$258,2,FALSE)</f>
        <v>0.01</v>
      </c>
      <c r="L143" s="57">
        <f t="shared" si="15"/>
        <v>0</v>
      </c>
      <c r="M143" s="8"/>
      <c r="N143" s="8"/>
      <c r="O143" s="8"/>
      <c r="Q143" s="10"/>
      <c r="R143" s="11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</row>
    <row r="144" spans="1:51" ht="15" x14ac:dyDescent="0.25">
      <c r="A144">
        <v>95</v>
      </c>
      <c r="B144" t="s">
        <v>1839</v>
      </c>
      <c r="C144" t="str">
        <f t="shared" si="12"/>
        <v>0201</v>
      </c>
      <c r="D144" t="str">
        <f t="shared" si="13"/>
        <v>1007</v>
      </c>
      <c r="E144" t="str">
        <f t="shared" si="14"/>
        <v>0009</v>
      </c>
      <c r="F144" t="s">
        <v>1840</v>
      </c>
      <c r="G144" s="8">
        <v>0</v>
      </c>
      <c r="H144" s="8">
        <v>0</v>
      </c>
      <c r="I144" s="8">
        <f t="shared" si="16"/>
        <v>0</v>
      </c>
      <c r="J144" s="56">
        <f>VLOOKUP(D144,'Lookup Areas'!$E$4:$G$258,2,FALSE)</f>
        <v>0.01</v>
      </c>
      <c r="L144" s="57">
        <f t="shared" si="15"/>
        <v>0</v>
      </c>
      <c r="M144" s="8"/>
      <c r="N144" s="8"/>
      <c r="O144" s="8"/>
      <c r="Q144" s="10"/>
      <c r="R144" s="11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</row>
    <row r="145" spans="1:51" ht="15" x14ac:dyDescent="0.25">
      <c r="A145">
        <v>213</v>
      </c>
      <c r="B145" t="s">
        <v>982</v>
      </c>
      <c r="C145" t="str">
        <f t="shared" si="12"/>
        <v>0202</v>
      </c>
      <c r="D145" t="str">
        <f t="shared" si="13"/>
        <v>1007</v>
      </c>
      <c r="E145" t="str">
        <f t="shared" si="14"/>
        <v>0000</v>
      </c>
      <c r="F145" t="s">
        <v>1759</v>
      </c>
      <c r="G145" s="8">
        <v>6290</v>
      </c>
      <c r="H145" s="8">
        <v>956</v>
      </c>
      <c r="I145" s="8">
        <f t="shared" si="16"/>
        <v>1912</v>
      </c>
      <c r="J145" s="56">
        <f>VLOOKUP(D145,'Lookup Areas'!$E$4:$G$258,2,FALSE)</f>
        <v>0.01</v>
      </c>
      <c r="L145" s="57">
        <f t="shared" si="15"/>
        <v>1931.12</v>
      </c>
      <c r="M145" s="8"/>
      <c r="N145" s="8"/>
      <c r="O145" s="8"/>
      <c r="Q145" s="10"/>
      <c r="R145" s="11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</row>
    <row r="146" spans="1:51" ht="15" x14ac:dyDescent="0.25">
      <c r="A146">
        <v>243</v>
      </c>
      <c r="B146" t="s">
        <v>1969</v>
      </c>
      <c r="C146" t="str">
        <f t="shared" si="12"/>
        <v>0203</v>
      </c>
      <c r="D146" t="str">
        <f t="shared" si="13"/>
        <v>1007</v>
      </c>
      <c r="E146" t="str">
        <f t="shared" si="14"/>
        <v>0000</v>
      </c>
      <c r="F146" t="s">
        <v>1759</v>
      </c>
      <c r="G146" s="8">
        <v>0</v>
      </c>
      <c r="H146" s="8">
        <v>0</v>
      </c>
      <c r="I146" s="8">
        <f t="shared" si="16"/>
        <v>0</v>
      </c>
      <c r="J146" s="56">
        <f>VLOOKUP(D146,'Lookup Areas'!$E$4:$G$258,2,FALSE)</f>
        <v>0.01</v>
      </c>
      <c r="L146" s="57">
        <f t="shared" si="15"/>
        <v>0</v>
      </c>
      <c r="M146" s="8"/>
      <c r="N146" s="8"/>
      <c r="O146" s="8"/>
      <c r="Q146" s="10"/>
      <c r="R146" s="11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</row>
    <row r="147" spans="1:51" ht="15" x14ac:dyDescent="0.25">
      <c r="A147">
        <v>318</v>
      </c>
      <c r="B147" t="s">
        <v>2032</v>
      </c>
      <c r="C147" t="str">
        <f t="shared" si="12"/>
        <v>0205</v>
      </c>
      <c r="D147" t="str">
        <f t="shared" si="13"/>
        <v>1007</v>
      </c>
      <c r="E147" t="str">
        <f t="shared" si="14"/>
        <v>0003</v>
      </c>
      <c r="F147" t="s">
        <v>2033</v>
      </c>
      <c r="G147" s="8">
        <v>0</v>
      </c>
      <c r="H147" s="8">
        <v>0</v>
      </c>
      <c r="I147" s="8">
        <f t="shared" si="16"/>
        <v>0</v>
      </c>
      <c r="J147" s="56">
        <f>VLOOKUP(D147,'Lookup Areas'!$E$4:$G$258,2,FALSE)</f>
        <v>0.01</v>
      </c>
      <c r="L147" s="57">
        <f t="shared" si="15"/>
        <v>0</v>
      </c>
      <c r="M147" s="8"/>
      <c r="N147" s="8"/>
      <c r="O147" s="8"/>
      <c r="Q147" s="10"/>
      <c r="R147" s="11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</row>
    <row r="148" spans="1:51" ht="15" x14ac:dyDescent="0.25">
      <c r="A148">
        <v>319</v>
      </c>
      <c r="B148" t="s">
        <v>2034</v>
      </c>
      <c r="C148" t="str">
        <f t="shared" si="12"/>
        <v>0205</v>
      </c>
      <c r="D148" t="str">
        <f t="shared" si="13"/>
        <v>1007</v>
      </c>
      <c r="E148" t="str">
        <f t="shared" si="14"/>
        <v>0004</v>
      </c>
      <c r="F148" t="s">
        <v>2035</v>
      </c>
      <c r="G148" s="8">
        <v>0</v>
      </c>
      <c r="H148" s="8">
        <v>0</v>
      </c>
      <c r="I148" s="8">
        <f t="shared" si="16"/>
        <v>0</v>
      </c>
      <c r="J148" s="56">
        <f>VLOOKUP(D148,'Lookup Areas'!$E$4:$G$258,2,FALSE)</f>
        <v>0.01</v>
      </c>
      <c r="L148" s="57">
        <f t="shared" si="15"/>
        <v>0</v>
      </c>
      <c r="M148" s="8"/>
      <c r="N148" s="8"/>
      <c r="O148" s="8"/>
      <c r="Q148" s="10"/>
      <c r="R148" s="11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</row>
    <row r="149" spans="1:51" ht="15" x14ac:dyDescent="0.25">
      <c r="A149">
        <v>320</v>
      </c>
      <c r="B149" t="s">
        <v>1048</v>
      </c>
      <c r="C149" t="str">
        <f t="shared" si="12"/>
        <v>0205</v>
      </c>
      <c r="D149" t="str">
        <f t="shared" si="13"/>
        <v>1007</v>
      </c>
      <c r="E149" t="str">
        <f t="shared" si="14"/>
        <v>0006</v>
      </c>
      <c r="F149" t="s">
        <v>1632</v>
      </c>
      <c r="G149" s="8">
        <v>23060</v>
      </c>
      <c r="H149" s="8">
        <v>0</v>
      </c>
      <c r="I149" s="8">
        <f t="shared" si="16"/>
        <v>0</v>
      </c>
      <c r="J149" s="56">
        <f>VLOOKUP(D149,'Lookup Areas'!$E$4:$G$258,2,FALSE)</f>
        <v>0.01</v>
      </c>
      <c r="L149" s="57">
        <f t="shared" si="15"/>
        <v>0</v>
      </c>
      <c r="M149" s="8"/>
      <c r="N149" s="8"/>
      <c r="O149" s="8"/>
      <c r="Q149" s="10"/>
      <c r="R149" s="11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</row>
    <row r="150" spans="1:51" ht="15" x14ac:dyDescent="0.25">
      <c r="A150">
        <v>422</v>
      </c>
      <c r="B150" t="s">
        <v>1123</v>
      </c>
      <c r="C150" t="str">
        <f t="shared" si="12"/>
        <v>0301</v>
      </c>
      <c r="D150" t="str">
        <f t="shared" si="13"/>
        <v>1007</v>
      </c>
      <c r="E150" t="str">
        <f t="shared" si="14"/>
        <v>0000</v>
      </c>
      <c r="F150" t="s">
        <v>1759</v>
      </c>
      <c r="G150" s="8">
        <v>5140</v>
      </c>
      <c r="H150" s="8">
        <v>0</v>
      </c>
      <c r="I150" s="8">
        <f t="shared" si="16"/>
        <v>0</v>
      </c>
      <c r="J150" s="56">
        <f>VLOOKUP(D150,'Lookup Areas'!$E$4:$G$258,2,FALSE)</f>
        <v>0.01</v>
      </c>
      <c r="L150" s="57">
        <f t="shared" si="15"/>
        <v>0</v>
      </c>
      <c r="M150" s="8"/>
      <c r="N150" s="8"/>
      <c r="O150" s="8"/>
      <c r="Q150" s="10"/>
      <c r="R150" s="11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</row>
    <row r="151" spans="1:51" ht="15" x14ac:dyDescent="0.25">
      <c r="A151">
        <v>461</v>
      </c>
      <c r="B151" t="s">
        <v>1139</v>
      </c>
      <c r="C151" t="str">
        <f t="shared" si="12"/>
        <v>0501</v>
      </c>
      <c r="D151" t="str">
        <f t="shared" si="13"/>
        <v>1007</v>
      </c>
      <c r="E151" t="str">
        <f t="shared" si="14"/>
        <v>0000</v>
      </c>
      <c r="F151" t="s">
        <v>1759</v>
      </c>
      <c r="G151" s="8">
        <v>23840</v>
      </c>
      <c r="H151" s="8">
        <v>0</v>
      </c>
      <c r="I151" s="8">
        <f t="shared" si="16"/>
        <v>0</v>
      </c>
      <c r="J151" s="56">
        <f>VLOOKUP(D151,'Lookup Areas'!$E$4:$G$258,2,FALSE)</f>
        <v>0.01</v>
      </c>
      <c r="L151" s="57">
        <f t="shared" si="15"/>
        <v>0</v>
      </c>
      <c r="M151" s="8"/>
      <c r="N151" s="8"/>
      <c r="O151" s="8"/>
      <c r="Q151" s="10"/>
      <c r="R151" s="11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</row>
    <row r="152" spans="1:51" ht="15" x14ac:dyDescent="0.25">
      <c r="A152">
        <v>487</v>
      </c>
      <c r="B152" t="s">
        <v>1152</v>
      </c>
      <c r="C152" t="str">
        <f t="shared" si="12"/>
        <v>0503</v>
      </c>
      <c r="D152" t="str">
        <f t="shared" si="13"/>
        <v>1007</v>
      </c>
      <c r="E152" t="str">
        <f t="shared" si="14"/>
        <v>0000</v>
      </c>
      <c r="F152" t="s">
        <v>1759</v>
      </c>
      <c r="G152" s="8">
        <v>3210</v>
      </c>
      <c r="H152" s="8">
        <v>0</v>
      </c>
      <c r="I152" s="8">
        <f t="shared" si="16"/>
        <v>0</v>
      </c>
      <c r="J152" s="56">
        <f>VLOOKUP(D152,'Lookup Areas'!$E$4:$G$258,2,FALSE)</f>
        <v>0.01</v>
      </c>
      <c r="L152" s="57">
        <f t="shared" si="15"/>
        <v>0</v>
      </c>
      <c r="M152" s="8"/>
      <c r="N152" s="8"/>
      <c r="O152" s="8"/>
      <c r="Q152" s="10"/>
      <c r="R152" s="11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</row>
    <row r="153" spans="1:51" ht="15" x14ac:dyDescent="0.25">
      <c r="A153">
        <v>539</v>
      </c>
      <c r="B153" t="s">
        <v>2192</v>
      </c>
      <c r="C153" t="str">
        <f t="shared" si="12"/>
        <v>0507</v>
      </c>
      <c r="D153" t="str">
        <f t="shared" si="13"/>
        <v>1007</v>
      </c>
      <c r="E153" t="str">
        <f t="shared" si="14"/>
        <v>0010</v>
      </c>
      <c r="F153" t="s">
        <v>2193</v>
      </c>
      <c r="G153" s="8">
        <v>0</v>
      </c>
      <c r="H153" s="8">
        <v>0</v>
      </c>
      <c r="I153" s="8">
        <f t="shared" si="16"/>
        <v>0</v>
      </c>
      <c r="J153" s="56">
        <f>VLOOKUP(D153,'Lookup Areas'!$E$4:$G$258,2,FALSE)</f>
        <v>0.01</v>
      </c>
      <c r="L153" s="57">
        <f t="shared" si="15"/>
        <v>0</v>
      </c>
      <c r="M153" s="8"/>
      <c r="N153" s="8"/>
      <c r="O153" s="8"/>
      <c r="Q153" s="10"/>
      <c r="R153" s="11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</row>
    <row r="154" spans="1:51" ht="15" x14ac:dyDescent="0.25">
      <c r="A154">
        <v>540</v>
      </c>
      <c r="B154" t="s">
        <v>1177</v>
      </c>
      <c r="C154" t="str">
        <f t="shared" si="12"/>
        <v>0507</v>
      </c>
      <c r="D154" t="str">
        <f t="shared" si="13"/>
        <v>1007</v>
      </c>
      <c r="E154" t="str">
        <f t="shared" si="14"/>
        <v>0011</v>
      </c>
      <c r="F154" t="s">
        <v>2194</v>
      </c>
      <c r="G154" s="8">
        <v>29010</v>
      </c>
      <c r="H154" s="8">
        <v>0</v>
      </c>
      <c r="I154" s="8">
        <f t="shared" si="16"/>
        <v>0</v>
      </c>
      <c r="J154" s="56">
        <f>VLOOKUP(D154,'Lookup Areas'!$E$4:$G$258,2,FALSE)</f>
        <v>0.01</v>
      </c>
      <c r="L154" s="57">
        <f t="shared" si="15"/>
        <v>0</v>
      </c>
      <c r="M154" s="8"/>
      <c r="N154" s="8"/>
      <c r="O154" s="8"/>
      <c r="Q154" s="10"/>
      <c r="R154" s="11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</row>
    <row r="155" spans="1:51" ht="15" x14ac:dyDescent="0.25">
      <c r="A155">
        <v>541</v>
      </c>
      <c r="B155" t="s">
        <v>2195</v>
      </c>
      <c r="C155" t="str">
        <f t="shared" si="12"/>
        <v>0507</v>
      </c>
      <c r="D155" t="str">
        <f t="shared" si="13"/>
        <v>1007</v>
      </c>
      <c r="E155" t="str">
        <f t="shared" si="14"/>
        <v>0012</v>
      </c>
      <c r="F155" t="s">
        <v>2196</v>
      </c>
      <c r="G155" s="8">
        <v>0</v>
      </c>
      <c r="H155" s="8">
        <v>0</v>
      </c>
      <c r="I155" s="8">
        <f t="shared" si="16"/>
        <v>0</v>
      </c>
      <c r="J155" s="56">
        <f>VLOOKUP(D155,'Lookup Areas'!$E$4:$G$258,2,FALSE)</f>
        <v>0.01</v>
      </c>
      <c r="L155" s="57">
        <f t="shared" si="15"/>
        <v>0</v>
      </c>
      <c r="M155" s="8"/>
      <c r="N155" s="8"/>
      <c r="O155" s="8"/>
      <c r="Q155" s="10"/>
      <c r="R155" s="11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</row>
    <row r="156" spans="1:51" ht="15" x14ac:dyDescent="0.25">
      <c r="A156">
        <v>589</v>
      </c>
      <c r="B156" t="s">
        <v>2225</v>
      </c>
      <c r="C156" t="str">
        <f t="shared" si="12"/>
        <v>0601</v>
      </c>
      <c r="D156" t="str">
        <f t="shared" si="13"/>
        <v>1007</v>
      </c>
      <c r="E156" t="str">
        <f t="shared" si="14"/>
        <v>0000</v>
      </c>
      <c r="F156" t="s">
        <v>1759</v>
      </c>
      <c r="G156" s="8">
        <v>0</v>
      </c>
      <c r="H156" s="8">
        <v>0</v>
      </c>
      <c r="I156" s="8">
        <f t="shared" si="16"/>
        <v>0</v>
      </c>
      <c r="J156" s="56">
        <f>VLOOKUP(D156,'Lookup Areas'!$E$4:$G$258,2,FALSE)</f>
        <v>0.01</v>
      </c>
      <c r="L156" s="57">
        <f t="shared" si="15"/>
        <v>0</v>
      </c>
      <c r="M156" s="8"/>
      <c r="N156" s="8"/>
      <c r="O156" s="8"/>
      <c r="Q156" s="10"/>
      <c r="R156" s="1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</row>
    <row r="157" spans="1:51" ht="15" x14ac:dyDescent="0.25">
      <c r="A157">
        <v>616</v>
      </c>
      <c r="B157" t="s">
        <v>1232</v>
      </c>
      <c r="C157" t="str">
        <f t="shared" si="12"/>
        <v>0701</v>
      </c>
      <c r="D157" t="str">
        <f t="shared" si="13"/>
        <v>1007</v>
      </c>
      <c r="E157" t="str">
        <f t="shared" si="14"/>
        <v>0000</v>
      </c>
      <c r="F157" t="s">
        <v>1759</v>
      </c>
      <c r="G157" s="8">
        <v>6810</v>
      </c>
      <c r="H157" s="8">
        <v>0</v>
      </c>
      <c r="I157" s="8">
        <f t="shared" si="16"/>
        <v>0</v>
      </c>
      <c r="J157" s="56">
        <f>VLOOKUP(D157,'Lookup Areas'!$E$4:$G$258,2,FALSE)</f>
        <v>0.01</v>
      </c>
      <c r="L157" s="57">
        <f t="shared" si="15"/>
        <v>0</v>
      </c>
      <c r="M157" s="8"/>
      <c r="N157" s="8"/>
      <c r="O157" s="8"/>
      <c r="Q157" s="10"/>
      <c r="R157" s="1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</row>
    <row r="158" spans="1:51" ht="15" x14ac:dyDescent="0.25">
      <c r="A158">
        <v>649</v>
      </c>
      <c r="B158" t="s">
        <v>2254</v>
      </c>
      <c r="C158" t="str">
        <f t="shared" si="12"/>
        <v>0702</v>
      </c>
      <c r="D158" t="str">
        <f t="shared" si="13"/>
        <v>1007</v>
      </c>
      <c r="E158" t="str">
        <f t="shared" si="14"/>
        <v>0000</v>
      </c>
      <c r="F158" t="s">
        <v>1759</v>
      </c>
      <c r="G158" s="8">
        <v>0</v>
      </c>
      <c r="H158" s="8">
        <v>0</v>
      </c>
      <c r="I158" s="8">
        <f t="shared" si="16"/>
        <v>0</v>
      </c>
      <c r="J158" s="56">
        <f>VLOOKUP(D158,'Lookup Areas'!$E$4:$G$258,2,FALSE)</f>
        <v>0.01</v>
      </c>
      <c r="L158" s="57">
        <f t="shared" si="15"/>
        <v>0</v>
      </c>
      <c r="M158" s="8"/>
      <c r="N158" s="8"/>
      <c r="O158" s="8"/>
      <c r="Q158" s="10"/>
      <c r="R158" s="1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</row>
    <row r="159" spans="1:51" ht="15" x14ac:dyDescent="0.25">
      <c r="A159">
        <v>663</v>
      </c>
      <c r="B159" t="s">
        <v>2262</v>
      </c>
      <c r="C159" t="str">
        <f t="shared" si="12"/>
        <v>0704</v>
      </c>
      <c r="D159" t="str">
        <f t="shared" si="13"/>
        <v>1007</v>
      </c>
      <c r="E159" t="str">
        <f t="shared" si="14"/>
        <v>0000</v>
      </c>
      <c r="F159" t="s">
        <v>1759</v>
      </c>
      <c r="G159" s="8">
        <v>0</v>
      </c>
      <c r="H159" s="8">
        <v>0</v>
      </c>
      <c r="I159" s="8">
        <f t="shared" si="16"/>
        <v>0</v>
      </c>
      <c r="J159" s="56">
        <f>VLOOKUP(D159,'Lookup Areas'!$E$4:$G$258,2,FALSE)</f>
        <v>0.01</v>
      </c>
      <c r="L159" s="57">
        <f t="shared" si="15"/>
        <v>0</v>
      </c>
      <c r="M159" s="8"/>
      <c r="N159" s="8"/>
      <c r="O159" s="8"/>
      <c r="Q159" s="10"/>
      <c r="R159" s="1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</row>
    <row r="160" spans="1:51" ht="15" x14ac:dyDescent="0.25">
      <c r="A160">
        <v>691</v>
      </c>
      <c r="B160" t="s">
        <v>1273</v>
      </c>
      <c r="C160" t="str">
        <f t="shared" si="12"/>
        <v>0801</v>
      </c>
      <c r="D160" t="str">
        <f t="shared" si="13"/>
        <v>1007</v>
      </c>
      <c r="E160" t="str">
        <f t="shared" si="14"/>
        <v>0015</v>
      </c>
      <c r="F160" t="s">
        <v>2288</v>
      </c>
      <c r="G160" s="8">
        <v>8810</v>
      </c>
      <c r="H160" s="8">
        <v>0</v>
      </c>
      <c r="I160" s="8">
        <f t="shared" si="16"/>
        <v>0</v>
      </c>
      <c r="J160" s="56">
        <f>VLOOKUP(D160,'Lookup Areas'!$E$4:$G$258,2,FALSE)</f>
        <v>0.01</v>
      </c>
      <c r="L160" s="57">
        <f t="shared" si="15"/>
        <v>0</v>
      </c>
      <c r="M160" s="8"/>
      <c r="N160" s="8"/>
      <c r="O160" s="8"/>
      <c r="Q160" s="10"/>
      <c r="R160" s="1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</row>
    <row r="161" spans="1:51" ht="15" x14ac:dyDescent="0.25">
      <c r="A161">
        <v>692</v>
      </c>
      <c r="B161" t="s">
        <v>1274</v>
      </c>
      <c r="C161" t="str">
        <f t="shared" si="12"/>
        <v>0801</v>
      </c>
      <c r="D161" t="str">
        <f t="shared" si="13"/>
        <v>1007</v>
      </c>
      <c r="E161" t="str">
        <f t="shared" si="14"/>
        <v>0016</v>
      </c>
      <c r="F161" t="s">
        <v>1706</v>
      </c>
      <c r="G161" s="8">
        <v>6420</v>
      </c>
      <c r="H161" s="8">
        <v>0</v>
      </c>
      <c r="I161" s="8">
        <f t="shared" si="16"/>
        <v>0</v>
      </c>
      <c r="J161" s="56">
        <f>VLOOKUP(D161,'Lookup Areas'!$E$4:$G$258,2,FALSE)</f>
        <v>0.01</v>
      </c>
      <c r="L161" s="57">
        <f t="shared" si="15"/>
        <v>0</v>
      </c>
      <c r="M161" s="8"/>
      <c r="N161" s="8"/>
      <c r="O161" s="8"/>
      <c r="Q161" s="10"/>
      <c r="R161" s="1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</row>
    <row r="162" spans="1:51" ht="15" x14ac:dyDescent="0.25">
      <c r="A162">
        <v>764</v>
      </c>
      <c r="B162" t="s">
        <v>1309</v>
      </c>
      <c r="C162" t="str">
        <f t="shared" si="12"/>
        <v>1001</v>
      </c>
      <c r="D162" t="str">
        <f t="shared" si="13"/>
        <v>1007</v>
      </c>
      <c r="E162" t="str">
        <f t="shared" si="14"/>
        <v>0000</v>
      </c>
      <c r="F162" t="s">
        <v>1759</v>
      </c>
      <c r="G162" s="8">
        <v>194270</v>
      </c>
      <c r="H162" s="8">
        <v>0</v>
      </c>
      <c r="I162" s="8">
        <f t="shared" si="16"/>
        <v>0</v>
      </c>
      <c r="J162" s="56">
        <f>VLOOKUP(D162,'Lookup Areas'!$E$4:$G$258,2,FALSE)</f>
        <v>0.01</v>
      </c>
      <c r="L162" s="57">
        <f t="shared" si="15"/>
        <v>0</v>
      </c>
      <c r="M162" s="8"/>
      <c r="N162" s="8"/>
      <c r="O162" s="8"/>
      <c r="Q162" s="10"/>
      <c r="R162" s="1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</row>
    <row r="163" spans="1:51" ht="15" x14ac:dyDescent="0.25">
      <c r="A163">
        <v>842</v>
      </c>
      <c r="B163" t="s">
        <v>1359</v>
      </c>
      <c r="C163" t="str">
        <f t="shared" si="12"/>
        <v>1011</v>
      </c>
      <c r="D163" t="str">
        <f t="shared" si="13"/>
        <v>1007</v>
      </c>
      <c r="E163" t="str">
        <f t="shared" si="14"/>
        <v>0000</v>
      </c>
      <c r="F163" t="s">
        <v>1759</v>
      </c>
      <c r="G163" s="8">
        <v>15520</v>
      </c>
      <c r="H163" s="8">
        <v>0</v>
      </c>
      <c r="I163" s="8">
        <f t="shared" si="16"/>
        <v>0</v>
      </c>
      <c r="J163" s="56">
        <f>VLOOKUP(D163,'Lookup Areas'!$E$4:$G$258,2,FALSE)</f>
        <v>0.01</v>
      </c>
      <c r="L163" s="57">
        <f t="shared" si="15"/>
        <v>0</v>
      </c>
      <c r="M163" s="8"/>
      <c r="N163" s="8"/>
      <c r="O163" s="8"/>
      <c r="Q163" s="10"/>
      <c r="R163" s="1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</row>
    <row r="164" spans="1:51" ht="15" x14ac:dyDescent="0.25">
      <c r="A164">
        <v>904</v>
      </c>
      <c r="B164" t="s">
        <v>1404</v>
      </c>
      <c r="C164" t="str">
        <f t="shared" si="12"/>
        <v>1101</v>
      </c>
      <c r="D164" t="str">
        <f t="shared" si="13"/>
        <v>1007</v>
      </c>
      <c r="E164" t="str">
        <f t="shared" si="14"/>
        <v>0000</v>
      </c>
      <c r="F164" t="s">
        <v>1759</v>
      </c>
      <c r="G164" s="8">
        <v>31640</v>
      </c>
      <c r="H164" s="8">
        <v>0</v>
      </c>
      <c r="I164" s="8">
        <f t="shared" si="16"/>
        <v>0</v>
      </c>
      <c r="J164" s="56">
        <f>VLOOKUP(D164,'Lookup Areas'!$E$4:$G$258,2,FALSE)</f>
        <v>0.01</v>
      </c>
      <c r="L164" s="57">
        <f t="shared" si="15"/>
        <v>0</v>
      </c>
      <c r="M164" s="8"/>
      <c r="N164" s="8"/>
      <c r="O164" s="8"/>
      <c r="Q164" s="10"/>
      <c r="R164" s="1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</row>
    <row r="165" spans="1:51" ht="15" x14ac:dyDescent="0.25">
      <c r="A165">
        <v>975</v>
      </c>
      <c r="B165" t="s">
        <v>1450</v>
      </c>
      <c r="C165" t="str">
        <f t="shared" si="12"/>
        <v>1201</v>
      </c>
      <c r="D165" t="str">
        <f t="shared" si="13"/>
        <v>1007</v>
      </c>
      <c r="E165" t="str">
        <f t="shared" si="14"/>
        <v>0000</v>
      </c>
      <c r="F165" t="s">
        <v>1759</v>
      </c>
      <c r="G165" s="8">
        <v>50650</v>
      </c>
      <c r="H165" s="8">
        <v>45947.28</v>
      </c>
      <c r="I165" s="8">
        <f t="shared" si="16"/>
        <v>91894.56</v>
      </c>
      <c r="J165" s="56">
        <f>VLOOKUP(D165,'Lookup Areas'!$E$4:$G$258,2,FALSE)</f>
        <v>0.01</v>
      </c>
      <c r="L165" s="57">
        <f t="shared" si="15"/>
        <v>92813.505600000004</v>
      </c>
      <c r="M165" s="8"/>
      <c r="N165" s="8"/>
      <c r="O165" s="8"/>
      <c r="Q165" s="10"/>
      <c r="R165" s="1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</row>
    <row r="166" spans="1:51" ht="15" x14ac:dyDescent="0.25">
      <c r="A166">
        <v>96</v>
      </c>
      <c r="B166" t="s">
        <v>1841</v>
      </c>
      <c r="C166" t="str">
        <f t="shared" si="12"/>
        <v>0201</v>
      </c>
      <c r="D166" t="str">
        <f t="shared" si="13"/>
        <v>1008</v>
      </c>
      <c r="E166" t="str">
        <f t="shared" si="14"/>
        <v>0008</v>
      </c>
      <c r="F166" t="s">
        <v>1842</v>
      </c>
      <c r="G166" s="8">
        <v>0</v>
      </c>
      <c r="H166" s="8">
        <v>0</v>
      </c>
      <c r="I166" s="8">
        <f t="shared" si="16"/>
        <v>0</v>
      </c>
      <c r="J166" s="56">
        <f>VLOOKUP(D166,'Lookup Areas'!$E$4:$G$258,2,FALSE)</f>
        <v>0.01</v>
      </c>
      <c r="L166" s="57">
        <f t="shared" si="15"/>
        <v>0</v>
      </c>
      <c r="M166" s="8"/>
      <c r="N166" s="8"/>
      <c r="O166" s="8"/>
      <c r="Q166" s="10"/>
      <c r="R166" s="1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</row>
    <row r="167" spans="1:51" ht="15" x14ac:dyDescent="0.25">
      <c r="A167">
        <v>214</v>
      </c>
      <c r="B167" t="s">
        <v>983</v>
      </c>
      <c r="C167" t="str">
        <f t="shared" si="12"/>
        <v>0202</v>
      </c>
      <c r="D167" t="str">
        <f t="shared" si="13"/>
        <v>1008</v>
      </c>
      <c r="E167" t="str">
        <f t="shared" si="14"/>
        <v>0000</v>
      </c>
      <c r="F167" t="s">
        <v>1959</v>
      </c>
      <c r="G167" s="8">
        <v>0</v>
      </c>
      <c r="H167" s="8">
        <v>10100</v>
      </c>
      <c r="I167" s="8">
        <f t="shared" si="16"/>
        <v>20200</v>
      </c>
      <c r="J167" s="56">
        <f>VLOOKUP(D167,'Lookup Areas'!$E$4:$G$258,2,FALSE)</f>
        <v>0.01</v>
      </c>
      <c r="L167" s="57">
        <f t="shared" si="15"/>
        <v>20402</v>
      </c>
      <c r="M167" s="8"/>
      <c r="N167" s="8"/>
      <c r="O167" s="8"/>
      <c r="Q167" s="10"/>
      <c r="R167" s="1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</row>
    <row r="168" spans="1:51" ht="15" x14ac:dyDescent="0.25">
      <c r="A168">
        <v>518</v>
      </c>
      <c r="B168" t="s">
        <v>2170</v>
      </c>
      <c r="C168" t="str">
        <f t="shared" si="12"/>
        <v>0504</v>
      </c>
      <c r="D168" t="str">
        <f t="shared" si="13"/>
        <v>1008</v>
      </c>
      <c r="E168" t="str">
        <f t="shared" si="14"/>
        <v>0000</v>
      </c>
      <c r="F168" t="s">
        <v>1959</v>
      </c>
      <c r="G168" s="8">
        <v>0</v>
      </c>
      <c r="H168" s="8">
        <v>0</v>
      </c>
      <c r="I168" s="8">
        <f t="shared" si="16"/>
        <v>0</v>
      </c>
      <c r="J168" s="56">
        <f>VLOOKUP(D168,'Lookup Areas'!$E$4:$G$258,2,FALSE)</f>
        <v>0.01</v>
      </c>
      <c r="L168" s="57">
        <f t="shared" si="15"/>
        <v>0</v>
      </c>
      <c r="M168" s="8"/>
      <c r="N168" s="8"/>
      <c r="O168" s="8"/>
      <c r="Q168" s="10"/>
      <c r="R168" s="1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</row>
    <row r="169" spans="1:51" ht="15" x14ac:dyDescent="0.25">
      <c r="A169">
        <v>542</v>
      </c>
      <c r="B169" t="s">
        <v>1178</v>
      </c>
      <c r="C169" t="str">
        <f t="shared" si="12"/>
        <v>0507</v>
      </c>
      <c r="D169" t="str">
        <f t="shared" si="13"/>
        <v>1008</v>
      </c>
      <c r="E169" t="str">
        <f t="shared" si="14"/>
        <v>0011</v>
      </c>
      <c r="F169" t="s">
        <v>2197</v>
      </c>
      <c r="G169" s="8">
        <v>0</v>
      </c>
      <c r="H169" s="8">
        <v>47030.65</v>
      </c>
      <c r="I169" s="8">
        <f t="shared" si="16"/>
        <v>94061.3</v>
      </c>
      <c r="J169" s="56">
        <f>VLOOKUP(D169,'Lookup Areas'!$E$4:$G$258,2,FALSE)</f>
        <v>0.01</v>
      </c>
      <c r="L169" s="57">
        <f t="shared" si="15"/>
        <v>95001.913</v>
      </c>
      <c r="M169" s="8"/>
      <c r="N169" s="8"/>
      <c r="O169" s="8"/>
      <c r="Q169" s="10"/>
      <c r="R169" s="1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</row>
    <row r="170" spans="1:51" ht="15" x14ac:dyDescent="0.25">
      <c r="A170">
        <v>693</v>
      </c>
      <c r="B170" t="s">
        <v>2289</v>
      </c>
      <c r="C170" t="str">
        <f t="shared" si="12"/>
        <v>0801</v>
      </c>
      <c r="D170" t="str">
        <f t="shared" si="13"/>
        <v>1008</v>
      </c>
      <c r="E170" t="str">
        <f t="shared" si="14"/>
        <v>0015</v>
      </c>
      <c r="F170" t="s">
        <v>2290</v>
      </c>
      <c r="G170" s="8">
        <v>0</v>
      </c>
      <c r="H170" s="8">
        <v>0</v>
      </c>
      <c r="I170" s="8">
        <f t="shared" si="16"/>
        <v>0</v>
      </c>
      <c r="J170" s="56">
        <f>VLOOKUP(D170,'Lookup Areas'!$E$4:$G$258,2,FALSE)</f>
        <v>0.01</v>
      </c>
      <c r="L170" s="57">
        <f t="shared" si="15"/>
        <v>0</v>
      </c>
      <c r="M170" s="8"/>
      <c r="N170" s="8"/>
      <c r="O170" s="8"/>
      <c r="Q170" s="10"/>
      <c r="R170" s="1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</row>
    <row r="171" spans="1:51" ht="15" x14ac:dyDescent="0.25">
      <c r="A171">
        <v>765</v>
      </c>
      <c r="B171" t="s">
        <v>2357</v>
      </c>
      <c r="C171" t="str">
        <f t="shared" si="12"/>
        <v>1001</v>
      </c>
      <c r="D171" t="str">
        <f t="shared" si="13"/>
        <v>1008</v>
      </c>
      <c r="E171" t="str">
        <f t="shared" si="14"/>
        <v>0000</v>
      </c>
      <c r="F171" t="s">
        <v>1959</v>
      </c>
      <c r="G171" s="8">
        <v>0</v>
      </c>
      <c r="H171" s="8">
        <v>0</v>
      </c>
      <c r="I171" s="8">
        <f t="shared" si="16"/>
        <v>0</v>
      </c>
      <c r="J171" s="56">
        <f>VLOOKUP(D171,'Lookup Areas'!$E$4:$G$258,2,FALSE)</f>
        <v>0.01</v>
      </c>
      <c r="L171" s="57">
        <f t="shared" si="15"/>
        <v>0</v>
      </c>
      <c r="M171" s="8"/>
      <c r="N171" s="8"/>
      <c r="O171" s="8"/>
      <c r="Q171" s="10"/>
      <c r="R171" s="1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</row>
    <row r="172" spans="1:51" ht="15" x14ac:dyDescent="0.25">
      <c r="A172">
        <v>843</v>
      </c>
      <c r="B172" t="s">
        <v>2402</v>
      </c>
      <c r="C172" t="str">
        <f t="shared" si="12"/>
        <v>1011</v>
      </c>
      <c r="D172" t="str">
        <f t="shared" si="13"/>
        <v>1008</v>
      </c>
      <c r="E172" t="str">
        <f t="shared" si="14"/>
        <v>0000</v>
      </c>
      <c r="F172" t="s">
        <v>1959</v>
      </c>
      <c r="G172" s="8">
        <v>0</v>
      </c>
      <c r="H172" s="8">
        <v>0</v>
      </c>
      <c r="I172" s="8">
        <f t="shared" si="16"/>
        <v>0</v>
      </c>
      <c r="J172" s="56">
        <f>VLOOKUP(D172,'Lookup Areas'!$E$4:$G$258,2,FALSE)</f>
        <v>0.01</v>
      </c>
      <c r="L172" s="57">
        <f t="shared" si="15"/>
        <v>0</v>
      </c>
      <c r="M172" s="8"/>
      <c r="N172" s="8"/>
      <c r="O172" s="8"/>
      <c r="Q172" s="10"/>
      <c r="R172" s="1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</row>
    <row r="173" spans="1:51" ht="15" x14ac:dyDescent="0.25">
      <c r="A173">
        <v>905</v>
      </c>
      <c r="B173" t="s">
        <v>2422</v>
      </c>
      <c r="C173" t="str">
        <f t="shared" si="12"/>
        <v>1101</v>
      </c>
      <c r="D173" t="str">
        <f t="shared" si="13"/>
        <v>1008</v>
      </c>
      <c r="E173" t="str">
        <f t="shared" si="14"/>
        <v>0000</v>
      </c>
      <c r="F173" t="s">
        <v>1959</v>
      </c>
      <c r="G173" s="8">
        <v>0</v>
      </c>
      <c r="H173" s="8">
        <v>0</v>
      </c>
      <c r="I173" s="8">
        <f t="shared" si="16"/>
        <v>0</v>
      </c>
      <c r="J173" s="56">
        <f>VLOOKUP(D173,'Lookup Areas'!$E$4:$G$258,2,FALSE)</f>
        <v>0.01</v>
      </c>
      <c r="L173" s="57">
        <f t="shared" si="15"/>
        <v>0</v>
      </c>
      <c r="M173" s="8"/>
      <c r="N173" s="8"/>
      <c r="O173" s="8"/>
      <c r="Q173" s="10"/>
      <c r="R173" s="1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</row>
    <row r="174" spans="1:51" ht="15" x14ac:dyDescent="0.25">
      <c r="A174">
        <v>976</v>
      </c>
      <c r="B174" t="s">
        <v>1451</v>
      </c>
      <c r="C174" t="str">
        <f t="shared" si="12"/>
        <v>1201</v>
      </c>
      <c r="D174" t="str">
        <f t="shared" si="13"/>
        <v>1008</v>
      </c>
      <c r="E174" t="str">
        <f t="shared" si="14"/>
        <v>0000</v>
      </c>
      <c r="F174" t="s">
        <v>1959</v>
      </c>
      <c r="G174" s="8">
        <v>0</v>
      </c>
      <c r="H174" s="8">
        <v>58756.75</v>
      </c>
      <c r="I174" s="8">
        <f t="shared" si="16"/>
        <v>117513.5</v>
      </c>
      <c r="J174" s="56">
        <f>VLOOKUP(D174,'Lookup Areas'!$E$4:$G$258,2,FALSE)</f>
        <v>0.01</v>
      </c>
      <c r="L174" s="57">
        <f t="shared" si="15"/>
        <v>118688.63499999999</v>
      </c>
      <c r="M174" s="8"/>
      <c r="N174" s="8"/>
      <c r="O174" s="8"/>
      <c r="Q174" s="10"/>
      <c r="R174" s="1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</row>
    <row r="175" spans="1:51" ht="15" x14ac:dyDescent="0.25">
      <c r="A175">
        <v>8</v>
      </c>
      <c r="B175" t="s">
        <v>852</v>
      </c>
      <c r="C175" t="str">
        <f t="shared" si="12"/>
        <v>0101</v>
      </c>
      <c r="D175" t="str">
        <f t="shared" si="13"/>
        <v>1009</v>
      </c>
      <c r="E175" t="str">
        <f t="shared" si="14"/>
        <v>0000</v>
      </c>
      <c r="F175" t="s">
        <v>1760</v>
      </c>
      <c r="G175" s="8">
        <v>179510</v>
      </c>
      <c r="H175" s="8">
        <v>93500</v>
      </c>
      <c r="I175" s="8">
        <f t="shared" si="16"/>
        <v>187000</v>
      </c>
      <c r="J175" s="56">
        <f>VLOOKUP(D175,'Lookup Areas'!$E$4:$G$258,2,FALSE)</f>
        <v>0.01</v>
      </c>
      <c r="L175" s="57">
        <f t="shared" si="15"/>
        <v>188870</v>
      </c>
      <c r="M175" s="8"/>
      <c r="N175" s="8"/>
      <c r="O175" s="8"/>
      <c r="Q175" s="10"/>
      <c r="R175" s="1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</row>
    <row r="176" spans="1:51" ht="15" x14ac:dyDescent="0.25">
      <c r="A176">
        <v>58</v>
      </c>
      <c r="B176" t="s">
        <v>892</v>
      </c>
      <c r="C176" t="str">
        <f t="shared" si="12"/>
        <v>0102</v>
      </c>
      <c r="D176" t="str">
        <f t="shared" si="13"/>
        <v>1009</v>
      </c>
      <c r="E176" t="str">
        <f t="shared" si="14"/>
        <v>0000</v>
      </c>
      <c r="F176" t="s">
        <v>1760</v>
      </c>
      <c r="G176" s="8">
        <v>285290</v>
      </c>
      <c r="H176" s="8">
        <v>133500</v>
      </c>
      <c r="I176" s="8">
        <f t="shared" si="16"/>
        <v>267000</v>
      </c>
      <c r="J176" s="56">
        <f>VLOOKUP(D176,'Lookup Areas'!$E$4:$G$258,2,FALSE)</f>
        <v>0.01</v>
      </c>
      <c r="L176" s="57">
        <f t="shared" si="15"/>
        <v>269670</v>
      </c>
      <c r="M176" s="8"/>
      <c r="N176" s="8"/>
      <c r="O176" s="8"/>
      <c r="Q176" s="10"/>
      <c r="R176" s="1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</row>
    <row r="177" spans="1:51" ht="15" x14ac:dyDescent="0.25">
      <c r="A177">
        <v>97</v>
      </c>
      <c r="B177" t="s">
        <v>914</v>
      </c>
      <c r="C177" t="str">
        <f t="shared" si="12"/>
        <v>0201</v>
      </c>
      <c r="D177" t="str">
        <f t="shared" si="13"/>
        <v>1009</v>
      </c>
      <c r="E177" t="str">
        <f t="shared" si="14"/>
        <v>0007</v>
      </c>
      <c r="F177" t="s">
        <v>1578</v>
      </c>
      <c r="G177" s="8">
        <v>192330</v>
      </c>
      <c r="H177" s="8">
        <v>0</v>
      </c>
      <c r="I177" s="8">
        <f t="shared" si="16"/>
        <v>0</v>
      </c>
      <c r="J177" s="56">
        <f>VLOOKUP(D177,'Lookup Areas'!$E$4:$G$258,2,FALSE)</f>
        <v>0.01</v>
      </c>
      <c r="L177" s="57">
        <f t="shared" si="15"/>
        <v>0</v>
      </c>
      <c r="M177" s="8"/>
      <c r="N177" s="8"/>
      <c r="O177" s="8"/>
      <c r="Q177" s="10"/>
      <c r="R177" s="1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</row>
    <row r="178" spans="1:51" ht="15" x14ac:dyDescent="0.25">
      <c r="A178">
        <v>98</v>
      </c>
      <c r="B178" t="s">
        <v>915</v>
      </c>
      <c r="C178" t="str">
        <f t="shared" si="12"/>
        <v>0201</v>
      </c>
      <c r="D178" t="str">
        <f t="shared" si="13"/>
        <v>1009</v>
      </c>
      <c r="E178" t="str">
        <f t="shared" si="14"/>
        <v>0008</v>
      </c>
      <c r="F178" t="s">
        <v>1843</v>
      </c>
      <c r="G178" s="8">
        <v>128220</v>
      </c>
      <c r="H178" s="8">
        <v>76000</v>
      </c>
      <c r="I178" s="8">
        <f t="shared" si="16"/>
        <v>152000</v>
      </c>
      <c r="J178" s="56">
        <f>VLOOKUP(D178,'Lookup Areas'!$E$4:$G$258,2,FALSE)</f>
        <v>0.01</v>
      </c>
      <c r="L178" s="57">
        <f t="shared" si="15"/>
        <v>153520</v>
      </c>
      <c r="M178" s="8"/>
      <c r="N178" s="8"/>
      <c r="O178" s="8"/>
      <c r="Q178" s="10"/>
      <c r="R178" s="1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</row>
    <row r="179" spans="1:51" ht="15" x14ac:dyDescent="0.25">
      <c r="A179">
        <v>99</v>
      </c>
      <c r="B179" t="s">
        <v>1844</v>
      </c>
      <c r="C179" t="str">
        <f t="shared" si="12"/>
        <v>0201</v>
      </c>
      <c r="D179" t="str">
        <f t="shared" si="13"/>
        <v>1009</v>
      </c>
      <c r="E179" t="str">
        <f t="shared" si="14"/>
        <v>0009</v>
      </c>
      <c r="F179" t="s">
        <v>1845</v>
      </c>
      <c r="G179" s="8">
        <v>0</v>
      </c>
      <c r="H179" s="8">
        <v>0</v>
      </c>
      <c r="I179" s="8">
        <f t="shared" si="16"/>
        <v>0</v>
      </c>
      <c r="J179" s="56">
        <f>VLOOKUP(D179,'Lookup Areas'!$E$4:$G$258,2,FALSE)</f>
        <v>0.01</v>
      </c>
      <c r="L179" s="57">
        <f t="shared" si="15"/>
        <v>0</v>
      </c>
      <c r="M179" s="8"/>
      <c r="N179" s="8"/>
      <c r="O179" s="8"/>
      <c r="Q179" s="10"/>
      <c r="R179" s="1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</row>
    <row r="180" spans="1:51" ht="15" x14ac:dyDescent="0.25">
      <c r="A180">
        <v>215</v>
      </c>
      <c r="B180" t="s">
        <v>984</v>
      </c>
      <c r="C180" t="str">
        <f t="shared" si="12"/>
        <v>0202</v>
      </c>
      <c r="D180" t="str">
        <f t="shared" si="13"/>
        <v>1009</v>
      </c>
      <c r="E180" t="str">
        <f t="shared" si="14"/>
        <v>0000</v>
      </c>
      <c r="F180" t="s">
        <v>1760</v>
      </c>
      <c r="G180" s="8">
        <v>153860</v>
      </c>
      <c r="H180" s="8">
        <v>74000</v>
      </c>
      <c r="I180" s="8">
        <f t="shared" si="16"/>
        <v>148000</v>
      </c>
      <c r="J180" s="56">
        <f>VLOOKUP(D180,'Lookup Areas'!$E$4:$G$258,2,FALSE)</f>
        <v>0.01</v>
      </c>
      <c r="L180" s="57">
        <f t="shared" si="15"/>
        <v>149480</v>
      </c>
      <c r="M180" s="8"/>
      <c r="N180" s="8"/>
      <c r="O180" s="8"/>
      <c r="Q180" s="10"/>
      <c r="R180" s="1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</row>
    <row r="181" spans="1:51" ht="15" x14ac:dyDescent="0.25">
      <c r="A181">
        <v>244</v>
      </c>
      <c r="B181" t="s">
        <v>1970</v>
      </c>
      <c r="C181" t="str">
        <f t="shared" si="12"/>
        <v>0203</v>
      </c>
      <c r="D181" t="str">
        <f t="shared" si="13"/>
        <v>1009</v>
      </c>
      <c r="E181" t="str">
        <f t="shared" si="14"/>
        <v>0000</v>
      </c>
      <c r="F181" t="s">
        <v>1760</v>
      </c>
      <c r="G181" s="8">
        <v>0</v>
      </c>
      <c r="H181" s="8">
        <v>0</v>
      </c>
      <c r="I181" s="8">
        <f t="shared" si="16"/>
        <v>0</v>
      </c>
      <c r="J181" s="56">
        <f>VLOOKUP(D181,'Lookup Areas'!$E$4:$G$258,2,FALSE)</f>
        <v>0.01</v>
      </c>
      <c r="L181" s="57">
        <f t="shared" si="15"/>
        <v>0</v>
      </c>
      <c r="M181" s="8"/>
      <c r="N181" s="8"/>
      <c r="O181" s="8"/>
      <c r="Q181" s="10"/>
      <c r="R181" s="1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</row>
    <row r="182" spans="1:51" ht="15" x14ac:dyDescent="0.25">
      <c r="A182">
        <v>321</v>
      </c>
      <c r="B182" t="s">
        <v>1049</v>
      </c>
      <c r="C182" t="str">
        <f t="shared" si="12"/>
        <v>0205</v>
      </c>
      <c r="D182" t="str">
        <f t="shared" si="13"/>
        <v>1009</v>
      </c>
      <c r="E182" t="str">
        <f t="shared" si="14"/>
        <v>0003</v>
      </c>
      <c r="F182" t="s">
        <v>2036</v>
      </c>
      <c r="G182" s="8">
        <v>160280</v>
      </c>
      <c r="H182" s="8">
        <v>75000</v>
      </c>
      <c r="I182" s="8">
        <f t="shared" si="16"/>
        <v>150000</v>
      </c>
      <c r="J182" s="56">
        <f>VLOOKUP(D182,'Lookup Areas'!$E$4:$G$258,2,FALSE)</f>
        <v>0.01</v>
      </c>
      <c r="L182" s="57">
        <f t="shared" si="15"/>
        <v>151500</v>
      </c>
      <c r="M182" s="8"/>
      <c r="N182" s="8"/>
      <c r="O182" s="8"/>
      <c r="Q182" s="10"/>
      <c r="R182" s="1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</row>
    <row r="183" spans="1:51" ht="15" x14ac:dyDescent="0.25">
      <c r="A183">
        <v>322</v>
      </c>
      <c r="B183" t="s">
        <v>1050</v>
      </c>
      <c r="C183" t="str">
        <f t="shared" si="12"/>
        <v>0205</v>
      </c>
      <c r="D183" t="str">
        <f t="shared" si="13"/>
        <v>1009</v>
      </c>
      <c r="E183" t="str">
        <f t="shared" si="14"/>
        <v>0004</v>
      </c>
      <c r="F183" t="s">
        <v>2036</v>
      </c>
      <c r="G183" s="8">
        <v>82100</v>
      </c>
      <c r="H183" s="8">
        <v>3500</v>
      </c>
      <c r="I183" s="8">
        <f t="shared" si="16"/>
        <v>7000</v>
      </c>
      <c r="J183" s="56">
        <f>VLOOKUP(D183,'Lookup Areas'!$E$4:$G$258,2,FALSE)</f>
        <v>0.01</v>
      </c>
      <c r="L183" s="57">
        <f t="shared" si="15"/>
        <v>7070</v>
      </c>
      <c r="M183" s="8"/>
      <c r="N183" s="8"/>
      <c r="O183" s="8"/>
      <c r="Q183" s="10"/>
      <c r="R183" s="1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</row>
    <row r="184" spans="1:51" ht="15" x14ac:dyDescent="0.25">
      <c r="A184">
        <v>323</v>
      </c>
      <c r="B184" t="s">
        <v>1051</v>
      </c>
      <c r="C184" t="str">
        <f t="shared" si="12"/>
        <v>0205</v>
      </c>
      <c r="D184" t="str">
        <f t="shared" si="13"/>
        <v>1009</v>
      </c>
      <c r="E184" t="str">
        <f t="shared" si="14"/>
        <v>0005</v>
      </c>
      <c r="F184" t="s">
        <v>1633</v>
      </c>
      <c r="G184" s="8">
        <v>0</v>
      </c>
      <c r="H184" s="8">
        <v>14120</v>
      </c>
      <c r="I184" s="8">
        <f t="shared" si="16"/>
        <v>28240</v>
      </c>
      <c r="J184" s="56">
        <f>VLOOKUP(D184,'Lookup Areas'!$E$4:$G$258,2,FALSE)</f>
        <v>0.01</v>
      </c>
      <c r="L184" s="57">
        <f t="shared" si="15"/>
        <v>28522.400000000001</v>
      </c>
      <c r="M184" s="8"/>
      <c r="N184" s="8"/>
      <c r="O184" s="8"/>
      <c r="Q184" s="10"/>
      <c r="R184" s="1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</row>
    <row r="185" spans="1:51" ht="15" x14ac:dyDescent="0.25">
      <c r="A185">
        <v>324</v>
      </c>
      <c r="B185" t="s">
        <v>1052</v>
      </c>
      <c r="C185" t="str">
        <f t="shared" si="12"/>
        <v>0205</v>
      </c>
      <c r="D185" t="str">
        <f t="shared" si="13"/>
        <v>1009</v>
      </c>
      <c r="E185" t="str">
        <f t="shared" si="14"/>
        <v>0006</v>
      </c>
      <c r="F185" t="s">
        <v>1634</v>
      </c>
      <c r="G185" s="8">
        <v>108990</v>
      </c>
      <c r="H185" s="8">
        <v>50560</v>
      </c>
      <c r="I185" s="8">
        <f t="shared" si="16"/>
        <v>101120</v>
      </c>
      <c r="J185" s="56">
        <f>VLOOKUP(D185,'Lookup Areas'!$E$4:$G$258,2,FALSE)</f>
        <v>0.01</v>
      </c>
      <c r="L185" s="57">
        <f t="shared" si="15"/>
        <v>102131.2</v>
      </c>
      <c r="M185" s="8"/>
      <c r="N185" s="8"/>
      <c r="O185" s="8"/>
      <c r="Q185" s="10"/>
      <c r="R185" s="1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</row>
    <row r="186" spans="1:51" ht="15" x14ac:dyDescent="0.25">
      <c r="A186">
        <v>423</v>
      </c>
      <c r="B186" t="s">
        <v>1124</v>
      </c>
      <c r="C186" t="str">
        <f t="shared" si="12"/>
        <v>0301</v>
      </c>
      <c r="D186" t="str">
        <f t="shared" si="13"/>
        <v>1009</v>
      </c>
      <c r="E186" t="str">
        <f t="shared" si="14"/>
        <v>0000</v>
      </c>
      <c r="F186" t="s">
        <v>1760</v>
      </c>
      <c r="G186" s="8">
        <v>193040</v>
      </c>
      <c r="H186" s="8">
        <v>111000</v>
      </c>
      <c r="I186" s="8">
        <f t="shared" si="16"/>
        <v>222000</v>
      </c>
      <c r="J186" s="56">
        <f>VLOOKUP(D186,'Lookup Areas'!$E$4:$G$258,2,FALSE)</f>
        <v>0.01</v>
      </c>
      <c r="L186" s="57">
        <f t="shared" si="15"/>
        <v>224220</v>
      </c>
      <c r="M186" s="8"/>
      <c r="N186" s="8"/>
      <c r="O186" s="8"/>
      <c r="Q186" s="10"/>
      <c r="R186" s="1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</row>
    <row r="187" spans="1:51" ht="15" x14ac:dyDescent="0.25">
      <c r="A187">
        <v>543</v>
      </c>
      <c r="B187" t="s">
        <v>1179</v>
      </c>
      <c r="C187" t="str">
        <f t="shared" si="12"/>
        <v>0507</v>
      </c>
      <c r="D187" t="str">
        <f t="shared" si="13"/>
        <v>1009</v>
      </c>
      <c r="E187" t="str">
        <f t="shared" si="14"/>
        <v>0010</v>
      </c>
      <c r="F187" t="s">
        <v>2036</v>
      </c>
      <c r="G187" s="8">
        <v>160280</v>
      </c>
      <c r="H187" s="8">
        <v>0</v>
      </c>
      <c r="I187" s="8">
        <f t="shared" si="16"/>
        <v>0</v>
      </c>
      <c r="J187" s="56">
        <f>VLOOKUP(D187,'Lookup Areas'!$E$4:$G$258,2,FALSE)</f>
        <v>0.01</v>
      </c>
      <c r="L187" s="57">
        <f t="shared" si="15"/>
        <v>0</v>
      </c>
      <c r="M187" s="8"/>
      <c r="N187" s="8"/>
      <c r="O187" s="8"/>
      <c r="Q187" s="10"/>
      <c r="R187" s="1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</row>
    <row r="188" spans="1:51" ht="15" x14ac:dyDescent="0.25">
      <c r="A188">
        <v>544</v>
      </c>
      <c r="B188" t="s">
        <v>1180</v>
      </c>
      <c r="C188" t="str">
        <f t="shared" si="12"/>
        <v>0507</v>
      </c>
      <c r="D188" t="str">
        <f t="shared" si="13"/>
        <v>1009</v>
      </c>
      <c r="E188" t="str">
        <f t="shared" si="14"/>
        <v>0011</v>
      </c>
      <c r="F188" t="s">
        <v>1690</v>
      </c>
      <c r="G188" s="8">
        <v>280830</v>
      </c>
      <c r="H188" s="8">
        <v>130500</v>
      </c>
      <c r="I188" s="8">
        <f t="shared" si="16"/>
        <v>261000</v>
      </c>
      <c r="J188" s="56">
        <f>VLOOKUP(D188,'Lookup Areas'!$E$4:$G$258,2,FALSE)</f>
        <v>0.01</v>
      </c>
      <c r="L188" s="57">
        <f t="shared" si="15"/>
        <v>263610</v>
      </c>
      <c r="M188" s="8"/>
      <c r="N188" s="8"/>
      <c r="O188" s="8"/>
      <c r="Q188" s="10"/>
      <c r="R188" s="1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</row>
    <row r="189" spans="1:51" ht="15" x14ac:dyDescent="0.25">
      <c r="A189">
        <v>590</v>
      </c>
      <c r="B189" t="s">
        <v>2226</v>
      </c>
      <c r="C189" t="str">
        <f t="shared" si="12"/>
        <v>0601</v>
      </c>
      <c r="D189" t="str">
        <f t="shared" si="13"/>
        <v>1009</v>
      </c>
      <c r="E189" t="str">
        <f t="shared" si="14"/>
        <v>0000</v>
      </c>
      <c r="F189" t="s">
        <v>1760</v>
      </c>
      <c r="G189" s="8">
        <v>0</v>
      </c>
      <c r="H189" s="8">
        <v>0</v>
      </c>
      <c r="I189" s="8">
        <f t="shared" si="16"/>
        <v>0</v>
      </c>
      <c r="J189" s="56">
        <f>VLOOKUP(D189,'Lookup Areas'!$E$4:$G$258,2,FALSE)</f>
        <v>0.01</v>
      </c>
      <c r="L189" s="57">
        <f t="shared" si="15"/>
        <v>0</v>
      </c>
      <c r="M189" s="8"/>
      <c r="N189" s="8"/>
      <c r="O189" s="8"/>
      <c r="Q189" s="10"/>
      <c r="R189" s="1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</row>
    <row r="190" spans="1:51" ht="15" x14ac:dyDescent="0.25">
      <c r="A190">
        <v>617</v>
      </c>
      <c r="B190" t="s">
        <v>1233</v>
      </c>
      <c r="C190" t="str">
        <f t="shared" si="12"/>
        <v>0701</v>
      </c>
      <c r="D190" t="str">
        <f t="shared" si="13"/>
        <v>1009</v>
      </c>
      <c r="E190" t="str">
        <f t="shared" si="14"/>
        <v>0000</v>
      </c>
      <c r="F190" t="s">
        <v>1760</v>
      </c>
      <c r="G190" s="8">
        <v>154660</v>
      </c>
      <c r="H190" s="8">
        <v>64500</v>
      </c>
      <c r="I190" s="8">
        <f t="shared" si="16"/>
        <v>129000</v>
      </c>
      <c r="J190" s="56">
        <f>VLOOKUP(D190,'Lookup Areas'!$E$4:$G$258,2,FALSE)</f>
        <v>0.01</v>
      </c>
      <c r="L190" s="57">
        <f t="shared" si="15"/>
        <v>130290</v>
      </c>
      <c r="M190" s="8"/>
      <c r="N190" s="8"/>
      <c r="O190" s="8"/>
      <c r="Q190" s="10"/>
      <c r="R190" s="1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</row>
    <row r="191" spans="1:51" ht="15" x14ac:dyDescent="0.25">
      <c r="A191">
        <v>766</v>
      </c>
      <c r="B191" t="s">
        <v>1310</v>
      </c>
      <c r="C191" t="str">
        <f t="shared" si="12"/>
        <v>1001</v>
      </c>
      <c r="D191" t="str">
        <f t="shared" si="13"/>
        <v>1009</v>
      </c>
      <c r="E191" t="str">
        <f t="shared" si="14"/>
        <v>0000</v>
      </c>
      <c r="F191" t="s">
        <v>1760</v>
      </c>
      <c r="G191" s="8">
        <v>45870</v>
      </c>
      <c r="H191" s="8">
        <v>21500</v>
      </c>
      <c r="I191" s="8">
        <f t="shared" si="16"/>
        <v>43000</v>
      </c>
      <c r="J191" s="56">
        <f>VLOOKUP(D191,'Lookup Areas'!$E$4:$G$258,2,FALSE)</f>
        <v>0.01</v>
      </c>
      <c r="L191" s="57">
        <f t="shared" si="15"/>
        <v>43430</v>
      </c>
      <c r="M191" s="8"/>
      <c r="N191" s="8"/>
      <c r="O191" s="8"/>
      <c r="Q191" s="10"/>
      <c r="R191" s="1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</row>
    <row r="192" spans="1:51" ht="15" x14ac:dyDescent="0.25">
      <c r="A192">
        <v>906</v>
      </c>
      <c r="B192" t="s">
        <v>2423</v>
      </c>
      <c r="C192" t="str">
        <f t="shared" si="12"/>
        <v>1101</v>
      </c>
      <c r="D192" t="str">
        <f t="shared" si="13"/>
        <v>1009</v>
      </c>
      <c r="E192" t="str">
        <f t="shared" si="14"/>
        <v>0000</v>
      </c>
      <c r="F192" t="s">
        <v>1760</v>
      </c>
      <c r="G192" s="8">
        <v>0</v>
      </c>
      <c r="H192" s="8">
        <v>0</v>
      </c>
      <c r="I192" s="8">
        <f t="shared" si="16"/>
        <v>0</v>
      </c>
      <c r="J192" s="56">
        <f>VLOOKUP(D192,'Lookup Areas'!$E$4:$G$258,2,FALSE)</f>
        <v>0.01</v>
      </c>
      <c r="L192" s="57">
        <f t="shared" si="15"/>
        <v>0</v>
      </c>
      <c r="M192" s="8"/>
      <c r="N192" s="8"/>
      <c r="O192" s="8"/>
      <c r="Q192" s="10"/>
      <c r="R192" s="1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</row>
    <row r="193" spans="1:51" ht="15" x14ac:dyDescent="0.25">
      <c r="A193">
        <v>9</v>
      </c>
      <c r="B193" t="s">
        <v>853</v>
      </c>
      <c r="C193" t="str">
        <f t="shared" si="12"/>
        <v>0101</v>
      </c>
      <c r="D193" t="str">
        <f t="shared" si="13"/>
        <v>1010</v>
      </c>
      <c r="E193" t="str">
        <f t="shared" si="14"/>
        <v>0000</v>
      </c>
      <c r="F193" t="s">
        <v>1761</v>
      </c>
      <c r="G193" s="8">
        <v>1850</v>
      </c>
      <c r="H193" s="8">
        <v>495.3</v>
      </c>
      <c r="I193" s="8">
        <f t="shared" si="16"/>
        <v>990.6</v>
      </c>
      <c r="J193" s="56">
        <f>VLOOKUP(D193,'Lookup Areas'!$E$4:$G$258,2,FALSE)</f>
        <v>0.01</v>
      </c>
      <c r="L193" s="57">
        <f t="shared" si="15"/>
        <v>1000.506</v>
      </c>
      <c r="M193" s="8"/>
      <c r="N193" s="8"/>
      <c r="O193" s="8"/>
      <c r="Q193" s="10"/>
      <c r="R193" s="1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</row>
    <row r="194" spans="1:51" ht="15" x14ac:dyDescent="0.25">
      <c r="A194">
        <v>59</v>
      </c>
      <c r="B194" t="s">
        <v>893</v>
      </c>
      <c r="C194" t="str">
        <f t="shared" si="12"/>
        <v>0102</v>
      </c>
      <c r="D194" t="str">
        <f t="shared" si="13"/>
        <v>1010</v>
      </c>
      <c r="E194" t="str">
        <f t="shared" si="14"/>
        <v>0000</v>
      </c>
      <c r="F194" t="s">
        <v>1761</v>
      </c>
      <c r="G194" s="8">
        <v>290</v>
      </c>
      <c r="H194" s="8">
        <v>76.2</v>
      </c>
      <c r="I194" s="8">
        <f t="shared" si="16"/>
        <v>152.4</v>
      </c>
      <c r="J194" s="56">
        <f>VLOOKUP(D194,'Lookup Areas'!$E$4:$G$258,2,FALSE)</f>
        <v>0.01</v>
      </c>
      <c r="L194" s="57">
        <f t="shared" si="15"/>
        <v>153.92400000000001</v>
      </c>
      <c r="M194" s="8"/>
      <c r="N194" s="8"/>
      <c r="O194" s="8"/>
      <c r="Q194" s="10"/>
      <c r="R194" s="1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</row>
    <row r="195" spans="1:51" ht="15" x14ac:dyDescent="0.25">
      <c r="A195">
        <v>100</v>
      </c>
      <c r="B195" t="s">
        <v>916</v>
      </c>
      <c r="C195" t="str">
        <f t="shared" si="12"/>
        <v>0201</v>
      </c>
      <c r="D195" t="str">
        <f t="shared" si="13"/>
        <v>1010</v>
      </c>
      <c r="E195" t="str">
        <f t="shared" si="14"/>
        <v>0007</v>
      </c>
      <c r="F195" t="s">
        <v>1579</v>
      </c>
      <c r="G195" s="8">
        <v>150</v>
      </c>
      <c r="H195" s="8">
        <v>6.35</v>
      </c>
      <c r="I195" s="8">
        <f t="shared" si="16"/>
        <v>12.7</v>
      </c>
      <c r="J195" s="56">
        <f>VLOOKUP(D195,'Lookup Areas'!$E$4:$G$258,2,FALSE)</f>
        <v>0.01</v>
      </c>
      <c r="L195" s="57">
        <f t="shared" si="15"/>
        <v>12.827</v>
      </c>
      <c r="M195" s="8"/>
      <c r="N195" s="8"/>
      <c r="O195" s="8"/>
      <c r="Q195" s="10"/>
      <c r="R195" s="1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</row>
    <row r="196" spans="1:51" ht="15" x14ac:dyDescent="0.25">
      <c r="A196">
        <v>101</v>
      </c>
      <c r="B196" t="s">
        <v>917</v>
      </c>
      <c r="C196" t="str">
        <f t="shared" si="12"/>
        <v>0201</v>
      </c>
      <c r="D196" t="str">
        <f t="shared" si="13"/>
        <v>1010</v>
      </c>
      <c r="E196" t="str">
        <f t="shared" si="14"/>
        <v>0008</v>
      </c>
      <c r="F196" t="s">
        <v>1580</v>
      </c>
      <c r="G196" s="8">
        <v>5740</v>
      </c>
      <c r="H196" s="8">
        <v>863.6</v>
      </c>
      <c r="I196" s="8">
        <f t="shared" si="16"/>
        <v>1727.2</v>
      </c>
      <c r="J196" s="56">
        <f>VLOOKUP(D196,'Lookup Areas'!$E$4:$G$258,2,FALSE)</f>
        <v>0.01</v>
      </c>
      <c r="L196" s="57">
        <f t="shared" si="15"/>
        <v>1744.472</v>
      </c>
      <c r="M196" s="8"/>
      <c r="N196" s="8"/>
      <c r="O196" s="8"/>
      <c r="Q196" s="10"/>
      <c r="R196" s="1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</row>
    <row r="197" spans="1:51" ht="15" x14ac:dyDescent="0.25">
      <c r="A197">
        <v>102</v>
      </c>
      <c r="B197" t="s">
        <v>1846</v>
      </c>
      <c r="C197" t="str">
        <f t="shared" si="12"/>
        <v>0201</v>
      </c>
      <c r="D197" t="str">
        <f t="shared" si="13"/>
        <v>1010</v>
      </c>
      <c r="E197" t="str">
        <f t="shared" si="14"/>
        <v>0009</v>
      </c>
      <c r="F197" t="s">
        <v>1847</v>
      </c>
      <c r="G197" s="8">
        <v>0</v>
      </c>
      <c r="H197" s="8">
        <v>0</v>
      </c>
      <c r="I197" s="8">
        <f t="shared" si="16"/>
        <v>0</v>
      </c>
      <c r="J197" s="56">
        <f>VLOOKUP(D197,'Lookup Areas'!$E$4:$G$258,2,FALSE)</f>
        <v>0.01</v>
      </c>
      <c r="L197" s="57">
        <f t="shared" si="15"/>
        <v>0</v>
      </c>
      <c r="M197" s="8"/>
      <c r="N197" s="8"/>
      <c r="O197" s="8"/>
      <c r="Q197" s="10"/>
      <c r="R197" s="1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</row>
    <row r="198" spans="1:51" ht="15" x14ac:dyDescent="0.25">
      <c r="A198">
        <v>216</v>
      </c>
      <c r="B198" t="s">
        <v>985</v>
      </c>
      <c r="C198" t="str">
        <f t="shared" si="12"/>
        <v>0202</v>
      </c>
      <c r="D198" t="str">
        <f t="shared" si="13"/>
        <v>1010</v>
      </c>
      <c r="E198" t="str">
        <f t="shared" si="14"/>
        <v>0000</v>
      </c>
      <c r="F198" t="s">
        <v>1761</v>
      </c>
      <c r="G198" s="8">
        <v>820</v>
      </c>
      <c r="H198" s="8">
        <v>228.6</v>
      </c>
      <c r="I198" s="8">
        <f t="shared" si="16"/>
        <v>457.2</v>
      </c>
      <c r="J198" s="56">
        <f>VLOOKUP(D198,'Lookup Areas'!$E$4:$G$258,2,FALSE)</f>
        <v>0.01</v>
      </c>
      <c r="L198" s="57">
        <f t="shared" si="15"/>
        <v>461.77199999999999</v>
      </c>
      <c r="M198" s="8"/>
      <c r="N198" s="8"/>
      <c r="O198" s="8"/>
      <c r="Q198" s="10"/>
      <c r="R198" s="1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</row>
    <row r="199" spans="1:51" ht="15" x14ac:dyDescent="0.25">
      <c r="A199">
        <v>245</v>
      </c>
      <c r="B199" t="s">
        <v>1006</v>
      </c>
      <c r="C199" t="str">
        <f t="shared" si="12"/>
        <v>0203</v>
      </c>
      <c r="D199" t="str">
        <f t="shared" si="13"/>
        <v>1010</v>
      </c>
      <c r="E199" t="str">
        <f t="shared" si="14"/>
        <v>0000</v>
      </c>
      <c r="F199" t="s">
        <v>1761</v>
      </c>
      <c r="G199" s="8">
        <v>270</v>
      </c>
      <c r="H199" s="8">
        <v>76.2</v>
      </c>
      <c r="I199" s="8">
        <f t="shared" si="16"/>
        <v>152.4</v>
      </c>
      <c r="J199" s="56">
        <f>VLOOKUP(D199,'Lookup Areas'!$E$4:$G$258,2,FALSE)</f>
        <v>0.01</v>
      </c>
      <c r="L199" s="57">
        <f t="shared" si="15"/>
        <v>153.92400000000001</v>
      </c>
      <c r="M199" s="8"/>
      <c r="N199" s="8"/>
      <c r="O199" s="8"/>
      <c r="Q199" s="10"/>
      <c r="R199" s="1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</row>
    <row r="200" spans="1:51" ht="15" x14ac:dyDescent="0.25">
      <c r="A200">
        <v>270</v>
      </c>
      <c r="B200" t="s">
        <v>1981</v>
      </c>
      <c r="C200" t="str">
        <f t="shared" ref="C200:C263" si="17">LEFT(B200,4)</f>
        <v>0204</v>
      </c>
      <c r="D200" t="str">
        <f t="shared" ref="D200:D263" si="18">MID(B200,6,4)</f>
        <v>1010</v>
      </c>
      <c r="E200" t="str">
        <f t="shared" ref="E200:E263" si="19">RIGHT(B200,4)</f>
        <v>0014</v>
      </c>
      <c r="F200" t="s">
        <v>1982</v>
      </c>
      <c r="G200" s="8">
        <v>0</v>
      </c>
      <c r="H200" s="8">
        <v>0</v>
      </c>
      <c r="I200" s="8">
        <f t="shared" si="16"/>
        <v>0</v>
      </c>
      <c r="J200" s="56">
        <f>VLOOKUP(D200,'Lookup Areas'!$E$4:$G$258,2,FALSE)</f>
        <v>0.01</v>
      </c>
      <c r="L200" s="57">
        <f t="shared" ref="L200:L263" si="20">I200+(I200*J200)</f>
        <v>0</v>
      </c>
      <c r="M200" s="8"/>
      <c r="N200" s="8"/>
      <c r="O200" s="8"/>
      <c r="Q200" s="10"/>
      <c r="R200" s="1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</row>
    <row r="201" spans="1:51" ht="15" x14ac:dyDescent="0.25">
      <c r="A201">
        <v>325</v>
      </c>
      <c r="B201" t="s">
        <v>1053</v>
      </c>
      <c r="C201" t="str">
        <f t="shared" si="17"/>
        <v>0205</v>
      </c>
      <c r="D201" t="str">
        <f t="shared" si="18"/>
        <v>1010</v>
      </c>
      <c r="E201" t="str">
        <f t="shared" si="19"/>
        <v>0003</v>
      </c>
      <c r="F201" t="s">
        <v>1635</v>
      </c>
      <c r="G201" s="8">
        <v>150</v>
      </c>
      <c r="H201" s="8">
        <v>38.1</v>
      </c>
      <c r="I201" s="8">
        <f t="shared" si="16"/>
        <v>76.2</v>
      </c>
      <c r="J201" s="56">
        <f>VLOOKUP(D201,'Lookup Areas'!$E$4:$G$258,2,FALSE)</f>
        <v>0.01</v>
      </c>
      <c r="L201" s="57">
        <f t="shared" si="20"/>
        <v>76.962000000000003</v>
      </c>
      <c r="M201" s="8"/>
      <c r="N201" s="8"/>
      <c r="O201" s="8"/>
      <c r="Q201" s="10"/>
      <c r="R201" s="1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</row>
    <row r="202" spans="1:51" ht="15" x14ac:dyDescent="0.25">
      <c r="A202">
        <v>326</v>
      </c>
      <c r="B202" t="s">
        <v>1054</v>
      </c>
      <c r="C202" t="str">
        <f t="shared" si="17"/>
        <v>0205</v>
      </c>
      <c r="D202" t="str">
        <f t="shared" si="18"/>
        <v>1010</v>
      </c>
      <c r="E202" t="str">
        <f t="shared" si="19"/>
        <v>0004</v>
      </c>
      <c r="F202" t="s">
        <v>1635</v>
      </c>
      <c r="G202" s="8">
        <v>620</v>
      </c>
      <c r="H202" s="8">
        <v>95.25</v>
      </c>
      <c r="I202" s="8">
        <f t="shared" ref="I202:I265" si="21">H202*2</f>
        <v>190.5</v>
      </c>
      <c r="J202" s="56">
        <f>VLOOKUP(D202,'Lookup Areas'!$E$4:$G$258,2,FALSE)</f>
        <v>0.01</v>
      </c>
      <c r="L202" s="57">
        <f t="shared" si="20"/>
        <v>192.405</v>
      </c>
      <c r="M202" s="8"/>
      <c r="N202" s="8"/>
      <c r="O202" s="8"/>
      <c r="Q202" s="10"/>
      <c r="R202" s="1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</row>
    <row r="203" spans="1:51" ht="15" x14ac:dyDescent="0.25">
      <c r="A203">
        <v>327</v>
      </c>
      <c r="B203" t="s">
        <v>1055</v>
      </c>
      <c r="C203" t="str">
        <f t="shared" si="17"/>
        <v>0205</v>
      </c>
      <c r="D203" t="str">
        <f t="shared" si="18"/>
        <v>1010</v>
      </c>
      <c r="E203" t="str">
        <f t="shared" si="19"/>
        <v>0005</v>
      </c>
      <c r="F203" t="s">
        <v>1636</v>
      </c>
      <c r="G203" s="8">
        <v>0</v>
      </c>
      <c r="H203" s="8">
        <v>19.05</v>
      </c>
      <c r="I203" s="8">
        <f t="shared" si="21"/>
        <v>38.1</v>
      </c>
      <c r="J203" s="56">
        <f>VLOOKUP(D203,'Lookup Areas'!$E$4:$G$258,2,FALSE)</f>
        <v>0.01</v>
      </c>
      <c r="L203" s="57">
        <f t="shared" si="20"/>
        <v>38.481000000000002</v>
      </c>
      <c r="M203" s="8"/>
      <c r="N203" s="8"/>
      <c r="O203" s="8"/>
      <c r="Q203" s="10"/>
      <c r="R203" s="1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</row>
    <row r="204" spans="1:51" ht="15" x14ac:dyDescent="0.25">
      <c r="A204">
        <v>328</v>
      </c>
      <c r="B204" t="s">
        <v>1056</v>
      </c>
      <c r="C204" t="str">
        <f t="shared" si="17"/>
        <v>0205</v>
      </c>
      <c r="D204" t="str">
        <f t="shared" si="18"/>
        <v>1010</v>
      </c>
      <c r="E204" t="str">
        <f t="shared" si="19"/>
        <v>0006</v>
      </c>
      <c r="F204" t="s">
        <v>1637</v>
      </c>
      <c r="G204" s="8">
        <v>1230</v>
      </c>
      <c r="H204" s="8">
        <v>368.3</v>
      </c>
      <c r="I204" s="8">
        <f t="shared" si="21"/>
        <v>736.6</v>
      </c>
      <c r="J204" s="56">
        <f>VLOOKUP(D204,'Lookup Areas'!$E$4:$G$258,2,FALSE)</f>
        <v>0.01</v>
      </c>
      <c r="L204" s="57">
        <f t="shared" si="20"/>
        <v>743.96600000000001</v>
      </c>
      <c r="M204" s="8"/>
      <c r="N204" s="8"/>
      <c r="O204" s="8"/>
      <c r="Q204" s="10"/>
      <c r="R204" s="1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</row>
    <row r="205" spans="1:51" ht="15" x14ac:dyDescent="0.25">
      <c r="A205">
        <v>424</v>
      </c>
      <c r="B205" t="s">
        <v>1125</v>
      </c>
      <c r="C205" t="str">
        <f t="shared" si="17"/>
        <v>0301</v>
      </c>
      <c r="D205" t="str">
        <f t="shared" si="18"/>
        <v>1010</v>
      </c>
      <c r="E205" t="str">
        <f t="shared" si="19"/>
        <v>0000</v>
      </c>
      <c r="F205" t="s">
        <v>1761</v>
      </c>
      <c r="G205" s="8">
        <v>550</v>
      </c>
      <c r="H205" s="8">
        <v>190.5</v>
      </c>
      <c r="I205" s="8">
        <f t="shared" si="21"/>
        <v>381</v>
      </c>
      <c r="J205" s="56">
        <f>VLOOKUP(D205,'Lookup Areas'!$E$4:$G$258,2,FALSE)</f>
        <v>0.01</v>
      </c>
      <c r="L205" s="57">
        <f t="shared" si="20"/>
        <v>384.81</v>
      </c>
      <c r="M205" s="8"/>
      <c r="N205" s="8"/>
      <c r="O205" s="8"/>
      <c r="Q205" s="10"/>
      <c r="R205" s="1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</row>
    <row r="206" spans="1:51" ht="15" x14ac:dyDescent="0.25">
      <c r="A206">
        <v>462</v>
      </c>
      <c r="B206" t="s">
        <v>1140</v>
      </c>
      <c r="C206" t="str">
        <f t="shared" si="17"/>
        <v>0501</v>
      </c>
      <c r="D206" t="str">
        <f t="shared" si="18"/>
        <v>1010</v>
      </c>
      <c r="E206" t="str">
        <f t="shared" si="19"/>
        <v>0000</v>
      </c>
      <c r="F206" t="s">
        <v>1761</v>
      </c>
      <c r="G206" s="8">
        <v>820</v>
      </c>
      <c r="H206" s="8">
        <v>190.5</v>
      </c>
      <c r="I206" s="8">
        <f t="shared" si="21"/>
        <v>381</v>
      </c>
      <c r="J206" s="56">
        <f>VLOOKUP(D206,'Lookup Areas'!$E$4:$G$258,2,FALSE)</f>
        <v>0.01</v>
      </c>
      <c r="L206" s="57">
        <f t="shared" si="20"/>
        <v>384.81</v>
      </c>
      <c r="M206" s="8"/>
      <c r="N206" s="8"/>
      <c r="O206" s="8"/>
      <c r="Q206" s="10"/>
      <c r="R206" s="1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</row>
    <row r="207" spans="1:51" ht="15" x14ac:dyDescent="0.25">
      <c r="A207">
        <v>488</v>
      </c>
      <c r="B207" t="s">
        <v>1153</v>
      </c>
      <c r="C207" t="str">
        <f t="shared" si="17"/>
        <v>0503</v>
      </c>
      <c r="D207" t="str">
        <f t="shared" si="18"/>
        <v>1010</v>
      </c>
      <c r="E207" t="str">
        <f t="shared" si="19"/>
        <v>0000</v>
      </c>
      <c r="F207" t="s">
        <v>1761</v>
      </c>
      <c r="G207" s="8">
        <v>140</v>
      </c>
      <c r="H207" s="8">
        <v>38.1</v>
      </c>
      <c r="I207" s="8">
        <f t="shared" si="21"/>
        <v>76.2</v>
      </c>
      <c r="J207" s="56">
        <f>VLOOKUP(D207,'Lookup Areas'!$E$4:$G$258,2,FALSE)</f>
        <v>0.01</v>
      </c>
      <c r="L207" s="57">
        <f t="shared" si="20"/>
        <v>76.962000000000003</v>
      </c>
      <c r="M207" s="8"/>
      <c r="N207" s="8"/>
      <c r="O207" s="8"/>
      <c r="Q207" s="10"/>
      <c r="R207" s="1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</row>
    <row r="208" spans="1:51" ht="15" x14ac:dyDescent="0.25">
      <c r="A208">
        <v>545</v>
      </c>
      <c r="B208" t="s">
        <v>1181</v>
      </c>
      <c r="C208" t="str">
        <f t="shared" si="17"/>
        <v>0507</v>
      </c>
      <c r="D208" t="str">
        <f t="shared" si="18"/>
        <v>1010</v>
      </c>
      <c r="E208" t="str">
        <f t="shared" si="19"/>
        <v>0010</v>
      </c>
      <c r="F208" t="s">
        <v>1635</v>
      </c>
      <c r="G208" s="8">
        <v>150</v>
      </c>
      <c r="H208" s="8">
        <v>0</v>
      </c>
      <c r="I208" s="8">
        <f t="shared" si="21"/>
        <v>0</v>
      </c>
      <c r="J208" s="56">
        <f>VLOOKUP(D208,'Lookup Areas'!$E$4:$G$258,2,FALSE)</f>
        <v>0.01</v>
      </c>
      <c r="L208" s="57">
        <f t="shared" si="20"/>
        <v>0</v>
      </c>
      <c r="M208" s="8"/>
      <c r="N208" s="8"/>
      <c r="O208" s="8"/>
      <c r="Q208" s="10"/>
      <c r="R208" s="1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</row>
    <row r="209" spans="1:51" ht="15" x14ac:dyDescent="0.25">
      <c r="A209">
        <v>546</v>
      </c>
      <c r="B209" t="s">
        <v>1182</v>
      </c>
      <c r="C209" t="str">
        <f t="shared" si="17"/>
        <v>0507</v>
      </c>
      <c r="D209" t="str">
        <f t="shared" si="18"/>
        <v>1010</v>
      </c>
      <c r="E209" t="str">
        <f t="shared" si="19"/>
        <v>0011</v>
      </c>
      <c r="F209" t="s">
        <v>1691</v>
      </c>
      <c r="G209" s="8">
        <v>5880</v>
      </c>
      <c r="H209" s="8">
        <v>965.2</v>
      </c>
      <c r="I209" s="8">
        <f t="shared" si="21"/>
        <v>1930.4</v>
      </c>
      <c r="J209" s="56">
        <f>VLOOKUP(D209,'Lookup Areas'!$E$4:$G$258,2,FALSE)</f>
        <v>0.01</v>
      </c>
      <c r="L209" s="57">
        <f t="shared" si="20"/>
        <v>1949.7040000000002</v>
      </c>
      <c r="M209" s="8"/>
      <c r="N209" s="8"/>
      <c r="O209" s="8"/>
      <c r="Q209" s="10"/>
      <c r="R209" s="1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</row>
    <row r="210" spans="1:51" ht="15" x14ac:dyDescent="0.25">
      <c r="A210">
        <v>547</v>
      </c>
      <c r="B210" t="s">
        <v>2198</v>
      </c>
      <c r="C210" t="str">
        <f t="shared" si="17"/>
        <v>0507</v>
      </c>
      <c r="D210" t="str">
        <f t="shared" si="18"/>
        <v>1010</v>
      </c>
      <c r="E210" t="str">
        <f t="shared" si="19"/>
        <v>0012</v>
      </c>
      <c r="F210" t="s">
        <v>2199</v>
      </c>
      <c r="G210" s="8">
        <v>0</v>
      </c>
      <c r="H210" s="8">
        <v>0</v>
      </c>
      <c r="I210" s="8">
        <f t="shared" si="21"/>
        <v>0</v>
      </c>
      <c r="J210" s="56">
        <f>VLOOKUP(D210,'Lookup Areas'!$E$4:$G$258,2,FALSE)</f>
        <v>0.01</v>
      </c>
      <c r="L210" s="57">
        <f t="shared" si="20"/>
        <v>0</v>
      </c>
      <c r="M210" s="8"/>
      <c r="N210" s="8"/>
      <c r="O210" s="8"/>
      <c r="Q210" s="10"/>
      <c r="R210" s="1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</row>
    <row r="211" spans="1:51" ht="15" x14ac:dyDescent="0.25">
      <c r="A211">
        <v>591</v>
      </c>
      <c r="B211" t="s">
        <v>1213</v>
      </c>
      <c r="C211" t="str">
        <f t="shared" si="17"/>
        <v>0601</v>
      </c>
      <c r="D211" t="str">
        <f t="shared" si="18"/>
        <v>1010</v>
      </c>
      <c r="E211" t="str">
        <f t="shared" si="19"/>
        <v>0000</v>
      </c>
      <c r="F211" t="s">
        <v>1761</v>
      </c>
      <c r="G211" s="8">
        <v>410</v>
      </c>
      <c r="H211" s="8">
        <v>114.3</v>
      </c>
      <c r="I211" s="8">
        <f t="shared" si="21"/>
        <v>228.6</v>
      </c>
      <c r="J211" s="56">
        <f>VLOOKUP(D211,'Lookup Areas'!$E$4:$G$258,2,FALSE)</f>
        <v>0.01</v>
      </c>
      <c r="L211" s="57">
        <f t="shared" si="20"/>
        <v>230.886</v>
      </c>
      <c r="M211" s="8"/>
      <c r="N211" s="8"/>
      <c r="O211" s="8"/>
      <c r="Q211" s="10"/>
      <c r="R211" s="1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</row>
    <row r="212" spans="1:51" ht="15" x14ac:dyDescent="0.25">
      <c r="A212">
        <v>618</v>
      </c>
      <c r="B212" t="s">
        <v>1234</v>
      </c>
      <c r="C212" t="str">
        <f t="shared" si="17"/>
        <v>0701</v>
      </c>
      <c r="D212" t="str">
        <f t="shared" si="18"/>
        <v>1010</v>
      </c>
      <c r="E212" t="str">
        <f t="shared" si="19"/>
        <v>0000</v>
      </c>
      <c r="F212" t="s">
        <v>1761</v>
      </c>
      <c r="G212" s="8">
        <v>680</v>
      </c>
      <c r="H212" s="8">
        <v>190.5</v>
      </c>
      <c r="I212" s="8">
        <f t="shared" si="21"/>
        <v>381</v>
      </c>
      <c r="J212" s="56">
        <f>VLOOKUP(D212,'Lookup Areas'!$E$4:$G$258,2,FALSE)</f>
        <v>0.01</v>
      </c>
      <c r="L212" s="57">
        <f t="shared" si="20"/>
        <v>384.81</v>
      </c>
      <c r="M212" s="8"/>
      <c r="N212" s="8"/>
      <c r="O212" s="8"/>
      <c r="Q212" s="10"/>
      <c r="R212" s="1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</row>
    <row r="213" spans="1:51" ht="15" x14ac:dyDescent="0.25">
      <c r="A213">
        <v>650</v>
      </c>
      <c r="B213" t="s">
        <v>2255</v>
      </c>
      <c r="C213" t="str">
        <f t="shared" si="17"/>
        <v>0702</v>
      </c>
      <c r="D213" t="str">
        <f t="shared" si="18"/>
        <v>1010</v>
      </c>
      <c r="E213" t="str">
        <f t="shared" si="19"/>
        <v>0000</v>
      </c>
      <c r="F213" t="s">
        <v>1761</v>
      </c>
      <c r="G213" s="8">
        <v>0</v>
      </c>
      <c r="H213" s="8">
        <v>0</v>
      </c>
      <c r="I213" s="8">
        <f t="shared" si="21"/>
        <v>0</v>
      </c>
      <c r="J213" s="56">
        <f>VLOOKUP(D213,'Lookup Areas'!$E$4:$G$258,2,FALSE)</f>
        <v>0.01</v>
      </c>
      <c r="L213" s="57">
        <f t="shared" si="20"/>
        <v>0</v>
      </c>
      <c r="M213" s="8"/>
      <c r="N213" s="8"/>
      <c r="O213" s="8"/>
      <c r="Q213" s="10"/>
      <c r="R213" s="1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</row>
    <row r="214" spans="1:51" ht="15" x14ac:dyDescent="0.25">
      <c r="A214">
        <v>664</v>
      </c>
      <c r="B214" t="s">
        <v>1257</v>
      </c>
      <c r="C214" t="str">
        <f t="shared" si="17"/>
        <v>0704</v>
      </c>
      <c r="D214" t="str">
        <f t="shared" si="18"/>
        <v>1010</v>
      </c>
      <c r="E214" t="str">
        <f t="shared" si="19"/>
        <v>0000</v>
      </c>
      <c r="F214" t="s">
        <v>1761</v>
      </c>
      <c r="G214" s="8">
        <v>270</v>
      </c>
      <c r="H214" s="8">
        <v>76.2</v>
      </c>
      <c r="I214" s="8">
        <f t="shared" si="21"/>
        <v>152.4</v>
      </c>
      <c r="J214" s="56">
        <f>VLOOKUP(D214,'Lookup Areas'!$E$4:$G$258,2,FALSE)</f>
        <v>0.01</v>
      </c>
      <c r="L214" s="57">
        <f t="shared" si="20"/>
        <v>153.92400000000001</v>
      </c>
      <c r="M214" s="8"/>
      <c r="N214" s="8"/>
      <c r="O214" s="8"/>
      <c r="Q214" s="10"/>
      <c r="R214" s="1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</row>
    <row r="215" spans="1:51" ht="15" x14ac:dyDescent="0.25">
      <c r="A215">
        <v>694</v>
      </c>
      <c r="B215" t="s">
        <v>1275</v>
      </c>
      <c r="C215" t="str">
        <f t="shared" si="17"/>
        <v>0801</v>
      </c>
      <c r="D215" t="str">
        <f t="shared" si="18"/>
        <v>1010</v>
      </c>
      <c r="E215" t="str">
        <f t="shared" si="19"/>
        <v>0015</v>
      </c>
      <c r="F215" t="s">
        <v>1707</v>
      </c>
      <c r="G215" s="8">
        <v>960</v>
      </c>
      <c r="H215" s="8">
        <v>266.7</v>
      </c>
      <c r="I215" s="8">
        <f t="shared" si="21"/>
        <v>533.4</v>
      </c>
      <c r="J215" s="56">
        <f>VLOOKUP(D215,'Lookup Areas'!$E$4:$G$258,2,FALSE)</f>
        <v>0.01</v>
      </c>
      <c r="L215" s="57">
        <f t="shared" si="20"/>
        <v>538.73399999999992</v>
      </c>
      <c r="M215" s="8"/>
      <c r="N215" s="8"/>
      <c r="O215" s="8"/>
      <c r="Q215" s="10"/>
      <c r="R215" s="1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</row>
    <row r="216" spans="1:51" ht="15" x14ac:dyDescent="0.25">
      <c r="A216">
        <v>695</v>
      </c>
      <c r="B216" t="s">
        <v>1276</v>
      </c>
      <c r="C216" t="str">
        <f t="shared" si="17"/>
        <v>0801</v>
      </c>
      <c r="D216" t="str">
        <f t="shared" si="18"/>
        <v>1010</v>
      </c>
      <c r="E216" t="str">
        <f t="shared" si="19"/>
        <v>0016</v>
      </c>
      <c r="F216" t="s">
        <v>1708</v>
      </c>
      <c r="G216" s="8">
        <v>550</v>
      </c>
      <c r="H216" s="8">
        <v>152.4</v>
      </c>
      <c r="I216" s="8">
        <f t="shared" si="21"/>
        <v>304.8</v>
      </c>
      <c r="J216" s="56">
        <f>VLOOKUP(D216,'Lookup Areas'!$E$4:$G$258,2,FALSE)</f>
        <v>0.01</v>
      </c>
      <c r="L216" s="57">
        <f t="shared" si="20"/>
        <v>307.84800000000001</v>
      </c>
      <c r="M216" s="8"/>
      <c r="N216" s="8"/>
      <c r="O216" s="8"/>
      <c r="Q216" s="10"/>
      <c r="R216" s="1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</row>
    <row r="217" spans="1:51" ht="15" x14ac:dyDescent="0.25">
      <c r="A217">
        <v>744</v>
      </c>
      <c r="B217" t="s">
        <v>2340</v>
      </c>
      <c r="C217" t="str">
        <f t="shared" si="17"/>
        <v>0903</v>
      </c>
      <c r="D217" t="str">
        <f t="shared" si="18"/>
        <v>1010</v>
      </c>
      <c r="E217" t="str">
        <f t="shared" si="19"/>
        <v>0000</v>
      </c>
      <c r="F217" t="s">
        <v>1761</v>
      </c>
      <c r="G217" s="8">
        <v>0</v>
      </c>
      <c r="H217" s="8">
        <v>0</v>
      </c>
      <c r="I217" s="8">
        <f t="shared" si="21"/>
        <v>0</v>
      </c>
      <c r="J217" s="56">
        <f>VLOOKUP(D217,'Lookup Areas'!$E$4:$G$258,2,FALSE)</f>
        <v>0.01</v>
      </c>
      <c r="L217" s="57">
        <f t="shared" si="20"/>
        <v>0</v>
      </c>
      <c r="M217" s="8"/>
      <c r="N217" s="8"/>
      <c r="O217" s="8"/>
      <c r="Q217" s="10"/>
      <c r="R217" s="1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</row>
    <row r="218" spans="1:51" ht="15" x14ac:dyDescent="0.25">
      <c r="A218">
        <v>767</v>
      </c>
      <c r="B218" t="s">
        <v>1311</v>
      </c>
      <c r="C218" t="str">
        <f t="shared" si="17"/>
        <v>1001</v>
      </c>
      <c r="D218" t="str">
        <f t="shared" si="18"/>
        <v>1010</v>
      </c>
      <c r="E218" t="str">
        <f t="shared" si="19"/>
        <v>0000</v>
      </c>
      <c r="F218" t="s">
        <v>1761</v>
      </c>
      <c r="G218" s="8">
        <v>6700</v>
      </c>
      <c r="H218" s="8">
        <v>2209.8000000000002</v>
      </c>
      <c r="I218" s="8">
        <f t="shared" si="21"/>
        <v>4419.6000000000004</v>
      </c>
      <c r="J218" s="56">
        <f>VLOOKUP(D218,'Lookup Areas'!$E$4:$G$258,2,FALSE)</f>
        <v>0.01</v>
      </c>
      <c r="L218" s="57">
        <f t="shared" si="20"/>
        <v>4463.7960000000003</v>
      </c>
      <c r="M218" s="8"/>
      <c r="N218" s="8"/>
      <c r="O218" s="8"/>
      <c r="Q218" s="10"/>
      <c r="R218" s="1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</row>
    <row r="219" spans="1:51" ht="15" x14ac:dyDescent="0.25">
      <c r="A219">
        <v>844</v>
      </c>
      <c r="B219" t="s">
        <v>1360</v>
      </c>
      <c r="C219" t="str">
        <f t="shared" si="17"/>
        <v>1011</v>
      </c>
      <c r="D219" t="str">
        <f t="shared" si="18"/>
        <v>1010</v>
      </c>
      <c r="E219" t="str">
        <f t="shared" si="19"/>
        <v>0000</v>
      </c>
      <c r="F219" t="s">
        <v>1761</v>
      </c>
      <c r="G219" s="8">
        <v>4240</v>
      </c>
      <c r="H219" s="8">
        <v>1517.65</v>
      </c>
      <c r="I219" s="8">
        <f t="shared" si="21"/>
        <v>3035.3</v>
      </c>
      <c r="J219" s="56">
        <f>VLOOKUP(D219,'Lookup Areas'!$E$4:$G$258,2,FALSE)</f>
        <v>0.01</v>
      </c>
      <c r="L219" s="57">
        <f t="shared" si="20"/>
        <v>3065.6530000000002</v>
      </c>
      <c r="M219" s="8"/>
      <c r="N219" s="8"/>
      <c r="O219" s="8"/>
      <c r="Q219" s="10"/>
      <c r="R219" s="1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</row>
    <row r="220" spans="1:51" ht="15" x14ac:dyDescent="0.25">
      <c r="A220">
        <v>907</v>
      </c>
      <c r="B220" t="s">
        <v>1405</v>
      </c>
      <c r="C220" t="str">
        <f t="shared" si="17"/>
        <v>1101</v>
      </c>
      <c r="D220" t="str">
        <f t="shared" si="18"/>
        <v>1010</v>
      </c>
      <c r="E220" t="str">
        <f t="shared" si="19"/>
        <v>0000</v>
      </c>
      <c r="F220" t="s">
        <v>1761</v>
      </c>
      <c r="G220" s="8">
        <v>3970</v>
      </c>
      <c r="H220" s="8">
        <v>1289.05</v>
      </c>
      <c r="I220" s="8">
        <f t="shared" si="21"/>
        <v>2578.1</v>
      </c>
      <c r="J220" s="56">
        <f>VLOOKUP(D220,'Lookup Areas'!$E$4:$G$258,2,FALSE)</f>
        <v>0.01</v>
      </c>
      <c r="L220" s="57">
        <f t="shared" si="20"/>
        <v>2603.8809999999999</v>
      </c>
      <c r="M220" s="8"/>
      <c r="N220" s="8"/>
      <c r="O220" s="8"/>
      <c r="Q220" s="10"/>
      <c r="R220" s="1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</row>
    <row r="221" spans="1:51" ht="15" x14ac:dyDescent="0.25">
      <c r="A221">
        <v>977</v>
      </c>
      <c r="B221" t="s">
        <v>1452</v>
      </c>
      <c r="C221" t="str">
        <f t="shared" si="17"/>
        <v>1201</v>
      </c>
      <c r="D221" t="str">
        <f t="shared" si="18"/>
        <v>1010</v>
      </c>
      <c r="E221" t="str">
        <f t="shared" si="19"/>
        <v>0000</v>
      </c>
      <c r="F221" t="s">
        <v>1761</v>
      </c>
      <c r="G221" s="8">
        <v>3560</v>
      </c>
      <c r="H221" s="8">
        <v>1828.8</v>
      </c>
      <c r="I221" s="8">
        <f t="shared" si="21"/>
        <v>3657.6</v>
      </c>
      <c r="J221" s="56">
        <f>VLOOKUP(D221,'Lookup Areas'!$E$4:$G$258,2,FALSE)</f>
        <v>0.01</v>
      </c>
      <c r="L221" s="57">
        <f t="shared" si="20"/>
        <v>3694.1759999999999</v>
      </c>
      <c r="M221" s="8"/>
      <c r="N221" s="8"/>
      <c r="O221" s="8"/>
      <c r="Q221" s="10"/>
      <c r="R221" s="1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</row>
    <row r="222" spans="1:51" ht="15" x14ac:dyDescent="0.25">
      <c r="A222">
        <v>1056</v>
      </c>
      <c r="B222" t="s">
        <v>1508</v>
      </c>
      <c r="C222" t="str">
        <f t="shared" si="17"/>
        <v>1301</v>
      </c>
      <c r="D222" t="str">
        <f t="shared" si="18"/>
        <v>1010</v>
      </c>
      <c r="E222" t="str">
        <f t="shared" si="19"/>
        <v>0000</v>
      </c>
      <c r="F222" t="s">
        <v>1761</v>
      </c>
      <c r="G222" s="8">
        <v>410</v>
      </c>
      <c r="H222" s="8">
        <v>114.3</v>
      </c>
      <c r="I222" s="8">
        <f t="shared" si="21"/>
        <v>228.6</v>
      </c>
      <c r="J222" s="56">
        <f>VLOOKUP(D222,'Lookup Areas'!$E$4:$G$258,2,FALSE)</f>
        <v>0.01</v>
      </c>
      <c r="L222" s="57">
        <f t="shared" si="20"/>
        <v>230.886</v>
      </c>
      <c r="M222" s="8"/>
      <c r="N222" s="8"/>
      <c r="O222" s="8"/>
      <c r="Q222" s="10"/>
      <c r="R222" s="1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</row>
    <row r="223" spans="1:51" ht="15" x14ac:dyDescent="0.25">
      <c r="A223">
        <v>10</v>
      </c>
      <c r="B223" t="s">
        <v>854</v>
      </c>
      <c r="C223" t="str">
        <f t="shared" si="17"/>
        <v>0101</v>
      </c>
      <c r="D223" t="str">
        <f t="shared" si="18"/>
        <v>1011</v>
      </c>
      <c r="E223" t="str">
        <f t="shared" si="19"/>
        <v>0000</v>
      </c>
      <c r="F223" t="s">
        <v>1762</v>
      </c>
      <c r="G223" s="8">
        <v>18350</v>
      </c>
      <c r="H223" s="8">
        <v>9776.6299999999992</v>
      </c>
      <c r="I223" s="8">
        <f t="shared" si="21"/>
        <v>19553.259999999998</v>
      </c>
      <c r="J223" s="56">
        <f>VLOOKUP(D223,'Lookup Areas'!$E$4:$G$258,2,FALSE)</f>
        <v>0.01</v>
      </c>
      <c r="L223" s="57">
        <f t="shared" si="20"/>
        <v>19748.792599999997</v>
      </c>
      <c r="M223" s="8"/>
      <c r="N223" s="8"/>
      <c r="O223" s="8"/>
      <c r="Q223" s="10"/>
      <c r="R223" s="1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</row>
    <row r="224" spans="1:51" ht="15" x14ac:dyDescent="0.25">
      <c r="A224">
        <v>60</v>
      </c>
      <c r="B224" t="s">
        <v>894</v>
      </c>
      <c r="C224" t="str">
        <f t="shared" si="17"/>
        <v>0102</v>
      </c>
      <c r="D224" t="str">
        <f t="shared" si="18"/>
        <v>1011</v>
      </c>
      <c r="E224" t="str">
        <f t="shared" si="19"/>
        <v>0000</v>
      </c>
      <c r="F224" t="s">
        <v>1762</v>
      </c>
      <c r="G224" s="8">
        <v>8880</v>
      </c>
      <c r="H224" s="8">
        <v>4501.5</v>
      </c>
      <c r="I224" s="8">
        <f t="shared" si="21"/>
        <v>9003</v>
      </c>
      <c r="J224" s="56">
        <f>VLOOKUP(D224,'Lookup Areas'!$E$4:$G$258,2,FALSE)</f>
        <v>0.01</v>
      </c>
      <c r="L224" s="57">
        <f t="shared" si="20"/>
        <v>9093.0300000000007</v>
      </c>
      <c r="M224" s="8"/>
      <c r="N224" s="8"/>
      <c r="O224" s="8"/>
      <c r="Q224" s="10"/>
      <c r="R224" s="11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</row>
    <row r="225" spans="1:51" ht="15" x14ac:dyDescent="0.25">
      <c r="A225">
        <v>103</v>
      </c>
      <c r="B225" t="s">
        <v>918</v>
      </c>
      <c r="C225" t="str">
        <f t="shared" si="17"/>
        <v>0201</v>
      </c>
      <c r="D225" t="str">
        <f t="shared" si="18"/>
        <v>1011</v>
      </c>
      <c r="E225" t="str">
        <f t="shared" si="19"/>
        <v>0007</v>
      </c>
      <c r="F225" t="s">
        <v>1581</v>
      </c>
      <c r="G225" s="8">
        <v>5150</v>
      </c>
      <c r="H225" s="8">
        <v>1303.8599999999999</v>
      </c>
      <c r="I225" s="8">
        <f t="shared" si="21"/>
        <v>2607.7199999999998</v>
      </c>
      <c r="J225" s="56">
        <f>VLOOKUP(D225,'Lookup Areas'!$E$4:$G$258,2,FALSE)</f>
        <v>0.01</v>
      </c>
      <c r="L225" s="57">
        <f t="shared" si="20"/>
        <v>2633.7972</v>
      </c>
      <c r="M225" s="8"/>
      <c r="N225" s="8"/>
      <c r="O225" s="8"/>
      <c r="Q225" s="10"/>
      <c r="R225" s="11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</row>
    <row r="226" spans="1:51" ht="15" x14ac:dyDescent="0.25">
      <c r="A226">
        <v>104</v>
      </c>
      <c r="B226" t="s">
        <v>919</v>
      </c>
      <c r="C226" t="str">
        <f t="shared" si="17"/>
        <v>0201</v>
      </c>
      <c r="D226" t="str">
        <f t="shared" si="18"/>
        <v>1011</v>
      </c>
      <c r="E226" t="str">
        <f t="shared" si="19"/>
        <v>0008</v>
      </c>
      <c r="F226" t="s">
        <v>1582</v>
      </c>
      <c r="G226" s="8">
        <v>46310</v>
      </c>
      <c r="H226" s="8">
        <v>19258.87</v>
      </c>
      <c r="I226" s="8">
        <f t="shared" si="21"/>
        <v>38517.74</v>
      </c>
      <c r="J226" s="56">
        <f>VLOOKUP(D226,'Lookup Areas'!$E$4:$G$258,2,FALSE)</f>
        <v>0.01</v>
      </c>
      <c r="L226" s="57">
        <f t="shared" si="20"/>
        <v>38902.917399999998</v>
      </c>
      <c r="M226" s="8"/>
      <c r="N226" s="8"/>
      <c r="O226" s="8"/>
      <c r="Q226" s="10"/>
      <c r="R226" s="11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</row>
    <row r="227" spans="1:51" ht="15" x14ac:dyDescent="0.25">
      <c r="A227">
        <v>105</v>
      </c>
      <c r="B227" t="s">
        <v>1848</v>
      </c>
      <c r="C227" t="str">
        <f t="shared" si="17"/>
        <v>0201</v>
      </c>
      <c r="D227" t="str">
        <f t="shared" si="18"/>
        <v>1011</v>
      </c>
      <c r="E227" t="str">
        <f t="shared" si="19"/>
        <v>0009</v>
      </c>
      <c r="F227" t="s">
        <v>1849</v>
      </c>
      <c r="G227" s="8">
        <v>0</v>
      </c>
      <c r="H227" s="8">
        <v>0</v>
      </c>
      <c r="I227" s="8">
        <f t="shared" si="21"/>
        <v>0</v>
      </c>
      <c r="J227" s="56">
        <f>VLOOKUP(D227,'Lookup Areas'!$E$4:$G$258,2,FALSE)</f>
        <v>0.01</v>
      </c>
      <c r="L227" s="57">
        <f t="shared" si="20"/>
        <v>0</v>
      </c>
      <c r="M227" s="8"/>
      <c r="N227" s="8"/>
      <c r="O227" s="8"/>
      <c r="Q227" s="10"/>
      <c r="R227" s="11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</row>
    <row r="228" spans="1:51" ht="15" x14ac:dyDescent="0.25">
      <c r="A228">
        <v>217</v>
      </c>
      <c r="B228" t="s">
        <v>986</v>
      </c>
      <c r="C228" t="str">
        <f t="shared" si="17"/>
        <v>0202</v>
      </c>
      <c r="D228" t="str">
        <f t="shared" si="18"/>
        <v>1011</v>
      </c>
      <c r="E228" t="str">
        <f t="shared" si="19"/>
        <v>0000</v>
      </c>
      <c r="F228" t="s">
        <v>1762</v>
      </c>
      <c r="G228" s="8">
        <v>11730</v>
      </c>
      <c r="H228" s="8">
        <v>6370.51</v>
      </c>
      <c r="I228" s="8">
        <f t="shared" si="21"/>
        <v>12741.02</v>
      </c>
      <c r="J228" s="56">
        <f>VLOOKUP(D228,'Lookup Areas'!$E$4:$G$258,2,FALSE)</f>
        <v>0.01</v>
      </c>
      <c r="L228" s="57">
        <f t="shared" si="20"/>
        <v>12868.430200000001</v>
      </c>
      <c r="M228" s="8"/>
      <c r="N228" s="8"/>
      <c r="O228" s="8"/>
      <c r="Q228" s="10"/>
      <c r="R228" s="1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</row>
    <row r="229" spans="1:51" ht="15" x14ac:dyDescent="0.25">
      <c r="A229">
        <v>246</v>
      </c>
      <c r="B229" t="s">
        <v>1007</v>
      </c>
      <c r="C229" t="str">
        <f t="shared" si="17"/>
        <v>0203</v>
      </c>
      <c r="D229" t="str">
        <f t="shared" si="18"/>
        <v>1011</v>
      </c>
      <c r="E229" t="str">
        <f t="shared" si="19"/>
        <v>0000</v>
      </c>
      <c r="F229" t="s">
        <v>1762</v>
      </c>
      <c r="G229" s="8">
        <v>2420</v>
      </c>
      <c r="H229" s="8">
        <v>1338.35</v>
      </c>
      <c r="I229" s="8">
        <f t="shared" si="21"/>
        <v>2676.7</v>
      </c>
      <c r="J229" s="56">
        <f>VLOOKUP(D229,'Lookup Areas'!$E$4:$G$258,2,FALSE)</f>
        <v>0.01</v>
      </c>
      <c r="L229" s="57">
        <f t="shared" si="20"/>
        <v>2703.4669999999996</v>
      </c>
      <c r="M229" s="8"/>
      <c r="N229" s="8"/>
      <c r="O229" s="8"/>
      <c r="Q229" s="10"/>
      <c r="R229" s="11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</row>
    <row r="230" spans="1:51" ht="15" x14ac:dyDescent="0.25">
      <c r="A230">
        <v>329</v>
      </c>
      <c r="B230" t="s">
        <v>1057</v>
      </c>
      <c r="C230" t="str">
        <f t="shared" si="17"/>
        <v>0205</v>
      </c>
      <c r="D230" t="str">
        <f t="shared" si="18"/>
        <v>1011</v>
      </c>
      <c r="E230" t="str">
        <f t="shared" si="19"/>
        <v>0003</v>
      </c>
      <c r="F230" t="s">
        <v>1638</v>
      </c>
      <c r="G230" s="8">
        <v>5490</v>
      </c>
      <c r="H230" s="8">
        <v>2731.68</v>
      </c>
      <c r="I230" s="8">
        <f t="shared" si="21"/>
        <v>5463.36</v>
      </c>
      <c r="J230" s="56">
        <f>VLOOKUP(D230,'Lookup Areas'!$E$4:$G$258,2,FALSE)</f>
        <v>0.01</v>
      </c>
      <c r="L230" s="57">
        <f t="shared" si="20"/>
        <v>5517.9935999999998</v>
      </c>
      <c r="M230" s="8"/>
      <c r="N230" s="8"/>
      <c r="O230" s="8"/>
      <c r="Q230" s="10"/>
      <c r="R230" s="11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</row>
    <row r="231" spans="1:51" ht="15" x14ac:dyDescent="0.25">
      <c r="A231">
        <v>330</v>
      </c>
      <c r="B231" t="s">
        <v>1058</v>
      </c>
      <c r="C231" t="str">
        <f t="shared" si="17"/>
        <v>0205</v>
      </c>
      <c r="D231" t="str">
        <f t="shared" si="18"/>
        <v>1011</v>
      </c>
      <c r="E231" t="str">
        <f t="shared" si="19"/>
        <v>0004</v>
      </c>
      <c r="F231" t="s">
        <v>1638</v>
      </c>
      <c r="G231" s="8">
        <v>13880</v>
      </c>
      <c r="H231" s="8">
        <v>4845.0600000000004</v>
      </c>
      <c r="I231" s="8">
        <f t="shared" si="21"/>
        <v>9690.1200000000008</v>
      </c>
      <c r="J231" s="56">
        <f>VLOOKUP(D231,'Lookup Areas'!$E$4:$G$258,2,FALSE)</f>
        <v>0.01</v>
      </c>
      <c r="L231" s="57">
        <f t="shared" si="20"/>
        <v>9787.021200000001</v>
      </c>
      <c r="M231" s="8"/>
      <c r="N231" s="8"/>
      <c r="O231" s="8"/>
      <c r="Q231" s="10"/>
      <c r="R231" s="11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</row>
    <row r="232" spans="1:51" ht="15" x14ac:dyDescent="0.25">
      <c r="A232">
        <v>331</v>
      </c>
      <c r="B232" t="s">
        <v>1059</v>
      </c>
      <c r="C232" t="str">
        <f t="shared" si="17"/>
        <v>0205</v>
      </c>
      <c r="D232" t="str">
        <f t="shared" si="18"/>
        <v>1011</v>
      </c>
      <c r="E232" t="str">
        <f t="shared" si="19"/>
        <v>0005</v>
      </c>
      <c r="F232" t="s">
        <v>1639</v>
      </c>
      <c r="G232" s="8">
        <v>0</v>
      </c>
      <c r="H232" s="8">
        <v>703.93</v>
      </c>
      <c r="I232" s="8">
        <f t="shared" si="21"/>
        <v>1407.86</v>
      </c>
      <c r="J232" s="56">
        <f>VLOOKUP(D232,'Lookup Areas'!$E$4:$G$258,2,FALSE)</f>
        <v>0.01</v>
      </c>
      <c r="L232" s="57">
        <f t="shared" si="20"/>
        <v>1421.9386</v>
      </c>
      <c r="M232" s="8"/>
      <c r="N232" s="8"/>
      <c r="O232" s="8"/>
      <c r="Q232" s="10"/>
      <c r="R232" s="11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</row>
    <row r="233" spans="1:51" ht="15" x14ac:dyDescent="0.25">
      <c r="A233">
        <v>332</v>
      </c>
      <c r="B233" t="s">
        <v>1060</v>
      </c>
      <c r="C233" t="str">
        <f t="shared" si="17"/>
        <v>0205</v>
      </c>
      <c r="D233" t="str">
        <f t="shared" si="18"/>
        <v>1011</v>
      </c>
      <c r="E233" t="str">
        <f t="shared" si="19"/>
        <v>0006</v>
      </c>
      <c r="F233" t="s">
        <v>1640</v>
      </c>
      <c r="G233" s="8">
        <v>14940</v>
      </c>
      <c r="H233" s="8">
        <v>8881.2199999999993</v>
      </c>
      <c r="I233" s="8">
        <f t="shared" si="21"/>
        <v>17762.439999999999</v>
      </c>
      <c r="J233" s="56">
        <f>VLOOKUP(D233,'Lookup Areas'!$E$4:$G$258,2,FALSE)</f>
        <v>0.01</v>
      </c>
      <c r="L233" s="57">
        <f t="shared" si="20"/>
        <v>17940.064399999999</v>
      </c>
      <c r="M233" s="8"/>
      <c r="N233" s="8"/>
      <c r="O233" s="8"/>
      <c r="Q233" s="10"/>
      <c r="R233" s="11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</row>
    <row r="234" spans="1:51" ht="15" x14ac:dyDescent="0.25">
      <c r="A234">
        <v>425</v>
      </c>
      <c r="B234" t="s">
        <v>1126</v>
      </c>
      <c r="C234" t="str">
        <f t="shared" si="17"/>
        <v>0301</v>
      </c>
      <c r="D234" t="str">
        <f t="shared" si="18"/>
        <v>1011</v>
      </c>
      <c r="E234" t="str">
        <f t="shared" si="19"/>
        <v>0000</v>
      </c>
      <c r="F234" t="s">
        <v>1762</v>
      </c>
      <c r="G234" s="8">
        <v>11980</v>
      </c>
      <c r="H234" s="8">
        <v>6821.05</v>
      </c>
      <c r="I234" s="8">
        <f t="shared" si="21"/>
        <v>13642.1</v>
      </c>
      <c r="J234" s="56">
        <f>VLOOKUP(D234,'Lookup Areas'!$E$4:$G$258,2,FALSE)</f>
        <v>0.01</v>
      </c>
      <c r="L234" s="57">
        <f t="shared" si="20"/>
        <v>13778.521000000001</v>
      </c>
      <c r="M234" s="8"/>
      <c r="N234" s="8"/>
      <c r="O234" s="8"/>
      <c r="Q234" s="10"/>
      <c r="R234" s="11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</row>
    <row r="235" spans="1:51" ht="15" x14ac:dyDescent="0.25">
      <c r="A235">
        <v>463</v>
      </c>
      <c r="B235" t="s">
        <v>1141</v>
      </c>
      <c r="C235" t="str">
        <f t="shared" si="17"/>
        <v>0501</v>
      </c>
      <c r="D235" t="str">
        <f t="shared" si="18"/>
        <v>1011</v>
      </c>
      <c r="E235" t="str">
        <f t="shared" si="19"/>
        <v>0000</v>
      </c>
      <c r="F235" t="s">
        <v>1762</v>
      </c>
      <c r="G235" s="8">
        <v>8130</v>
      </c>
      <c r="H235" s="8">
        <v>4094.22</v>
      </c>
      <c r="I235" s="8">
        <f t="shared" si="21"/>
        <v>8188.44</v>
      </c>
      <c r="J235" s="56">
        <f>VLOOKUP(D235,'Lookup Areas'!$E$4:$G$258,2,FALSE)</f>
        <v>0.01</v>
      </c>
      <c r="L235" s="57">
        <f t="shared" si="20"/>
        <v>8270.3243999999995</v>
      </c>
      <c r="M235" s="8"/>
      <c r="N235" s="8"/>
      <c r="O235" s="8"/>
      <c r="Q235" s="10"/>
      <c r="R235" s="11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</row>
    <row r="236" spans="1:51" ht="15" x14ac:dyDescent="0.25">
      <c r="A236">
        <v>489</v>
      </c>
      <c r="B236" t="s">
        <v>1154</v>
      </c>
      <c r="C236" t="str">
        <f t="shared" si="17"/>
        <v>0503</v>
      </c>
      <c r="D236" t="str">
        <f t="shared" si="18"/>
        <v>1011</v>
      </c>
      <c r="E236" t="str">
        <f t="shared" si="19"/>
        <v>0000</v>
      </c>
      <c r="F236" t="s">
        <v>1762</v>
      </c>
      <c r="G236" s="8">
        <v>760</v>
      </c>
      <c r="H236" s="8">
        <v>413.66</v>
      </c>
      <c r="I236" s="8">
        <f t="shared" si="21"/>
        <v>827.32</v>
      </c>
      <c r="J236" s="56">
        <f>VLOOKUP(D236,'Lookup Areas'!$E$4:$G$258,2,FALSE)</f>
        <v>0.01</v>
      </c>
      <c r="L236" s="57">
        <f t="shared" si="20"/>
        <v>835.59320000000002</v>
      </c>
      <c r="M236" s="8"/>
      <c r="N236" s="8"/>
      <c r="O236" s="8"/>
      <c r="Q236" s="10"/>
      <c r="R236" s="11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</row>
    <row r="237" spans="1:51" ht="15" x14ac:dyDescent="0.25">
      <c r="A237">
        <v>548</v>
      </c>
      <c r="B237" t="s">
        <v>1183</v>
      </c>
      <c r="C237" t="str">
        <f t="shared" si="17"/>
        <v>0507</v>
      </c>
      <c r="D237" t="str">
        <f t="shared" si="18"/>
        <v>1011</v>
      </c>
      <c r="E237" t="str">
        <f t="shared" si="19"/>
        <v>0010</v>
      </c>
      <c r="F237" t="s">
        <v>1638</v>
      </c>
      <c r="G237" s="8">
        <v>5490</v>
      </c>
      <c r="H237" s="8">
        <v>0</v>
      </c>
      <c r="I237" s="8">
        <f t="shared" si="21"/>
        <v>0</v>
      </c>
      <c r="J237" s="56">
        <f>VLOOKUP(D237,'Lookup Areas'!$E$4:$G$258,2,FALSE)</f>
        <v>0.01</v>
      </c>
      <c r="L237" s="57">
        <f t="shared" si="20"/>
        <v>0</v>
      </c>
      <c r="M237" s="8"/>
      <c r="N237" s="8"/>
      <c r="O237" s="8"/>
      <c r="Q237" s="10"/>
      <c r="R237" s="1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</row>
    <row r="238" spans="1:51" ht="15" x14ac:dyDescent="0.25">
      <c r="A238">
        <v>549</v>
      </c>
      <c r="B238" t="s">
        <v>1184</v>
      </c>
      <c r="C238" t="str">
        <f t="shared" si="17"/>
        <v>0507</v>
      </c>
      <c r="D238" t="str">
        <f t="shared" si="18"/>
        <v>1011</v>
      </c>
      <c r="E238" t="str">
        <f t="shared" si="19"/>
        <v>0011</v>
      </c>
      <c r="F238" t="s">
        <v>1692</v>
      </c>
      <c r="G238" s="8">
        <v>45320</v>
      </c>
      <c r="H238" s="8">
        <v>16947.21</v>
      </c>
      <c r="I238" s="8">
        <f t="shared" si="21"/>
        <v>33894.42</v>
      </c>
      <c r="J238" s="56">
        <f>VLOOKUP(D238,'Lookup Areas'!$E$4:$G$258,2,FALSE)</f>
        <v>0.01</v>
      </c>
      <c r="L238" s="57">
        <f t="shared" si="20"/>
        <v>34233.364199999996</v>
      </c>
      <c r="M238" s="8"/>
      <c r="N238" s="8"/>
      <c r="O238" s="8"/>
      <c r="Q238" s="10"/>
      <c r="R238" s="11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</row>
    <row r="239" spans="1:51" ht="15" x14ac:dyDescent="0.25">
      <c r="A239">
        <v>592</v>
      </c>
      <c r="B239" t="s">
        <v>1214</v>
      </c>
      <c r="C239" t="str">
        <f t="shared" si="17"/>
        <v>0601</v>
      </c>
      <c r="D239" t="str">
        <f t="shared" si="18"/>
        <v>1011</v>
      </c>
      <c r="E239" t="str">
        <f t="shared" si="19"/>
        <v>0000</v>
      </c>
      <c r="F239" t="s">
        <v>1762</v>
      </c>
      <c r="G239" s="8">
        <v>2790</v>
      </c>
      <c r="H239" s="8">
        <v>2248.56</v>
      </c>
      <c r="I239" s="8">
        <f t="shared" si="21"/>
        <v>4497.12</v>
      </c>
      <c r="J239" s="56">
        <f>VLOOKUP(D239,'Lookup Areas'!$E$4:$G$258,2,FALSE)</f>
        <v>0.01</v>
      </c>
      <c r="L239" s="57">
        <f t="shared" si="20"/>
        <v>4542.0911999999998</v>
      </c>
      <c r="M239" s="8"/>
      <c r="N239" s="8"/>
      <c r="O239" s="8"/>
      <c r="Q239" s="10"/>
      <c r="R239" s="11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</row>
    <row r="240" spans="1:51" ht="15" x14ac:dyDescent="0.25">
      <c r="A240">
        <v>619</v>
      </c>
      <c r="B240" t="s">
        <v>1235</v>
      </c>
      <c r="C240" t="str">
        <f t="shared" si="17"/>
        <v>0701</v>
      </c>
      <c r="D240" t="str">
        <f t="shared" si="18"/>
        <v>1011</v>
      </c>
      <c r="E240" t="str">
        <f t="shared" si="19"/>
        <v>0000</v>
      </c>
      <c r="F240" t="s">
        <v>1762</v>
      </c>
      <c r="G240" s="8">
        <v>8180</v>
      </c>
      <c r="H240" s="8">
        <v>4297.7700000000004</v>
      </c>
      <c r="I240" s="8">
        <f t="shared" si="21"/>
        <v>8595.5400000000009</v>
      </c>
      <c r="J240" s="56">
        <f>VLOOKUP(D240,'Lookup Areas'!$E$4:$G$258,2,FALSE)</f>
        <v>0.01</v>
      </c>
      <c r="L240" s="57">
        <f t="shared" si="20"/>
        <v>8681.4954000000016</v>
      </c>
      <c r="M240" s="8"/>
      <c r="N240" s="8"/>
      <c r="O240" s="8"/>
      <c r="Q240" s="10"/>
      <c r="R240" s="11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</row>
    <row r="241" spans="1:51" ht="15" x14ac:dyDescent="0.25">
      <c r="A241">
        <v>665</v>
      </c>
      <c r="B241" t="s">
        <v>1258</v>
      </c>
      <c r="C241" t="str">
        <f t="shared" si="17"/>
        <v>0704</v>
      </c>
      <c r="D241" t="str">
        <f t="shared" si="18"/>
        <v>1011</v>
      </c>
      <c r="E241" t="str">
        <f t="shared" si="19"/>
        <v>0000</v>
      </c>
      <c r="F241" t="s">
        <v>1762</v>
      </c>
      <c r="G241" s="8">
        <v>1430</v>
      </c>
      <c r="H241" s="8">
        <v>754.22</v>
      </c>
      <c r="I241" s="8">
        <f t="shared" si="21"/>
        <v>1508.44</v>
      </c>
      <c r="J241" s="56">
        <f>VLOOKUP(D241,'Lookup Areas'!$E$4:$G$258,2,FALSE)</f>
        <v>0.01</v>
      </c>
      <c r="L241" s="57">
        <f t="shared" si="20"/>
        <v>1523.5244</v>
      </c>
      <c r="M241" s="8"/>
      <c r="N241" s="8"/>
      <c r="O241" s="8"/>
      <c r="Q241" s="10"/>
      <c r="R241" s="11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</row>
    <row r="242" spans="1:51" ht="15" x14ac:dyDescent="0.25">
      <c r="A242">
        <v>696</v>
      </c>
      <c r="B242" t="s">
        <v>1277</v>
      </c>
      <c r="C242" t="str">
        <f t="shared" si="17"/>
        <v>0801</v>
      </c>
      <c r="D242" t="str">
        <f t="shared" si="18"/>
        <v>1011</v>
      </c>
      <c r="E242" t="str">
        <f t="shared" si="19"/>
        <v>0015</v>
      </c>
      <c r="F242" t="s">
        <v>1709</v>
      </c>
      <c r="G242" s="8">
        <v>6940</v>
      </c>
      <c r="H242" s="8">
        <v>3096.22</v>
      </c>
      <c r="I242" s="8">
        <f t="shared" si="21"/>
        <v>6192.44</v>
      </c>
      <c r="J242" s="56">
        <f>VLOOKUP(D242,'Lookup Areas'!$E$4:$G$258,2,FALSE)</f>
        <v>0.01</v>
      </c>
      <c r="L242" s="57">
        <f t="shared" si="20"/>
        <v>6254.3643999999995</v>
      </c>
      <c r="M242" s="8"/>
      <c r="N242" s="8"/>
      <c r="O242" s="8"/>
      <c r="Q242" s="10"/>
      <c r="R242" s="11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</row>
    <row r="243" spans="1:51" ht="15" x14ac:dyDescent="0.25">
      <c r="A243">
        <v>697</v>
      </c>
      <c r="B243" t="s">
        <v>1278</v>
      </c>
      <c r="C243" t="str">
        <f t="shared" si="17"/>
        <v>0801</v>
      </c>
      <c r="D243" t="str">
        <f t="shared" si="18"/>
        <v>1011</v>
      </c>
      <c r="E243" t="str">
        <f t="shared" si="19"/>
        <v>0016</v>
      </c>
      <c r="F243" t="s">
        <v>1710</v>
      </c>
      <c r="G243" s="8">
        <v>2880</v>
      </c>
      <c r="H243" s="8">
        <v>1550.63</v>
      </c>
      <c r="I243" s="8">
        <f t="shared" si="21"/>
        <v>3101.26</v>
      </c>
      <c r="J243" s="56">
        <f>VLOOKUP(D243,'Lookup Areas'!$E$4:$G$258,2,FALSE)</f>
        <v>0.01</v>
      </c>
      <c r="L243" s="57">
        <f t="shared" si="20"/>
        <v>3132.2726000000002</v>
      </c>
      <c r="M243" s="8"/>
      <c r="N243" s="8"/>
      <c r="O243" s="8"/>
      <c r="Q243" s="10"/>
      <c r="R243" s="11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</row>
    <row r="244" spans="1:51" ht="15" x14ac:dyDescent="0.25">
      <c r="A244">
        <v>745</v>
      </c>
      <c r="B244" t="s">
        <v>2341</v>
      </c>
      <c r="C244" t="str">
        <f t="shared" si="17"/>
        <v>0903</v>
      </c>
      <c r="D244" t="str">
        <f t="shared" si="18"/>
        <v>1011</v>
      </c>
      <c r="E244" t="str">
        <f t="shared" si="19"/>
        <v>0000</v>
      </c>
      <c r="F244" t="s">
        <v>1762</v>
      </c>
      <c r="G244" s="8">
        <v>0</v>
      </c>
      <c r="H244" s="8">
        <v>0</v>
      </c>
      <c r="I244" s="8">
        <f t="shared" si="21"/>
        <v>0</v>
      </c>
      <c r="J244" s="56">
        <f>VLOOKUP(D244,'Lookup Areas'!$E$4:$G$258,2,FALSE)</f>
        <v>0.01</v>
      </c>
      <c r="L244" s="57">
        <f t="shared" si="20"/>
        <v>0</v>
      </c>
      <c r="M244" s="8"/>
      <c r="N244" s="8"/>
      <c r="O244" s="8"/>
      <c r="Q244" s="10"/>
      <c r="R244" s="11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</row>
    <row r="245" spans="1:51" ht="15" x14ac:dyDescent="0.25">
      <c r="A245">
        <v>768</v>
      </c>
      <c r="B245" t="s">
        <v>1312</v>
      </c>
      <c r="C245" t="str">
        <f t="shared" si="17"/>
        <v>1001</v>
      </c>
      <c r="D245" t="str">
        <f t="shared" si="18"/>
        <v>1011</v>
      </c>
      <c r="E245" t="str">
        <f t="shared" si="19"/>
        <v>0000</v>
      </c>
      <c r="F245" t="s">
        <v>1762</v>
      </c>
      <c r="G245" s="8">
        <v>55720</v>
      </c>
      <c r="H245" s="8">
        <v>31683.83</v>
      </c>
      <c r="I245" s="8">
        <f t="shared" si="21"/>
        <v>63367.66</v>
      </c>
      <c r="J245" s="56">
        <f>VLOOKUP(D245,'Lookup Areas'!$E$4:$G$258,2,FALSE)</f>
        <v>0.01</v>
      </c>
      <c r="L245" s="57">
        <f t="shared" si="20"/>
        <v>64001.336600000002</v>
      </c>
      <c r="M245" s="8"/>
      <c r="N245" s="8"/>
      <c r="O245" s="8"/>
      <c r="Q245" s="10"/>
      <c r="R245" s="11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</row>
    <row r="246" spans="1:51" ht="15" x14ac:dyDescent="0.25">
      <c r="A246">
        <v>845</v>
      </c>
      <c r="B246" t="s">
        <v>1361</v>
      </c>
      <c r="C246" t="str">
        <f t="shared" si="17"/>
        <v>1011</v>
      </c>
      <c r="D246" t="str">
        <f t="shared" si="18"/>
        <v>1011</v>
      </c>
      <c r="E246" t="str">
        <f t="shared" si="19"/>
        <v>0000</v>
      </c>
      <c r="F246" t="s">
        <v>1762</v>
      </c>
      <c r="G246" s="8">
        <v>26490</v>
      </c>
      <c r="H246" s="8">
        <v>16631.07</v>
      </c>
      <c r="I246" s="8">
        <f t="shared" si="21"/>
        <v>33262.14</v>
      </c>
      <c r="J246" s="56">
        <f>VLOOKUP(D246,'Lookup Areas'!$E$4:$G$258,2,FALSE)</f>
        <v>0.01</v>
      </c>
      <c r="L246" s="57">
        <f t="shared" si="20"/>
        <v>33594.761400000003</v>
      </c>
      <c r="M246" s="8"/>
      <c r="N246" s="8"/>
      <c r="O246" s="8"/>
      <c r="Q246" s="10"/>
      <c r="R246" s="11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</row>
    <row r="247" spans="1:51" ht="15" x14ac:dyDescent="0.25">
      <c r="A247">
        <v>908</v>
      </c>
      <c r="B247" t="s">
        <v>1406</v>
      </c>
      <c r="C247" t="str">
        <f t="shared" si="17"/>
        <v>1101</v>
      </c>
      <c r="D247" t="str">
        <f t="shared" si="18"/>
        <v>1011</v>
      </c>
      <c r="E247" t="str">
        <f t="shared" si="19"/>
        <v>0000</v>
      </c>
      <c r="F247" t="s">
        <v>1762</v>
      </c>
      <c r="G247" s="8">
        <v>24310</v>
      </c>
      <c r="H247" s="8">
        <v>13478.06</v>
      </c>
      <c r="I247" s="8">
        <f t="shared" si="21"/>
        <v>26956.12</v>
      </c>
      <c r="J247" s="56">
        <f>VLOOKUP(D247,'Lookup Areas'!$E$4:$G$258,2,FALSE)</f>
        <v>0.01</v>
      </c>
      <c r="L247" s="57">
        <f t="shared" si="20"/>
        <v>27225.681199999999</v>
      </c>
      <c r="M247" s="8"/>
      <c r="N247" s="8"/>
      <c r="O247" s="8"/>
      <c r="Q247" s="10"/>
      <c r="R247" s="11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</row>
    <row r="248" spans="1:51" ht="15" x14ac:dyDescent="0.25">
      <c r="A248">
        <v>978</v>
      </c>
      <c r="B248" t="s">
        <v>1453</v>
      </c>
      <c r="C248" t="str">
        <f t="shared" si="17"/>
        <v>1201</v>
      </c>
      <c r="D248" t="str">
        <f t="shared" si="18"/>
        <v>1011</v>
      </c>
      <c r="E248" t="str">
        <f t="shared" si="19"/>
        <v>0000</v>
      </c>
      <c r="F248" t="s">
        <v>1762</v>
      </c>
      <c r="G248" s="8">
        <v>25050</v>
      </c>
      <c r="H248" s="8">
        <v>25111.63</v>
      </c>
      <c r="I248" s="8">
        <f t="shared" si="21"/>
        <v>50223.26</v>
      </c>
      <c r="J248" s="56">
        <f>VLOOKUP(D248,'Lookup Areas'!$E$4:$G$258,2,FALSE)</f>
        <v>0.01</v>
      </c>
      <c r="L248" s="57">
        <f t="shared" si="20"/>
        <v>50725.492600000005</v>
      </c>
      <c r="M248" s="8"/>
      <c r="N248" s="8"/>
      <c r="O248" s="8"/>
      <c r="Q248" s="10"/>
      <c r="R248" s="11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</row>
    <row r="249" spans="1:51" ht="15" x14ac:dyDescent="0.25">
      <c r="A249">
        <v>1057</v>
      </c>
      <c r="B249" t="s">
        <v>1509</v>
      </c>
      <c r="C249" t="str">
        <f t="shared" si="17"/>
        <v>1301</v>
      </c>
      <c r="D249" t="str">
        <f t="shared" si="18"/>
        <v>1011</v>
      </c>
      <c r="E249" t="str">
        <f t="shared" si="19"/>
        <v>0000</v>
      </c>
      <c r="F249" t="s">
        <v>1762</v>
      </c>
      <c r="G249" s="8">
        <v>6440</v>
      </c>
      <c r="H249" s="8">
        <v>3179.91</v>
      </c>
      <c r="I249" s="8">
        <f t="shared" si="21"/>
        <v>6359.82</v>
      </c>
      <c r="J249" s="56">
        <f>VLOOKUP(D249,'Lookup Areas'!$E$4:$G$258,2,FALSE)</f>
        <v>0.01</v>
      </c>
      <c r="L249" s="57">
        <f t="shared" si="20"/>
        <v>6423.4182000000001</v>
      </c>
      <c r="M249" s="8"/>
      <c r="N249" s="8"/>
      <c r="O249" s="8"/>
      <c r="Q249" s="10"/>
      <c r="R249" s="11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</row>
    <row r="250" spans="1:51" ht="15" x14ac:dyDescent="0.25">
      <c r="A250">
        <v>11</v>
      </c>
      <c r="B250" t="s">
        <v>1763</v>
      </c>
      <c r="C250" t="str">
        <f t="shared" si="17"/>
        <v>0101</v>
      </c>
      <c r="D250" t="str">
        <f t="shared" si="18"/>
        <v>1012</v>
      </c>
      <c r="E250" t="str">
        <f t="shared" si="19"/>
        <v>0000</v>
      </c>
      <c r="F250" t="s">
        <v>1764</v>
      </c>
      <c r="G250" s="8">
        <v>0</v>
      </c>
      <c r="H250" s="8">
        <v>0</v>
      </c>
      <c r="I250" s="8">
        <f t="shared" si="21"/>
        <v>0</v>
      </c>
      <c r="J250" s="56">
        <f>VLOOKUP(D250,'Lookup Areas'!$E$4:$G$258,2,FALSE)</f>
        <v>0.01</v>
      </c>
      <c r="L250" s="57">
        <f t="shared" si="20"/>
        <v>0</v>
      </c>
      <c r="M250" s="8"/>
      <c r="N250" s="8"/>
      <c r="O250" s="8"/>
      <c r="Q250" s="10"/>
      <c r="R250" s="11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</row>
    <row r="251" spans="1:51" ht="15" x14ac:dyDescent="0.25">
      <c r="A251">
        <v>61</v>
      </c>
      <c r="B251" t="s">
        <v>1807</v>
      </c>
      <c r="C251" t="str">
        <f t="shared" si="17"/>
        <v>0102</v>
      </c>
      <c r="D251" t="str">
        <f t="shared" si="18"/>
        <v>1012</v>
      </c>
      <c r="E251" t="str">
        <f t="shared" si="19"/>
        <v>0000</v>
      </c>
      <c r="F251" t="s">
        <v>1764</v>
      </c>
      <c r="G251" s="8">
        <v>0</v>
      </c>
      <c r="H251" s="8">
        <v>0</v>
      </c>
      <c r="I251" s="8">
        <f t="shared" si="21"/>
        <v>0</v>
      </c>
      <c r="J251" s="56">
        <f>VLOOKUP(D251,'Lookup Areas'!$E$4:$G$258,2,FALSE)</f>
        <v>0.01</v>
      </c>
      <c r="L251" s="57">
        <f t="shared" si="20"/>
        <v>0</v>
      </c>
      <c r="M251" s="8"/>
      <c r="N251" s="8"/>
      <c r="O251" s="8"/>
      <c r="Q251" s="10"/>
      <c r="R251" s="11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</row>
    <row r="252" spans="1:51" ht="15" x14ac:dyDescent="0.25">
      <c r="A252">
        <v>106</v>
      </c>
      <c r="B252" t="s">
        <v>1850</v>
      </c>
      <c r="C252" t="str">
        <f t="shared" si="17"/>
        <v>0201</v>
      </c>
      <c r="D252" t="str">
        <f t="shared" si="18"/>
        <v>1012</v>
      </c>
      <c r="E252" t="str">
        <f t="shared" si="19"/>
        <v>0007</v>
      </c>
      <c r="F252" t="s">
        <v>1851</v>
      </c>
      <c r="G252" s="8">
        <v>0</v>
      </c>
      <c r="H252" s="8">
        <v>0</v>
      </c>
      <c r="I252" s="8">
        <f t="shared" si="21"/>
        <v>0</v>
      </c>
      <c r="J252" s="56">
        <f>VLOOKUP(D252,'Lookup Areas'!$E$4:$G$258,2,FALSE)</f>
        <v>0.01</v>
      </c>
      <c r="L252" s="57">
        <f t="shared" si="20"/>
        <v>0</v>
      </c>
      <c r="M252" s="8"/>
      <c r="N252" s="8"/>
      <c r="O252" s="8"/>
      <c r="Q252" s="10"/>
      <c r="R252" s="11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</row>
    <row r="253" spans="1:51" ht="15" x14ac:dyDescent="0.25">
      <c r="A253">
        <v>107</v>
      </c>
      <c r="B253" t="s">
        <v>1852</v>
      </c>
      <c r="C253" t="str">
        <f t="shared" si="17"/>
        <v>0201</v>
      </c>
      <c r="D253" t="str">
        <f t="shared" si="18"/>
        <v>1012</v>
      </c>
      <c r="E253" t="str">
        <f t="shared" si="19"/>
        <v>0008</v>
      </c>
      <c r="F253" t="s">
        <v>1853</v>
      </c>
      <c r="G253" s="8">
        <v>0</v>
      </c>
      <c r="H253" s="8">
        <v>0</v>
      </c>
      <c r="I253" s="8">
        <f t="shared" si="21"/>
        <v>0</v>
      </c>
      <c r="J253" s="56">
        <f>VLOOKUP(D253,'Lookup Areas'!$E$4:$G$258,2,FALSE)</f>
        <v>0.01</v>
      </c>
      <c r="L253" s="57">
        <f t="shared" si="20"/>
        <v>0</v>
      </c>
      <c r="M253" s="8"/>
      <c r="N253" s="8"/>
      <c r="O253" s="8"/>
      <c r="Q253" s="10"/>
      <c r="R253" s="11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</row>
    <row r="254" spans="1:51" ht="15" x14ac:dyDescent="0.25">
      <c r="A254">
        <v>108</v>
      </c>
      <c r="B254" t="s">
        <v>1854</v>
      </c>
      <c r="C254" t="str">
        <f t="shared" si="17"/>
        <v>0201</v>
      </c>
      <c r="D254" t="str">
        <f t="shared" si="18"/>
        <v>1012</v>
      </c>
      <c r="E254" t="str">
        <f t="shared" si="19"/>
        <v>0009</v>
      </c>
      <c r="F254" t="s">
        <v>1855</v>
      </c>
      <c r="G254" s="8">
        <v>0</v>
      </c>
      <c r="H254" s="8">
        <v>0</v>
      </c>
      <c r="I254" s="8">
        <f t="shared" si="21"/>
        <v>0</v>
      </c>
      <c r="J254" s="56">
        <f>VLOOKUP(D254,'Lookup Areas'!$E$4:$G$258,2,FALSE)</f>
        <v>0.01</v>
      </c>
      <c r="L254" s="57">
        <f t="shared" si="20"/>
        <v>0</v>
      </c>
      <c r="M254" s="8"/>
      <c r="N254" s="8"/>
      <c r="O254" s="8"/>
      <c r="Q254" s="10"/>
      <c r="R254" s="11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</row>
    <row r="255" spans="1:51" ht="15" x14ac:dyDescent="0.25">
      <c r="A255">
        <v>218</v>
      </c>
      <c r="B255" t="s">
        <v>1960</v>
      </c>
      <c r="C255" t="str">
        <f t="shared" si="17"/>
        <v>0202</v>
      </c>
      <c r="D255" t="str">
        <f t="shared" si="18"/>
        <v>1012</v>
      </c>
      <c r="E255" t="str">
        <f t="shared" si="19"/>
        <v>0000</v>
      </c>
      <c r="F255" t="s">
        <v>1764</v>
      </c>
      <c r="G255" s="8">
        <v>0</v>
      </c>
      <c r="H255" s="8">
        <v>0</v>
      </c>
      <c r="I255" s="8">
        <f t="shared" si="21"/>
        <v>0</v>
      </c>
      <c r="J255" s="56">
        <f>VLOOKUP(D255,'Lookup Areas'!$E$4:$G$258,2,FALSE)</f>
        <v>0.01</v>
      </c>
      <c r="L255" s="57">
        <f t="shared" si="20"/>
        <v>0</v>
      </c>
      <c r="M255" s="8"/>
      <c r="N255" s="8"/>
      <c r="O255" s="8"/>
      <c r="Q255" s="10"/>
      <c r="R255" s="11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</row>
    <row r="256" spans="1:51" ht="15" x14ac:dyDescent="0.25">
      <c r="A256">
        <v>247</v>
      </c>
      <c r="B256" t="s">
        <v>1971</v>
      </c>
      <c r="C256" t="str">
        <f t="shared" si="17"/>
        <v>0203</v>
      </c>
      <c r="D256" t="str">
        <f t="shared" si="18"/>
        <v>1012</v>
      </c>
      <c r="E256" t="str">
        <f t="shared" si="19"/>
        <v>0000</v>
      </c>
      <c r="F256" t="s">
        <v>1764</v>
      </c>
      <c r="G256" s="8">
        <v>0</v>
      </c>
      <c r="H256" s="8">
        <v>0</v>
      </c>
      <c r="I256" s="8">
        <f t="shared" si="21"/>
        <v>0</v>
      </c>
      <c r="J256" s="56">
        <f>VLOOKUP(D256,'Lookup Areas'!$E$4:$G$258,2,FALSE)</f>
        <v>0.01</v>
      </c>
      <c r="L256" s="57">
        <f t="shared" si="20"/>
        <v>0</v>
      </c>
      <c r="M256" s="8"/>
      <c r="N256" s="8"/>
      <c r="O256" s="8"/>
      <c r="Q256" s="10"/>
      <c r="R256" s="11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</row>
    <row r="257" spans="1:51" ht="15" x14ac:dyDescent="0.25">
      <c r="A257">
        <v>333</v>
      </c>
      <c r="B257" t="s">
        <v>2037</v>
      </c>
      <c r="C257" t="str">
        <f t="shared" si="17"/>
        <v>0205</v>
      </c>
      <c r="D257" t="str">
        <f t="shared" si="18"/>
        <v>1012</v>
      </c>
      <c r="E257" t="str">
        <f t="shared" si="19"/>
        <v>0003</v>
      </c>
      <c r="F257" t="s">
        <v>2038</v>
      </c>
      <c r="G257" s="8">
        <v>0</v>
      </c>
      <c r="H257" s="8">
        <v>0</v>
      </c>
      <c r="I257" s="8">
        <f t="shared" si="21"/>
        <v>0</v>
      </c>
      <c r="J257" s="56">
        <f>VLOOKUP(D257,'Lookup Areas'!$E$4:$G$258,2,FALSE)</f>
        <v>0.01</v>
      </c>
      <c r="L257" s="57">
        <f t="shared" si="20"/>
        <v>0</v>
      </c>
      <c r="M257" s="8"/>
      <c r="N257" s="8"/>
      <c r="O257" s="8"/>
      <c r="Q257" s="10"/>
      <c r="R257" s="11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</row>
    <row r="258" spans="1:51" ht="15" x14ac:dyDescent="0.25">
      <c r="A258">
        <v>334</v>
      </c>
      <c r="B258" t="s">
        <v>2039</v>
      </c>
      <c r="C258" t="str">
        <f t="shared" si="17"/>
        <v>0205</v>
      </c>
      <c r="D258" t="str">
        <f t="shared" si="18"/>
        <v>1012</v>
      </c>
      <c r="E258" t="str">
        <f t="shared" si="19"/>
        <v>0004</v>
      </c>
      <c r="F258" t="s">
        <v>2038</v>
      </c>
      <c r="G258" s="8">
        <v>0</v>
      </c>
      <c r="H258" s="8">
        <v>0</v>
      </c>
      <c r="I258" s="8">
        <f t="shared" si="21"/>
        <v>0</v>
      </c>
      <c r="J258" s="56">
        <f>VLOOKUP(D258,'Lookup Areas'!$E$4:$G$258,2,FALSE)</f>
        <v>0.01</v>
      </c>
      <c r="L258" s="57">
        <f t="shared" si="20"/>
        <v>0</v>
      </c>
      <c r="M258" s="8"/>
      <c r="N258" s="8"/>
      <c r="O258" s="8"/>
      <c r="Q258" s="10"/>
      <c r="R258" s="11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</row>
    <row r="259" spans="1:51" ht="15" x14ac:dyDescent="0.25">
      <c r="A259">
        <v>335</v>
      </c>
      <c r="B259" t="s">
        <v>2040</v>
      </c>
      <c r="C259" t="str">
        <f t="shared" si="17"/>
        <v>0205</v>
      </c>
      <c r="D259" t="str">
        <f t="shared" si="18"/>
        <v>1012</v>
      </c>
      <c r="E259" t="str">
        <f t="shared" si="19"/>
        <v>0005</v>
      </c>
      <c r="F259" t="s">
        <v>2041</v>
      </c>
      <c r="G259" s="8">
        <v>0</v>
      </c>
      <c r="H259" s="8">
        <v>0</v>
      </c>
      <c r="I259" s="8">
        <f t="shared" si="21"/>
        <v>0</v>
      </c>
      <c r="J259" s="56">
        <f>VLOOKUP(D259,'Lookup Areas'!$E$4:$G$258,2,FALSE)</f>
        <v>0.01</v>
      </c>
      <c r="L259" s="57">
        <f t="shared" si="20"/>
        <v>0</v>
      </c>
      <c r="M259" s="8"/>
      <c r="N259" s="8"/>
      <c r="O259" s="8"/>
      <c r="Q259" s="10"/>
      <c r="R259" s="1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</row>
    <row r="260" spans="1:51" ht="15" x14ac:dyDescent="0.25">
      <c r="A260">
        <v>336</v>
      </c>
      <c r="B260" t="s">
        <v>2042</v>
      </c>
      <c r="C260" t="str">
        <f t="shared" si="17"/>
        <v>0205</v>
      </c>
      <c r="D260" t="str">
        <f t="shared" si="18"/>
        <v>1012</v>
      </c>
      <c r="E260" t="str">
        <f t="shared" si="19"/>
        <v>0006</v>
      </c>
      <c r="F260" t="s">
        <v>2043</v>
      </c>
      <c r="G260" s="8">
        <v>0</v>
      </c>
      <c r="H260" s="8">
        <v>0</v>
      </c>
      <c r="I260" s="8">
        <f t="shared" si="21"/>
        <v>0</v>
      </c>
      <c r="J260" s="56">
        <f>VLOOKUP(D260,'Lookup Areas'!$E$4:$G$258,2,FALSE)</f>
        <v>0.01</v>
      </c>
      <c r="L260" s="57">
        <f t="shared" si="20"/>
        <v>0</v>
      </c>
      <c r="M260" s="8"/>
      <c r="N260" s="8"/>
      <c r="O260" s="8"/>
      <c r="Q260" s="10"/>
      <c r="R260" s="1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</row>
    <row r="261" spans="1:51" ht="15" x14ac:dyDescent="0.25">
      <c r="A261">
        <v>426</v>
      </c>
      <c r="B261" t="s">
        <v>2090</v>
      </c>
      <c r="C261" t="str">
        <f t="shared" si="17"/>
        <v>0301</v>
      </c>
      <c r="D261" t="str">
        <f t="shared" si="18"/>
        <v>1012</v>
      </c>
      <c r="E261" t="str">
        <f t="shared" si="19"/>
        <v>0000</v>
      </c>
      <c r="F261" t="s">
        <v>1764</v>
      </c>
      <c r="G261" s="8">
        <v>0</v>
      </c>
      <c r="H261" s="8">
        <v>0</v>
      </c>
      <c r="I261" s="8">
        <f t="shared" si="21"/>
        <v>0</v>
      </c>
      <c r="J261" s="56">
        <f>VLOOKUP(D261,'Lookup Areas'!$E$4:$G$258,2,FALSE)</f>
        <v>0.01</v>
      </c>
      <c r="L261" s="57">
        <f t="shared" si="20"/>
        <v>0</v>
      </c>
      <c r="M261" s="8"/>
      <c r="N261" s="8"/>
      <c r="O261" s="8"/>
      <c r="Q261" s="10"/>
      <c r="R261" s="1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</row>
    <row r="262" spans="1:51" ht="15" x14ac:dyDescent="0.25">
      <c r="A262">
        <v>464</v>
      </c>
      <c r="B262" t="s">
        <v>2124</v>
      </c>
      <c r="C262" t="str">
        <f t="shared" si="17"/>
        <v>0501</v>
      </c>
      <c r="D262" t="str">
        <f t="shared" si="18"/>
        <v>1012</v>
      </c>
      <c r="E262" t="str">
        <f t="shared" si="19"/>
        <v>0000</v>
      </c>
      <c r="F262" t="s">
        <v>1764</v>
      </c>
      <c r="G262" s="8">
        <v>0</v>
      </c>
      <c r="H262" s="8">
        <v>0</v>
      </c>
      <c r="I262" s="8">
        <f t="shared" si="21"/>
        <v>0</v>
      </c>
      <c r="J262" s="56">
        <f>VLOOKUP(D262,'Lookup Areas'!$E$4:$G$258,2,FALSE)</f>
        <v>0.01</v>
      </c>
      <c r="L262" s="57">
        <f t="shared" si="20"/>
        <v>0</v>
      </c>
      <c r="M262" s="8"/>
      <c r="N262" s="8"/>
      <c r="O262" s="8"/>
      <c r="Q262" s="10"/>
      <c r="R262" s="11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</row>
    <row r="263" spans="1:51" ht="15" x14ac:dyDescent="0.25">
      <c r="A263">
        <v>490</v>
      </c>
      <c r="B263" t="s">
        <v>2142</v>
      </c>
      <c r="C263" t="str">
        <f t="shared" si="17"/>
        <v>0503</v>
      </c>
      <c r="D263" t="str">
        <f t="shared" si="18"/>
        <v>1012</v>
      </c>
      <c r="E263" t="str">
        <f t="shared" si="19"/>
        <v>0000</v>
      </c>
      <c r="F263" t="s">
        <v>1764</v>
      </c>
      <c r="G263" s="8">
        <v>0</v>
      </c>
      <c r="H263" s="8">
        <v>0</v>
      </c>
      <c r="I263" s="8">
        <f t="shared" si="21"/>
        <v>0</v>
      </c>
      <c r="J263" s="56">
        <f>VLOOKUP(D263,'Lookup Areas'!$E$4:$G$258,2,FALSE)</f>
        <v>0.01</v>
      </c>
      <c r="L263" s="57">
        <f t="shared" si="20"/>
        <v>0</v>
      </c>
      <c r="M263" s="8"/>
      <c r="N263" s="8"/>
      <c r="O263" s="8"/>
      <c r="Q263" s="10"/>
      <c r="R263" s="11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</row>
    <row r="264" spans="1:51" ht="15" x14ac:dyDescent="0.25">
      <c r="A264">
        <v>550</v>
      </c>
      <c r="B264" t="s">
        <v>2200</v>
      </c>
      <c r="C264" t="str">
        <f t="shared" ref="C264:C327" si="22">LEFT(B264,4)</f>
        <v>0507</v>
      </c>
      <c r="D264" t="str">
        <f t="shared" ref="D264:D327" si="23">MID(B264,6,4)</f>
        <v>1012</v>
      </c>
      <c r="E264" t="str">
        <f t="shared" ref="E264:E327" si="24">RIGHT(B264,4)</f>
        <v>0010</v>
      </c>
      <c r="F264" t="s">
        <v>2038</v>
      </c>
      <c r="G264" s="8">
        <v>0</v>
      </c>
      <c r="H264" s="8">
        <v>0</v>
      </c>
      <c r="I264" s="8">
        <f t="shared" si="21"/>
        <v>0</v>
      </c>
      <c r="J264" s="56">
        <f>VLOOKUP(D264,'Lookup Areas'!$E$4:$G$258,2,FALSE)</f>
        <v>0.01</v>
      </c>
      <c r="L264" s="57">
        <f t="shared" ref="L264:L327" si="25">I264+(I264*J264)</f>
        <v>0</v>
      </c>
      <c r="M264" s="8"/>
      <c r="N264" s="8"/>
      <c r="O264" s="8"/>
      <c r="Q264" s="10"/>
      <c r="R264" s="11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</row>
    <row r="265" spans="1:51" ht="15" x14ac:dyDescent="0.25">
      <c r="A265">
        <v>551</v>
      </c>
      <c r="B265" t="s">
        <v>2201</v>
      </c>
      <c r="C265" t="str">
        <f t="shared" si="22"/>
        <v>0507</v>
      </c>
      <c r="D265" t="str">
        <f t="shared" si="23"/>
        <v>1012</v>
      </c>
      <c r="E265" t="str">
        <f t="shared" si="24"/>
        <v>0011</v>
      </c>
      <c r="F265" t="s">
        <v>2202</v>
      </c>
      <c r="G265" s="8">
        <v>0</v>
      </c>
      <c r="H265" s="8">
        <v>0</v>
      </c>
      <c r="I265" s="8">
        <f t="shared" si="21"/>
        <v>0</v>
      </c>
      <c r="J265" s="56">
        <f>VLOOKUP(D265,'Lookup Areas'!$E$4:$G$258,2,FALSE)</f>
        <v>0.01</v>
      </c>
      <c r="L265" s="57">
        <f t="shared" si="25"/>
        <v>0</v>
      </c>
      <c r="M265" s="8"/>
      <c r="N265" s="8"/>
      <c r="O265" s="8"/>
      <c r="Q265" s="10"/>
      <c r="R265" s="1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</row>
    <row r="266" spans="1:51" ht="15" x14ac:dyDescent="0.25">
      <c r="A266">
        <v>593</v>
      </c>
      <c r="B266" t="s">
        <v>2227</v>
      </c>
      <c r="C266" t="str">
        <f t="shared" si="22"/>
        <v>0601</v>
      </c>
      <c r="D266" t="str">
        <f t="shared" si="23"/>
        <v>1012</v>
      </c>
      <c r="E266" t="str">
        <f t="shared" si="24"/>
        <v>0000</v>
      </c>
      <c r="F266" t="s">
        <v>1764</v>
      </c>
      <c r="G266" s="8">
        <v>0</v>
      </c>
      <c r="H266" s="8">
        <v>0</v>
      </c>
      <c r="I266" s="8">
        <f t="shared" ref="I266:I329" si="26">H266*2</f>
        <v>0</v>
      </c>
      <c r="J266" s="56">
        <f>VLOOKUP(D266,'Lookup Areas'!$E$4:$G$258,2,FALSE)</f>
        <v>0.01</v>
      </c>
      <c r="L266" s="57">
        <f t="shared" si="25"/>
        <v>0</v>
      </c>
      <c r="M266" s="8"/>
      <c r="N266" s="8"/>
      <c r="O266" s="8"/>
      <c r="Q266" s="10"/>
      <c r="R266" s="11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</row>
    <row r="267" spans="1:51" ht="15" x14ac:dyDescent="0.25">
      <c r="A267">
        <v>620</v>
      </c>
      <c r="B267" t="s">
        <v>2235</v>
      </c>
      <c r="C267" t="str">
        <f t="shared" si="22"/>
        <v>0701</v>
      </c>
      <c r="D267" t="str">
        <f t="shared" si="23"/>
        <v>1012</v>
      </c>
      <c r="E267" t="str">
        <f t="shared" si="24"/>
        <v>0000</v>
      </c>
      <c r="F267" t="s">
        <v>1764</v>
      </c>
      <c r="G267" s="8">
        <v>0</v>
      </c>
      <c r="H267" s="8">
        <v>0</v>
      </c>
      <c r="I267" s="8">
        <f t="shared" si="26"/>
        <v>0</v>
      </c>
      <c r="J267" s="56">
        <f>VLOOKUP(D267,'Lookup Areas'!$E$4:$G$258,2,FALSE)</f>
        <v>0.01</v>
      </c>
      <c r="L267" s="57">
        <f t="shared" si="25"/>
        <v>0</v>
      </c>
      <c r="M267" s="8"/>
      <c r="N267" s="8"/>
      <c r="O267" s="8"/>
      <c r="Q267" s="10"/>
      <c r="R267" s="11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</row>
    <row r="268" spans="1:51" ht="15" x14ac:dyDescent="0.25">
      <c r="A268">
        <v>666</v>
      </c>
      <c r="B268" t="s">
        <v>2263</v>
      </c>
      <c r="C268" t="str">
        <f t="shared" si="22"/>
        <v>0704</v>
      </c>
      <c r="D268" t="str">
        <f t="shared" si="23"/>
        <v>1012</v>
      </c>
      <c r="E268" t="str">
        <f t="shared" si="24"/>
        <v>0000</v>
      </c>
      <c r="F268" t="s">
        <v>1764</v>
      </c>
      <c r="G268" s="8">
        <v>0</v>
      </c>
      <c r="H268" s="8">
        <v>0</v>
      </c>
      <c r="I268" s="8">
        <f t="shared" si="26"/>
        <v>0</v>
      </c>
      <c r="J268" s="56">
        <f>VLOOKUP(D268,'Lookup Areas'!$E$4:$G$258,2,FALSE)</f>
        <v>0.01</v>
      </c>
      <c r="L268" s="57">
        <f t="shared" si="25"/>
        <v>0</v>
      </c>
      <c r="M268" s="8"/>
      <c r="N268" s="8"/>
      <c r="O268" s="8"/>
      <c r="Q268" s="10"/>
      <c r="R268" s="11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</row>
    <row r="269" spans="1:51" ht="15" x14ac:dyDescent="0.25">
      <c r="A269">
        <v>698</v>
      </c>
      <c r="B269" t="s">
        <v>2291</v>
      </c>
      <c r="C269" t="str">
        <f t="shared" si="22"/>
        <v>0801</v>
      </c>
      <c r="D269" t="str">
        <f t="shared" si="23"/>
        <v>1012</v>
      </c>
      <c r="E269" t="str">
        <f t="shared" si="24"/>
        <v>0015</v>
      </c>
      <c r="F269" t="s">
        <v>2292</v>
      </c>
      <c r="G269" s="8">
        <v>0</v>
      </c>
      <c r="H269" s="8">
        <v>0</v>
      </c>
      <c r="I269" s="8">
        <f t="shared" si="26"/>
        <v>0</v>
      </c>
      <c r="J269" s="56">
        <f>VLOOKUP(D269,'Lookup Areas'!$E$4:$G$258,2,FALSE)</f>
        <v>0.01</v>
      </c>
      <c r="L269" s="57">
        <f t="shared" si="25"/>
        <v>0</v>
      </c>
      <c r="M269" s="8"/>
      <c r="N269" s="8"/>
      <c r="O269" s="8"/>
      <c r="Q269" s="10"/>
      <c r="R269" s="11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</row>
    <row r="270" spans="1:51" ht="15" x14ac:dyDescent="0.25">
      <c r="A270">
        <v>699</v>
      </c>
      <c r="B270" t="s">
        <v>2293</v>
      </c>
      <c r="C270" t="str">
        <f t="shared" si="22"/>
        <v>0801</v>
      </c>
      <c r="D270" t="str">
        <f t="shared" si="23"/>
        <v>1012</v>
      </c>
      <c r="E270" t="str">
        <f t="shared" si="24"/>
        <v>0016</v>
      </c>
      <c r="F270" t="s">
        <v>2294</v>
      </c>
      <c r="G270" s="8">
        <v>0</v>
      </c>
      <c r="H270" s="8">
        <v>0</v>
      </c>
      <c r="I270" s="8">
        <f t="shared" si="26"/>
        <v>0</v>
      </c>
      <c r="J270" s="56">
        <f>VLOOKUP(D270,'Lookup Areas'!$E$4:$G$258,2,FALSE)</f>
        <v>0.01</v>
      </c>
      <c r="L270" s="57">
        <f t="shared" si="25"/>
        <v>0</v>
      </c>
      <c r="M270" s="8"/>
      <c r="N270" s="8"/>
      <c r="O270" s="8"/>
      <c r="Q270" s="10"/>
      <c r="R270" s="11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</row>
    <row r="271" spans="1:51" ht="15" x14ac:dyDescent="0.25">
      <c r="A271">
        <v>746</v>
      </c>
      <c r="B271" t="s">
        <v>2342</v>
      </c>
      <c r="C271" t="str">
        <f t="shared" si="22"/>
        <v>0903</v>
      </c>
      <c r="D271" t="str">
        <f t="shared" si="23"/>
        <v>1012</v>
      </c>
      <c r="E271" t="str">
        <f t="shared" si="24"/>
        <v>0000</v>
      </c>
      <c r="F271" t="s">
        <v>1764</v>
      </c>
      <c r="G271" s="8">
        <v>0</v>
      </c>
      <c r="H271" s="8">
        <v>0</v>
      </c>
      <c r="I271" s="8">
        <f t="shared" si="26"/>
        <v>0</v>
      </c>
      <c r="J271" s="56">
        <f>VLOOKUP(D271,'Lookup Areas'!$E$4:$G$258,2,FALSE)</f>
        <v>0.01</v>
      </c>
      <c r="L271" s="57">
        <f t="shared" si="25"/>
        <v>0</v>
      </c>
      <c r="M271" s="8"/>
      <c r="N271" s="8"/>
      <c r="O271" s="8"/>
      <c r="Q271" s="10"/>
      <c r="R271" s="11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</row>
    <row r="272" spans="1:51" ht="15" x14ac:dyDescent="0.25">
      <c r="A272">
        <v>769</v>
      </c>
      <c r="B272" t="s">
        <v>2358</v>
      </c>
      <c r="C272" t="str">
        <f t="shared" si="22"/>
        <v>1001</v>
      </c>
      <c r="D272" t="str">
        <f t="shared" si="23"/>
        <v>1012</v>
      </c>
      <c r="E272" t="str">
        <f t="shared" si="24"/>
        <v>0000</v>
      </c>
      <c r="F272" t="s">
        <v>1764</v>
      </c>
      <c r="G272" s="8">
        <v>0</v>
      </c>
      <c r="H272" s="8">
        <v>0</v>
      </c>
      <c r="I272" s="8">
        <f t="shared" si="26"/>
        <v>0</v>
      </c>
      <c r="J272" s="56">
        <f>VLOOKUP(D272,'Lookup Areas'!$E$4:$G$258,2,FALSE)</f>
        <v>0.01</v>
      </c>
      <c r="L272" s="57">
        <f t="shared" si="25"/>
        <v>0</v>
      </c>
      <c r="M272" s="8"/>
      <c r="N272" s="8"/>
      <c r="O272" s="8"/>
      <c r="Q272" s="10"/>
      <c r="R272" s="11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</row>
    <row r="273" spans="1:51" ht="15" x14ac:dyDescent="0.25">
      <c r="A273">
        <v>846</v>
      </c>
      <c r="B273" t="s">
        <v>2403</v>
      </c>
      <c r="C273" t="str">
        <f t="shared" si="22"/>
        <v>1011</v>
      </c>
      <c r="D273" t="str">
        <f t="shared" si="23"/>
        <v>1012</v>
      </c>
      <c r="E273" t="str">
        <f t="shared" si="24"/>
        <v>0000</v>
      </c>
      <c r="F273" t="s">
        <v>1764</v>
      </c>
      <c r="G273" s="8">
        <v>0</v>
      </c>
      <c r="H273" s="8">
        <v>0</v>
      </c>
      <c r="I273" s="8">
        <f t="shared" si="26"/>
        <v>0</v>
      </c>
      <c r="J273" s="56">
        <f>VLOOKUP(D273,'Lookup Areas'!$E$4:$G$258,2,FALSE)</f>
        <v>0.01</v>
      </c>
      <c r="L273" s="57">
        <f t="shared" si="25"/>
        <v>0</v>
      </c>
      <c r="M273" s="8"/>
      <c r="N273" s="8"/>
      <c r="O273" s="8"/>
      <c r="Q273" s="10"/>
      <c r="R273" s="11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</row>
    <row r="274" spans="1:51" ht="15" x14ac:dyDescent="0.25">
      <c r="A274">
        <v>909</v>
      </c>
      <c r="B274" t="s">
        <v>2424</v>
      </c>
      <c r="C274" t="str">
        <f t="shared" si="22"/>
        <v>1101</v>
      </c>
      <c r="D274" t="str">
        <f t="shared" si="23"/>
        <v>1012</v>
      </c>
      <c r="E274" t="str">
        <f t="shared" si="24"/>
        <v>0000</v>
      </c>
      <c r="F274" t="s">
        <v>1764</v>
      </c>
      <c r="G274" s="8">
        <v>0</v>
      </c>
      <c r="H274" s="8">
        <v>0</v>
      </c>
      <c r="I274" s="8">
        <f t="shared" si="26"/>
        <v>0</v>
      </c>
      <c r="J274" s="56">
        <f>VLOOKUP(D274,'Lookup Areas'!$E$4:$G$258,2,FALSE)</f>
        <v>0.01</v>
      </c>
      <c r="L274" s="57">
        <f t="shared" si="25"/>
        <v>0</v>
      </c>
      <c r="M274" s="8"/>
      <c r="N274" s="8"/>
      <c r="O274" s="8"/>
      <c r="Q274" s="10"/>
      <c r="R274" s="11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</row>
    <row r="275" spans="1:51" ht="15" x14ac:dyDescent="0.25">
      <c r="A275">
        <v>979</v>
      </c>
      <c r="B275" t="s">
        <v>2455</v>
      </c>
      <c r="C275" t="str">
        <f t="shared" si="22"/>
        <v>1201</v>
      </c>
      <c r="D275" t="str">
        <f t="shared" si="23"/>
        <v>1012</v>
      </c>
      <c r="E275" t="str">
        <f t="shared" si="24"/>
        <v>0000</v>
      </c>
      <c r="F275" t="s">
        <v>1764</v>
      </c>
      <c r="G275" s="8">
        <v>0</v>
      </c>
      <c r="H275" s="8">
        <v>0</v>
      </c>
      <c r="I275" s="8">
        <f t="shared" si="26"/>
        <v>0</v>
      </c>
      <c r="J275" s="56">
        <f>VLOOKUP(D275,'Lookup Areas'!$E$4:$G$258,2,FALSE)</f>
        <v>0.01</v>
      </c>
      <c r="L275" s="57">
        <f t="shared" si="25"/>
        <v>0</v>
      </c>
      <c r="M275" s="8"/>
      <c r="N275" s="8"/>
      <c r="O275" s="8"/>
      <c r="Q275" s="10"/>
      <c r="R275" s="11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</row>
    <row r="276" spans="1:51" ht="15" x14ac:dyDescent="0.25">
      <c r="A276">
        <v>1058</v>
      </c>
      <c r="B276" t="s">
        <v>2491</v>
      </c>
      <c r="C276" t="str">
        <f t="shared" si="22"/>
        <v>1301</v>
      </c>
      <c r="D276" t="str">
        <f t="shared" si="23"/>
        <v>1012</v>
      </c>
      <c r="E276" t="str">
        <f t="shared" si="24"/>
        <v>0000</v>
      </c>
      <c r="F276" t="s">
        <v>1764</v>
      </c>
      <c r="G276" s="8">
        <v>0</v>
      </c>
      <c r="H276" s="8">
        <v>0</v>
      </c>
      <c r="I276" s="8">
        <f t="shared" si="26"/>
        <v>0</v>
      </c>
      <c r="J276" s="56">
        <f>VLOOKUP(D276,'Lookup Areas'!$E$4:$G$258,2,FALSE)</f>
        <v>0.01</v>
      </c>
      <c r="L276" s="57">
        <f t="shared" si="25"/>
        <v>0</v>
      </c>
      <c r="M276" s="8"/>
      <c r="N276" s="8"/>
      <c r="O276" s="8"/>
      <c r="Q276" s="10"/>
      <c r="R276" s="11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</row>
    <row r="277" spans="1:51" ht="15" x14ac:dyDescent="0.25">
      <c r="A277">
        <v>12</v>
      </c>
      <c r="B277" t="s">
        <v>855</v>
      </c>
      <c r="C277" t="str">
        <f t="shared" si="22"/>
        <v>0101</v>
      </c>
      <c r="D277" t="str">
        <f t="shared" si="23"/>
        <v>1013</v>
      </c>
      <c r="E277" t="str">
        <f t="shared" si="24"/>
        <v>0000</v>
      </c>
      <c r="F277" t="s">
        <v>1765</v>
      </c>
      <c r="G277" s="8">
        <v>0</v>
      </c>
      <c r="H277" s="8">
        <v>164000</v>
      </c>
      <c r="I277" s="8">
        <f t="shared" si="26"/>
        <v>328000</v>
      </c>
      <c r="J277" s="56">
        <f>VLOOKUP(D277,'Lookup Areas'!$E$4:$G$258,2,FALSE)</f>
        <v>0.01</v>
      </c>
      <c r="L277" s="57">
        <f t="shared" si="25"/>
        <v>331280</v>
      </c>
      <c r="M277" s="8"/>
      <c r="N277" s="8"/>
      <c r="O277" s="8"/>
      <c r="Q277" s="10"/>
      <c r="R277" s="11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</row>
    <row r="278" spans="1:51" ht="15" x14ac:dyDescent="0.25">
      <c r="A278">
        <v>13</v>
      </c>
      <c r="B278" t="s">
        <v>856</v>
      </c>
      <c r="C278" t="str">
        <f t="shared" si="22"/>
        <v>0101</v>
      </c>
      <c r="D278" t="str">
        <f t="shared" si="23"/>
        <v>1050</v>
      </c>
      <c r="E278" t="str">
        <f t="shared" si="24"/>
        <v>0000</v>
      </c>
      <c r="F278" t="s">
        <v>1766</v>
      </c>
      <c r="G278" s="8">
        <v>85650</v>
      </c>
      <c r="H278" s="8">
        <v>39654</v>
      </c>
      <c r="I278" s="8">
        <f t="shared" si="26"/>
        <v>79308</v>
      </c>
      <c r="J278" s="56">
        <f>VLOOKUP(D278,'Lookup Areas'!$E$4:$G$258,2,FALSE)</f>
        <v>0.01</v>
      </c>
      <c r="L278" s="57">
        <f t="shared" si="25"/>
        <v>80101.08</v>
      </c>
      <c r="M278" s="8"/>
      <c r="N278" s="8"/>
      <c r="O278" s="8"/>
      <c r="Q278" s="10"/>
      <c r="R278" s="11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</row>
    <row r="279" spans="1:51" ht="15" x14ac:dyDescent="0.25">
      <c r="A279">
        <v>62</v>
      </c>
      <c r="B279" t="s">
        <v>895</v>
      </c>
      <c r="C279" t="str">
        <f t="shared" si="22"/>
        <v>0102</v>
      </c>
      <c r="D279" t="str">
        <f t="shared" si="23"/>
        <v>1050</v>
      </c>
      <c r="E279" t="str">
        <f t="shared" si="24"/>
        <v>0000</v>
      </c>
      <c r="F279" t="s">
        <v>1766</v>
      </c>
      <c r="G279" s="8">
        <v>19400</v>
      </c>
      <c r="H279" s="8">
        <v>1497</v>
      </c>
      <c r="I279" s="8">
        <f t="shared" si="26"/>
        <v>2994</v>
      </c>
      <c r="J279" s="56">
        <f>VLOOKUP(D279,'Lookup Areas'!$E$4:$G$258,2,FALSE)</f>
        <v>0.01</v>
      </c>
      <c r="L279" s="57">
        <f t="shared" si="25"/>
        <v>3023.94</v>
      </c>
      <c r="M279" s="8"/>
      <c r="N279" s="8"/>
      <c r="O279" s="8"/>
      <c r="Q279" s="10"/>
      <c r="R279" s="11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</row>
    <row r="280" spans="1:51" ht="15" x14ac:dyDescent="0.25">
      <c r="A280">
        <v>109</v>
      </c>
      <c r="B280" t="s">
        <v>920</v>
      </c>
      <c r="C280" t="str">
        <f t="shared" si="22"/>
        <v>0201</v>
      </c>
      <c r="D280" t="str">
        <f t="shared" si="23"/>
        <v>1050</v>
      </c>
      <c r="E280" t="str">
        <f t="shared" si="24"/>
        <v>0007</v>
      </c>
      <c r="F280" t="s">
        <v>1583</v>
      </c>
      <c r="G280" s="8">
        <v>20380</v>
      </c>
      <c r="H280" s="8">
        <v>0</v>
      </c>
      <c r="I280" s="8">
        <f t="shared" si="26"/>
        <v>0</v>
      </c>
      <c r="J280" s="56">
        <f>VLOOKUP(D280,'Lookup Areas'!$E$4:$G$258,2,FALSE)</f>
        <v>0.01</v>
      </c>
      <c r="L280" s="57">
        <f t="shared" si="25"/>
        <v>0</v>
      </c>
      <c r="M280" s="8"/>
      <c r="N280" s="8"/>
      <c r="O280" s="8"/>
      <c r="Q280" s="10"/>
      <c r="R280" s="11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</row>
    <row r="281" spans="1:51" ht="15" x14ac:dyDescent="0.25">
      <c r="A281">
        <v>110</v>
      </c>
      <c r="B281" t="s">
        <v>921</v>
      </c>
      <c r="C281" t="str">
        <f t="shared" si="22"/>
        <v>0201</v>
      </c>
      <c r="D281" t="str">
        <f t="shared" si="23"/>
        <v>1050</v>
      </c>
      <c r="E281" t="str">
        <f t="shared" si="24"/>
        <v>0008</v>
      </c>
      <c r="F281" t="s">
        <v>1856</v>
      </c>
      <c r="G281" s="8">
        <v>214840</v>
      </c>
      <c r="H281" s="8">
        <v>131170.81</v>
      </c>
      <c r="I281" s="8">
        <f t="shared" si="26"/>
        <v>262341.62</v>
      </c>
      <c r="J281" s="56">
        <f>VLOOKUP(D281,'Lookup Areas'!$E$4:$G$258,2,FALSE)</f>
        <v>0.01</v>
      </c>
      <c r="L281" s="57">
        <f t="shared" si="25"/>
        <v>264965.03619999997</v>
      </c>
      <c r="M281" s="8"/>
      <c r="N281" s="8"/>
      <c r="O281" s="8"/>
      <c r="Q281" s="10"/>
      <c r="R281" s="11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</row>
    <row r="282" spans="1:51" ht="15" x14ac:dyDescent="0.25">
      <c r="A282">
        <v>111</v>
      </c>
      <c r="B282" t="s">
        <v>1857</v>
      </c>
      <c r="C282" t="str">
        <f t="shared" si="22"/>
        <v>0201</v>
      </c>
      <c r="D282" t="str">
        <f t="shared" si="23"/>
        <v>1050</v>
      </c>
      <c r="E282" t="str">
        <f t="shared" si="24"/>
        <v>0009</v>
      </c>
      <c r="F282" t="s">
        <v>1858</v>
      </c>
      <c r="G282" s="8">
        <v>0</v>
      </c>
      <c r="H282" s="8">
        <v>0</v>
      </c>
      <c r="I282" s="8">
        <f t="shared" si="26"/>
        <v>0</v>
      </c>
      <c r="J282" s="56">
        <f>VLOOKUP(D282,'Lookup Areas'!$E$4:$G$258,2,FALSE)</f>
        <v>0.01</v>
      </c>
      <c r="L282" s="57">
        <f t="shared" si="25"/>
        <v>0</v>
      </c>
      <c r="M282" s="8"/>
      <c r="N282" s="8"/>
      <c r="O282" s="8"/>
      <c r="Q282" s="10"/>
      <c r="R282" s="11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</row>
    <row r="283" spans="1:51" ht="15" x14ac:dyDescent="0.25">
      <c r="A283">
        <v>219</v>
      </c>
      <c r="B283" t="s">
        <v>987</v>
      </c>
      <c r="C283" t="str">
        <f t="shared" si="22"/>
        <v>0202</v>
      </c>
      <c r="D283" t="str">
        <f t="shared" si="23"/>
        <v>1050</v>
      </c>
      <c r="E283" t="str">
        <f t="shared" si="24"/>
        <v>0000</v>
      </c>
      <c r="F283" t="s">
        <v>1766</v>
      </c>
      <c r="G283" s="8">
        <v>27500</v>
      </c>
      <c r="H283" s="8">
        <v>5713.2000000000007</v>
      </c>
      <c r="I283" s="8">
        <f t="shared" si="26"/>
        <v>11426.400000000001</v>
      </c>
      <c r="J283" s="56">
        <f>VLOOKUP(D283,'Lookup Areas'!$E$4:$G$258,2,FALSE)</f>
        <v>0.01</v>
      </c>
      <c r="L283" s="57">
        <f t="shared" si="25"/>
        <v>11540.664000000001</v>
      </c>
      <c r="M283" s="8"/>
      <c r="N283" s="8"/>
      <c r="O283" s="8"/>
      <c r="Q283" s="10"/>
      <c r="R283" s="11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</row>
    <row r="284" spans="1:51" ht="15" x14ac:dyDescent="0.25">
      <c r="A284">
        <v>248</v>
      </c>
      <c r="B284" t="s">
        <v>1008</v>
      </c>
      <c r="C284" t="str">
        <f t="shared" si="22"/>
        <v>0203</v>
      </c>
      <c r="D284" t="str">
        <f t="shared" si="23"/>
        <v>1050</v>
      </c>
      <c r="E284" t="str">
        <f t="shared" si="24"/>
        <v>0000</v>
      </c>
      <c r="F284" t="s">
        <v>1766</v>
      </c>
      <c r="G284" s="8">
        <v>20460</v>
      </c>
      <c r="H284" s="8">
        <v>9471.6</v>
      </c>
      <c r="I284" s="8">
        <f t="shared" si="26"/>
        <v>18943.2</v>
      </c>
      <c r="J284" s="56">
        <f>VLOOKUP(D284,'Lookup Areas'!$E$4:$G$258,2,FALSE)</f>
        <v>0.01</v>
      </c>
      <c r="L284" s="57">
        <f t="shared" si="25"/>
        <v>19132.632000000001</v>
      </c>
      <c r="M284" s="8"/>
      <c r="N284" s="8"/>
      <c r="O284" s="8"/>
      <c r="Q284" s="10"/>
      <c r="R284" s="11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</row>
    <row r="285" spans="1:51" ht="15" x14ac:dyDescent="0.25">
      <c r="A285">
        <v>271</v>
      </c>
      <c r="B285" t="s">
        <v>1983</v>
      </c>
      <c r="C285" t="str">
        <f t="shared" si="22"/>
        <v>0204</v>
      </c>
      <c r="D285" t="str">
        <f t="shared" si="23"/>
        <v>1050</v>
      </c>
      <c r="E285" t="str">
        <f t="shared" si="24"/>
        <v>0014</v>
      </c>
      <c r="F285" t="s">
        <v>1984</v>
      </c>
      <c r="G285" s="8">
        <v>0</v>
      </c>
      <c r="H285" s="8">
        <v>0</v>
      </c>
      <c r="I285" s="8">
        <f t="shared" si="26"/>
        <v>0</v>
      </c>
      <c r="J285" s="56">
        <f>VLOOKUP(D285,'Lookup Areas'!$E$4:$G$258,2,FALSE)</f>
        <v>0.01</v>
      </c>
      <c r="L285" s="57">
        <f t="shared" si="25"/>
        <v>0</v>
      </c>
      <c r="M285" s="8"/>
      <c r="N285" s="8"/>
      <c r="O285" s="8"/>
      <c r="Q285" s="10"/>
      <c r="R285" s="11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</row>
    <row r="286" spans="1:51" ht="15" x14ac:dyDescent="0.25">
      <c r="A286">
        <v>337</v>
      </c>
      <c r="B286" t="s">
        <v>1061</v>
      </c>
      <c r="C286" t="str">
        <f t="shared" si="22"/>
        <v>0205</v>
      </c>
      <c r="D286" t="str">
        <f t="shared" si="23"/>
        <v>1050</v>
      </c>
      <c r="E286" t="str">
        <f t="shared" si="24"/>
        <v>0003</v>
      </c>
      <c r="F286" t="s">
        <v>1641</v>
      </c>
      <c r="G286" s="8">
        <v>33100</v>
      </c>
      <c r="H286" s="8">
        <v>15325.2</v>
      </c>
      <c r="I286" s="8">
        <f t="shared" si="26"/>
        <v>30650.400000000001</v>
      </c>
      <c r="J286" s="56">
        <f>VLOOKUP(D286,'Lookup Areas'!$E$4:$G$258,2,FALSE)</f>
        <v>0.01</v>
      </c>
      <c r="L286" s="57">
        <f t="shared" si="25"/>
        <v>30956.904000000002</v>
      </c>
      <c r="M286" s="8"/>
      <c r="N286" s="8"/>
      <c r="O286" s="8"/>
      <c r="Q286" s="10"/>
      <c r="R286" s="11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</row>
    <row r="287" spans="1:51" ht="15" x14ac:dyDescent="0.25">
      <c r="A287">
        <v>338</v>
      </c>
      <c r="B287" t="s">
        <v>2044</v>
      </c>
      <c r="C287" t="str">
        <f t="shared" si="22"/>
        <v>0205</v>
      </c>
      <c r="D287" t="str">
        <f t="shared" si="23"/>
        <v>1050</v>
      </c>
      <c r="E287" t="str">
        <f t="shared" si="24"/>
        <v>0004</v>
      </c>
      <c r="F287" t="s">
        <v>2045</v>
      </c>
      <c r="G287" s="8">
        <v>0</v>
      </c>
      <c r="H287" s="8">
        <v>0</v>
      </c>
      <c r="I287" s="8">
        <f t="shared" si="26"/>
        <v>0</v>
      </c>
      <c r="J287" s="56">
        <f>VLOOKUP(D287,'Lookup Areas'!$E$4:$G$258,2,FALSE)</f>
        <v>0.01</v>
      </c>
      <c r="L287" s="57">
        <f t="shared" si="25"/>
        <v>0</v>
      </c>
      <c r="M287" s="8"/>
      <c r="N287" s="8"/>
      <c r="O287" s="8"/>
      <c r="Q287" s="10"/>
      <c r="R287" s="11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</row>
    <row r="288" spans="1:51" ht="15" x14ac:dyDescent="0.25">
      <c r="A288">
        <v>339</v>
      </c>
      <c r="B288" t="s">
        <v>1642</v>
      </c>
      <c r="C288" t="str">
        <f t="shared" si="22"/>
        <v>0205</v>
      </c>
      <c r="D288" t="str">
        <f t="shared" si="23"/>
        <v>1050</v>
      </c>
      <c r="E288" t="str">
        <f t="shared" si="24"/>
        <v>0005</v>
      </c>
      <c r="F288" t="s">
        <v>1643</v>
      </c>
      <c r="G288" s="8">
        <v>0</v>
      </c>
      <c r="H288" s="8">
        <v>2208</v>
      </c>
      <c r="I288" s="8">
        <f t="shared" si="26"/>
        <v>4416</v>
      </c>
      <c r="J288" s="56">
        <f>VLOOKUP(D288,'Lookup Areas'!$E$4:$G$258,2,FALSE)</f>
        <v>0.01</v>
      </c>
      <c r="L288" s="57">
        <f t="shared" si="25"/>
        <v>4460.16</v>
      </c>
      <c r="M288" s="8"/>
      <c r="N288" s="8"/>
      <c r="O288" s="8"/>
      <c r="Q288" s="10"/>
      <c r="R288" s="11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</row>
    <row r="289" spans="1:51" ht="15" x14ac:dyDescent="0.25">
      <c r="A289">
        <v>340</v>
      </c>
      <c r="B289" t="s">
        <v>1062</v>
      </c>
      <c r="C289" t="str">
        <f t="shared" si="22"/>
        <v>0205</v>
      </c>
      <c r="D289" t="str">
        <f t="shared" si="23"/>
        <v>1050</v>
      </c>
      <c r="E289" t="str">
        <f t="shared" si="24"/>
        <v>0006</v>
      </c>
      <c r="F289" t="s">
        <v>1644</v>
      </c>
      <c r="G289" s="8">
        <v>121250</v>
      </c>
      <c r="H289" s="8">
        <v>53298.6</v>
      </c>
      <c r="I289" s="8">
        <f t="shared" si="26"/>
        <v>106597.2</v>
      </c>
      <c r="J289" s="56">
        <f>VLOOKUP(D289,'Lookup Areas'!$E$4:$G$258,2,FALSE)</f>
        <v>0.01</v>
      </c>
      <c r="L289" s="57">
        <f t="shared" si="25"/>
        <v>107663.17199999999</v>
      </c>
      <c r="M289" s="8"/>
      <c r="N289" s="8"/>
      <c r="O289" s="8"/>
      <c r="Q289" s="10"/>
      <c r="R289" s="11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</row>
    <row r="290" spans="1:51" ht="15" x14ac:dyDescent="0.25">
      <c r="A290">
        <v>427</v>
      </c>
      <c r="B290" t="s">
        <v>1127</v>
      </c>
      <c r="C290" t="str">
        <f t="shared" si="22"/>
        <v>0301</v>
      </c>
      <c r="D290" t="str">
        <f t="shared" si="23"/>
        <v>1050</v>
      </c>
      <c r="E290" t="str">
        <f t="shared" si="24"/>
        <v>0000</v>
      </c>
      <c r="F290" t="s">
        <v>1766</v>
      </c>
      <c r="G290" s="8">
        <v>95720</v>
      </c>
      <c r="H290" s="8">
        <v>47462.400000000001</v>
      </c>
      <c r="I290" s="8">
        <f t="shared" si="26"/>
        <v>94924.800000000003</v>
      </c>
      <c r="J290" s="56">
        <f>VLOOKUP(D290,'Lookup Areas'!$E$4:$G$258,2,FALSE)</f>
        <v>0.01</v>
      </c>
      <c r="L290" s="57">
        <f t="shared" si="25"/>
        <v>95874.04800000001</v>
      </c>
      <c r="M290" s="8"/>
      <c r="N290" s="8"/>
      <c r="O290" s="8"/>
      <c r="Q290" s="10"/>
      <c r="R290" s="11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</row>
    <row r="291" spans="1:51" ht="15" x14ac:dyDescent="0.25">
      <c r="A291">
        <v>465</v>
      </c>
      <c r="B291" t="s">
        <v>1142</v>
      </c>
      <c r="C291" t="str">
        <f t="shared" si="22"/>
        <v>0501</v>
      </c>
      <c r="D291" t="str">
        <f t="shared" si="23"/>
        <v>1050</v>
      </c>
      <c r="E291" t="str">
        <f t="shared" si="24"/>
        <v>0000</v>
      </c>
      <c r="F291" t="s">
        <v>1766</v>
      </c>
      <c r="G291" s="8">
        <v>61020</v>
      </c>
      <c r="H291" s="8">
        <v>28249.200000000001</v>
      </c>
      <c r="I291" s="8">
        <f t="shared" si="26"/>
        <v>56498.400000000001</v>
      </c>
      <c r="J291" s="56">
        <f>VLOOKUP(D291,'Lookup Areas'!$E$4:$G$258,2,FALSE)</f>
        <v>0.01</v>
      </c>
      <c r="L291" s="57">
        <f t="shared" si="25"/>
        <v>57063.383999999998</v>
      </c>
      <c r="M291" s="8"/>
      <c r="N291" s="8"/>
      <c r="O291" s="8"/>
      <c r="Q291" s="10"/>
      <c r="R291" s="11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</row>
    <row r="292" spans="1:51" ht="15" x14ac:dyDescent="0.25">
      <c r="A292">
        <v>491</v>
      </c>
      <c r="B292" t="s">
        <v>2143</v>
      </c>
      <c r="C292" t="str">
        <f t="shared" si="22"/>
        <v>0503</v>
      </c>
      <c r="D292" t="str">
        <f t="shared" si="23"/>
        <v>1050</v>
      </c>
      <c r="E292" t="str">
        <f t="shared" si="24"/>
        <v>0000</v>
      </c>
      <c r="F292" t="s">
        <v>1766</v>
      </c>
      <c r="G292" s="8">
        <v>0</v>
      </c>
      <c r="H292" s="8">
        <v>0</v>
      </c>
      <c r="I292" s="8">
        <f t="shared" si="26"/>
        <v>0</v>
      </c>
      <c r="J292" s="56">
        <f>VLOOKUP(D292,'Lookup Areas'!$E$4:$G$258,2,FALSE)</f>
        <v>0.01</v>
      </c>
      <c r="L292" s="57">
        <f t="shared" si="25"/>
        <v>0</v>
      </c>
      <c r="M292" s="8"/>
      <c r="N292" s="8"/>
      <c r="O292" s="8"/>
      <c r="Q292" s="10"/>
      <c r="R292" s="11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</row>
    <row r="293" spans="1:51" ht="15" x14ac:dyDescent="0.25">
      <c r="A293">
        <v>552</v>
      </c>
      <c r="B293" t="s">
        <v>1185</v>
      </c>
      <c r="C293" t="str">
        <f t="shared" si="22"/>
        <v>0507</v>
      </c>
      <c r="D293" t="str">
        <f t="shared" si="23"/>
        <v>1050</v>
      </c>
      <c r="E293" t="str">
        <f t="shared" si="24"/>
        <v>0010</v>
      </c>
      <c r="F293" t="s">
        <v>1693</v>
      </c>
      <c r="G293" s="8">
        <v>33100</v>
      </c>
      <c r="H293" s="8">
        <v>0</v>
      </c>
      <c r="I293" s="8">
        <f t="shared" si="26"/>
        <v>0</v>
      </c>
      <c r="J293" s="56">
        <f>VLOOKUP(D293,'Lookup Areas'!$E$4:$G$258,2,FALSE)</f>
        <v>0.01</v>
      </c>
      <c r="L293" s="57">
        <f t="shared" si="25"/>
        <v>0</v>
      </c>
      <c r="M293" s="8"/>
      <c r="N293" s="8"/>
      <c r="O293" s="8"/>
      <c r="Q293" s="10"/>
      <c r="R293" s="11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</row>
    <row r="294" spans="1:51" ht="15" x14ac:dyDescent="0.25">
      <c r="A294">
        <v>553</v>
      </c>
      <c r="B294" t="s">
        <v>1186</v>
      </c>
      <c r="C294" t="str">
        <f t="shared" si="22"/>
        <v>0507</v>
      </c>
      <c r="D294" t="str">
        <f t="shared" si="23"/>
        <v>1050</v>
      </c>
      <c r="E294" t="str">
        <f t="shared" si="24"/>
        <v>0011</v>
      </c>
      <c r="F294" t="s">
        <v>1694</v>
      </c>
      <c r="G294" s="8">
        <v>248890</v>
      </c>
      <c r="H294" s="8">
        <v>122983.8</v>
      </c>
      <c r="I294" s="8">
        <f t="shared" si="26"/>
        <v>245967.6</v>
      </c>
      <c r="J294" s="56">
        <f>VLOOKUP(D294,'Lookup Areas'!$E$4:$G$258,2,FALSE)</f>
        <v>0.01</v>
      </c>
      <c r="L294" s="57">
        <f t="shared" si="25"/>
        <v>248427.27600000001</v>
      </c>
      <c r="M294" s="8"/>
      <c r="N294" s="8"/>
      <c r="O294" s="8"/>
      <c r="Q294" s="10"/>
      <c r="R294" s="11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</row>
    <row r="295" spans="1:51" ht="15" x14ac:dyDescent="0.25">
      <c r="A295">
        <v>554</v>
      </c>
      <c r="B295" t="s">
        <v>2203</v>
      </c>
      <c r="C295" t="str">
        <f t="shared" si="22"/>
        <v>0507</v>
      </c>
      <c r="D295" t="str">
        <f t="shared" si="23"/>
        <v>1050</v>
      </c>
      <c r="E295" t="str">
        <f t="shared" si="24"/>
        <v>0012</v>
      </c>
      <c r="F295" t="s">
        <v>2204</v>
      </c>
      <c r="G295" s="8">
        <v>0</v>
      </c>
      <c r="H295" s="8">
        <v>0</v>
      </c>
      <c r="I295" s="8">
        <f t="shared" si="26"/>
        <v>0</v>
      </c>
      <c r="J295" s="56">
        <f>VLOOKUP(D295,'Lookup Areas'!$E$4:$G$258,2,FALSE)</f>
        <v>0.01</v>
      </c>
      <c r="L295" s="57">
        <f t="shared" si="25"/>
        <v>0</v>
      </c>
      <c r="M295" s="8"/>
      <c r="N295" s="8"/>
      <c r="O295" s="8"/>
      <c r="Q295" s="10"/>
      <c r="R295" s="11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</row>
    <row r="296" spans="1:51" ht="15" x14ac:dyDescent="0.25">
      <c r="A296">
        <v>594</v>
      </c>
      <c r="B296" t="s">
        <v>1215</v>
      </c>
      <c r="C296" t="str">
        <f t="shared" si="22"/>
        <v>0601</v>
      </c>
      <c r="D296" t="str">
        <f t="shared" si="23"/>
        <v>1050</v>
      </c>
      <c r="E296" t="str">
        <f t="shared" si="24"/>
        <v>0000</v>
      </c>
      <c r="F296" t="s">
        <v>1766</v>
      </c>
      <c r="G296" s="8">
        <v>0</v>
      </c>
      <c r="H296" s="8">
        <v>7678.8</v>
      </c>
      <c r="I296" s="8">
        <f t="shared" si="26"/>
        <v>15357.6</v>
      </c>
      <c r="J296" s="56">
        <f>VLOOKUP(D296,'Lookup Areas'!$E$4:$G$258,2,FALSE)</f>
        <v>0.01</v>
      </c>
      <c r="L296" s="57">
        <f t="shared" si="25"/>
        <v>15511.175999999999</v>
      </c>
      <c r="M296" s="8"/>
      <c r="N296" s="8"/>
      <c r="O296" s="8"/>
      <c r="Q296" s="10"/>
      <c r="R296" s="11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</row>
    <row r="297" spans="1:51" ht="15" x14ac:dyDescent="0.25">
      <c r="A297">
        <v>621</v>
      </c>
      <c r="B297" t="s">
        <v>1236</v>
      </c>
      <c r="C297" t="str">
        <f t="shared" si="22"/>
        <v>0701</v>
      </c>
      <c r="D297" t="str">
        <f t="shared" si="23"/>
        <v>1050</v>
      </c>
      <c r="E297" t="str">
        <f t="shared" si="24"/>
        <v>0000</v>
      </c>
      <c r="F297" t="s">
        <v>1766</v>
      </c>
      <c r="G297" s="8">
        <v>38600</v>
      </c>
      <c r="H297" s="8">
        <v>17870.400000000001</v>
      </c>
      <c r="I297" s="8">
        <f t="shared" si="26"/>
        <v>35740.800000000003</v>
      </c>
      <c r="J297" s="56">
        <f>VLOOKUP(D297,'Lookup Areas'!$E$4:$G$258,2,FALSE)</f>
        <v>0.01</v>
      </c>
      <c r="L297" s="57">
        <f t="shared" si="25"/>
        <v>36098.208000000006</v>
      </c>
      <c r="M297" s="8"/>
      <c r="N297" s="8"/>
      <c r="O297" s="8"/>
      <c r="Q297" s="10"/>
      <c r="R297" s="11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</row>
    <row r="298" spans="1:51" ht="15" x14ac:dyDescent="0.25">
      <c r="A298">
        <v>651</v>
      </c>
      <c r="B298" t="s">
        <v>2256</v>
      </c>
      <c r="C298" t="str">
        <f t="shared" si="22"/>
        <v>0702</v>
      </c>
      <c r="D298" t="str">
        <f t="shared" si="23"/>
        <v>1050</v>
      </c>
      <c r="E298" t="str">
        <f t="shared" si="24"/>
        <v>0000</v>
      </c>
      <c r="F298" t="s">
        <v>1766</v>
      </c>
      <c r="G298" s="8">
        <v>0</v>
      </c>
      <c r="H298" s="8">
        <v>0</v>
      </c>
      <c r="I298" s="8">
        <f t="shared" si="26"/>
        <v>0</v>
      </c>
      <c r="J298" s="56">
        <f>VLOOKUP(D298,'Lookup Areas'!$E$4:$G$258,2,FALSE)</f>
        <v>0.01</v>
      </c>
      <c r="L298" s="57">
        <f t="shared" si="25"/>
        <v>0</v>
      </c>
      <c r="M298" s="8"/>
      <c r="N298" s="8"/>
      <c r="O298" s="8"/>
      <c r="Q298" s="10"/>
      <c r="R298" s="11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</row>
    <row r="299" spans="1:51" ht="15" x14ac:dyDescent="0.25">
      <c r="A299">
        <v>667</v>
      </c>
      <c r="B299" t="s">
        <v>2264</v>
      </c>
      <c r="C299" t="str">
        <f t="shared" si="22"/>
        <v>0704</v>
      </c>
      <c r="D299" t="str">
        <f t="shared" si="23"/>
        <v>1050</v>
      </c>
      <c r="E299" t="str">
        <f t="shared" si="24"/>
        <v>0000</v>
      </c>
      <c r="F299" t="s">
        <v>1766</v>
      </c>
      <c r="G299" s="8">
        <v>0</v>
      </c>
      <c r="H299" s="8">
        <v>0</v>
      </c>
      <c r="I299" s="8">
        <f t="shared" si="26"/>
        <v>0</v>
      </c>
      <c r="J299" s="56">
        <f>VLOOKUP(D299,'Lookup Areas'!$E$4:$G$258,2,FALSE)</f>
        <v>0.01</v>
      </c>
      <c r="L299" s="57">
        <f t="shared" si="25"/>
        <v>0</v>
      </c>
      <c r="M299" s="8"/>
      <c r="N299" s="8"/>
      <c r="O299" s="8"/>
      <c r="Q299" s="10"/>
      <c r="R299" s="11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</row>
    <row r="300" spans="1:51" ht="15" x14ac:dyDescent="0.25">
      <c r="A300">
        <v>700</v>
      </c>
      <c r="B300" t="s">
        <v>1279</v>
      </c>
      <c r="C300" t="str">
        <f t="shared" si="22"/>
        <v>0801</v>
      </c>
      <c r="D300" t="str">
        <f t="shared" si="23"/>
        <v>1050</v>
      </c>
      <c r="E300" t="str">
        <f t="shared" si="24"/>
        <v>0015</v>
      </c>
      <c r="F300" t="s">
        <v>2295</v>
      </c>
      <c r="G300" s="8">
        <v>29990</v>
      </c>
      <c r="H300" s="8">
        <v>14149.2</v>
      </c>
      <c r="I300" s="8">
        <f t="shared" si="26"/>
        <v>28298.400000000001</v>
      </c>
      <c r="J300" s="56">
        <f>VLOOKUP(D300,'Lookup Areas'!$E$4:$G$258,2,FALSE)</f>
        <v>0.01</v>
      </c>
      <c r="L300" s="57">
        <f t="shared" si="25"/>
        <v>28581.384000000002</v>
      </c>
      <c r="M300" s="8"/>
      <c r="N300" s="8"/>
      <c r="O300" s="8"/>
      <c r="Q300" s="10"/>
      <c r="R300" s="11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</row>
    <row r="301" spans="1:51" ht="15" x14ac:dyDescent="0.25">
      <c r="A301">
        <v>701</v>
      </c>
      <c r="B301" t="s">
        <v>1280</v>
      </c>
      <c r="C301" t="str">
        <f t="shared" si="22"/>
        <v>0801</v>
      </c>
      <c r="D301" t="str">
        <f t="shared" si="23"/>
        <v>1050</v>
      </c>
      <c r="E301" t="str">
        <f t="shared" si="24"/>
        <v>0016</v>
      </c>
      <c r="F301" t="s">
        <v>1711</v>
      </c>
      <c r="G301" s="8">
        <v>9540</v>
      </c>
      <c r="H301" s="8">
        <v>3862.8</v>
      </c>
      <c r="I301" s="8">
        <f t="shared" si="26"/>
        <v>7725.6</v>
      </c>
      <c r="J301" s="56">
        <f>VLOOKUP(D301,'Lookup Areas'!$E$4:$G$258,2,FALSE)</f>
        <v>0.01</v>
      </c>
      <c r="L301" s="57">
        <f t="shared" si="25"/>
        <v>7802.8560000000007</v>
      </c>
      <c r="M301" s="8"/>
      <c r="N301" s="8"/>
      <c r="O301" s="8"/>
      <c r="Q301" s="10"/>
      <c r="R301" s="11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</row>
    <row r="302" spans="1:51" ht="15" x14ac:dyDescent="0.25">
      <c r="A302">
        <v>747</v>
      </c>
      <c r="B302" t="s">
        <v>2343</v>
      </c>
      <c r="C302" t="str">
        <f t="shared" si="22"/>
        <v>0903</v>
      </c>
      <c r="D302" t="str">
        <f t="shared" si="23"/>
        <v>1050</v>
      </c>
      <c r="E302" t="str">
        <f t="shared" si="24"/>
        <v>0000</v>
      </c>
      <c r="F302" t="s">
        <v>1766</v>
      </c>
      <c r="G302" s="8">
        <v>0</v>
      </c>
      <c r="H302" s="8">
        <v>0</v>
      </c>
      <c r="I302" s="8">
        <f t="shared" si="26"/>
        <v>0</v>
      </c>
      <c r="J302" s="56">
        <f>VLOOKUP(D302,'Lookup Areas'!$E$4:$G$258,2,FALSE)</f>
        <v>0.01</v>
      </c>
      <c r="L302" s="57">
        <f t="shared" si="25"/>
        <v>0</v>
      </c>
      <c r="M302" s="8"/>
      <c r="N302" s="8"/>
      <c r="O302" s="8"/>
      <c r="Q302" s="10"/>
      <c r="R302" s="11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</row>
    <row r="303" spans="1:51" ht="15" x14ac:dyDescent="0.25">
      <c r="A303">
        <v>770</v>
      </c>
      <c r="B303" t="s">
        <v>1313</v>
      </c>
      <c r="C303" t="str">
        <f t="shared" si="22"/>
        <v>1001</v>
      </c>
      <c r="D303" t="str">
        <f t="shared" si="23"/>
        <v>1050</v>
      </c>
      <c r="E303" t="str">
        <f t="shared" si="24"/>
        <v>0000</v>
      </c>
      <c r="F303" t="s">
        <v>1766</v>
      </c>
      <c r="G303" s="8">
        <v>296600</v>
      </c>
      <c r="H303" s="8">
        <v>172783.78</v>
      </c>
      <c r="I303" s="8">
        <f t="shared" si="26"/>
        <v>345567.56</v>
      </c>
      <c r="J303" s="56">
        <f>VLOOKUP(D303,'Lookup Areas'!$E$4:$G$258,2,FALSE)</f>
        <v>0.01</v>
      </c>
      <c r="L303" s="57">
        <f t="shared" si="25"/>
        <v>349023.23560000001</v>
      </c>
      <c r="M303" s="8"/>
      <c r="N303" s="8"/>
      <c r="O303" s="8"/>
      <c r="Q303" s="10"/>
      <c r="R303" s="11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</row>
    <row r="304" spans="1:51" ht="15" x14ac:dyDescent="0.25">
      <c r="A304">
        <v>847</v>
      </c>
      <c r="B304" t="s">
        <v>1362</v>
      </c>
      <c r="C304" t="str">
        <f t="shared" si="22"/>
        <v>1011</v>
      </c>
      <c r="D304" t="str">
        <f t="shared" si="23"/>
        <v>1050</v>
      </c>
      <c r="E304" t="str">
        <f t="shared" si="24"/>
        <v>0000</v>
      </c>
      <c r="F304" t="s">
        <v>1766</v>
      </c>
      <c r="G304" s="8">
        <v>95460</v>
      </c>
      <c r="H304" s="8">
        <v>78507</v>
      </c>
      <c r="I304" s="8">
        <f t="shared" si="26"/>
        <v>157014</v>
      </c>
      <c r="J304" s="56">
        <f>VLOOKUP(D304,'Lookup Areas'!$E$4:$G$258,2,FALSE)</f>
        <v>0.01</v>
      </c>
      <c r="L304" s="57">
        <f t="shared" si="25"/>
        <v>158584.14000000001</v>
      </c>
      <c r="M304" s="8"/>
      <c r="N304" s="8"/>
      <c r="O304" s="8"/>
      <c r="Q304" s="10"/>
      <c r="R304" s="11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</row>
    <row r="305" spans="1:51" ht="15" x14ac:dyDescent="0.25">
      <c r="A305">
        <v>910</v>
      </c>
      <c r="B305" t="s">
        <v>1407</v>
      </c>
      <c r="C305" t="str">
        <f t="shared" si="22"/>
        <v>1101</v>
      </c>
      <c r="D305" t="str">
        <f t="shared" si="23"/>
        <v>1050</v>
      </c>
      <c r="E305" t="str">
        <f t="shared" si="24"/>
        <v>0000</v>
      </c>
      <c r="F305" t="s">
        <v>1766</v>
      </c>
      <c r="G305" s="8">
        <v>143010</v>
      </c>
      <c r="H305" s="8">
        <v>72032.160000000003</v>
      </c>
      <c r="I305" s="8">
        <f t="shared" si="26"/>
        <v>144064.32000000001</v>
      </c>
      <c r="J305" s="56">
        <f>VLOOKUP(D305,'Lookup Areas'!$E$4:$G$258,2,FALSE)</f>
        <v>0.01</v>
      </c>
      <c r="L305" s="57">
        <f t="shared" si="25"/>
        <v>145504.9632</v>
      </c>
      <c r="M305" s="8"/>
      <c r="N305" s="8"/>
      <c r="O305" s="8"/>
      <c r="Q305" s="10"/>
      <c r="R305" s="11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</row>
    <row r="306" spans="1:51" ht="15" x14ac:dyDescent="0.25">
      <c r="A306">
        <v>980</v>
      </c>
      <c r="B306" t="s">
        <v>1454</v>
      </c>
      <c r="C306" t="str">
        <f t="shared" si="22"/>
        <v>1201</v>
      </c>
      <c r="D306" t="str">
        <f t="shared" si="23"/>
        <v>1050</v>
      </c>
      <c r="E306" t="str">
        <f t="shared" si="24"/>
        <v>0000</v>
      </c>
      <c r="F306" t="s">
        <v>1766</v>
      </c>
      <c r="G306" s="8">
        <v>141980</v>
      </c>
      <c r="H306" s="8">
        <v>138220.20000000001</v>
      </c>
      <c r="I306" s="8">
        <f t="shared" si="26"/>
        <v>276440.40000000002</v>
      </c>
      <c r="J306" s="56">
        <f>VLOOKUP(D306,'Lookup Areas'!$E$4:$G$258,2,FALSE)</f>
        <v>0.01</v>
      </c>
      <c r="L306" s="57">
        <f t="shared" si="25"/>
        <v>279204.804</v>
      </c>
      <c r="M306" s="8"/>
      <c r="N306" s="8"/>
      <c r="O306" s="8"/>
      <c r="Q306" s="10"/>
      <c r="R306" s="11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</row>
    <row r="307" spans="1:51" ht="15" x14ac:dyDescent="0.25">
      <c r="A307">
        <v>1059</v>
      </c>
      <c r="B307" t="s">
        <v>1510</v>
      </c>
      <c r="C307" t="str">
        <f t="shared" si="22"/>
        <v>1301</v>
      </c>
      <c r="D307" t="str">
        <f t="shared" si="23"/>
        <v>1050</v>
      </c>
      <c r="E307" t="str">
        <f t="shared" si="24"/>
        <v>0000</v>
      </c>
      <c r="F307" t="s">
        <v>1766</v>
      </c>
      <c r="G307" s="8">
        <v>45490</v>
      </c>
      <c r="H307" s="8">
        <v>21060</v>
      </c>
      <c r="I307" s="8">
        <f t="shared" si="26"/>
        <v>42120</v>
      </c>
      <c r="J307" s="56">
        <f>VLOOKUP(D307,'Lookup Areas'!$E$4:$G$258,2,FALSE)</f>
        <v>0.01</v>
      </c>
      <c r="L307" s="57">
        <f t="shared" si="25"/>
        <v>42541.2</v>
      </c>
      <c r="M307" s="8"/>
      <c r="N307" s="8"/>
      <c r="O307" s="8"/>
      <c r="Q307" s="10"/>
      <c r="R307" s="11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</row>
    <row r="308" spans="1:51" ht="15" x14ac:dyDescent="0.25">
      <c r="A308">
        <v>14</v>
      </c>
      <c r="B308" t="s">
        <v>857</v>
      </c>
      <c r="C308" t="str">
        <f t="shared" si="22"/>
        <v>0101</v>
      </c>
      <c r="D308" t="str">
        <f t="shared" si="23"/>
        <v>1051</v>
      </c>
      <c r="E308" t="str">
        <f t="shared" si="24"/>
        <v>0000</v>
      </c>
      <c r="F308" t="s">
        <v>1767</v>
      </c>
      <c r="G308" s="8">
        <v>186440</v>
      </c>
      <c r="H308" s="8">
        <v>99946.02</v>
      </c>
      <c r="I308" s="8">
        <f t="shared" si="26"/>
        <v>199892.04</v>
      </c>
      <c r="J308" s="56">
        <f>VLOOKUP(D308,'Lookup Areas'!$E$4:$G$258,2,FALSE)</f>
        <v>0.01</v>
      </c>
      <c r="L308" s="57">
        <f t="shared" si="25"/>
        <v>201890.96040000001</v>
      </c>
      <c r="M308" s="8"/>
      <c r="N308" s="8"/>
      <c r="O308" s="8"/>
      <c r="Q308" s="10"/>
      <c r="R308" s="11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</row>
    <row r="309" spans="1:51" ht="15" x14ac:dyDescent="0.25">
      <c r="A309">
        <v>63</v>
      </c>
      <c r="B309" t="s">
        <v>896</v>
      </c>
      <c r="C309" t="str">
        <f t="shared" si="22"/>
        <v>0102</v>
      </c>
      <c r="D309" t="str">
        <f t="shared" si="23"/>
        <v>1051</v>
      </c>
      <c r="E309" t="str">
        <f t="shared" si="24"/>
        <v>0000</v>
      </c>
      <c r="F309" t="s">
        <v>1767</v>
      </c>
      <c r="G309" s="8">
        <v>153350</v>
      </c>
      <c r="H309" s="8">
        <v>88025.7</v>
      </c>
      <c r="I309" s="8">
        <f t="shared" si="26"/>
        <v>176051.4</v>
      </c>
      <c r="J309" s="56">
        <f>VLOOKUP(D309,'Lookup Areas'!$E$4:$G$258,2,FALSE)</f>
        <v>0.01</v>
      </c>
      <c r="L309" s="57">
        <f t="shared" si="25"/>
        <v>177811.91399999999</v>
      </c>
      <c r="M309" s="8"/>
      <c r="N309" s="8"/>
      <c r="O309" s="8"/>
      <c r="Q309" s="10"/>
      <c r="R309" s="11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</row>
    <row r="310" spans="1:51" ht="15" x14ac:dyDescent="0.25">
      <c r="A310">
        <v>112</v>
      </c>
      <c r="B310" t="s">
        <v>1859</v>
      </c>
      <c r="C310" t="str">
        <f t="shared" si="22"/>
        <v>0201</v>
      </c>
      <c r="D310" t="str">
        <f t="shared" si="23"/>
        <v>1051</v>
      </c>
      <c r="E310" t="str">
        <f t="shared" si="24"/>
        <v>0007</v>
      </c>
      <c r="F310" t="s">
        <v>1860</v>
      </c>
      <c r="G310" s="8">
        <v>0</v>
      </c>
      <c r="H310" s="8">
        <v>0</v>
      </c>
      <c r="I310" s="8">
        <f t="shared" si="26"/>
        <v>0</v>
      </c>
      <c r="J310" s="56">
        <f>VLOOKUP(D310,'Lookup Areas'!$E$4:$G$258,2,FALSE)</f>
        <v>0.01</v>
      </c>
      <c r="L310" s="57">
        <f t="shared" si="25"/>
        <v>0</v>
      </c>
      <c r="M310" s="8"/>
      <c r="N310" s="8"/>
      <c r="O310" s="8"/>
      <c r="Q310" s="10"/>
      <c r="R310" s="11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</row>
    <row r="311" spans="1:51" ht="15" x14ac:dyDescent="0.25">
      <c r="A311">
        <v>113</v>
      </c>
      <c r="B311" t="s">
        <v>922</v>
      </c>
      <c r="C311" t="str">
        <f t="shared" si="22"/>
        <v>0201</v>
      </c>
      <c r="D311" t="str">
        <f t="shared" si="23"/>
        <v>1051</v>
      </c>
      <c r="E311" t="str">
        <f t="shared" si="24"/>
        <v>0008</v>
      </c>
      <c r="F311" t="s">
        <v>1861</v>
      </c>
      <c r="G311" s="8">
        <v>744490</v>
      </c>
      <c r="H311" s="8">
        <v>284917.21000000002</v>
      </c>
      <c r="I311" s="8">
        <f t="shared" si="26"/>
        <v>569834.42000000004</v>
      </c>
      <c r="J311" s="56">
        <f>VLOOKUP(D311,'Lookup Areas'!$E$4:$G$258,2,FALSE)</f>
        <v>0.01</v>
      </c>
      <c r="L311" s="57">
        <f t="shared" si="25"/>
        <v>575532.76420000009</v>
      </c>
      <c r="M311" s="8"/>
      <c r="N311" s="8"/>
      <c r="O311" s="8"/>
      <c r="Q311" s="10"/>
      <c r="R311" s="11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</row>
    <row r="312" spans="1:51" ht="15" x14ac:dyDescent="0.25">
      <c r="A312">
        <v>114</v>
      </c>
      <c r="B312" t="s">
        <v>1862</v>
      </c>
      <c r="C312" t="str">
        <f t="shared" si="22"/>
        <v>0201</v>
      </c>
      <c r="D312" t="str">
        <f t="shared" si="23"/>
        <v>1051</v>
      </c>
      <c r="E312" t="str">
        <f t="shared" si="24"/>
        <v>0009</v>
      </c>
      <c r="F312" t="s">
        <v>1863</v>
      </c>
      <c r="G312" s="8">
        <v>0</v>
      </c>
      <c r="H312" s="8">
        <v>0</v>
      </c>
      <c r="I312" s="8">
        <f t="shared" si="26"/>
        <v>0</v>
      </c>
      <c r="J312" s="56">
        <f>VLOOKUP(D312,'Lookup Areas'!$E$4:$G$258,2,FALSE)</f>
        <v>0.01</v>
      </c>
      <c r="L312" s="57">
        <f t="shared" si="25"/>
        <v>0</v>
      </c>
      <c r="M312" s="8"/>
      <c r="N312" s="8"/>
      <c r="O312" s="8"/>
      <c r="Q312" s="10"/>
      <c r="R312" s="11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</row>
    <row r="313" spans="1:51" ht="15" x14ac:dyDescent="0.25">
      <c r="A313">
        <v>220</v>
      </c>
      <c r="B313" t="s">
        <v>988</v>
      </c>
      <c r="C313" t="str">
        <f t="shared" si="22"/>
        <v>0202</v>
      </c>
      <c r="D313" t="str">
        <f t="shared" si="23"/>
        <v>1051</v>
      </c>
      <c r="E313" t="str">
        <f t="shared" si="24"/>
        <v>0000</v>
      </c>
      <c r="F313" t="s">
        <v>1767</v>
      </c>
      <c r="G313" s="8">
        <v>185130</v>
      </c>
      <c r="H313" s="8">
        <v>103935.62</v>
      </c>
      <c r="I313" s="8">
        <f t="shared" si="26"/>
        <v>207871.24</v>
      </c>
      <c r="J313" s="56">
        <f>VLOOKUP(D313,'Lookup Areas'!$E$4:$G$258,2,FALSE)</f>
        <v>0.01</v>
      </c>
      <c r="L313" s="57">
        <f t="shared" si="25"/>
        <v>209949.95239999998</v>
      </c>
      <c r="M313" s="8"/>
      <c r="N313" s="8"/>
      <c r="O313" s="8"/>
      <c r="Q313" s="10"/>
      <c r="R313" s="11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</row>
    <row r="314" spans="1:51" ht="15" x14ac:dyDescent="0.25">
      <c r="A314">
        <v>249</v>
      </c>
      <c r="B314" t="s">
        <v>1009</v>
      </c>
      <c r="C314" t="str">
        <f t="shared" si="22"/>
        <v>0203</v>
      </c>
      <c r="D314" t="str">
        <f t="shared" si="23"/>
        <v>1051</v>
      </c>
      <c r="E314" t="str">
        <f t="shared" si="24"/>
        <v>0000</v>
      </c>
      <c r="F314" t="s">
        <v>1767</v>
      </c>
      <c r="G314" s="8">
        <v>40610</v>
      </c>
      <c r="H314" s="8">
        <v>23719.02</v>
      </c>
      <c r="I314" s="8">
        <f t="shared" si="26"/>
        <v>47438.04</v>
      </c>
      <c r="J314" s="56">
        <f>VLOOKUP(D314,'Lookup Areas'!$E$4:$G$258,2,FALSE)</f>
        <v>0.01</v>
      </c>
      <c r="L314" s="57">
        <f t="shared" si="25"/>
        <v>47912.420400000003</v>
      </c>
      <c r="M314" s="8"/>
      <c r="N314" s="8"/>
      <c r="O314" s="8"/>
      <c r="Q314" s="10"/>
      <c r="R314" s="11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</row>
    <row r="315" spans="1:51" ht="15" x14ac:dyDescent="0.25">
      <c r="A315">
        <v>272</v>
      </c>
      <c r="B315" t="s">
        <v>1985</v>
      </c>
      <c r="C315" t="str">
        <f t="shared" si="22"/>
        <v>0204</v>
      </c>
      <c r="D315" t="str">
        <f t="shared" si="23"/>
        <v>1051</v>
      </c>
      <c r="E315" t="str">
        <f t="shared" si="24"/>
        <v>0014</v>
      </c>
      <c r="F315" t="s">
        <v>1986</v>
      </c>
      <c r="G315" s="8">
        <v>0</v>
      </c>
      <c r="H315" s="8">
        <v>0</v>
      </c>
      <c r="I315" s="8">
        <f t="shared" si="26"/>
        <v>0</v>
      </c>
      <c r="J315" s="56">
        <f>VLOOKUP(D315,'Lookup Areas'!$E$4:$G$258,2,FALSE)</f>
        <v>0.01</v>
      </c>
      <c r="L315" s="57">
        <f t="shared" si="25"/>
        <v>0</v>
      </c>
      <c r="M315" s="8"/>
      <c r="N315" s="8"/>
      <c r="O315" s="8"/>
      <c r="Q315" s="10"/>
      <c r="R315" s="11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</row>
    <row r="316" spans="1:51" ht="15" x14ac:dyDescent="0.25">
      <c r="A316">
        <v>341</v>
      </c>
      <c r="B316" t="s">
        <v>1063</v>
      </c>
      <c r="C316" t="str">
        <f t="shared" si="22"/>
        <v>0205</v>
      </c>
      <c r="D316" t="str">
        <f t="shared" si="23"/>
        <v>1051</v>
      </c>
      <c r="E316" t="str">
        <f t="shared" si="24"/>
        <v>0003</v>
      </c>
      <c r="F316" t="s">
        <v>1645</v>
      </c>
      <c r="G316" s="8">
        <v>68220</v>
      </c>
      <c r="H316" s="8">
        <v>38216.06</v>
      </c>
      <c r="I316" s="8">
        <f t="shared" si="26"/>
        <v>76432.12</v>
      </c>
      <c r="J316" s="56">
        <f>VLOOKUP(D316,'Lookup Areas'!$E$4:$G$258,2,FALSE)</f>
        <v>0.01</v>
      </c>
      <c r="L316" s="57">
        <f t="shared" si="25"/>
        <v>77196.441200000001</v>
      </c>
      <c r="M316" s="8"/>
      <c r="N316" s="8"/>
      <c r="O316" s="8"/>
      <c r="Q316" s="10"/>
      <c r="R316" s="11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</row>
    <row r="317" spans="1:51" ht="15" x14ac:dyDescent="0.25">
      <c r="A317">
        <v>342</v>
      </c>
      <c r="B317" t="s">
        <v>1064</v>
      </c>
      <c r="C317" t="str">
        <f t="shared" si="22"/>
        <v>0205</v>
      </c>
      <c r="D317" t="str">
        <f t="shared" si="23"/>
        <v>1051</v>
      </c>
      <c r="E317" t="str">
        <f t="shared" si="24"/>
        <v>0004</v>
      </c>
      <c r="F317" t="s">
        <v>1646</v>
      </c>
      <c r="G317" s="8">
        <v>175250</v>
      </c>
      <c r="H317" s="8">
        <v>52074.81</v>
      </c>
      <c r="I317" s="8">
        <f t="shared" si="26"/>
        <v>104149.62</v>
      </c>
      <c r="J317" s="56">
        <f>VLOOKUP(D317,'Lookup Areas'!$E$4:$G$258,2,FALSE)</f>
        <v>0.01</v>
      </c>
      <c r="L317" s="57">
        <f t="shared" si="25"/>
        <v>105191.11619999999</v>
      </c>
      <c r="M317" s="8"/>
      <c r="N317" s="8"/>
      <c r="O317" s="8"/>
      <c r="Q317" s="10"/>
      <c r="R317" s="11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</row>
    <row r="318" spans="1:51" ht="15" x14ac:dyDescent="0.25">
      <c r="A318">
        <v>343</v>
      </c>
      <c r="B318" t="s">
        <v>1065</v>
      </c>
      <c r="C318" t="str">
        <f t="shared" si="22"/>
        <v>0205</v>
      </c>
      <c r="D318" t="str">
        <f t="shared" si="23"/>
        <v>1051</v>
      </c>
      <c r="E318" t="str">
        <f t="shared" si="24"/>
        <v>0005</v>
      </c>
      <c r="F318" t="s">
        <v>1647</v>
      </c>
      <c r="G318" s="8">
        <v>0</v>
      </c>
      <c r="H318" s="8">
        <v>10246.6</v>
      </c>
      <c r="I318" s="8">
        <f t="shared" si="26"/>
        <v>20493.2</v>
      </c>
      <c r="J318" s="56">
        <f>VLOOKUP(D318,'Lookup Areas'!$E$4:$G$258,2,FALSE)</f>
        <v>0.01</v>
      </c>
      <c r="L318" s="57">
        <f t="shared" si="25"/>
        <v>20698.132000000001</v>
      </c>
      <c r="M318" s="8"/>
      <c r="N318" s="8"/>
      <c r="O318" s="8"/>
      <c r="Q318" s="10"/>
      <c r="R318" s="11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</row>
    <row r="319" spans="1:51" ht="15" x14ac:dyDescent="0.25">
      <c r="A319">
        <v>344</v>
      </c>
      <c r="B319" t="s">
        <v>1066</v>
      </c>
      <c r="C319" t="str">
        <f t="shared" si="22"/>
        <v>0205</v>
      </c>
      <c r="D319" t="str">
        <f t="shared" si="23"/>
        <v>1051</v>
      </c>
      <c r="E319" t="str">
        <f t="shared" si="24"/>
        <v>0006</v>
      </c>
      <c r="F319" t="s">
        <v>1648</v>
      </c>
      <c r="G319" s="8">
        <v>239960</v>
      </c>
      <c r="H319" s="8">
        <v>147025.42000000001</v>
      </c>
      <c r="I319" s="8">
        <f t="shared" si="26"/>
        <v>294050.84000000003</v>
      </c>
      <c r="J319" s="56">
        <f>VLOOKUP(D319,'Lookup Areas'!$E$4:$G$258,2,FALSE)</f>
        <v>0.01</v>
      </c>
      <c r="L319" s="57">
        <f t="shared" si="25"/>
        <v>296991.34840000002</v>
      </c>
      <c r="M319" s="8"/>
      <c r="N319" s="8"/>
      <c r="O319" s="8"/>
      <c r="Q319" s="10"/>
      <c r="R319" s="11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</row>
    <row r="320" spans="1:51" ht="15" x14ac:dyDescent="0.25">
      <c r="A320">
        <v>428</v>
      </c>
      <c r="B320" t="s">
        <v>1128</v>
      </c>
      <c r="C320" t="str">
        <f t="shared" si="22"/>
        <v>0301</v>
      </c>
      <c r="D320" t="str">
        <f t="shared" si="23"/>
        <v>1051</v>
      </c>
      <c r="E320" t="str">
        <f t="shared" si="24"/>
        <v>0000</v>
      </c>
      <c r="F320" t="s">
        <v>1767</v>
      </c>
      <c r="G320" s="8">
        <v>172350</v>
      </c>
      <c r="H320" s="8">
        <v>112727.22</v>
      </c>
      <c r="I320" s="8">
        <f t="shared" si="26"/>
        <v>225454.44</v>
      </c>
      <c r="J320" s="56">
        <f>VLOOKUP(D320,'Lookup Areas'!$E$4:$G$258,2,FALSE)</f>
        <v>0.01</v>
      </c>
      <c r="L320" s="57">
        <f t="shared" si="25"/>
        <v>227708.98440000002</v>
      </c>
      <c r="M320" s="8"/>
      <c r="N320" s="8"/>
      <c r="O320" s="8"/>
      <c r="Q320" s="10"/>
      <c r="R320" s="11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</row>
    <row r="321" spans="1:51" ht="15" x14ac:dyDescent="0.25">
      <c r="A321">
        <v>466</v>
      </c>
      <c r="B321" t="s">
        <v>1143</v>
      </c>
      <c r="C321" t="str">
        <f t="shared" si="22"/>
        <v>0501</v>
      </c>
      <c r="D321" t="str">
        <f t="shared" si="23"/>
        <v>1051</v>
      </c>
      <c r="E321" t="str">
        <f t="shared" si="24"/>
        <v>0000</v>
      </c>
      <c r="F321" t="s">
        <v>1767</v>
      </c>
      <c r="G321" s="8">
        <v>131540</v>
      </c>
      <c r="H321" s="8">
        <v>64744.32</v>
      </c>
      <c r="I321" s="8">
        <f t="shared" si="26"/>
        <v>129488.64</v>
      </c>
      <c r="J321" s="56">
        <f>VLOOKUP(D321,'Lookup Areas'!$E$4:$G$258,2,FALSE)</f>
        <v>0.01</v>
      </c>
      <c r="L321" s="57">
        <f t="shared" si="25"/>
        <v>130783.5264</v>
      </c>
      <c r="M321" s="8"/>
      <c r="N321" s="8"/>
      <c r="O321" s="8"/>
      <c r="Q321" s="10"/>
      <c r="R321" s="11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</row>
    <row r="322" spans="1:51" ht="15" x14ac:dyDescent="0.25">
      <c r="A322">
        <v>492</v>
      </c>
      <c r="B322" t="s">
        <v>1155</v>
      </c>
      <c r="C322" t="str">
        <f t="shared" si="22"/>
        <v>0503</v>
      </c>
      <c r="D322" t="str">
        <f t="shared" si="23"/>
        <v>1051</v>
      </c>
      <c r="E322" t="str">
        <f t="shared" si="24"/>
        <v>0000</v>
      </c>
      <c r="F322" t="s">
        <v>1767</v>
      </c>
      <c r="G322" s="8">
        <v>12440</v>
      </c>
      <c r="H322" s="8">
        <v>6363.22</v>
      </c>
      <c r="I322" s="8">
        <f t="shared" si="26"/>
        <v>12726.44</v>
      </c>
      <c r="J322" s="56">
        <f>VLOOKUP(D322,'Lookup Areas'!$E$4:$G$258,2,FALSE)</f>
        <v>0.01</v>
      </c>
      <c r="L322" s="57">
        <f t="shared" si="25"/>
        <v>12853.704400000001</v>
      </c>
      <c r="M322" s="8"/>
      <c r="N322" s="8"/>
      <c r="O322" s="8"/>
      <c r="Q322" s="10"/>
      <c r="R322" s="11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</row>
    <row r="323" spans="1:51" ht="15" x14ac:dyDescent="0.25">
      <c r="A323">
        <v>555</v>
      </c>
      <c r="B323" t="s">
        <v>1187</v>
      </c>
      <c r="C323" t="str">
        <f t="shared" si="22"/>
        <v>0507</v>
      </c>
      <c r="D323" t="str">
        <f t="shared" si="23"/>
        <v>1051</v>
      </c>
      <c r="E323" t="str">
        <f t="shared" si="24"/>
        <v>0010</v>
      </c>
      <c r="F323" t="s">
        <v>1695</v>
      </c>
      <c r="G323" s="8">
        <v>68220</v>
      </c>
      <c r="H323" s="8">
        <v>0</v>
      </c>
      <c r="I323" s="8">
        <f t="shared" si="26"/>
        <v>0</v>
      </c>
      <c r="J323" s="56">
        <f>VLOOKUP(D323,'Lookup Areas'!$E$4:$G$258,2,FALSE)</f>
        <v>0.01</v>
      </c>
      <c r="L323" s="57">
        <f t="shared" si="25"/>
        <v>0</v>
      </c>
      <c r="M323" s="8"/>
      <c r="N323" s="8"/>
      <c r="O323" s="8"/>
      <c r="Q323" s="10"/>
      <c r="R323" s="11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</row>
    <row r="324" spans="1:51" ht="15" x14ac:dyDescent="0.25">
      <c r="A324">
        <v>556</v>
      </c>
      <c r="B324" t="s">
        <v>1188</v>
      </c>
      <c r="C324" t="str">
        <f t="shared" si="22"/>
        <v>0507</v>
      </c>
      <c r="D324" t="str">
        <f t="shared" si="23"/>
        <v>1051</v>
      </c>
      <c r="E324" t="str">
        <f t="shared" si="24"/>
        <v>0011</v>
      </c>
      <c r="F324" t="s">
        <v>1696</v>
      </c>
      <c r="G324" s="8">
        <v>695000</v>
      </c>
      <c r="H324" s="8">
        <v>266405.98</v>
      </c>
      <c r="I324" s="8">
        <f t="shared" si="26"/>
        <v>532811.96</v>
      </c>
      <c r="J324" s="56">
        <f>VLOOKUP(D324,'Lookup Areas'!$E$4:$G$258,2,FALSE)</f>
        <v>0.01</v>
      </c>
      <c r="L324" s="57">
        <f t="shared" si="25"/>
        <v>538140.07959999994</v>
      </c>
      <c r="M324" s="8"/>
      <c r="N324" s="8"/>
      <c r="O324" s="8"/>
      <c r="Q324" s="10"/>
      <c r="R324" s="11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</row>
    <row r="325" spans="1:51" ht="15" x14ac:dyDescent="0.25">
      <c r="A325">
        <v>557</v>
      </c>
      <c r="B325" t="s">
        <v>2205</v>
      </c>
      <c r="C325" t="str">
        <f t="shared" si="22"/>
        <v>0507</v>
      </c>
      <c r="D325" t="str">
        <f t="shared" si="23"/>
        <v>1051</v>
      </c>
      <c r="E325" t="str">
        <f t="shared" si="24"/>
        <v>0012</v>
      </c>
      <c r="F325" t="s">
        <v>2206</v>
      </c>
      <c r="G325" s="8">
        <v>0</v>
      </c>
      <c r="H325" s="8">
        <v>0</v>
      </c>
      <c r="I325" s="8">
        <f t="shared" si="26"/>
        <v>0</v>
      </c>
      <c r="J325" s="56">
        <f>VLOOKUP(D325,'Lookup Areas'!$E$4:$G$258,2,FALSE)</f>
        <v>0.01</v>
      </c>
      <c r="L325" s="57">
        <f t="shared" si="25"/>
        <v>0</v>
      </c>
      <c r="M325" s="8"/>
      <c r="N325" s="8"/>
      <c r="O325" s="8"/>
      <c r="Q325" s="10"/>
      <c r="R325" s="11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</row>
    <row r="326" spans="1:51" ht="15" x14ac:dyDescent="0.25">
      <c r="A326">
        <v>595</v>
      </c>
      <c r="B326" t="s">
        <v>1216</v>
      </c>
      <c r="C326" t="str">
        <f t="shared" si="22"/>
        <v>0601</v>
      </c>
      <c r="D326" t="str">
        <f t="shared" si="23"/>
        <v>1051</v>
      </c>
      <c r="E326" t="str">
        <f t="shared" si="24"/>
        <v>0000</v>
      </c>
      <c r="F326" t="s">
        <v>1767</v>
      </c>
      <c r="G326" s="8">
        <v>53010</v>
      </c>
      <c r="H326" s="8">
        <v>30808.87</v>
      </c>
      <c r="I326" s="8">
        <f t="shared" si="26"/>
        <v>61617.74</v>
      </c>
      <c r="J326" s="56">
        <f>VLOOKUP(D326,'Lookup Areas'!$E$4:$G$258,2,FALSE)</f>
        <v>0.01</v>
      </c>
      <c r="L326" s="57">
        <f t="shared" si="25"/>
        <v>62233.917399999998</v>
      </c>
      <c r="M326" s="8"/>
      <c r="N326" s="8"/>
      <c r="O326" s="8"/>
      <c r="Q326" s="10"/>
      <c r="R326" s="11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</row>
    <row r="327" spans="1:51" ht="15" x14ac:dyDescent="0.25">
      <c r="A327">
        <v>622</v>
      </c>
      <c r="B327" t="s">
        <v>1237</v>
      </c>
      <c r="C327" t="str">
        <f t="shared" si="22"/>
        <v>0701</v>
      </c>
      <c r="D327" t="str">
        <f t="shared" si="23"/>
        <v>1051</v>
      </c>
      <c r="E327" t="str">
        <f t="shared" si="24"/>
        <v>0000</v>
      </c>
      <c r="F327" t="s">
        <v>1767</v>
      </c>
      <c r="G327" s="8">
        <v>102710</v>
      </c>
      <c r="H327" s="8">
        <v>59559.56</v>
      </c>
      <c r="I327" s="8">
        <f t="shared" si="26"/>
        <v>119119.12</v>
      </c>
      <c r="J327" s="56">
        <f>VLOOKUP(D327,'Lookup Areas'!$E$4:$G$258,2,FALSE)</f>
        <v>0.01</v>
      </c>
      <c r="L327" s="57">
        <f t="shared" si="25"/>
        <v>120310.3112</v>
      </c>
      <c r="M327" s="8"/>
      <c r="N327" s="8"/>
      <c r="O327" s="8"/>
      <c r="Q327" s="10"/>
      <c r="R327" s="11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</row>
    <row r="328" spans="1:51" ht="15" x14ac:dyDescent="0.25">
      <c r="A328">
        <v>652</v>
      </c>
      <c r="B328" t="s">
        <v>2257</v>
      </c>
      <c r="C328" t="str">
        <f t="shared" ref="C328:C391" si="27">LEFT(B328,4)</f>
        <v>0702</v>
      </c>
      <c r="D328" t="str">
        <f t="shared" ref="D328:D391" si="28">MID(B328,6,4)</f>
        <v>1051</v>
      </c>
      <c r="E328" t="str">
        <f t="shared" ref="E328:E391" si="29">RIGHT(B328,4)</f>
        <v>0000</v>
      </c>
      <c r="F328" t="s">
        <v>1767</v>
      </c>
      <c r="G328" s="8">
        <v>0</v>
      </c>
      <c r="H328" s="8">
        <v>0</v>
      </c>
      <c r="I328" s="8">
        <f t="shared" si="26"/>
        <v>0</v>
      </c>
      <c r="J328" s="56">
        <f>VLOOKUP(D328,'Lookup Areas'!$E$4:$G$258,2,FALSE)</f>
        <v>0.01</v>
      </c>
      <c r="L328" s="57">
        <f t="shared" ref="L328:L375" si="30">I328+(I328*J328)</f>
        <v>0</v>
      </c>
      <c r="M328" s="8"/>
      <c r="N328" s="8"/>
      <c r="O328" s="8"/>
      <c r="Q328" s="10"/>
      <c r="R328" s="11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</row>
    <row r="329" spans="1:51" ht="15" x14ac:dyDescent="0.25">
      <c r="A329">
        <v>668</v>
      </c>
      <c r="B329" t="s">
        <v>1259</v>
      </c>
      <c r="C329" t="str">
        <f t="shared" si="27"/>
        <v>0704</v>
      </c>
      <c r="D329" t="str">
        <f t="shared" si="28"/>
        <v>1051</v>
      </c>
      <c r="E329" t="str">
        <f t="shared" si="29"/>
        <v>0000</v>
      </c>
      <c r="F329" t="s">
        <v>1767</v>
      </c>
      <c r="G329" s="8">
        <v>24600</v>
      </c>
      <c r="H329" s="8">
        <v>13386.58</v>
      </c>
      <c r="I329" s="8">
        <f t="shared" si="26"/>
        <v>26773.16</v>
      </c>
      <c r="J329" s="56">
        <f>VLOOKUP(D329,'Lookup Areas'!$E$4:$G$258,2,FALSE)</f>
        <v>0.01</v>
      </c>
      <c r="L329" s="57">
        <f t="shared" si="30"/>
        <v>27040.891599999999</v>
      </c>
      <c r="M329" s="8"/>
      <c r="N329" s="8"/>
      <c r="O329" s="8"/>
      <c r="Q329" s="10"/>
      <c r="R329" s="11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</row>
    <row r="330" spans="1:51" ht="15" x14ac:dyDescent="0.25">
      <c r="A330">
        <v>702</v>
      </c>
      <c r="B330" t="s">
        <v>1281</v>
      </c>
      <c r="C330" t="str">
        <f t="shared" si="27"/>
        <v>0801</v>
      </c>
      <c r="D330" t="str">
        <f t="shared" si="28"/>
        <v>1051</v>
      </c>
      <c r="E330" t="str">
        <f t="shared" si="29"/>
        <v>0015</v>
      </c>
      <c r="F330" t="s">
        <v>2296</v>
      </c>
      <c r="G330" s="8">
        <v>104640</v>
      </c>
      <c r="H330" s="8">
        <v>53239.8</v>
      </c>
      <c r="I330" s="8">
        <f t="shared" ref="I330:I393" si="31">H330*2</f>
        <v>106479.6</v>
      </c>
      <c r="J330" s="56">
        <f>VLOOKUP(D330,'Lookup Areas'!$E$4:$G$258,2,FALSE)</f>
        <v>0.01</v>
      </c>
      <c r="L330" s="57">
        <f t="shared" si="30"/>
        <v>107544.39600000001</v>
      </c>
      <c r="M330" s="8"/>
      <c r="N330" s="8"/>
      <c r="O330" s="8"/>
      <c r="Q330" s="10"/>
      <c r="R330" s="11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</row>
    <row r="331" spans="1:51" ht="15" x14ac:dyDescent="0.25">
      <c r="A331">
        <v>703</v>
      </c>
      <c r="B331" t="s">
        <v>1282</v>
      </c>
      <c r="C331" t="str">
        <f t="shared" si="27"/>
        <v>0801</v>
      </c>
      <c r="D331" t="str">
        <f t="shared" si="28"/>
        <v>1051</v>
      </c>
      <c r="E331" t="str">
        <f t="shared" si="29"/>
        <v>0016</v>
      </c>
      <c r="F331" t="s">
        <v>2297</v>
      </c>
      <c r="G331" s="8">
        <v>50110</v>
      </c>
      <c r="H331" s="8">
        <v>28315.78</v>
      </c>
      <c r="I331" s="8">
        <f t="shared" si="31"/>
        <v>56631.56</v>
      </c>
      <c r="J331" s="56">
        <f>VLOOKUP(D331,'Lookup Areas'!$E$4:$G$258,2,FALSE)</f>
        <v>0.01</v>
      </c>
      <c r="L331" s="57">
        <f t="shared" si="30"/>
        <v>57197.875599999999</v>
      </c>
      <c r="M331" s="8"/>
      <c r="N331" s="8"/>
      <c r="O331" s="8"/>
      <c r="Q331" s="10"/>
      <c r="R331" s="11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</row>
    <row r="332" spans="1:51" ht="15" x14ac:dyDescent="0.25">
      <c r="A332">
        <v>748</v>
      </c>
      <c r="B332" t="s">
        <v>2344</v>
      </c>
      <c r="C332" t="str">
        <f t="shared" si="27"/>
        <v>0903</v>
      </c>
      <c r="D332" t="str">
        <f t="shared" si="28"/>
        <v>1051</v>
      </c>
      <c r="E332" t="str">
        <f t="shared" si="29"/>
        <v>0000</v>
      </c>
      <c r="F332" t="s">
        <v>1767</v>
      </c>
      <c r="G332" s="8">
        <v>0</v>
      </c>
      <c r="H332" s="8">
        <v>0</v>
      </c>
      <c r="I332" s="8">
        <f t="shared" si="31"/>
        <v>0</v>
      </c>
      <c r="J332" s="56">
        <f>VLOOKUP(D332,'Lookup Areas'!$E$4:$G$258,2,FALSE)</f>
        <v>0.01</v>
      </c>
      <c r="L332" s="57">
        <f t="shared" si="30"/>
        <v>0</v>
      </c>
      <c r="M332" s="8"/>
      <c r="N332" s="8"/>
      <c r="O332" s="8"/>
      <c r="Q332" s="10"/>
      <c r="R332" s="11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</row>
    <row r="333" spans="1:51" ht="15" x14ac:dyDescent="0.25">
      <c r="A333">
        <v>771</v>
      </c>
      <c r="B333" t="s">
        <v>1314</v>
      </c>
      <c r="C333" t="str">
        <f t="shared" si="27"/>
        <v>1001</v>
      </c>
      <c r="D333" t="str">
        <f t="shared" si="28"/>
        <v>1051</v>
      </c>
      <c r="E333" t="str">
        <f t="shared" si="29"/>
        <v>0000</v>
      </c>
      <c r="F333" t="s">
        <v>1767</v>
      </c>
      <c r="G333" s="8">
        <v>787090</v>
      </c>
      <c r="H333" s="8">
        <v>483778.49</v>
      </c>
      <c r="I333" s="8">
        <f t="shared" si="31"/>
        <v>967556.98</v>
      </c>
      <c r="J333" s="56">
        <f>VLOOKUP(D333,'Lookup Areas'!$E$4:$G$258,2,FALSE)</f>
        <v>0.01</v>
      </c>
      <c r="L333" s="57">
        <f t="shared" si="30"/>
        <v>977232.54980000004</v>
      </c>
      <c r="M333" s="8"/>
      <c r="N333" s="8"/>
      <c r="O333" s="8"/>
      <c r="Q333" s="10"/>
      <c r="R333" s="11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</row>
    <row r="334" spans="1:51" ht="15" x14ac:dyDescent="0.25">
      <c r="A334">
        <v>848</v>
      </c>
      <c r="B334" t="s">
        <v>1363</v>
      </c>
      <c r="C334" t="str">
        <f t="shared" si="27"/>
        <v>1011</v>
      </c>
      <c r="D334" t="str">
        <f t="shared" si="28"/>
        <v>1051</v>
      </c>
      <c r="E334" t="str">
        <f t="shared" si="29"/>
        <v>0000</v>
      </c>
      <c r="F334" t="s">
        <v>1767</v>
      </c>
      <c r="G334" s="8">
        <v>407250</v>
      </c>
      <c r="H334" s="8">
        <v>272807.03000000003</v>
      </c>
      <c r="I334" s="8">
        <f t="shared" si="31"/>
        <v>545614.06000000006</v>
      </c>
      <c r="J334" s="56">
        <f>VLOOKUP(D334,'Lookup Areas'!$E$4:$G$258,2,FALSE)</f>
        <v>0.01</v>
      </c>
      <c r="L334" s="57">
        <f t="shared" si="30"/>
        <v>551070.2006000001</v>
      </c>
      <c r="M334" s="8"/>
      <c r="N334" s="8"/>
      <c r="O334" s="8"/>
      <c r="Q334" s="10"/>
      <c r="R334" s="11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</row>
    <row r="335" spans="1:51" ht="15" x14ac:dyDescent="0.25">
      <c r="A335">
        <v>911</v>
      </c>
      <c r="B335" t="s">
        <v>1408</v>
      </c>
      <c r="C335" t="str">
        <f t="shared" si="27"/>
        <v>1101</v>
      </c>
      <c r="D335" t="str">
        <f t="shared" si="28"/>
        <v>1051</v>
      </c>
      <c r="E335" t="str">
        <f t="shared" si="29"/>
        <v>0000</v>
      </c>
      <c r="F335" t="s">
        <v>1767</v>
      </c>
      <c r="G335" s="8">
        <v>374270</v>
      </c>
      <c r="H335" s="8">
        <v>231188.89</v>
      </c>
      <c r="I335" s="8">
        <f t="shared" si="31"/>
        <v>462377.78</v>
      </c>
      <c r="J335" s="56">
        <f>VLOOKUP(D335,'Lookup Areas'!$E$4:$G$258,2,FALSE)</f>
        <v>0.01</v>
      </c>
      <c r="L335" s="57">
        <f t="shared" si="30"/>
        <v>467001.55780000001</v>
      </c>
      <c r="M335" s="8"/>
      <c r="N335" s="8"/>
      <c r="O335" s="8"/>
      <c r="Q335" s="10"/>
      <c r="R335" s="11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</row>
    <row r="336" spans="1:51" ht="15" x14ac:dyDescent="0.25">
      <c r="A336">
        <v>981</v>
      </c>
      <c r="B336" t="s">
        <v>1455</v>
      </c>
      <c r="C336" t="str">
        <f t="shared" si="27"/>
        <v>1201</v>
      </c>
      <c r="D336" t="str">
        <f t="shared" si="28"/>
        <v>1051</v>
      </c>
      <c r="E336" t="str">
        <f t="shared" si="29"/>
        <v>0000</v>
      </c>
      <c r="F336" t="s">
        <v>1767</v>
      </c>
      <c r="G336" s="8">
        <v>365780</v>
      </c>
      <c r="H336" s="8">
        <v>361457.95</v>
      </c>
      <c r="I336" s="8">
        <f t="shared" si="31"/>
        <v>722915.9</v>
      </c>
      <c r="J336" s="56">
        <f>VLOOKUP(D336,'Lookup Areas'!$E$4:$G$258,2,FALSE)</f>
        <v>0.01</v>
      </c>
      <c r="L336" s="57">
        <f t="shared" si="30"/>
        <v>730145.05900000001</v>
      </c>
      <c r="M336" s="8"/>
      <c r="N336" s="8"/>
      <c r="O336" s="8"/>
      <c r="Q336" s="10"/>
      <c r="R336" s="11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</row>
    <row r="337" spans="1:51" ht="15" x14ac:dyDescent="0.25">
      <c r="A337">
        <v>1060</v>
      </c>
      <c r="B337" t="s">
        <v>1511</v>
      </c>
      <c r="C337" t="str">
        <f t="shared" si="27"/>
        <v>1301</v>
      </c>
      <c r="D337" t="str">
        <f t="shared" si="28"/>
        <v>1051</v>
      </c>
      <c r="E337" t="str">
        <f t="shared" si="29"/>
        <v>0000</v>
      </c>
      <c r="F337" t="s">
        <v>1767</v>
      </c>
      <c r="G337" s="8">
        <v>86210</v>
      </c>
      <c r="H337" s="8">
        <v>49115.9</v>
      </c>
      <c r="I337" s="8">
        <f t="shared" si="31"/>
        <v>98231.8</v>
      </c>
      <c r="J337" s="56">
        <f>VLOOKUP(D337,'Lookup Areas'!$E$4:$G$258,2,FALSE)</f>
        <v>0.01</v>
      </c>
      <c r="L337" s="57">
        <f t="shared" si="30"/>
        <v>99214.118000000002</v>
      </c>
      <c r="M337" s="8"/>
      <c r="N337" s="8"/>
      <c r="O337" s="8"/>
      <c r="Q337" s="10"/>
      <c r="R337" s="11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</row>
    <row r="338" spans="1:51" ht="15" x14ac:dyDescent="0.25">
      <c r="A338">
        <v>15</v>
      </c>
      <c r="B338" t="s">
        <v>858</v>
      </c>
      <c r="C338" t="str">
        <f t="shared" si="27"/>
        <v>0101</v>
      </c>
      <c r="D338" t="str">
        <f t="shared" si="28"/>
        <v>1052</v>
      </c>
      <c r="E338" t="str">
        <f t="shared" si="29"/>
        <v>0000</v>
      </c>
      <c r="F338" t="s">
        <v>1768</v>
      </c>
      <c r="G338" s="8">
        <v>21270</v>
      </c>
      <c r="H338" s="8">
        <v>8074.1</v>
      </c>
      <c r="I338" s="8">
        <f t="shared" si="31"/>
        <v>16148.2</v>
      </c>
      <c r="J338" s="56">
        <f>VLOOKUP(D338,'Lookup Areas'!$E$4:$G$258,2,FALSE)</f>
        <v>0.01</v>
      </c>
      <c r="L338" s="57">
        <f t="shared" si="30"/>
        <v>16309.682000000001</v>
      </c>
      <c r="M338" s="8"/>
      <c r="N338" s="8"/>
      <c r="O338" s="8"/>
      <c r="Q338" s="10"/>
      <c r="R338" s="11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</row>
    <row r="339" spans="1:51" ht="15" x14ac:dyDescent="0.25">
      <c r="A339">
        <v>64</v>
      </c>
      <c r="B339" t="s">
        <v>897</v>
      </c>
      <c r="C339" t="str">
        <f t="shared" si="27"/>
        <v>0102</v>
      </c>
      <c r="D339" t="str">
        <f t="shared" si="28"/>
        <v>1052</v>
      </c>
      <c r="E339" t="str">
        <f t="shared" si="29"/>
        <v>0000</v>
      </c>
      <c r="F339" t="s">
        <v>1768</v>
      </c>
      <c r="G339" s="8">
        <v>7180</v>
      </c>
      <c r="H339" s="8">
        <v>1642.71</v>
      </c>
      <c r="I339" s="8">
        <f t="shared" si="31"/>
        <v>3285.42</v>
      </c>
      <c r="J339" s="56">
        <f>VLOOKUP(D339,'Lookup Areas'!$E$4:$G$258,2,FALSE)</f>
        <v>0.01</v>
      </c>
      <c r="L339" s="57">
        <f t="shared" si="30"/>
        <v>3318.2742000000003</v>
      </c>
      <c r="M339" s="8"/>
      <c r="N339" s="8"/>
      <c r="O339" s="8"/>
      <c r="Q339" s="10"/>
      <c r="R339" s="11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</row>
    <row r="340" spans="1:51" ht="15" x14ac:dyDescent="0.25">
      <c r="A340">
        <v>115</v>
      </c>
      <c r="B340" t="s">
        <v>923</v>
      </c>
      <c r="C340" t="str">
        <f t="shared" si="27"/>
        <v>0201</v>
      </c>
      <c r="D340" t="str">
        <f t="shared" si="28"/>
        <v>1052</v>
      </c>
      <c r="E340" t="str">
        <f t="shared" si="29"/>
        <v>0007</v>
      </c>
      <c r="F340" t="s">
        <v>1864</v>
      </c>
      <c r="G340" s="8">
        <v>5700</v>
      </c>
      <c r="H340" s="8">
        <v>148.72</v>
      </c>
      <c r="I340" s="8">
        <f t="shared" si="31"/>
        <v>297.44</v>
      </c>
      <c r="J340" s="56">
        <f>VLOOKUP(D340,'Lookup Areas'!$E$4:$G$258,2,FALSE)</f>
        <v>0.01</v>
      </c>
      <c r="L340" s="57">
        <f t="shared" si="30"/>
        <v>300.4144</v>
      </c>
      <c r="M340" s="8"/>
      <c r="N340" s="8"/>
      <c r="O340" s="8"/>
      <c r="Q340" s="10"/>
      <c r="R340" s="11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</row>
    <row r="341" spans="1:51" ht="15" x14ac:dyDescent="0.25">
      <c r="A341">
        <v>116</v>
      </c>
      <c r="B341" t="s">
        <v>924</v>
      </c>
      <c r="C341" t="str">
        <f t="shared" si="27"/>
        <v>0201</v>
      </c>
      <c r="D341" t="str">
        <f t="shared" si="28"/>
        <v>1052</v>
      </c>
      <c r="E341" t="str">
        <f t="shared" si="29"/>
        <v>0008</v>
      </c>
      <c r="F341" t="s">
        <v>1865</v>
      </c>
      <c r="G341" s="8">
        <v>46270</v>
      </c>
      <c r="H341" s="8">
        <v>15051.65</v>
      </c>
      <c r="I341" s="8">
        <f t="shared" si="31"/>
        <v>30103.3</v>
      </c>
      <c r="J341" s="56">
        <f>VLOOKUP(D341,'Lookup Areas'!$E$4:$G$258,2,FALSE)</f>
        <v>0.01</v>
      </c>
      <c r="L341" s="57">
        <f t="shared" si="30"/>
        <v>30404.332999999999</v>
      </c>
      <c r="M341" s="8"/>
      <c r="N341" s="8"/>
      <c r="O341" s="8"/>
      <c r="Q341" s="10"/>
      <c r="R341" s="11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</row>
    <row r="342" spans="1:51" ht="15" x14ac:dyDescent="0.25">
      <c r="A342">
        <v>117</v>
      </c>
      <c r="B342" t="s">
        <v>1866</v>
      </c>
      <c r="C342" t="str">
        <f t="shared" si="27"/>
        <v>0201</v>
      </c>
      <c r="D342" t="str">
        <f t="shared" si="28"/>
        <v>1052</v>
      </c>
      <c r="E342" t="str">
        <f t="shared" si="29"/>
        <v>0009</v>
      </c>
      <c r="F342" t="s">
        <v>1867</v>
      </c>
      <c r="G342" s="8">
        <v>0</v>
      </c>
      <c r="H342" s="8">
        <v>0</v>
      </c>
      <c r="I342" s="8">
        <f t="shared" si="31"/>
        <v>0</v>
      </c>
      <c r="J342" s="56">
        <f>VLOOKUP(D342,'Lookup Areas'!$E$4:$G$258,2,FALSE)</f>
        <v>0.01</v>
      </c>
      <c r="L342" s="57">
        <f t="shared" si="30"/>
        <v>0</v>
      </c>
      <c r="M342" s="8"/>
      <c r="N342" s="8"/>
      <c r="O342" s="8"/>
      <c r="Q342" s="10"/>
      <c r="R342" s="11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</row>
    <row r="343" spans="1:51" ht="15" x14ac:dyDescent="0.25">
      <c r="A343">
        <v>221</v>
      </c>
      <c r="B343" t="s">
        <v>989</v>
      </c>
      <c r="C343" t="str">
        <f t="shared" si="27"/>
        <v>0202</v>
      </c>
      <c r="D343" t="str">
        <f t="shared" si="28"/>
        <v>1052</v>
      </c>
      <c r="E343" t="str">
        <f t="shared" si="29"/>
        <v>0000</v>
      </c>
      <c r="F343" t="s">
        <v>1768</v>
      </c>
      <c r="G343" s="8">
        <v>11040</v>
      </c>
      <c r="H343" s="8">
        <v>4594.5200000000004</v>
      </c>
      <c r="I343" s="8">
        <f t="shared" si="31"/>
        <v>9189.0400000000009</v>
      </c>
      <c r="J343" s="56">
        <f>VLOOKUP(D343,'Lookup Areas'!$E$4:$G$258,2,FALSE)</f>
        <v>0.01</v>
      </c>
      <c r="L343" s="57">
        <f t="shared" si="30"/>
        <v>9280.9304000000011</v>
      </c>
      <c r="M343" s="8"/>
      <c r="N343" s="8"/>
      <c r="O343" s="8"/>
      <c r="Q343" s="10"/>
      <c r="R343" s="11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</row>
    <row r="344" spans="1:51" ht="15" x14ac:dyDescent="0.25">
      <c r="A344">
        <v>250</v>
      </c>
      <c r="B344" t="s">
        <v>1010</v>
      </c>
      <c r="C344" t="str">
        <f t="shared" si="27"/>
        <v>0203</v>
      </c>
      <c r="D344" t="str">
        <f t="shared" si="28"/>
        <v>1052</v>
      </c>
      <c r="E344" t="str">
        <f t="shared" si="29"/>
        <v>0000</v>
      </c>
      <c r="F344" t="s">
        <v>1768</v>
      </c>
      <c r="G344" s="8">
        <v>2420</v>
      </c>
      <c r="H344" s="8">
        <v>1327.95</v>
      </c>
      <c r="I344" s="8">
        <f t="shared" si="31"/>
        <v>2655.9</v>
      </c>
      <c r="J344" s="56">
        <f>VLOOKUP(D344,'Lookup Areas'!$E$4:$G$258,2,FALSE)</f>
        <v>0.01</v>
      </c>
      <c r="L344" s="57">
        <f t="shared" si="30"/>
        <v>2682.4590000000003</v>
      </c>
      <c r="M344" s="8"/>
      <c r="N344" s="8"/>
      <c r="O344" s="8"/>
      <c r="Q344" s="10"/>
      <c r="R344" s="11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</row>
    <row r="345" spans="1:51" ht="15" x14ac:dyDescent="0.25">
      <c r="A345">
        <v>273</v>
      </c>
      <c r="B345" t="s">
        <v>1987</v>
      </c>
      <c r="C345" t="str">
        <f t="shared" si="27"/>
        <v>0204</v>
      </c>
      <c r="D345" t="str">
        <f t="shared" si="28"/>
        <v>1052</v>
      </c>
      <c r="E345" t="str">
        <f t="shared" si="29"/>
        <v>0014</v>
      </c>
      <c r="F345" t="s">
        <v>1988</v>
      </c>
      <c r="G345" s="8">
        <v>0</v>
      </c>
      <c r="H345" s="8">
        <v>0</v>
      </c>
      <c r="I345" s="8">
        <f t="shared" si="31"/>
        <v>0</v>
      </c>
      <c r="J345" s="56">
        <f>VLOOKUP(D345,'Lookup Areas'!$E$4:$G$258,2,FALSE)</f>
        <v>0.01</v>
      </c>
      <c r="L345" s="57">
        <f t="shared" si="30"/>
        <v>0</v>
      </c>
      <c r="M345" s="8"/>
      <c r="N345" s="8"/>
      <c r="O345" s="8"/>
      <c r="Q345" s="10"/>
      <c r="R345" s="11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</row>
    <row r="346" spans="1:51" ht="15" x14ac:dyDescent="0.25">
      <c r="A346">
        <v>345</v>
      </c>
      <c r="B346" t="s">
        <v>1067</v>
      </c>
      <c r="C346" t="str">
        <f t="shared" si="27"/>
        <v>0205</v>
      </c>
      <c r="D346" t="str">
        <f t="shared" si="28"/>
        <v>1052</v>
      </c>
      <c r="E346" t="str">
        <f t="shared" si="29"/>
        <v>0003</v>
      </c>
      <c r="F346" t="s">
        <v>2046</v>
      </c>
      <c r="G346" s="8">
        <v>4200</v>
      </c>
      <c r="H346" s="8">
        <v>892.32</v>
      </c>
      <c r="I346" s="8">
        <f t="shared" si="31"/>
        <v>1784.64</v>
      </c>
      <c r="J346" s="56">
        <f>VLOOKUP(D346,'Lookup Areas'!$E$4:$G$258,2,FALSE)</f>
        <v>0.01</v>
      </c>
      <c r="L346" s="57">
        <f t="shared" si="30"/>
        <v>1802.4864</v>
      </c>
      <c r="M346" s="8"/>
      <c r="N346" s="8"/>
      <c r="O346" s="8"/>
      <c r="Q346" s="10"/>
      <c r="R346" s="11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</row>
    <row r="347" spans="1:51" ht="15" x14ac:dyDescent="0.25">
      <c r="A347">
        <v>346</v>
      </c>
      <c r="B347" t="s">
        <v>1068</v>
      </c>
      <c r="C347" t="str">
        <f t="shared" si="27"/>
        <v>0205</v>
      </c>
      <c r="D347" t="str">
        <f t="shared" si="28"/>
        <v>1052</v>
      </c>
      <c r="E347" t="str">
        <f t="shared" si="29"/>
        <v>0004</v>
      </c>
      <c r="F347" t="s">
        <v>1649</v>
      </c>
      <c r="G347" s="8">
        <v>15160</v>
      </c>
      <c r="H347" s="8">
        <v>2379.52</v>
      </c>
      <c r="I347" s="8">
        <f t="shared" si="31"/>
        <v>4759.04</v>
      </c>
      <c r="J347" s="56">
        <f>VLOOKUP(D347,'Lookup Areas'!$E$4:$G$258,2,FALSE)</f>
        <v>0.01</v>
      </c>
      <c r="L347" s="57">
        <f t="shared" si="30"/>
        <v>4806.6304</v>
      </c>
      <c r="M347" s="8"/>
      <c r="N347" s="8"/>
      <c r="O347" s="8"/>
      <c r="Q347" s="10"/>
      <c r="R347" s="11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</row>
    <row r="348" spans="1:51" ht="15" x14ac:dyDescent="0.25">
      <c r="A348">
        <v>347</v>
      </c>
      <c r="B348" t="s">
        <v>1069</v>
      </c>
      <c r="C348" t="str">
        <f t="shared" si="27"/>
        <v>0205</v>
      </c>
      <c r="D348" t="str">
        <f t="shared" si="28"/>
        <v>1052</v>
      </c>
      <c r="E348" t="str">
        <f t="shared" si="29"/>
        <v>0005</v>
      </c>
      <c r="F348" t="s">
        <v>2047</v>
      </c>
      <c r="G348" s="8">
        <v>0</v>
      </c>
      <c r="H348" s="8">
        <v>446.16</v>
      </c>
      <c r="I348" s="8">
        <f t="shared" si="31"/>
        <v>892.32</v>
      </c>
      <c r="J348" s="56">
        <f>VLOOKUP(D348,'Lookup Areas'!$E$4:$G$258,2,FALSE)</f>
        <v>0.01</v>
      </c>
      <c r="L348" s="57">
        <f t="shared" si="30"/>
        <v>901.2432</v>
      </c>
      <c r="M348" s="8"/>
      <c r="N348" s="8"/>
      <c r="O348" s="8"/>
      <c r="Q348" s="10"/>
      <c r="R348" s="11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</row>
    <row r="349" spans="1:51" ht="15" x14ac:dyDescent="0.25">
      <c r="A349">
        <v>348</v>
      </c>
      <c r="B349" t="s">
        <v>1070</v>
      </c>
      <c r="C349" t="str">
        <f t="shared" si="27"/>
        <v>0205</v>
      </c>
      <c r="D349" t="str">
        <f t="shared" si="28"/>
        <v>1052</v>
      </c>
      <c r="E349" t="str">
        <f t="shared" si="29"/>
        <v>0006</v>
      </c>
      <c r="F349" t="s">
        <v>2048</v>
      </c>
      <c r="G349" s="8">
        <v>14330</v>
      </c>
      <c r="H349" s="8">
        <v>6467.38</v>
      </c>
      <c r="I349" s="8">
        <f t="shared" si="31"/>
        <v>12934.76</v>
      </c>
      <c r="J349" s="56">
        <f>VLOOKUP(D349,'Lookup Areas'!$E$4:$G$258,2,FALSE)</f>
        <v>0.01</v>
      </c>
      <c r="L349" s="57">
        <f t="shared" si="30"/>
        <v>13064.107599999999</v>
      </c>
      <c r="M349" s="8"/>
      <c r="N349" s="8"/>
      <c r="O349" s="8"/>
      <c r="Q349" s="10"/>
      <c r="R349" s="11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</row>
    <row r="350" spans="1:51" ht="15" x14ac:dyDescent="0.25">
      <c r="A350">
        <v>429</v>
      </c>
      <c r="B350" t="s">
        <v>1129</v>
      </c>
      <c r="C350" t="str">
        <f t="shared" si="27"/>
        <v>0301</v>
      </c>
      <c r="D350" t="str">
        <f t="shared" si="28"/>
        <v>1052</v>
      </c>
      <c r="E350" t="str">
        <f t="shared" si="29"/>
        <v>0000</v>
      </c>
      <c r="F350" t="s">
        <v>1768</v>
      </c>
      <c r="G350" s="8">
        <v>10530</v>
      </c>
      <c r="H350" s="8">
        <v>4303.3999999999996</v>
      </c>
      <c r="I350" s="8">
        <f t="shared" si="31"/>
        <v>8606.7999999999993</v>
      </c>
      <c r="J350" s="56">
        <f>VLOOKUP(D350,'Lookup Areas'!$E$4:$G$258,2,FALSE)</f>
        <v>0.01</v>
      </c>
      <c r="L350" s="57">
        <f t="shared" si="30"/>
        <v>8692.8679999999986</v>
      </c>
      <c r="M350" s="8"/>
      <c r="N350" s="8"/>
      <c r="O350" s="8"/>
      <c r="Q350" s="10"/>
      <c r="R350" s="11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</row>
    <row r="351" spans="1:51" ht="15" x14ac:dyDescent="0.25">
      <c r="A351">
        <v>467</v>
      </c>
      <c r="B351" t="s">
        <v>1144</v>
      </c>
      <c r="C351" t="str">
        <f t="shared" si="27"/>
        <v>0501</v>
      </c>
      <c r="D351" t="str">
        <f t="shared" si="28"/>
        <v>1052</v>
      </c>
      <c r="E351" t="str">
        <f t="shared" si="29"/>
        <v>0000</v>
      </c>
      <c r="F351" t="s">
        <v>1768</v>
      </c>
      <c r="G351" s="8">
        <v>8030</v>
      </c>
      <c r="H351" s="8">
        <v>3480.36</v>
      </c>
      <c r="I351" s="8">
        <f t="shared" si="31"/>
        <v>6960.72</v>
      </c>
      <c r="J351" s="56">
        <f>VLOOKUP(D351,'Lookup Areas'!$E$4:$G$258,2,FALSE)</f>
        <v>0.01</v>
      </c>
      <c r="L351" s="57">
        <f t="shared" si="30"/>
        <v>7030.3272000000006</v>
      </c>
      <c r="M351" s="8"/>
      <c r="N351" s="8"/>
      <c r="O351" s="8"/>
      <c r="Q351" s="10"/>
      <c r="R351" s="11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</row>
    <row r="352" spans="1:51" ht="15" x14ac:dyDescent="0.25">
      <c r="A352">
        <v>493</v>
      </c>
      <c r="B352" t="s">
        <v>1156</v>
      </c>
      <c r="C352" t="str">
        <f t="shared" si="27"/>
        <v>0503</v>
      </c>
      <c r="D352" t="str">
        <f t="shared" si="28"/>
        <v>1052</v>
      </c>
      <c r="E352" t="str">
        <f t="shared" si="29"/>
        <v>0000</v>
      </c>
      <c r="F352" t="s">
        <v>1768</v>
      </c>
      <c r="G352" s="8">
        <v>760</v>
      </c>
      <c r="H352" s="8">
        <v>413.65</v>
      </c>
      <c r="I352" s="8">
        <f t="shared" si="31"/>
        <v>827.3</v>
      </c>
      <c r="J352" s="56">
        <f>VLOOKUP(D352,'Lookup Areas'!$E$4:$G$258,2,FALSE)</f>
        <v>0.01</v>
      </c>
      <c r="L352" s="57">
        <f t="shared" si="30"/>
        <v>835.57299999999998</v>
      </c>
      <c r="M352" s="8"/>
      <c r="N352" s="8"/>
      <c r="O352" s="8"/>
      <c r="Q352" s="10"/>
      <c r="R352" s="11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</row>
    <row r="353" spans="1:51" ht="15" x14ac:dyDescent="0.25">
      <c r="A353">
        <v>558</v>
      </c>
      <c r="B353" t="s">
        <v>1189</v>
      </c>
      <c r="C353" t="str">
        <f t="shared" si="27"/>
        <v>0507</v>
      </c>
      <c r="D353" t="str">
        <f t="shared" si="28"/>
        <v>1052</v>
      </c>
      <c r="E353" t="str">
        <f t="shared" si="29"/>
        <v>0010</v>
      </c>
      <c r="F353" t="s">
        <v>2207</v>
      </c>
      <c r="G353" s="8">
        <v>4200</v>
      </c>
      <c r="H353" s="8">
        <v>0</v>
      </c>
      <c r="I353" s="8">
        <f t="shared" si="31"/>
        <v>0</v>
      </c>
      <c r="J353" s="56">
        <f>VLOOKUP(D353,'Lookup Areas'!$E$4:$G$258,2,FALSE)</f>
        <v>0.01</v>
      </c>
      <c r="L353" s="57">
        <f t="shared" si="30"/>
        <v>0</v>
      </c>
      <c r="M353" s="8"/>
      <c r="N353" s="8"/>
      <c r="O353" s="8"/>
      <c r="Q353" s="10"/>
      <c r="R353" s="11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</row>
    <row r="354" spans="1:51" ht="15" x14ac:dyDescent="0.25">
      <c r="A354">
        <v>559</v>
      </c>
      <c r="B354" t="s">
        <v>1190</v>
      </c>
      <c r="C354" t="str">
        <f t="shared" si="27"/>
        <v>0507</v>
      </c>
      <c r="D354" t="str">
        <f t="shared" si="28"/>
        <v>1052</v>
      </c>
      <c r="E354" t="str">
        <f t="shared" si="29"/>
        <v>0011</v>
      </c>
      <c r="F354" t="s">
        <v>2208</v>
      </c>
      <c r="G354" s="8">
        <v>42150</v>
      </c>
      <c r="H354" s="8">
        <v>13944.13</v>
      </c>
      <c r="I354" s="8">
        <f t="shared" si="31"/>
        <v>27888.26</v>
      </c>
      <c r="J354" s="56">
        <f>VLOOKUP(D354,'Lookup Areas'!$E$4:$G$258,2,FALSE)</f>
        <v>0.01</v>
      </c>
      <c r="L354" s="57">
        <f t="shared" si="30"/>
        <v>28167.142599999999</v>
      </c>
      <c r="M354" s="8"/>
      <c r="N354" s="8"/>
      <c r="O354" s="8"/>
      <c r="Q354" s="10"/>
      <c r="R354" s="11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</row>
    <row r="355" spans="1:51" ht="15" x14ac:dyDescent="0.25">
      <c r="A355">
        <v>560</v>
      </c>
      <c r="B355" t="s">
        <v>2209</v>
      </c>
      <c r="C355" t="str">
        <f t="shared" si="27"/>
        <v>0507</v>
      </c>
      <c r="D355" t="str">
        <f t="shared" si="28"/>
        <v>1052</v>
      </c>
      <c r="E355" t="str">
        <f t="shared" si="29"/>
        <v>0012</v>
      </c>
      <c r="F355" t="s">
        <v>2210</v>
      </c>
      <c r="G355" s="8">
        <v>0</v>
      </c>
      <c r="H355" s="8">
        <v>0</v>
      </c>
      <c r="I355" s="8">
        <f t="shared" si="31"/>
        <v>0</v>
      </c>
      <c r="J355" s="56">
        <f>VLOOKUP(D355,'Lookup Areas'!$E$4:$G$258,2,FALSE)</f>
        <v>0.01</v>
      </c>
      <c r="L355" s="57">
        <f t="shared" si="30"/>
        <v>0</v>
      </c>
      <c r="M355" s="8"/>
      <c r="N355" s="8"/>
      <c r="O355" s="8"/>
      <c r="Q355" s="10"/>
      <c r="R355" s="11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</row>
    <row r="356" spans="1:51" ht="15" x14ac:dyDescent="0.25">
      <c r="A356">
        <v>596</v>
      </c>
      <c r="B356" t="s">
        <v>1217</v>
      </c>
      <c r="C356" t="str">
        <f t="shared" si="27"/>
        <v>0601</v>
      </c>
      <c r="D356" t="str">
        <f t="shared" si="28"/>
        <v>1052</v>
      </c>
      <c r="E356" t="str">
        <f t="shared" si="29"/>
        <v>0000</v>
      </c>
      <c r="F356" t="s">
        <v>1768</v>
      </c>
      <c r="G356" s="8">
        <v>3240</v>
      </c>
      <c r="H356" s="8">
        <v>2081.5100000000002</v>
      </c>
      <c r="I356" s="8">
        <f t="shared" si="31"/>
        <v>4163.0200000000004</v>
      </c>
      <c r="J356" s="56">
        <f>VLOOKUP(D356,'Lookup Areas'!$E$4:$G$258,2,FALSE)</f>
        <v>0.01</v>
      </c>
      <c r="L356" s="57">
        <f t="shared" si="30"/>
        <v>4204.6502</v>
      </c>
      <c r="M356" s="8"/>
      <c r="N356" s="8"/>
      <c r="O356" s="8"/>
      <c r="Q356" s="10"/>
      <c r="R356" s="11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</row>
    <row r="357" spans="1:51" ht="15" x14ac:dyDescent="0.25">
      <c r="A357">
        <v>623</v>
      </c>
      <c r="B357" t="s">
        <v>1238</v>
      </c>
      <c r="C357" t="str">
        <f t="shared" si="27"/>
        <v>0701</v>
      </c>
      <c r="D357" t="str">
        <f t="shared" si="28"/>
        <v>1052</v>
      </c>
      <c r="E357" t="str">
        <f t="shared" si="29"/>
        <v>0000</v>
      </c>
      <c r="F357" t="s">
        <v>1768</v>
      </c>
      <c r="G357" s="8">
        <v>6270</v>
      </c>
      <c r="H357" s="8">
        <v>3515.28</v>
      </c>
      <c r="I357" s="8">
        <f t="shared" si="31"/>
        <v>7030.56</v>
      </c>
      <c r="J357" s="56">
        <f>VLOOKUP(D357,'Lookup Areas'!$E$4:$G$258,2,FALSE)</f>
        <v>0.01</v>
      </c>
      <c r="L357" s="57">
        <f t="shared" si="30"/>
        <v>7100.8656000000001</v>
      </c>
      <c r="M357" s="8"/>
      <c r="N357" s="8"/>
      <c r="O357" s="8"/>
      <c r="Q357" s="10"/>
      <c r="R357" s="11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</row>
    <row r="358" spans="1:51" ht="15" x14ac:dyDescent="0.25">
      <c r="A358">
        <v>653</v>
      </c>
      <c r="B358" t="s">
        <v>2258</v>
      </c>
      <c r="C358" t="str">
        <f t="shared" si="27"/>
        <v>0702</v>
      </c>
      <c r="D358" t="str">
        <f t="shared" si="28"/>
        <v>1052</v>
      </c>
      <c r="E358" t="str">
        <f t="shared" si="29"/>
        <v>0000</v>
      </c>
      <c r="F358" t="s">
        <v>1768</v>
      </c>
      <c r="G358" s="8">
        <v>0</v>
      </c>
      <c r="H358" s="8">
        <v>0</v>
      </c>
      <c r="I358" s="8">
        <f t="shared" si="31"/>
        <v>0</v>
      </c>
      <c r="J358" s="56">
        <f>VLOOKUP(D358,'Lookup Areas'!$E$4:$G$258,2,FALSE)</f>
        <v>0.01</v>
      </c>
      <c r="L358" s="57">
        <f t="shared" si="30"/>
        <v>0</v>
      </c>
      <c r="M358" s="8"/>
      <c r="N358" s="8"/>
      <c r="O358" s="8"/>
      <c r="Q358" s="10"/>
      <c r="R358" s="11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</row>
    <row r="359" spans="1:51" ht="15" x14ac:dyDescent="0.25">
      <c r="A359">
        <v>669</v>
      </c>
      <c r="B359" t="s">
        <v>1260</v>
      </c>
      <c r="C359" t="str">
        <f t="shared" si="27"/>
        <v>0704</v>
      </c>
      <c r="D359" t="str">
        <f t="shared" si="28"/>
        <v>1052</v>
      </c>
      <c r="E359" t="str">
        <f t="shared" si="29"/>
        <v>0000</v>
      </c>
      <c r="F359" t="s">
        <v>1768</v>
      </c>
      <c r="G359" s="8">
        <v>1500</v>
      </c>
      <c r="H359" s="8">
        <v>780.64</v>
      </c>
      <c r="I359" s="8">
        <f t="shared" si="31"/>
        <v>1561.28</v>
      </c>
      <c r="J359" s="56">
        <f>VLOOKUP(D359,'Lookup Areas'!$E$4:$G$258,2,FALSE)</f>
        <v>0.01</v>
      </c>
      <c r="L359" s="57">
        <f t="shared" si="30"/>
        <v>1576.8928000000001</v>
      </c>
      <c r="M359" s="8"/>
      <c r="N359" s="8"/>
      <c r="O359" s="8"/>
      <c r="Q359" s="10"/>
      <c r="R359" s="11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</row>
    <row r="360" spans="1:51" ht="15" x14ac:dyDescent="0.25">
      <c r="A360">
        <v>704</v>
      </c>
      <c r="B360" t="s">
        <v>1283</v>
      </c>
      <c r="C360" t="str">
        <f t="shared" si="27"/>
        <v>0801</v>
      </c>
      <c r="D360" t="str">
        <f t="shared" si="28"/>
        <v>1052</v>
      </c>
      <c r="E360" t="str">
        <f t="shared" si="29"/>
        <v>0015</v>
      </c>
      <c r="F360" t="s">
        <v>2298</v>
      </c>
      <c r="G360" s="8">
        <v>6230</v>
      </c>
      <c r="H360" s="8">
        <v>3116.26</v>
      </c>
      <c r="I360" s="8">
        <f t="shared" si="31"/>
        <v>6232.52</v>
      </c>
      <c r="J360" s="56">
        <f>VLOOKUP(D360,'Lookup Areas'!$E$4:$G$258,2,FALSE)</f>
        <v>0.01</v>
      </c>
      <c r="L360" s="57">
        <f t="shared" si="30"/>
        <v>6294.8452000000007</v>
      </c>
      <c r="M360" s="8"/>
      <c r="N360" s="8"/>
      <c r="O360" s="8"/>
      <c r="Q360" s="10"/>
      <c r="R360" s="11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</row>
    <row r="361" spans="1:51" ht="15" x14ac:dyDescent="0.25">
      <c r="A361">
        <v>705</v>
      </c>
      <c r="B361" t="s">
        <v>1284</v>
      </c>
      <c r="C361" t="str">
        <f t="shared" si="27"/>
        <v>0801</v>
      </c>
      <c r="D361" t="str">
        <f t="shared" si="28"/>
        <v>1052</v>
      </c>
      <c r="E361" t="str">
        <f t="shared" si="29"/>
        <v>0016</v>
      </c>
      <c r="F361" t="s">
        <v>2299</v>
      </c>
      <c r="G361" s="8">
        <v>3040</v>
      </c>
      <c r="H361" s="8">
        <v>1656.26</v>
      </c>
      <c r="I361" s="8">
        <f t="shared" si="31"/>
        <v>3312.52</v>
      </c>
      <c r="J361" s="56">
        <f>VLOOKUP(D361,'Lookup Areas'!$E$4:$G$258,2,FALSE)</f>
        <v>0.01</v>
      </c>
      <c r="L361" s="57">
        <f t="shared" si="30"/>
        <v>3345.6451999999999</v>
      </c>
      <c r="M361" s="8"/>
      <c r="N361" s="8"/>
      <c r="O361" s="8"/>
      <c r="Q361" s="10"/>
      <c r="R361" s="11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</row>
    <row r="362" spans="1:51" ht="15" x14ac:dyDescent="0.25">
      <c r="A362">
        <v>749</v>
      </c>
      <c r="B362" t="s">
        <v>2345</v>
      </c>
      <c r="C362" t="str">
        <f t="shared" si="27"/>
        <v>0903</v>
      </c>
      <c r="D362" t="str">
        <f t="shared" si="28"/>
        <v>1052</v>
      </c>
      <c r="E362" t="str">
        <f t="shared" si="29"/>
        <v>0000</v>
      </c>
      <c r="F362" t="s">
        <v>1768</v>
      </c>
      <c r="G362" s="8">
        <v>0</v>
      </c>
      <c r="H362" s="8">
        <v>0</v>
      </c>
      <c r="I362" s="8">
        <f t="shared" si="31"/>
        <v>0</v>
      </c>
      <c r="J362" s="56">
        <f>VLOOKUP(D362,'Lookup Areas'!$E$4:$G$258,2,FALSE)</f>
        <v>0.01</v>
      </c>
      <c r="L362" s="57">
        <f t="shared" si="30"/>
        <v>0</v>
      </c>
      <c r="M362" s="8"/>
      <c r="N362" s="8"/>
      <c r="O362" s="8"/>
      <c r="Q362" s="10"/>
      <c r="R362" s="11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</row>
    <row r="363" spans="1:51" ht="15" x14ac:dyDescent="0.25">
      <c r="A363">
        <v>772</v>
      </c>
      <c r="B363" t="s">
        <v>1315</v>
      </c>
      <c r="C363" t="str">
        <f t="shared" si="27"/>
        <v>1001</v>
      </c>
      <c r="D363" t="str">
        <f t="shared" si="28"/>
        <v>1052</v>
      </c>
      <c r="E363" t="str">
        <f t="shared" si="29"/>
        <v>0000</v>
      </c>
      <c r="F363" t="s">
        <v>1768</v>
      </c>
      <c r="G363" s="8">
        <v>47860</v>
      </c>
      <c r="H363" s="8">
        <v>30476.2</v>
      </c>
      <c r="I363" s="8">
        <f t="shared" si="31"/>
        <v>60952.4</v>
      </c>
      <c r="J363" s="56">
        <f>VLOOKUP(D363,'Lookup Areas'!$E$4:$G$258,2,FALSE)</f>
        <v>0.01</v>
      </c>
      <c r="L363" s="57">
        <f t="shared" si="30"/>
        <v>61561.923999999999</v>
      </c>
      <c r="M363" s="8"/>
      <c r="N363" s="8"/>
      <c r="O363" s="8"/>
      <c r="Q363" s="10"/>
      <c r="R363" s="11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</row>
    <row r="364" spans="1:51" ht="15" x14ac:dyDescent="0.25">
      <c r="A364">
        <v>849</v>
      </c>
      <c r="B364" t="s">
        <v>1364</v>
      </c>
      <c r="C364" t="str">
        <f t="shared" si="27"/>
        <v>1011</v>
      </c>
      <c r="D364" t="str">
        <f t="shared" si="28"/>
        <v>1052</v>
      </c>
      <c r="E364" t="str">
        <f t="shared" si="29"/>
        <v>0000</v>
      </c>
      <c r="F364" t="s">
        <v>1768</v>
      </c>
      <c r="G364" s="8">
        <v>24600</v>
      </c>
      <c r="H364" s="8">
        <v>16653.689999999999</v>
      </c>
      <c r="I364" s="8">
        <f t="shared" si="31"/>
        <v>33307.379999999997</v>
      </c>
      <c r="J364" s="56">
        <f>VLOOKUP(D364,'Lookup Areas'!$E$4:$G$258,2,FALSE)</f>
        <v>0.01</v>
      </c>
      <c r="L364" s="57">
        <f t="shared" si="30"/>
        <v>33640.453799999996</v>
      </c>
      <c r="M364" s="8"/>
      <c r="N364" s="8"/>
      <c r="O364" s="8"/>
      <c r="Q364" s="10"/>
      <c r="R364" s="11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</row>
    <row r="365" spans="1:51" ht="15" x14ac:dyDescent="0.25">
      <c r="A365">
        <v>912</v>
      </c>
      <c r="B365" t="s">
        <v>1409</v>
      </c>
      <c r="C365" t="str">
        <f t="shared" si="27"/>
        <v>1101</v>
      </c>
      <c r="D365" t="str">
        <f t="shared" si="28"/>
        <v>1052</v>
      </c>
      <c r="E365" t="str">
        <f t="shared" si="29"/>
        <v>0000</v>
      </c>
      <c r="F365" t="s">
        <v>1768</v>
      </c>
      <c r="G365" s="8">
        <v>22700</v>
      </c>
      <c r="H365" s="8">
        <v>13539.5</v>
      </c>
      <c r="I365" s="8">
        <f t="shared" si="31"/>
        <v>27079</v>
      </c>
      <c r="J365" s="56">
        <f>VLOOKUP(D365,'Lookup Areas'!$E$4:$G$258,2,FALSE)</f>
        <v>0.01</v>
      </c>
      <c r="L365" s="57">
        <f t="shared" si="30"/>
        <v>27349.79</v>
      </c>
      <c r="M365" s="8"/>
      <c r="N365" s="8"/>
      <c r="O365" s="8"/>
      <c r="Q365" s="10"/>
      <c r="R365" s="11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</row>
    <row r="366" spans="1:51" ht="15" x14ac:dyDescent="0.25">
      <c r="A366">
        <v>982</v>
      </c>
      <c r="B366" t="s">
        <v>1456</v>
      </c>
      <c r="C366" t="str">
        <f t="shared" si="27"/>
        <v>1201</v>
      </c>
      <c r="D366" t="str">
        <f t="shared" si="28"/>
        <v>1052</v>
      </c>
      <c r="E366" t="str">
        <f t="shared" si="29"/>
        <v>0000</v>
      </c>
      <c r="F366" t="s">
        <v>1768</v>
      </c>
      <c r="G366" s="8">
        <v>22330</v>
      </c>
      <c r="H366" s="8">
        <v>24874.58</v>
      </c>
      <c r="I366" s="8">
        <f t="shared" si="31"/>
        <v>49749.16</v>
      </c>
      <c r="J366" s="56">
        <f>VLOOKUP(D366,'Lookup Areas'!$E$4:$G$258,2,FALSE)</f>
        <v>0.01</v>
      </c>
      <c r="L366" s="57">
        <f t="shared" si="30"/>
        <v>50246.651600000005</v>
      </c>
      <c r="M366" s="8"/>
      <c r="N366" s="8"/>
      <c r="O366" s="8"/>
      <c r="Q366" s="10"/>
      <c r="R366" s="11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</row>
    <row r="367" spans="1:51" ht="15" x14ac:dyDescent="0.25">
      <c r="A367">
        <v>1061</v>
      </c>
      <c r="B367" t="s">
        <v>1512</v>
      </c>
      <c r="C367" t="str">
        <f t="shared" si="27"/>
        <v>1301</v>
      </c>
      <c r="D367" t="str">
        <f t="shared" si="28"/>
        <v>1052</v>
      </c>
      <c r="E367" t="str">
        <f t="shared" si="29"/>
        <v>0000</v>
      </c>
      <c r="F367" t="s">
        <v>1768</v>
      </c>
      <c r="G367" s="8">
        <v>6140</v>
      </c>
      <c r="H367" s="8">
        <v>2276.17</v>
      </c>
      <c r="I367" s="8">
        <f t="shared" si="31"/>
        <v>4552.34</v>
      </c>
      <c r="J367" s="56">
        <f>VLOOKUP(D367,'Lookup Areas'!$E$4:$G$258,2,FALSE)</f>
        <v>0.01</v>
      </c>
      <c r="L367" s="57">
        <f t="shared" si="30"/>
        <v>4597.8634000000002</v>
      </c>
      <c r="M367" s="8"/>
      <c r="N367" s="8"/>
      <c r="O367" s="8"/>
      <c r="Q367" s="10"/>
      <c r="R367" s="11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</row>
    <row r="368" spans="1:51" ht="15" x14ac:dyDescent="0.25">
      <c r="A368">
        <v>349</v>
      </c>
      <c r="B368" t="s">
        <v>2049</v>
      </c>
      <c r="C368" t="str">
        <f t="shared" si="27"/>
        <v>0205</v>
      </c>
      <c r="D368" t="str">
        <f t="shared" si="28"/>
        <v>1055</v>
      </c>
      <c r="E368" t="str">
        <f t="shared" si="29"/>
        <v>0006</v>
      </c>
      <c r="F368" t="s">
        <v>2050</v>
      </c>
      <c r="G368" s="8">
        <v>0</v>
      </c>
      <c r="H368" s="8">
        <v>0</v>
      </c>
      <c r="I368" s="8">
        <f t="shared" si="31"/>
        <v>0</v>
      </c>
      <c r="J368" s="56">
        <f>VLOOKUP(D368,'Lookup Areas'!$E$4:$G$258,2,FALSE)</f>
        <v>0.01</v>
      </c>
      <c r="L368" s="57">
        <f t="shared" si="30"/>
        <v>0</v>
      </c>
      <c r="M368" s="8"/>
      <c r="N368" s="8"/>
      <c r="O368" s="8"/>
      <c r="Q368" s="10"/>
      <c r="R368" s="11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</row>
    <row r="369" spans="1:51" ht="15" x14ac:dyDescent="0.25">
      <c r="A369">
        <v>16</v>
      </c>
      <c r="B369" t="s">
        <v>859</v>
      </c>
      <c r="C369" t="str">
        <f t="shared" si="27"/>
        <v>0101</v>
      </c>
      <c r="D369" t="str">
        <f t="shared" si="28"/>
        <v>1092</v>
      </c>
      <c r="E369" t="str">
        <f t="shared" si="29"/>
        <v>0000</v>
      </c>
      <c r="F369" t="s">
        <v>1769</v>
      </c>
      <c r="G369" s="8">
        <v>2159460</v>
      </c>
      <c r="H369" s="8">
        <v>942186.64</v>
      </c>
      <c r="I369" s="8">
        <f t="shared" si="31"/>
        <v>1884373.28</v>
      </c>
      <c r="J369" s="56">
        <f>VLOOKUP(D369,'Lookup Areas'!$E$4:$G$258,2,FALSE)</f>
        <v>0.05</v>
      </c>
      <c r="L369" s="57">
        <f t="shared" si="30"/>
        <v>1978591.9440000001</v>
      </c>
      <c r="M369" s="8"/>
      <c r="N369" s="8"/>
      <c r="O369" s="8"/>
      <c r="Q369" s="10"/>
      <c r="R369" s="11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</row>
    <row r="370" spans="1:51" ht="15" x14ac:dyDescent="0.25">
      <c r="A370">
        <v>17</v>
      </c>
      <c r="B370" t="s">
        <v>860</v>
      </c>
      <c r="C370" t="str">
        <f t="shared" si="27"/>
        <v>0101</v>
      </c>
      <c r="D370" t="str">
        <f t="shared" si="28"/>
        <v>1093</v>
      </c>
      <c r="E370" t="str">
        <f t="shared" si="29"/>
        <v>0000</v>
      </c>
      <c r="F370" t="s">
        <v>1568</v>
      </c>
      <c r="G370" s="8">
        <v>158620</v>
      </c>
      <c r="H370" s="8">
        <v>71916</v>
      </c>
      <c r="I370" s="8">
        <f t="shared" si="31"/>
        <v>143832</v>
      </c>
      <c r="J370" s="56">
        <f>VLOOKUP(D370,'Lookup Areas'!$E$4:$G$258,2,FALSE)</f>
        <v>0.05</v>
      </c>
      <c r="L370" s="57">
        <f t="shared" si="30"/>
        <v>151023.6</v>
      </c>
      <c r="M370" s="8"/>
      <c r="N370" s="8"/>
      <c r="O370" s="8"/>
      <c r="Q370" s="10"/>
      <c r="R370" s="11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</row>
    <row r="371" spans="1:51" ht="15" x14ac:dyDescent="0.25">
      <c r="A371">
        <v>18</v>
      </c>
      <c r="B371" t="s">
        <v>861</v>
      </c>
      <c r="C371" t="str">
        <f t="shared" si="27"/>
        <v>0101</v>
      </c>
      <c r="D371" t="str">
        <f t="shared" si="28"/>
        <v>1094</v>
      </c>
      <c r="E371" t="str">
        <f t="shared" si="29"/>
        <v>0000</v>
      </c>
      <c r="F371" t="s">
        <v>1569</v>
      </c>
      <c r="G371" s="8">
        <v>400000</v>
      </c>
      <c r="H371" s="8">
        <v>200605.26</v>
      </c>
      <c r="I371" s="8">
        <f t="shared" si="31"/>
        <v>401210.52</v>
      </c>
      <c r="J371" s="56">
        <f>VLOOKUP(D371,'Lookup Areas'!$E$4:$G$258,2,FALSE)</f>
        <v>0.05</v>
      </c>
      <c r="L371" s="57">
        <f t="shared" si="30"/>
        <v>421271.04600000003</v>
      </c>
      <c r="M371" s="8"/>
      <c r="N371" s="8"/>
      <c r="O371" s="8"/>
      <c r="Q371" s="10"/>
      <c r="R371" s="11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</row>
    <row r="372" spans="1:51" ht="15" x14ac:dyDescent="0.25">
      <c r="A372">
        <v>19</v>
      </c>
      <c r="B372" t="s">
        <v>862</v>
      </c>
      <c r="C372" t="str">
        <f t="shared" si="27"/>
        <v>0101</v>
      </c>
      <c r="D372" t="str">
        <f t="shared" si="28"/>
        <v>1095</v>
      </c>
      <c r="E372" t="str">
        <f t="shared" si="29"/>
        <v>0000</v>
      </c>
      <c r="F372" t="s">
        <v>1770</v>
      </c>
      <c r="G372" s="8">
        <v>27360</v>
      </c>
      <c r="H372" s="8">
        <v>12802.26</v>
      </c>
      <c r="I372" s="8">
        <f t="shared" si="31"/>
        <v>25604.52</v>
      </c>
      <c r="J372" s="56">
        <f>VLOOKUP(D372,'Lookup Areas'!$E$4:$G$258,2,FALSE)</f>
        <v>0.05</v>
      </c>
      <c r="L372" s="57">
        <f t="shared" si="30"/>
        <v>26884.745999999999</v>
      </c>
      <c r="M372" s="8"/>
      <c r="N372" s="8"/>
      <c r="O372" s="8"/>
      <c r="Q372" s="10"/>
      <c r="R372" s="11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</row>
    <row r="373" spans="1:51" ht="15" x14ac:dyDescent="0.25">
      <c r="A373">
        <v>20</v>
      </c>
      <c r="B373" t="s">
        <v>863</v>
      </c>
      <c r="C373" t="str">
        <f t="shared" si="27"/>
        <v>0101</v>
      </c>
      <c r="D373" t="str">
        <f t="shared" si="28"/>
        <v>1096</v>
      </c>
      <c r="E373" t="str">
        <f t="shared" si="29"/>
        <v>0000</v>
      </c>
      <c r="F373" t="s">
        <v>1771</v>
      </c>
      <c r="G373" s="8">
        <v>47680</v>
      </c>
      <c r="H373" s="8">
        <v>31581.34</v>
      </c>
      <c r="I373" s="8">
        <f t="shared" si="31"/>
        <v>63162.68</v>
      </c>
      <c r="J373" s="56">
        <f>VLOOKUP(D373,'Lookup Areas'!$E$4:$G$258,2,FALSE)</f>
        <v>0.05</v>
      </c>
      <c r="L373" s="57">
        <f t="shared" si="30"/>
        <v>66320.813999999998</v>
      </c>
      <c r="M373" s="8"/>
      <c r="N373" s="8"/>
      <c r="O373" s="8"/>
      <c r="Q373" s="10"/>
      <c r="R373" s="11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</row>
    <row r="374" spans="1:51" ht="15" x14ac:dyDescent="0.25">
      <c r="A374">
        <v>21</v>
      </c>
      <c r="B374" t="s">
        <v>864</v>
      </c>
      <c r="C374" t="str">
        <f t="shared" si="27"/>
        <v>0101</v>
      </c>
      <c r="D374" t="str">
        <f t="shared" si="28"/>
        <v>1097</v>
      </c>
      <c r="E374" t="str">
        <f t="shared" si="29"/>
        <v>0000</v>
      </c>
      <c r="F374" t="s">
        <v>1772</v>
      </c>
      <c r="G374" s="8">
        <v>170040</v>
      </c>
      <c r="H374" s="8">
        <v>87436.66</v>
      </c>
      <c r="I374" s="8">
        <f t="shared" si="31"/>
        <v>174873.32</v>
      </c>
      <c r="J374" s="56">
        <f>VLOOKUP(D374,'Lookup Areas'!$E$4:$G$258,2,FALSE)</f>
        <v>0.05</v>
      </c>
      <c r="L374" s="57">
        <f t="shared" si="30"/>
        <v>183616.986</v>
      </c>
      <c r="M374" s="8"/>
      <c r="N374" s="8"/>
      <c r="O374" s="8"/>
      <c r="Q374" s="10"/>
      <c r="R374" s="11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</row>
    <row r="375" spans="1:51" ht="15" x14ac:dyDescent="0.25">
      <c r="A375">
        <v>22</v>
      </c>
      <c r="B375" t="s">
        <v>865</v>
      </c>
      <c r="C375" t="str">
        <f t="shared" si="27"/>
        <v>0101</v>
      </c>
      <c r="D375" t="str">
        <f t="shared" si="28"/>
        <v>1098</v>
      </c>
      <c r="E375" t="str">
        <f t="shared" si="29"/>
        <v>0000</v>
      </c>
      <c r="F375" t="s">
        <v>1570</v>
      </c>
      <c r="G375" s="8">
        <v>0</v>
      </c>
      <c r="H375" s="8">
        <v>75557.52</v>
      </c>
      <c r="I375" s="8">
        <f t="shared" si="31"/>
        <v>151115.04</v>
      </c>
      <c r="J375" s="56">
        <f>VLOOKUP(D375,'Lookup Areas'!$E$4:$G$258,2,FALSE)</f>
        <v>0.05</v>
      </c>
      <c r="L375" s="57">
        <f t="shared" si="30"/>
        <v>158670.79200000002</v>
      </c>
      <c r="M375" s="8"/>
      <c r="N375" s="8"/>
      <c r="O375" s="8"/>
      <c r="Q375" s="10"/>
      <c r="R375" s="11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</row>
    <row r="376" spans="1:51" ht="15" x14ac:dyDescent="0.25">
      <c r="A376">
        <v>118</v>
      </c>
      <c r="B376" t="s">
        <v>925</v>
      </c>
      <c r="C376" t="str">
        <f t="shared" si="27"/>
        <v>0201</v>
      </c>
      <c r="D376" t="str">
        <f t="shared" si="28"/>
        <v>2000</v>
      </c>
      <c r="E376" t="str">
        <f t="shared" si="29"/>
        <v>0009</v>
      </c>
      <c r="F376" t="s">
        <v>1868</v>
      </c>
      <c r="G376" s="8">
        <v>710050</v>
      </c>
      <c r="H376" s="8">
        <v>0</v>
      </c>
      <c r="I376" s="8">
        <f t="shared" si="31"/>
        <v>0</v>
      </c>
      <c r="J376" s="56">
        <f>VLOOKUP(D376,'Lookup Areas'!$E$4:$G$258,2,FALSE)</f>
        <v>0.05</v>
      </c>
      <c r="L376" s="57">
        <f>G376</f>
        <v>710050</v>
      </c>
      <c r="M376" s="8"/>
      <c r="N376" s="8"/>
      <c r="O376" s="8"/>
      <c r="Q376" s="10"/>
      <c r="R376" s="11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</row>
    <row r="377" spans="1:51" ht="15" x14ac:dyDescent="0.25">
      <c r="A377">
        <v>773</v>
      </c>
      <c r="B377" t="s">
        <v>1316</v>
      </c>
      <c r="C377" t="str">
        <f t="shared" si="27"/>
        <v>1001</v>
      </c>
      <c r="D377" t="str">
        <f t="shared" si="28"/>
        <v>2000</v>
      </c>
      <c r="E377" t="str">
        <f t="shared" si="29"/>
        <v>0000</v>
      </c>
      <c r="F377" t="s">
        <v>2359</v>
      </c>
      <c r="G377" s="8">
        <v>1288790</v>
      </c>
      <c r="H377" s="8">
        <v>0</v>
      </c>
      <c r="I377" s="8">
        <f t="shared" si="31"/>
        <v>0</v>
      </c>
      <c r="J377" s="56">
        <f>VLOOKUP(D377,'Lookup Areas'!$E$4:$G$258,2,FALSE)</f>
        <v>0.05</v>
      </c>
      <c r="L377" s="57">
        <f t="shared" ref="L377:L379" si="32">G377</f>
        <v>1288790</v>
      </c>
      <c r="M377" s="8"/>
      <c r="N377" s="8"/>
      <c r="O377" s="8"/>
      <c r="Q377" s="10"/>
      <c r="R377" s="11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</row>
    <row r="378" spans="1:51" ht="15" x14ac:dyDescent="0.25">
      <c r="A378">
        <v>850</v>
      </c>
      <c r="B378" t="s">
        <v>1365</v>
      </c>
      <c r="C378" t="str">
        <f t="shared" si="27"/>
        <v>1011</v>
      </c>
      <c r="D378" t="str">
        <f t="shared" si="28"/>
        <v>2000</v>
      </c>
      <c r="E378" t="str">
        <f t="shared" si="29"/>
        <v>0000</v>
      </c>
      <c r="F378" t="s">
        <v>2359</v>
      </c>
      <c r="G378" s="8">
        <v>904370</v>
      </c>
      <c r="H378" s="8">
        <v>0</v>
      </c>
      <c r="I378" s="8">
        <f t="shared" si="31"/>
        <v>0</v>
      </c>
      <c r="J378" s="56">
        <f>VLOOKUP(D378,'Lookup Areas'!$E$4:$G$258,2,FALSE)</f>
        <v>0.05</v>
      </c>
      <c r="L378" s="57">
        <f t="shared" si="32"/>
        <v>904370</v>
      </c>
      <c r="M378" s="8"/>
      <c r="N378" s="8"/>
      <c r="O378" s="8"/>
      <c r="Q378" s="10"/>
      <c r="R378" s="11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</row>
    <row r="379" spans="1:51" ht="15" x14ac:dyDescent="0.25">
      <c r="A379">
        <v>983</v>
      </c>
      <c r="B379" t="s">
        <v>1457</v>
      </c>
      <c r="C379" t="str">
        <f t="shared" si="27"/>
        <v>1201</v>
      </c>
      <c r="D379" t="str">
        <f t="shared" si="28"/>
        <v>2000</v>
      </c>
      <c r="E379" t="str">
        <f t="shared" si="29"/>
        <v>0000</v>
      </c>
      <c r="F379" t="s">
        <v>2359</v>
      </c>
      <c r="G379" s="8">
        <v>1844650</v>
      </c>
      <c r="H379" s="8">
        <v>0</v>
      </c>
      <c r="I379" s="8">
        <f t="shared" si="31"/>
        <v>0</v>
      </c>
      <c r="J379" s="56">
        <f>VLOOKUP(D379,'Lookup Areas'!$E$4:$G$258,2,FALSE)</f>
        <v>0.05</v>
      </c>
      <c r="L379" s="57">
        <f t="shared" si="32"/>
        <v>1844650</v>
      </c>
      <c r="M379" s="8"/>
      <c r="N379" s="8"/>
      <c r="O379" s="8"/>
      <c r="Q379" s="10"/>
      <c r="R379" s="11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</row>
    <row r="380" spans="1:51" ht="15" x14ac:dyDescent="0.25">
      <c r="A380">
        <v>119</v>
      </c>
      <c r="B380" t="s">
        <v>926</v>
      </c>
      <c r="C380" t="str">
        <f t="shared" si="27"/>
        <v>0201</v>
      </c>
      <c r="D380" t="str">
        <f t="shared" si="28"/>
        <v>4000</v>
      </c>
      <c r="E380" t="str">
        <f t="shared" si="29"/>
        <v>0009</v>
      </c>
      <c r="F380" t="s">
        <v>1584</v>
      </c>
      <c r="G380" s="8">
        <v>1056000</v>
      </c>
      <c r="H380" s="8">
        <v>0</v>
      </c>
      <c r="I380" s="8">
        <f t="shared" si="31"/>
        <v>0</v>
      </c>
      <c r="J380" s="56">
        <f>VLOOKUP(D380,'Lookup Areas'!$E$4:$G$258,2,FALSE)</f>
        <v>0.2</v>
      </c>
      <c r="L380" s="57">
        <v>0</v>
      </c>
      <c r="M380" s="8"/>
      <c r="N380" s="8"/>
      <c r="O380" s="8"/>
      <c r="Q380" s="10"/>
      <c r="R380" s="11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</row>
    <row r="381" spans="1:51" ht="15" x14ac:dyDescent="0.25">
      <c r="A381">
        <v>774</v>
      </c>
      <c r="B381" t="s">
        <v>1317</v>
      </c>
      <c r="C381" t="str">
        <f t="shared" si="27"/>
        <v>1001</v>
      </c>
      <c r="D381" t="str">
        <f t="shared" si="28"/>
        <v>4000</v>
      </c>
      <c r="E381" t="str">
        <f t="shared" si="29"/>
        <v>0000</v>
      </c>
      <c r="F381" t="s">
        <v>2360</v>
      </c>
      <c r="G381" s="8">
        <v>6336000</v>
      </c>
      <c r="H381" s="8">
        <v>0</v>
      </c>
      <c r="I381" s="8">
        <f t="shared" si="31"/>
        <v>0</v>
      </c>
      <c r="J381" s="56">
        <f>VLOOKUP(D381,'Lookup Areas'!$E$4:$G$258,2,FALSE)</f>
        <v>0.2</v>
      </c>
      <c r="L381" s="57">
        <v>0</v>
      </c>
      <c r="M381" s="8"/>
      <c r="N381" s="8"/>
      <c r="O381" s="8"/>
      <c r="Q381" s="10"/>
      <c r="R381" s="11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10"/>
      <c r="AX381" s="10"/>
      <c r="AY381" s="10"/>
    </row>
    <row r="382" spans="1:51" ht="15" x14ac:dyDescent="0.25">
      <c r="A382">
        <v>851</v>
      </c>
      <c r="B382" t="s">
        <v>1366</v>
      </c>
      <c r="C382" t="str">
        <f t="shared" si="27"/>
        <v>1011</v>
      </c>
      <c r="D382" t="str">
        <f t="shared" si="28"/>
        <v>4000</v>
      </c>
      <c r="E382" t="str">
        <f t="shared" si="29"/>
        <v>0000</v>
      </c>
      <c r="F382" t="s">
        <v>2360</v>
      </c>
      <c r="G382" s="8">
        <v>2112000</v>
      </c>
      <c r="H382" s="8">
        <v>0</v>
      </c>
      <c r="I382" s="8">
        <f t="shared" si="31"/>
        <v>0</v>
      </c>
      <c r="J382" s="56">
        <f>VLOOKUP(D382,'Lookup Areas'!$E$4:$G$258,2,FALSE)</f>
        <v>0.2</v>
      </c>
      <c r="L382" s="57">
        <v>0</v>
      </c>
      <c r="M382" s="8"/>
      <c r="N382" s="8"/>
      <c r="O382" s="8"/>
      <c r="Q382" s="10"/>
      <c r="R382" s="11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10"/>
      <c r="AX382" s="10"/>
      <c r="AY382" s="10"/>
    </row>
    <row r="383" spans="1:51" ht="15" x14ac:dyDescent="0.25">
      <c r="A383">
        <v>913</v>
      </c>
      <c r="B383" t="s">
        <v>1410</v>
      </c>
      <c r="C383" t="str">
        <f t="shared" si="27"/>
        <v>1101</v>
      </c>
      <c r="D383" t="str">
        <f t="shared" si="28"/>
        <v>4000</v>
      </c>
      <c r="E383" t="str">
        <f t="shared" si="29"/>
        <v>0000</v>
      </c>
      <c r="F383" t="s">
        <v>2360</v>
      </c>
      <c r="G383" s="8">
        <v>5280000</v>
      </c>
      <c r="H383" s="8">
        <v>0</v>
      </c>
      <c r="I383" s="8">
        <f t="shared" si="31"/>
        <v>0</v>
      </c>
      <c r="J383" s="56">
        <f>VLOOKUP(D383,'Lookup Areas'!$E$4:$G$258,2,FALSE)</f>
        <v>0.2</v>
      </c>
      <c r="L383" s="57">
        <v>0</v>
      </c>
      <c r="M383" s="8"/>
      <c r="N383" s="8"/>
      <c r="O383" s="8"/>
      <c r="Q383" s="10"/>
      <c r="R383" s="11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10"/>
      <c r="AX383" s="10"/>
      <c r="AY383" s="10"/>
    </row>
    <row r="384" spans="1:51" ht="15" x14ac:dyDescent="0.25">
      <c r="A384">
        <v>984</v>
      </c>
      <c r="B384" t="s">
        <v>1458</v>
      </c>
      <c r="C384" t="str">
        <f t="shared" si="27"/>
        <v>1201</v>
      </c>
      <c r="D384" t="str">
        <f t="shared" si="28"/>
        <v>4000</v>
      </c>
      <c r="E384" t="str">
        <f t="shared" si="29"/>
        <v>0000</v>
      </c>
      <c r="F384" t="s">
        <v>2360</v>
      </c>
      <c r="G384" s="8">
        <v>3168000</v>
      </c>
      <c r="H384" s="8">
        <v>0</v>
      </c>
      <c r="I384" s="8">
        <f t="shared" si="31"/>
        <v>0</v>
      </c>
      <c r="J384" s="56">
        <f>VLOOKUP(D384,'Lookup Areas'!$E$4:$G$258,2,FALSE)</f>
        <v>0.2</v>
      </c>
      <c r="L384" s="57">
        <v>0</v>
      </c>
      <c r="M384" s="8"/>
      <c r="N384" s="8"/>
      <c r="O384" s="8"/>
      <c r="Q384" s="10"/>
      <c r="R384" s="11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10"/>
      <c r="AX384" s="10"/>
      <c r="AY384" s="10"/>
    </row>
    <row r="385" spans="1:51" ht="15" x14ac:dyDescent="0.25">
      <c r="A385">
        <v>1062</v>
      </c>
      <c r="B385" t="s">
        <v>1513</v>
      </c>
      <c r="C385" t="str">
        <f t="shared" si="27"/>
        <v>1301</v>
      </c>
      <c r="D385" t="str">
        <f t="shared" si="28"/>
        <v>4000</v>
      </c>
      <c r="E385" t="str">
        <f t="shared" si="29"/>
        <v>0000</v>
      </c>
      <c r="F385" t="s">
        <v>2360</v>
      </c>
      <c r="G385" s="8">
        <v>4000000</v>
      </c>
      <c r="H385" s="8">
        <v>0</v>
      </c>
      <c r="I385" s="8">
        <f t="shared" si="31"/>
        <v>0</v>
      </c>
      <c r="J385" s="56">
        <f>VLOOKUP(D385,'Lookup Areas'!$E$4:$G$258,2,FALSE)</f>
        <v>0.2</v>
      </c>
      <c r="L385" s="57">
        <v>0</v>
      </c>
      <c r="M385" s="8"/>
      <c r="N385" s="8"/>
      <c r="O385" s="8"/>
      <c r="Q385" s="10"/>
      <c r="R385" s="11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10"/>
      <c r="AX385" s="10"/>
      <c r="AY385" s="10"/>
    </row>
    <row r="386" spans="1:51" ht="15" x14ac:dyDescent="0.25">
      <c r="A386">
        <v>914</v>
      </c>
      <c r="B386" t="s">
        <v>2425</v>
      </c>
      <c r="C386" t="str">
        <f t="shared" si="27"/>
        <v>1101</v>
      </c>
      <c r="D386" t="str">
        <f t="shared" si="28"/>
        <v>5000</v>
      </c>
      <c r="E386" t="str">
        <f t="shared" si="29"/>
        <v>0000</v>
      </c>
      <c r="F386" t="s">
        <v>2426</v>
      </c>
      <c r="G386" s="8">
        <v>0</v>
      </c>
      <c r="H386" s="8">
        <v>0</v>
      </c>
      <c r="I386" s="8">
        <f t="shared" si="31"/>
        <v>0</v>
      </c>
      <c r="J386" s="56">
        <f>VLOOKUP(D386,'Lookup Areas'!$E$4:$G$258,2,FALSE)</f>
        <v>0</v>
      </c>
      <c r="L386" s="57">
        <f t="shared" ref="L386:L399" si="33">I386+(I386*J386)</f>
        <v>0</v>
      </c>
      <c r="M386" s="8"/>
      <c r="N386" s="8"/>
      <c r="O386" s="8"/>
      <c r="Q386" s="10"/>
      <c r="R386" s="11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10"/>
      <c r="AX386" s="10"/>
      <c r="AY386" s="10"/>
    </row>
    <row r="387" spans="1:51" ht="15" x14ac:dyDescent="0.25">
      <c r="A387">
        <v>120</v>
      </c>
      <c r="B387" t="s">
        <v>1869</v>
      </c>
      <c r="C387" t="str">
        <f t="shared" si="27"/>
        <v>0201</v>
      </c>
      <c r="D387" t="str">
        <f t="shared" si="28"/>
        <v>5001</v>
      </c>
      <c r="E387" t="str">
        <f t="shared" si="29"/>
        <v>0009</v>
      </c>
      <c r="F387" t="s">
        <v>1870</v>
      </c>
      <c r="G387" s="8">
        <v>0</v>
      </c>
      <c r="H387" s="8">
        <v>0</v>
      </c>
      <c r="I387" s="8">
        <f t="shared" si="31"/>
        <v>0</v>
      </c>
      <c r="J387" s="56">
        <f>VLOOKUP(D387,'Lookup Areas'!$E$4:$G$258,2,FALSE)</f>
        <v>0</v>
      </c>
      <c r="L387" s="57">
        <f t="shared" si="33"/>
        <v>0</v>
      </c>
      <c r="M387" s="8"/>
      <c r="N387" s="8"/>
      <c r="O387" s="8"/>
      <c r="Q387" s="10"/>
      <c r="R387" s="11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</row>
    <row r="388" spans="1:51" ht="15" x14ac:dyDescent="0.25">
      <c r="A388">
        <v>494</v>
      </c>
      <c r="B388" t="s">
        <v>2144</v>
      </c>
      <c r="C388" t="str">
        <f t="shared" si="27"/>
        <v>0503</v>
      </c>
      <c r="D388" t="str">
        <f t="shared" si="28"/>
        <v>5001</v>
      </c>
      <c r="E388" t="str">
        <f t="shared" si="29"/>
        <v>0000</v>
      </c>
      <c r="F388" t="s">
        <v>2145</v>
      </c>
      <c r="G388" s="8">
        <v>0</v>
      </c>
      <c r="H388" s="8">
        <v>0</v>
      </c>
      <c r="I388" s="8">
        <f t="shared" si="31"/>
        <v>0</v>
      </c>
      <c r="J388" s="56">
        <f>VLOOKUP(D388,'Lookup Areas'!$E$4:$G$258,2,FALSE)</f>
        <v>0</v>
      </c>
      <c r="L388" s="57">
        <f t="shared" si="33"/>
        <v>0</v>
      </c>
      <c r="M388" s="8"/>
      <c r="N388" s="8"/>
      <c r="O388" s="8"/>
      <c r="Q388" s="10"/>
      <c r="R388" s="11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</row>
    <row r="389" spans="1:51" ht="15" x14ac:dyDescent="0.25">
      <c r="A389">
        <v>852</v>
      </c>
      <c r="B389" t="s">
        <v>2404</v>
      </c>
      <c r="C389" t="str">
        <f t="shared" si="27"/>
        <v>1011</v>
      </c>
      <c r="D389" t="str">
        <f t="shared" si="28"/>
        <v>5001</v>
      </c>
      <c r="E389" t="str">
        <f t="shared" si="29"/>
        <v>0000</v>
      </c>
      <c r="F389" t="s">
        <v>2145</v>
      </c>
      <c r="G389" s="8">
        <v>0</v>
      </c>
      <c r="H389" s="8">
        <v>0</v>
      </c>
      <c r="I389" s="8">
        <f t="shared" si="31"/>
        <v>0</v>
      </c>
      <c r="J389" s="56">
        <f>VLOOKUP(D389,'Lookup Areas'!$E$4:$G$258,2,FALSE)</f>
        <v>0</v>
      </c>
      <c r="L389" s="57">
        <f t="shared" si="33"/>
        <v>0</v>
      </c>
      <c r="M389" s="8"/>
      <c r="N389" s="8"/>
      <c r="O389" s="8"/>
      <c r="Q389" s="10"/>
      <c r="R389" s="11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</row>
    <row r="390" spans="1:51" ht="15" x14ac:dyDescent="0.25">
      <c r="A390">
        <v>915</v>
      </c>
      <c r="B390" t="s">
        <v>1411</v>
      </c>
      <c r="C390" t="str">
        <f t="shared" si="27"/>
        <v>1101</v>
      </c>
      <c r="D390" t="str">
        <f t="shared" si="28"/>
        <v>5001</v>
      </c>
      <c r="E390" t="str">
        <f t="shared" si="29"/>
        <v>0000</v>
      </c>
      <c r="F390" t="s">
        <v>2145</v>
      </c>
      <c r="G390" s="8">
        <v>250000</v>
      </c>
      <c r="H390" s="8">
        <v>0</v>
      </c>
      <c r="I390" s="8">
        <f t="shared" si="31"/>
        <v>0</v>
      </c>
      <c r="J390" s="56">
        <f>VLOOKUP(D390,'Lookup Areas'!$E$4:$G$258,2,FALSE)</f>
        <v>0</v>
      </c>
      <c r="L390" s="57">
        <f t="shared" si="33"/>
        <v>0</v>
      </c>
      <c r="M390" s="8"/>
      <c r="N390" s="8"/>
      <c r="O390" s="8"/>
      <c r="Q390" s="10"/>
      <c r="R390" s="11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</row>
    <row r="391" spans="1:51" ht="15" x14ac:dyDescent="0.25">
      <c r="A391">
        <v>985</v>
      </c>
      <c r="B391" t="s">
        <v>2456</v>
      </c>
      <c r="C391" t="str">
        <f t="shared" si="27"/>
        <v>1201</v>
      </c>
      <c r="D391" t="str">
        <f t="shared" si="28"/>
        <v>5001</v>
      </c>
      <c r="E391" t="str">
        <f t="shared" si="29"/>
        <v>0000</v>
      </c>
      <c r="F391" t="s">
        <v>2145</v>
      </c>
      <c r="G391" s="8">
        <v>0</v>
      </c>
      <c r="H391" s="8">
        <v>0</v>
      </c>
      <c r="I391" s="8">
        <f t="shared" si="31"/>
        <v>0</v>
      </c>
      <c r="J391" s="56">
        <f>VLOOKUP(D391,'Lookup Areas'!$E$4:$G$258,2,FALSE)</f>
        <v>0</v>
      </c>
      <c r="L391" s="57">
        <f t="shared" si="33"/>
        <v>0</v>
      </c>
      <c r="M391" s="8"/>
      <c r="N391" s="8"/>
      <c r="O391" s="8"/>
      <c r="Q391" s="10"/>
      <c r="R391" s="11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</row>
    <row r="392" spans="1:51" ht="15" x14ac:dyDescent="0.25">
      <c r="A392">
        <v>775</v>
      </c>
      <c r="B392" t="s">
        <v>1318</v>
      </c>
      <c r="C392" t="str">
        <f t="shared" ref="C392:C455" si="34">LEFT(B392,4)</f>
        <v>1001</v>
      </c>
      <c r="D392" t="str">
        <f t="shared" ref="D392:D455" si="35">MID(B392,6,4)</f>
        <v>5002</v>
      </c>
      <c r="E392" t="str">
        <f t="shared" ref="E392:E455" si="36">RIGHT(B392,4)</f>
        <v>0000</v>
      </c>
      <c r="F392" t="s">
        <v>2361</v>
      </c>
      <c r="G392" s="8">
        <v>190000</v>
      </c>
      <c r="H392" s="8">
        <v>33921.99</v>
      </c>
      <c r="I392" s="8">
        <f t="shared" si="31"/>
        <v>67843.98</v>
      </c>
      <c r="J392" s="56">
        <f>VLOOKUP(D392,'Lookup Areas'!$E$4:$G$258,2,FALSE)</f>
        <v>0</v>
      </c>
      <c r="L392" s="57">
        <f t="shared" si="33"/>
        <v>67843.98</v>
      </c>
      <c r="M392" s="8"/>
      <c r="N392" s="8"/>
      <c r="O392" s="8"/>
      <c r="Q392" s="10"/>
      <c r="R392" s="11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</row>
    <row r="393" spans="1:51" ht="15" x14ac:dyDescent="0.25">
      <c r="A393">
        <v>1063</v>
      </c>
      <c r="B393" t="s">
        <v>2492</v>
      </c>
      <c r="C393" t="str">
        <f t="shared" si="34"/>
        <v>1301</v>
      </c>
      <c r="D393" t="str">
        <f t="shared" si="35"/>
        <v>5003</v>
      </c>
      <c r="E393" t="str">
        <f t="shared" si="36"/>
        <v>0000</v>
      </c>
      <c r="F393" t="s">
        <v>2493</v>
      </c>
      <c r="G393" s="8">
        <v>0</v>
      </c>
      <c r="H393" s="8">
        <v>0</v>
      </c>
      <c r="I393" s="8">
        <f t="shared" si="31"/>
        <v>0</v>
      </c>
      <c r="J393" s="56">
        <f>VLOOKUP(D393,'Lookup Areas'!$E$4:$G$258,2,FALSE)</f>
        <v>0</v>
      </c>
      <c r="L393" s="57">
        <f t="shared" si="33"/>
        <v>0</v>
      </c>
      <c r="M393" s="8"/>
      <c r="N393" s="8"/>
      <c r="O393" s="8"/>
      <c r="Q393" s="10"/>
      <c r="R393" s="11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</row>
    <row r="394" spans="1:51" ht="15" x14ac:dyDescent="0.25">
      <c r="A394">
        <v>495</v>
      </c>
      <c r="B394" t="s">
        <v>2146</v>
      </c>
      <c r="C394" t="str">
        <f t="shared" si="34"/>
        <v>0503</v>
      </c>
      <c r="D394" t="str">
        <f t="shared" si="35"/>
        <v>5051</v>
      </c>
      <c r="E394" t="str">
        <f t="shared" si="36"/>
        <v>0000</v>
      </c>
      <c r="F394" t="s">
        <v>2147</v>
      </c>
      <c r="G394" s="8">
        <v>0</v>
      </c>
      <c r="H394" s="8">
        <v>0</v>
      </c>
      <c r="I394" s="8">
        <f t="shared" ref="I394:I446" si="37">H394*2</f>
        <v>0</v>
      </c>
      <c r="J394" s="56">
        <f>VLOOKUP(D394,'Lookup Areas'!$E$4:$G$258,2,FALSE)</f>
        <v>0</v>
      </c>
      <c r="L394" s="57">
        <f t="shared" si="33"/>
        <v>0</v>
      </c>
      <c r="M394" s="8"/>
      <c r="N394" s="8"/>
      <c r="O394" s="8"/>
      <c r="Q394" s="10"/>
      <c r="R394" s="11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</row>
    <row r="395" spans="1:51" ht="15" x14ac:dyDescent="0.25">
      <c r="A395">
        <v>706</v>
      </c>
      <c r="B395" t="s">
        <v>2300</v>
      </c>
      <c r="C395" t="str">
        <f t="shared" si="34"/>
        <v>0801</v>
      </c>
      <c r="D395" t="str">
        <f t="shared" si="35"/>
        <v>5051</v>
      </c>
      <c r="E395" t="str">
        <f t="shared" si="36"/>
        <v>0015</v>
      </c>
      <c r="F395" t="s">
        <v>2147</v>
      </c>
      <c r="G395" s="8">
        <v>0</v>
      </c>
      <c r="H395" s="8">
        <v>0</v>
      </c>
      <c r="I395" s="8">
        <f t="shared" si="37"/>
        <v>0</v>
      </c>
      <c r="J395" s="56">
        <f>VLOOKUP(D395,'Lookup Areas'!$E$4:$G$258,2,FALSE)</f>
        <v>0</v>
      </c>
      <c r="L395" s="57">
        <f t="shared" si="33"/>
        <v>0</v>
      </c>
      <c r="M395" s="8"/>
      <c r="N395" s="8"/>
      <c r="O395" s="8"/>
      <c r="Q395" s="10"/>
      <c r="R395" s="11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</row>
    <row r="396" spans="1:51" ht="15" x14ac:dyDescent="0.25">
      <c r="A396">
        <v>853</v>
      </c>
      <c r="B396" t="s">
        <v>2405</v>
      </c>
      <c r="C396" t="str">
        <f t="shared" si="34"/>
        <v>1011</v>
      </c>
      <c r="D396" t="str">
        <f t="shared" si="35"/>
        <v>5051</v>
      </c>
      <c r="E396" t="str">
        <f t="shared" si="36"/>
        <v>0000</v>
      </c>
      <c r="F396" t="s">
        <v>2147</v>
      </c>
      <c r="G396" s="8">
        <v>0</v>
      </c>
      <c r="H396" s="8">
        <v>0</v>
      </c>
      <c r="I396" s="8">
        <f t="shared" si="37"/>
        <v>0</v>
      </c>
      <c r="J396" s="56">
        <f>VLOOKUP(D396,'Lookup Areas'!$E$4:$G$258,2,FALSE)</f>
        <v>0</v>
      </c>
      <c r="L396" s="57">
        <f t="shared" si="33"/>
        <v>0</v>
      </c>
      <c r="M396" s="8"/>
      <c r="N396" s="8"/>
      <c r="O396" s="8"/>
      <c r="Q396" s="10"/>
      <c r="R396" s="11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</row>
    <row r="397" spans="1:51" ht="15" x14ac:dyDescent="0.25">
      <c r="A397">
        <v>986</v>
      </c>
      <c r="B397" t="s">
        <v>2457</v>
      </c>
      <c r="C397" t="str">
        <f t="shared" si="34"/>
        <v>1201</v>
      </c>
      <c r="D397" t="str">
        <f t="shared" si="35"/>
        <v>5051</v>
      </c>
      <c r="E397" t="str">
        <f t="shared" si="36"/>
        <v>0000</v>
      </c>
      <c r="F397" t="s">
        <v>2147</v>
      </c>
      <c r="G397" s="8">
        <v>0</v>
      </c>
      <c r="H397" s="8">
        <v>0</v>
      </c>
      <c r="I397" s="8">
        <f t="shared" si="37"/>
        <v>0</v>
      </c>
      <c r="J397" s="56">
        <f>VLOOKUP(D397,'Lookup Areas'!$E$4:$G$258,2,FALSE)</f>
        <v>0</v>
      </c>
      <c r="L397" s="57">
        <f t="shared" si="33"/>
        <v>0</v>
      </c>
      <c r="M397" s="8"/>
      <c r="N397" s="8"/>
      <c r="O397" s="8"/>
      <c r="Q397" s="10"/>
      <c r="R397" s="11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</row>
    <row r="398" spans="1:51" ht="15" x14ac:dyDescent="0.25">
      <c r="A398">
        <v>1064</v>
      </c>
      <c r="B398" t="s">
        <v>2494</v>
      </c>
      <c r="C398" t="str">
        <f t="shared" si="34"/>
        <v>1301</v>
      </c>
      <c r="D398" t="str">
        <f t="shared" si="35"/>
        <v>5051</v>
      </c>
      <c r="E398" t="str">
        <f t="shared" si="36"/>
        <v>0000</v>
      </c>
      <c r="F398" t="s">
        <v>2147</v>
      </c>
      <c r="G398" s="8">
        <v>0</v>
      </c>
      <c r="H398" s="8">
        <v>0</v>
      </c>
      <c r="I398" s="8">
        <f t="shared" si="37"/>
        <v>0</v>
      </c>
      <c r="J398" s="56">
        <f>VLOOKUP(D398,'Lookup Areas'!$E$4:$G$258,2,FALSE)</f>
        <v>0</v>
      </c>
      <c r="L398" s="57">
        <f t="shared" si="33"/>
        <v>0</v>
      </c>
      <c r="M398" s="8"/>
      <c r="N398" s="8"/>
      <c r="O398" s="8"/>
      <c r="Q398" s="10"/>
      <c r="R398" s="11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</row>
    <row r="399" spans="1:51" ht="15" x14ac:dyDescent="0.25">
      <c r="A399">
        <v>776</v>
      </c>
      <c r="B399" t="s">
        <v>1319</v>
      </c>
      <c r="C399" t="str">
        <f t="shared" si="34"/>
        <v>1001</v>
      </c>
      <c r="D399" t="str">
        <f t="shared" si="35"/>
        <v>5052</v>
      </c>
      <c r="E399" t="str">
        <f t="shared" si="36"/>
        <v>0000</v>
      </c>
      <c r="F399" t="s">
        <v>2362</v>
      </c>
      <c r="G399" s="8">
        <v>164880</v>
      </c>
      <c r="H399" s="8">
        <v>85635.08</v>
      </c>
      <c r="I399" s="8">
        <f t="shared" si="37"/>
        <v>171270.16</v>
      </c>
      <c r="J399" s="56">
        <f>VLOOKUP(D399,'Lookup Areas'!$E$4:$G$258,2,FALSE)</f>
        <v>0</v>
      </c>
      <c r="L399" s="57">
        <f t="shared" si="33"/>
        <v>171270.16</v>
      </c>
      <c r="M399" s="8"/>
      <c r="N399" s="8"/>
      <c r="O399" s="8"/>
      <c r="Q399" s="10"/>
      <c r="R399" s="11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</row>
    <row r="400" spans="1:51" ht="15" x14ac:dyDescent="0.25">
      <c r="A400">
        <v>1065</v>
      </c>
      <c r="B400" t="s">
        <v>1514</v>
      </c>
      <c r="C400" t="str">
        <f t="shared" si="34"/>
        <v>1301</v>
      </c>
      <c r="D400" t="str">
        <f t="shared" si="35"/>
        <v>6000</v>
      </c>
      <c r="E400" t="str">
        <f t="shared" si="36"/>
        <v>0000</v>
      </c>
      <c r="F400" t="s">
        <v>2495</v>
      </c>
      <c r="G400" s="8">
        <v>16000000</v>
      </c>
      <c r="H400" s="8">
        <v>358063.18</v>
      </c>
      <c r="I400" s="8">
        <f t="shared" si="37"/>
        <v>716126.36</v>
      </c>
      <c r="J400" s="56">
        <f>VLOOKUP(D400,'Lookup Areas'!$E$4:$G$258,2,FALSE)</f>
        <v>0</v>
      </c>
      <c r="L400" s="57">
        <f>G400</f>
        <v>16000000</v>
      </c>
      <c r="M400" s="8"/>
      <c r="N400" s="8"/>
      <c r="O400" s="8"/>
      <c r="Q400" s="10"/>
      <c r="R400" s="11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</row>
    <row r="401" spans="1:51" ht="15" x14ac:dyDescent="0.25">
      <c r="A401">
        <v>987</v>
      </c>
      <c r="B401" t="s">
        <v>2458</v>
      </c>
      <c r="C401" t="str">
        <f t="shared" si="34"/>
        <v>1201</v>
      </c>
      <c r="D401" t="str">
        <f t="shared" si="35"/>
        <v>6001</v>
      </c>
      <c r="E401" t="str">
        <f t="shared" si="36"/>
        <v>0000</v>
      </c>
      <c r="F401" t="s">
        <v>2459</v>
      </c>
      <c r="G401" s="8">
        <v>0</v>
      </c>
      <c r="H401" s="8">
        <v>0</v>
      </c>
      <c r="I401" s="8">
        <f t="shared" si="37"/>
        <v>0</v>
      </c>
      <c r="J401" s="56">
        <f>VLOOKUP(D401,'Lookup Areas'!$E$4:$G$258,2,FALSE)</f>
        <v>0</v>
      </c>
      <c r="L401" s="57">
        <f>I401+(I401*J401)</f>
        <v>0</v>
      </c>
      <c r="M401" s="8"/>
      <c r="N401" s="8"/>
      <c r="O401" s="8"/>
      <c r="Q401" s="10"/>
      <c r="R401" s="11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10"/>
      <c r="AX401" s="10"/>
      <c r="AY401" s="10"/>
    </row>
    <row r="402" spans="1:51" ht="15" x14ac:dyDescent="0.25">
      <c r="A402">
        <v>121</v>
      </c>
      <c r="B402" t="s">
        <v>927</v>
      </c>
      <c r="C402" t="str">
        <f t="shared" si="34"/>
        <v>0201</v>
      </c>
      <c r="D402" t="str">
        <f t="shared" si="35"/>
        <v>6109</v>
      </c>
      <c r="E402" t="str">
        <f t="shared" si="36"/>
        <v>0008</v>
      </c>
      <c r="F402" t="s">
        <v>1585</v>
      </c>
      <c r="G402" s="8">
        <v>70</v>
      </c>
      <c r="H402" s="8">
        <v>0</v>
      </c>
      <c r="I402" s="8">
        <f t="shared" si="37"/>
        <v>0</v>
      </c>
      <c r="J402" s="56">
        <f>VLOOKUP(D402,'Lookup Areas'!$E$4:$G$258,2,FALSE)</f>
        <v>0</v>
      </c>
      <c r="L402" s="57">
        <f>I402+(I402*J402)</f>
        <v>0</v>
      </c>
      <c r="M402" s="8"/>
      <c r="N402" s="8"/>
      <c r="O402" s="8"/>
      <c r="Q402" s="10"/>
      <c r="R402" s="11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10"/>
      <c r="AX402" s="10"/>
      <c r="AY402" s="10"/>
    </row>
    <row r="403" spans="1:51" ht="15" x14ac:dyDescent="0.25">
      <c r="A403">
        <v>23</v>
      </c>
      <c r="B403" t="s">
        <v>866</v>
      </c>
      <c r="C403" t="str">
        <f t="shared" si="34"/>
        <v>0101</v>
      </c>
      <c r="D403" t="str">
        <f t="shared" si="35"/>
        <v>6110</v>
      </c>
      <c r="E403" t="str">
        <f t="shared" si="36"/>
        <v>0000</v>
      </c>
      <c r="F403" t="s">
        <v>1773</v>
      </c>
      <c r="G403" s="8">
        <v>450130</v>
      </c>
      <c r="H403" s="8">
        <v>231177.67</v>
      </c>
      <c r="I403" s="8">
        <f t="shared" si="37"/>
        <v>462355.34</v>
      </c>
      <c r="J403" s="56">
        <f>VLOOKUP(D403,'Lookup Areas'!$E$4:$G$258,2,FALSE)</f>
        <v>0</v>
      </c>
      <c r="L403" s="57">
        <f>I403+(I403*J403)</f>
        <v>462355.34</v>
      </c>
      <c r="M403" s="8"/>
      <c r="N403" s="8"/>
      <c r="O403" s="8"/>
      <c r="Q403" s="10"/>
      <c r="R403" s="11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10"/>
      <c r="AX403" s="10"/>
      <c r="AY403" s="10"/>
    </row>
    <row r="404" spans="1:51" ht="15" x14ac:dyDescent="0.25">
      <c r="A404">
        <v>122</v>
      </c>
      <c r="B404" t="s">
        <v>1871</v>
      </c>
      <c r="C404" t="str">
        <f t="shared" si="34"/>
        <v>0201</v>
      </c>
      <c r="D404" t="str">
        <f t="shared" si="35"/>
        <v>6110</v>
      </c>
      <c r="E404" t="str">
        <f t="shared" si="36"/>
        <v>0008</v>
      </c>
      <c r="F404" t="s">
        <v>1872</v>
      </c>
      <c r="G404" s="8">
        <v>0</v>
      </c>
      <c r="H404" s="8">
        <v>0</v>
      </c>
      <c r="I404" s="8">
        <f t="shared" si="37"/>
        <v>0</v>
      </c>
      <c r="J404" s="56">
        <f>VLOOKUP(D404,'Lookup Areas'!$E$4:$G$258,2,FALSE)</f>
        <v>0</v>
      </c>
      <c r="L404" s="57">
        <f>I404+(I404*J404)</f>
        <v>0</v>
      </c>
      <c r="M404" s="8"/>
      <c r="N404" s="8"/>
      <c r="O404" s="8"/>
      <c r="Q404" s="10"/>
      <c r="R404" s="11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10"/>
      <c r="AX404" s="10"/>
      <c r="AY404" s="10"/>
    </row>
    <row r="405" spans="1:51" ht="15" x14ac:dyDescent="0.25">
      <c r="A405">
        <v>24</v>
      </c>
      <c r="B405" t="s">
        <v>867</v>
      </c>
      <c r="C405" t="str">
        <f t="shared" si="34"/>
        <v>0101</v>
      </c>
      <c r="D405" t="str">
        <f t="shared" si="35"/>
        <v>6200</v>
      </c>
      <c r="E405" t="str">
        <f t="shared" si="36"/>
        <v>0000</v>
      </c>
      <c r="F405" t="s">
        <v>1774</v>
      </c>
      <c r="G405" s="8">
        <v>2340</v>
      </c>
      <c r="H405" s="8">
        <v>0</v>
      </c>
      <c r="I405" s="8">
        <f t="shared" si="37"/>
        <v>0</v>
      </c>
      <c r="J405" s="56">
        <f>VLOOKUP(D405,'Lookup Areas'!$E$4:$G$258,2,FALSE)</f>
        <v>0</v>
      </c>
      <c r="L405" s="57">
        <f>I405+(I405*J405)</f>
        <v>0</v>
      </c>
      <c r="M405" s="8"/>
      <c r="N405" s="8"/>
      <c r="O405" s="8"/>
      <c r="Q405" s="10"/>
      <c r="R405" s="11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10"/>
      <c r="AX405" s="10"/>
      <c r="AY405" s="10"/>
    </row>
    <row r="406" spans="1:51" ht="15" x14ac:dyDescent="0.25">
      <c r="A406">
        <v>988</v>
      </c>
      <c r="B406" t="s">
        <v>1459</v>
      </c>
      <c r="C406" t="str">
        <f t="shared" si="34"/>
        <v>1201</v>
      </c>
      <c r="D406" t="str">
        <f t="shared" si="35"/>
        <v>6201</v>
      </c>
      <c r="E406" t="str">
        <f t="shared" si="36"/>
        <v>0000</v>
      </c>
      <c r="F406" t="s">
        <v>2460</v>
      </c>
      <c r="G406" s="8">
        <v>1185890</v>
      </c>
      <c r="H406" s="8">
        <v>0</v>
      </c>
      <c r="I406" s="8">
        <f t="shared" si="37"/>
        <v>0</v>
      </c>
      <c r="J406" s="56">
        <f>VLOOKUP(D406,'Lookup Areas'!$E$4:$G$258,2,FALSE)</f>
        <v>0.05</v>
      </c>
      <c r="L406" s="57">
        <f>G406</f>
        <v>1185890</v>
      </c>
      <c r="M406" s="8"/>
      <c r="N406" s="8"/>
      <c r="O406" s="8"/>
      <c r="Q406" s="10"/>
      <c r="R406" s="11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</row>
    <row r="407" spans="1:51" ht="15" x14ac:dyDescent="0.25">
      <c r="A407">
        <v>1066</v>
      </c>
      <c r="B407" t="s">
        <v>1515</v>
      </c>
      <c r="C407" t="str">
        <f t="shared" si="34"/>
        <v>1301</v>
      </c>
      <c r="D407" t="str">
        <f t="shared" si="35"/>
        <v>6201</v>
      </c>
      <c r="E407" t="str">
        <f t="shared" si="36"/>
        <v>0000</v>
      </c>
      <c r="F407" t="s">
        <v>2460</v>
      </c>
      <c r="G407" s="8">
        <v>1372550</v>
      </c>
      <c r="H407" s="8">
        <v>180085.41</v>
      </c>
      <c r="I407" s="8">
        <f t="shared" si="37"/>
        <v>360170.82</v>
      </c>
      <c r="J407" s="56">
        <f>VLOOKUP(D407,'Lookup Areas'!$E$4:$G$258,2,FALSE)</f>
        <v>0.05</v>
      </c>
      <c r="L407" s="57">
        <f>G407</f>
        <v>1372550</v>
      </c>
      <c r="M407" s="8"/>
      <c r="N407" s="8"/>
      <c r="O407" s="8"/>
      <c r="Q407" s="10"/>
      <c r="R407" s="11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</row>
    <row r="408" spans="1:51" ht="15" x14ac:dyDescent="0.25">
      <c r="A408">
        <v>123</v>
      </c>
      <c r="B408" t="s">
        <v>928</v>
      </c>
      <c r="C408" t="str">
        <f t="shared" si="34"/>
        <v>0201</v>
      </c>
      <c r="D408" t="str">
        <f t="shared" si="35"/>
        <v>6202</v>
      </c>
      <c r="E408" t="str">
        <f t="shared" si="36"/>
        <v>0009</v>
      </c>
      <c r="F408" t="s">
        <v>1586</v>
      </c>
      <c r="G408" s="8">
        <v>787550</v>
      </c>
      <c r="H408" s="8">
        <v>0</v>
      </c>
      <c r="I408" s="8">
        <f t="shared" si="37"/>
        <v>0</v>
      </c>
      <c r="J408" s="56">
        <f>VLOOKUP(D408,'Lookup Areas'!$E$4:$G$258,2,FALSE)</f>
        <v>0.05</v>
      </c>
      <c r="L408" s="57">
        <f>G408</f>
        <v>787550</v>
      </c>
      <c r="M408" s="8"/>
      <c r="N408" s="8"/>
      <c r="O408" s="8"/>
      <c r="Q408" s="10"/>
      <c r="R408" s="11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</row>
    <row r="409" spans="1:51" ht="15" x14ac:dyDescent="0.25">
      <c r="A409">
        <v>777</v>
      </c>
      <c r="B409" t="s">
        <v>1320</v>
      </c>
      <c r="C409" t="str">
        <f t="shared" si="34"/>
        <v>1001</v>
      </c>
      <c r="D409" t="str">
        <f t="shared" si="35"/>
        <v>6202</v>
      </c>
      <c r="E409" t="str">
        <f t="shared" si="36"/>
        <v>0000</v>
      </c>
      <c r="F409" t="s">
        <v>1586</v>
      </c>
      <c r="G409" s="8">
        <v>1427020</v>
      </c>
      <c r="H409" s="8">
        <v>0</v>
      </c>
      <c r="I409" s="8">
        <f t="shared" si="37"/>
        <v>0</v>
      </c>
      <c r="J409" s="56">
        <f>VLOOKUP(D409,'Lookup Areas'!$E$4:$G$258,2,FALSE)</f>
        <v>0.05</v>
      </c>
      <c r="L409" s="57">
        <f t="shared" ref="L409:L410" si="38">G409</f>
        <v>1427020</v>
      </c>
      <c r="M409" s="8"/>
      <c r="N409" s="8"/>
      <c r="O409" s="8"/>
      <c r="Q409" s="10"/>
      <c r="R409" s="11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</row>
    <row r="410" spans="1:51" ht="15" x14ac:dyDescent="0.25">
      <c r="A410">
        <v>854</v>
      </c>
      <c r="B410" t="s">
        <v>1367</v>
      </c>
      <c r="C410" t="str">
        <f t="shared" si="34"/>
        <v>1011</v>
      </c>
      <c r="D410" t="str">
        <f t="shared" si="35"/>
        <v>6202</v>
      </c>
      <c r="E410" t="str">
        <f t="shared" si="36"/>
        <v>0000</v>
      </c>
      <c r="F410" t="s">
        <v>1586</v>
      </c>
      <c r="G410" s="8">
        <v>1077000</v>
      </c>
      <c r="H410" s="8">
        <v>0</v>
      </c>
      <c r="I410" s="8">
        <f t="shared" si="37"/>
        <v>0</v>
      </c>
      <c r="J410" s="56">
        <f>VLOOKUP(D410,'Lookup Areas'!$E$4:$G$258,2,FALSE)</f>
        <v>0.05</v>
      </c>
      <c r="L410" s="57">
        <f t="shared" si="38"/>
        <v>1077000</v>
      </c>
      <c r="M410" s="8"/>
      <c r="N410" s="8"/>
      <c r="O410" s="8"/>
      <c r="Q410" s="10"/>
      <c r="R410" s="11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</row>
    <row r="411" spans="1:51" ht="15" x14ac:dyDescent="0.25">
      <c r="A411">
        <v>124</v>
      </c>
      <c r="B411" t="s">
        <v>1873</v>
      </c>
      <c r="C411" t="str">
        <f t="shared" si="34"/>
        <v>0201</v>
      </c>
      <c r="D411" t="str">
        <f t="shared" si="35"/>
        <v>6203</v>
      </c>
      <c r="E411" t="str">
        <f t="shared" si="36"/>
        <v>0008</v>
      </c>
      <c r="F411" t="s">
        <v>1874</v>
      </c>
      <c r="G411" s="8">
        <v>0</v>
      </c>
      <c r="H411" s="8">
        <v>0</v>
      </c>
      <c r="I411" s="8">
        <f t="shared" si="37"/>
        <v>0</v>
      </c>
      <c r="J411" s="56">
        <f>VLOOKUP(D411,'Lookup Areas'!$E$4:$G$258,2,FALSE)</f>
        <v>0.05</v>
      </c>
      <c r="L411" s="57">
        <f t="shared" ref="L411:L417" si="39">I411+(I411*J411)</f>
        <v>0</v>
      </c>
      <c r="M411" s="8"/>
      <c r="N411" s="8"/>
      <c r="O411" s="8"/>
      <c r="Q411" s="10"/>
      <c r="R411" s="11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</row>
    <row r="412" spans="1:51" ht="15" x14ac:dyDescent="0.25">
      <c r="A412">
        <v>125</v>
      </c>
      <c r="B412" t="s">
        <v>1875</v>
      </c>
      <c r="C412" t="str">
        <f t="shared" si="34"/>
        <v>0201</v>
      </c>
      <c r="D412" t="str">
        <f t="shared" si="35"/>
        <v>6204</v>
      </c>
      <c r="E412" t="str">
        <f t="shared" si="36"/>
        <v>0008</v>
      </c>
      <c r="F412" t="s">
        <v>1876</v>
      </c>
      <c r="G412" s="8">
        <v>0</v>
      </c>
      <c r="H412" s="8">
        <v>0</v>
      </c>
      <c r="I412" s="8">
        <f t="shared" si="37"/>
        <v>0</v>
      </c>
      <c r="J412" s="56">
        <f>VLOOKUP(D412,'Lookup Areas'!$E$4:$G$258,2,FALSE)</f>
        <v>0.05</v>
      </c>
      <c r="L412" s="57">
        <f t="shared" si="39"/>
        <v>0</v>
      </c>
      <c r="M412" s="8"/>
      <c r="N412" s="8"/>
      <c r="O412" s="8"/>
      <c r="Q412" s="10"/>
      <c r="R412" s="11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</row>
    <row r="413" spans="1:51" ht="15" x14ac:dyDescent="0.25">
      <c r="A413">
        <v>126</v>
      </c>
      <c r="B413" t="s">
        <v>1877</v>
      </c>
      <c r="C413" t="str">
        <f t="shared" si="34"/>
        <v>0201</v>
      </c>
      <c r="D413" t="str">
        <f t="shared" si="35"/>
        <v>6205</v>
      </c>
      <c r="E413" t="str">
        <f t="shared" si="36"/>
        <v>0008</v>
      </c>
      <c r="F413" t="s">
        <v>1878</v>
      </c>
      <c r="G413" s="8">
        <v>0</v>
      </c>
      <c r="H413" s="8">
        <v>0</v>
      </c>
      <c r="I413" s="8">
        <f t="shared" si="37"/>
        <v>0</v>
      </c>
      <c r="J413" s="56">
        <f>VLOOKUP(D413,'Lookup Areas'!$E$4:$G$258,2,FALSE)</f>
        <v>0.05</v>
      </c>
      <c r="L413" s="57">
        <f t="shared" si="39"/>
        <v>0</v>
      </c>
      <c r="M413" s="8"/>
      <c r="N413" s="8"/>
      <c r="O413" s="8"/>
      <c r="Q413" s="10"/>
      <c r="R413" s="11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</row>
    <row r="414" spans="1:51" ht="15" x14ac:dyDescent="0.25">
      <c r="A414">
        <v>127</v>
      </c>
      <c r="B414" t="s">
        <v>1879</v>
      </c>
      <c r="C414" t="str">
        <f t="shared" si="34"/>
        <v>0201</v>
      </c>
      <c r="D414" t="str">
        <f t="shared" si="35"/>
        <v>6206</v>
      </c>
      <c r="E414" t="str">
        <f t="shared" si="36"/>
        <v>0008</v>
      </c>
      <c r="F414" t="s">
        <v>1880</v>
      </c>
      <c r="G414" s="8">
        <v>0</v>
      </c>
      <c r="H414" s="8">
        <v>0</v>
      </c>
      <c r="I414" s="8">
        <f t="shared" si="37"/>
        <v>0</v>
      </c>
      <c r="J414" s="56">
        <f>VLOOKUP(D414,'Lookup Areas'!$E$4:$G$258,2,FALSE)</f>
        <v>0.05</v>
      </c>
      <c r="L414" s="57">
        <f t="shared" si="39"/>
        <v>0</v>
      </c>
      <c r="M414" s="8"/>
      <c r="N414" s="8"/>
      <c r="O414" s="8"/>
      <c r="Q414" s="10"/>
      <c r="R414" s="11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</row>
    <row r="415" spans="1:51" ht="15" x14ac:dyDescent="0.25">
      <c r="A415">
        <v>128</v>
      </c>
      <c r="B415" t="s">
        <v>1881</v>
      </c>
      <c r="C415" t="str">
        <f t="shared" si="34"/>
        <v>0201</v>
      </c>
      <c r="D415" t="str">
        <f t="shared" si="35"/>
        <v>6207</v>
      </c>
      <c r="E415" t="str">
        <f t="shared" si="36"/>
        <v>0008</v>
      </c>
      <c r="F415" t="s">
        <v>1882</v>
      </c>
      <c r="G415" s="8">
        <v>0</v>
      </c>
      <c r="H415" s="8">
        <v>0</v>
      </c>
      <c r="I415" s="8">
        <f t="shared" si="37"/>
        <v>0</v>
      </c>
      <c r="J415" s="56">
        <f>VLOOKUP(D415,'Lookup Areas'!$E$4:$G$258,2,FALSE)</f>
        <v>0.05</v>
      </c>
      <c r="L415" s="57">
        <f t="shared" si="39"/>
        <v>0</v>
      </c>
      <c r="M415" s="8"/>
      <c r="N415" s="8"/>
      <c r="O415" s="8"/>
      <c r="Q415" s="10"/>
      <c r="R415" s="11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</row>
    <row r="416" spans="1:51" ht="15" x14ac:dyDescent="0.25">
      <c r="A416">
        <v>350</v>
      </c>
      <c r="B416" t="s">
        <v>2051</v>
      </c>
      <c r="C416" t="str">
        <f t="shared" si="34"/>
        <v>0205</v>
      </c>
      <c r="D416" t="str">
        <f t="shared" si="35"/>
        <v>6208</v>
      </c>
      <c r="E416" t="str">
        <f t="shared" si="36"/>
        <v>0004</v>
      </c>
      <c r="F416" t="s">
        <v>2052</v>
      </c>
      <c r="G416" s="8">
        <v>0</v>
      </c>
      <c r="H416" s="8">
        <v>0</v>
      </c>
      <c r="I416" s="8">
        <f t="shared" si="37"/>
        <v>0</v>
      </c>
      <c r="J416" s="56">
        <f>VLOOKUP(D416,'Lookup Areas'!$E$4:$G$258,2,FALSE)</f>
        <v>0</v>
      </c>
      <c r="L416" s="57">
        <f t="shared" si="39"/>
        <v>0</v>
      </c>
      <c r="M416" s="8"/>
      <c r="N416" s="8"/>
      <c r="O416" s="8"/>
      <c r="Q416" s="10"/>
      <c r="R416" s="11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</row>
    <row r="417" spans="1:51" ht="15" x14ac:dyDescent="0.25">
      <c r="A417">
        <v>351</v>
      </c>
      <c r="B417" t="s">
        <v>2053</v>
      </c>
      <c r="C417" t="str">
        <f t="shared" si="34"/>
        <v>0205</v>
      </c>
      <c r="D417" t="str">
        <f t="shared" si="35"/>
        <v>6209</v>
      </c>
      <c r="E417" t="str">
        <f t="shared" si="36"/>
        <v>0004</v>
      </c>
      <c r="F417" t="s">
        <v>2054</v>
      </c>
      <c r="G417" s="8">
        <v>0</v>
      </c>
      <c r="H417" s="8">
        <v>0</v>
      </c>
      <c r="I417" s="8">
        <f t="shared" si="37"/>
        <v>0</v>
      </c>
      <c r="J417" s="56">
        <f>VLOOKUP(D417,'Lookup Areas'!$E$4:$G$258,2,FALSE)</f>
        <v>0</v>
      </c>
      <c r="L417" s="57">
        <f t="shared" si="39"/>
        <v>0</v>
      </c>
      <c r="M417" s="8"/>
      <c r="N417" s="8"/>
      <c r="O417" s="8"/>
      <c r="Q417" s="10"/>
      <c r="R417" s="11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</row>
    <row r="418" spans="1:51" ht="15" x14ac:dyDescent="0.25">
      <c r="A418">
        <v>707</v>
      </c>
      <c r="B418" t="s">
        <v>1285</v>
      </c>
      <c r="C418" t="str">
        <f t="shared" si="34"/>
        <v>0801</v>
      </c>
      <c r="D418" t="str">
        <f t="shared" si="35"/>
        <v>6210</v>
      </c>
      <c r="E418" t="str">
        <f t="shared" si="36"/>
        <v>0016</v>
      </c>
      <c r="F418" t="s">
        <v>2301</v>
      </c>
      <c r="G418" s="8">
        <v>2683068</v>
      </c>
      <c r="H418" s="8">
        <v>81408.36</v>
      </c>
      <c r="I418" s="8">
        <f t="shared" si="37"/>
        <v>162816.72</v>
      </c>
      <c r="J418" s="56">
        <f>VLOOKUP(D418,'Lookup Areas'!$E$4:$G$258,2,FALSE)</f>
        <v>0</v>
      </c>
      <c r="L418" s="57">
        <f>G418</f>
        <v>2683068</v>
      </c>
      <c r="M418" s="8"/>
      <c r="N418" s="8"/>
      <c r="O418" s="8"/>
      <c r="Q418" s="10"/>
      <c r="R418" s="11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</row>
    <row r="419" spans="1:51" ht="15" x14ac:dyDescent="0.25">
      <c r="A419">
        <v>778</v>
      </c>
      <c r="B419" t="s">
        <v>1321</v>
      </c>
      <c r="C419" t="str">
        <f t="shared" si="34"/>
        <v>1001</v>
      </c>
      <c r="D419" t="str">
        <f t="shared" si="35"/>
        <v>6210</v>
      </c>
      <c r="E419" t="str">
        <f t="shared" si="36"/>
        <v>0000</v>
      </c>
      <c r="F419" t="s">
        <v>2363</v>
      </c>
      <c r="G419" s="8">
        <v>11864265</v>
      </c>
      <c r="H419" s="8">
        <v>6081801.1299999999</v>
      </c>
      <c r="I419" s="8">
        <f t="shared" si="37"/>
        <v>12163602.26</v>
      </c>
      <c r="J419" s="56">
        <f>VLOOKUP(D419,'Lookup Areas'!$E$4:$G$258,2,FALSE)</f>
        <v>0</v>
      </c>
      <c r="L419" s="57">
        <f>G419</f>
        <v>11864265</v>
      </c>
      <c r="M419" s="8"/>
      <c r="N419" s="8"/>
      <c r="O419" s="8"/>
      <c r="Q419" s="10"/>
      <c r="R419" s="11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</row>
    <row r="420" spans="1:51" ht="15" x14ac:dyDescent="0.25">
      <c r="A420">
        <v>916</v>
      </c>
      <c r="B420" t="s">
        <v>1412</v>
      </c>
      <c r="C420" t="str">
        <f t="shared" si="34"/>
        <v>1101</v>
      </c>
      <c r="D420" t="str">
        <f t="shared" si="35"/>
        <v>6210</v>
      </c>
      <c r="E420" t="str">
        <f t="shared" si="36"/>
        <v>0000</v>
      </c>
      <c r="F420" t="s">
        <v>2363</v>
      </c>
      <c r="G420" s="8">
        <v>7000000</v>
      </c>
      <c r="H420" s="8">
        <v>553686.82999999996</v>
      </c>
      <c r="I420" s="8">
        <f t="shared" si="37"/>
        <v>1107373.6599999999</v>
      </c>
      <c r="J420" s="56">
        <f>VLOOKUP(D420,'Lookup Areas'!$E$4:$G$258,2,FALSE)</f>
        <v>0</v>
      </c>
      <c r="L420" s="57">
        <v>0</v>
      </c>
      <c r="M420" s="8"/>
      <c r="N420" s="8"/>
      <c r="O420" s="8"/>
      <c r="Q420" s="10"/>
      <c r="R420" s="11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</row>
    <row r="421" spans="1:51" ht="15" x14ac:dyDescent="0.25">
      <c r="A421">
        <v>989</v>
      </c>
      <c r="B421" t="s">
        <v>1460</v>
      </c>
      <c r="C421" t="str">
        <f t="shared" si="34"/>
        <v>1201</v>
      </c>
      <c r="D421" t="str">
        <f t="shared" si="35"/>
        <v>6210</v>
      </c>
      <c r="E421" t="str">
        <f t="shared" si="36"/>
        <v>0000</v>
      </c>
      <c r="F421" t="s">
        <v>2363</v>
      </c>
      <c r="G421" s="8">
        <v>664450</v>
      </c>
      <c r="H421" s="8">
        <v>4097912.72</v>
      </c>
      <c r="I421" s="8">
        <f t="shared" si="37"/>
        <v>8195825.4400000004</v>
      </c>
      <c r="J421" s="56">
        <f>VLOOKUP(D421,'Lookup Areas'!$E$4:$G$258,2,FALSE)</f>
        <v>0</v>
      </c>
      <c r="L421" s="57">
        <f>G421</f>
        <v>664450</v>
      </c>
      <c r="M421" s="8"/>
      <c r="N421" s="8"/>
      <c r="O421" s="8"/>
      <c r="Q421" s="10"/>
      <c r="R421" s="11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</row>
    <row r="422" spans="1:51" ht="15" x14ac:dyDescent="0.25">
      <c r="A422">
        <v>1067</v>
      </c>
      <c r="B422" t="s">
        <v>1516</v>
      </c>
      <c r="C422" t="str">
        <f t="shared" si="34"/>
        <v>1301</v>
      </c>
      <c r="D422" t="str">
        <f t="shared" si="35"/>
        <v>6210</v>
      </c>
      <c r="E422" t="str">
        <f t="shared" si="36"/>
        <v>0000</v>
      </c>
      <c r="F422" t="s">
        <v>2363</v>
      </c>
      <c r="G422" s="8">
        <v>1780867</v>
      </c>
      <c r="H422" s="8">
        <v>303747.08</v>
      </c>
      <c r="I422" s="8">
        <f t="shared" si="37"/>
        <v>607494.16</v>
      </c>
      <c r="J422" s="56">
        <f>VLOOKUP(D422,'Lookup Areas'!$E$4:$G$258,2,FALSE)</f>
        <v>0</v>
      </c>
      <c r="L422" s="57">
        <f>G422</f>
        <v>1780867</v>
      </c>
      <c r="M422" s="8"/>
      <c r="N422" s="8"/>
      <c r="O422" s="8"/>
      <c r="Q422" s="10"/>
      <c r="R422" s="11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</row>
    <row r="423" spans="1:51" ht="15" x14ac:dyDescent="0.25">
      <c r="A423">
        <v>917</v>
      </c>
      <c r="B423" t="s">
        <v>1413</v>
      </c>
      <c r="C423" t="str">
        <f t="shared" si="34"/>
        <v>1101</v>
      </c>
      <c r="D423" t="str">
        <f t="shared" si="35"/>
        <v>6211</v>
      </c>
      <c r="E423" t="str">
        <f t="shared" si="36"/>
        <v>0000</v>
      </c>
      <c r="F423" t="s">
        <v>2427</v>
      </c>
      <c r="G423" s="8">
        <v>1300000</v>
      </c>
      <c r="H423" s="8">
        <v>1609164.95</v>
      </c>
      <c r="I423" s="8">
        <f t="shared" si="37"/>
        <v>3218329.9</v>
      </c>
      <c r="J423" s="56">
        <f>VLOOKUP(D423,'Lookup Areas'!$E$4:$G$258,2,FALSE)</f>
        <v>0</v>
      </c>
      <c r="L423" s="57">
        <f>I423+(I423*J423)</f>
        <v>3218329.9</v>
      </c>
      <c r="M423" s="8"/>
      <c r="N423" s="8"/>
      <c r="O423" s="8"/>
      <c r="Q423" s="10"/>
      <c r="R423" s="11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</row>
    <row r="424" spans="1:51" ht="15" x14ac:dyDescent="0.25">
      <c r="A424">
        <v>1068</v>
      </c>
      <c r="B424" t="s">
        <v>2496</v>
      </c>
      <c r="C424" t="str">
        <f t="shared" si="34"/>
        <v>1301</v>
      </c>
      <c r="D424" t="str">
        <f t="shared" si="35"/>
        <v>6212</v>
      </c>
      <c r="E424" t="str">
        <f t="shared" si="36"/>
        <v>0000</v>
      </c>
      <c r="F424" t="s">
        <v>2497</v>
      </c>
      <c r="G424" s="8">
        <v>0</v>
      </c>
      <c r="H424" s="8">
        <v>0</v>
      </c>
      <c r="I424" s="8">
        <f t="shared" si="37"/>
        <v>0</v>
      </c>
      <c r="J424" s="56">
        <f>VLOOKUP(D424,'Lookup Areas'!$E$4:$G$258,2,FALSE)</f>
        <v>0</v>
      </c>
      <c r="L424" s="57">
        <f>I424+(I424*J424)</f>
        <v>0</v>
      </c>
      <c r="M424" s="8"/>
      <c r="N424" s="8"/>
      <c r="O424" s="8"/>
      <c r="Q424" s="10"/>
      <c r="R424" s="11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</row>
    <row r="425" spans="1:51" ht="15" x14ac:dyDescent="0.25">
      <c r="A425">
        <v>129</v>
      </c>
      <c r="B425" t="s">
        <v>929</v>
      </c>
      <c r="C425" t="str">
        <f t="shared" si="34"/>
        <v>0201</v>
      </c>
      <c r="D425" t="str">
        <f t="shared" si="35"/>
        <v>6213</v>
      </c>
      <c r="E425" t="str">
        <f t="shared" si="36"/>
        <v>0008</v>
      </c>
      <c r="F425" t="s">
        <v>1883</v>
      </c>
      <c r="G425" s="8">
        <v>1650000</v>
      </c>
      <c r="H425" s="8">
        <v>2963177.91</v>
      </c>
      <c r="I425" s="8">
        <f t="shared" si="37"/>
        <v>5926355.8200000003</v>
      </c>
      <c r="J425" s="56">
        <f>VLOOKUP(D425,'Lookup Areas'!$E$4:$G$258,2,FALSE)</f>
        <v>0</v>
      </c>
      <c r="L425" s="57">
        <f>G425</f>
        <v>1650000</v>
      </c>
      <c r="M425" s="8"/>
      <c r="N425" s="8"/>
      <c r="O425" s="8"/>
      <c r="Q425" s="10"/>
      <c r="R425" s="11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</row>
    <row r="426" spans="1:51" ht="15" x14ac:dyDescent="0.25">
      <c r="A426">
        <v>352</v>
      </c>
      <c r="B426" t="s">
        <v>1071</v>
      </c>
      <c r="C426" t="str">
        <f t="shared" si="34"/>
        <v>0205</v>
      </c>
      <c r="D426" t="str">
        <f t="shared" si="35"/>
        <v>6214</v>
      </c>
      <c r="E426" t="str">
        <f t="shared" si="36"/>
        <v>0006</v>
      </c>
      <c r="F426" t="s">
        <v>1650</v>
      </c>
      <c r="G426" s="8">
        <v>890000</v>
      </c>
      <c r="H426" s="8">
        <v>200000</v>
      </c>
      <c r="I426" s="8">
        <f t="shared" si="37"/>
        <v>400000</v>
      </c>
      <c r="J426" s="56">
        <f>VLOOKUP(D426,'Lookup Areas'!$E$4:$G$258,2,FALSE)</f>
        <v>0</v>
      </c>
      <c r="L426" s="57">
        <f>G426</f>
        <v>890000</v>
      </c>
      <c r="M426" s="8"/>
      <c r="N426" s="8"/>
      <c r="O426" s="8"/>
      <c r="Q426" s="10"/>
      <c r="R426" s="11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</row>
    <row r="427" spans="1:51" ht="15" x14ac:dyDescent="0.25">
      <c r="A427">
        <v>779</v>
      </c>
      <c r="B427" t="s">
        <v>2364</v>
      </c>
      <c r="C427" t="str">
        <f t="shared" si="34"/>
        <v>1001</v>
      </c>
      <c r="D427" t="str">
        <f t="shared" si="35"/>
        <v>6215</v>
      </c>
      <c r="E427" t="str">
        <f t="shared" si="36"/>
        <v>0000</v>
      </c>
      <c r="F427" t="s">
        <v>501</v>
      </c>
      <c r="G427" s="8">
        <v>0</v>
      </c>
      <c r="H427" s="8">
        <v>0</v>
      </c>
      <c r="I427" s="8">
        <f t="shared" si="37"/>
        <v>0</v>
      </c>
      <c r="J427" s="56">
        <f>VLOOKUP(D427,'Lookup Areas'!$E$4:$G$258,2,FALSE)</f>
        <v>0</v>
      </c>
      <c r="L427" s="57">
        <f>I427+(I427*J427)</f>
        <v>0</v>
      </c>
      <c r="M427" s="8"/>
      <c r="N427" s="8"/>
      <c r="O427" s="8"/>
      <c r="Q427" s="10"/>
      <c r="R427" s="11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</row>
    <row r="428" spans="1:51" ht="15" x14ac:dyDescent="0.25">
      <c r="A428">
        <v>990</v>
      </c>
      <c r="B428" t="s">
        <v>1461</v>
      </c>
      <c r="C428" t="str">
        <f t="shared" si="34"/>
        <v>1201</v>
      </c>
      <c r="D428" t="str">
        <f t="shared" si="35"/>
        <v>6215</v>
      </c>
      <c r="E428" t="str">
        <f t="shared" si="36"/>
        <v>0000</v>
      </c>
      <c r="F428" t="s">
        <v>501</v>
      </c>
      <c r="G428" s="8">
        <v>23000000</v>
      </c>
      <c r="H428" s="8">
        <v>-1017113.2800000003</v>
      </c>
      <c r="I428" s="8">
        <f t="shared" si="37"/>
        <v>-2034226.5600000005</v>
      </c>
      <c r="J428" s="56">
        <f>VLOOKUP(D428,'Lookup Areas'!$E$4:$G$258,2,FALSE)</f>
        <v>0</v>
      </c>
      <c r="L428" s="57">
        <f>G428</f>
        <v>23000000</v>
      </c>
      <c r="M428" s="8"/>
      <c r="N428" s="8"/>
      <c r="O428" s="8"/>
      <c r="Q428" s="10"/>
      <c r="R428" s="11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</row>
    <row r="429" spans="1:51" ht="15" x14ac:dyDescent="0.25">
      <c r="A429">
        <v>918</v>
      </c>
      <c r="B429" t="s">
        <v>2428</v>
      </c>
      <c r="C429" t="str">
        <f t="shared" si="34"/>
        <v>1101</v>
      </c>
      <c r="D429" t="str">
        <f t="shared" si="35"/>
        <v>6216</v>
      </c>
      <c r="E429" t="str">
        <f t="shared" si="36"/>
        <v>0000</v>
      </c>
      <c r="F429" t="s">
        <v>2429</v>
      </c>
      <c r="G429" s="8">
        <v>0</v>
      </c>
      <c r="H429" s="8">
        <v>0</v>
      </c>
      <c r="I429" s="8">
        <f t="shared" si="37"/>
        <v>0</v>
      </c>
      <c r="J429" s="56">
        <f>VLOOKUP(D429,'Lookup Areas'!$E$4:$G$258,2,FALSE)</f>
        <v>0</v>
      </c>
      <c r="L429" s="57">
        <f>I429+(I429*J429)</f>
        <v>0</v>
      </c>
      <c r="M429" s="8"/>
      <c r="N429" s="8"/>
      <c r="O429" s="8"/>
      <c r="Q429" s="10"/>
      <c r="R429" s="11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</row>
    <row r="430" spans="1:51" ht="15" x14ac:dyDescent="0.25">
      <c r="A430">
        <v>353</v>
      </c>
      <c r="B430" t="s">
        <v>1072</v>
      </c>
      <c r="C430" t="str">
        <f t="shared" si="34"/>
        <v>0205</v>
      </c>
      <c r="D430" t="str">
        <f t="shared" si="35"/>
        <v>6217</v>
      </c>
      <c r="E430" t="str">
        <f t="shared" si="36"/>
        <v>0004</v>
      </c>
      <c r="F430" t="s">
        <v>1651</v>
      </c>
      <c r="G430" s="8">
        <v>894350</v>
      </c>
      <c r="H430" s="8">
        <v>438.6</v>
      </c>
      <c r="I430" s="8">
        <f t="shared" si="37"/>
        <v>877.2</v>
      </c>
      <c r="J430" s="56">
        <f>VLOOKUP(D430,'Lookup Areas'!$E$4:$G$258,2,FALSE)</f>
        <v>0</v>
      </c>
      <c r="L430" s="57">
        <f>G430</f>
        <v>894350</v>
      </c>
      <c r="M430" s="8"/>
      <c r="N430" s="8"/>
      <c r="O430" s="8"/>
      <c r="Q430" s="10"/>
      <c r="R430" s="11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</row>
    <row r="431" spans="1:51" ht="15" x14ac:dyDescent="0.25">
      <c r="A431">
        <v>991</v>
      </c>
      <c r="B431" t="s">
        <v>1462</v>
      </c>
      <c r="C431" t="str">
        <f t="shared" si="34"/>
        <v>1201</v>
      </c>
      <c r="D431" t="str">
        <f t="shared" si="35"/>
        <v>6217</v>
      </c>
      <c r="E431" t="str">
        <f t="shared" si="36"/>
        <v>0000</v>
      </c>
      <c r="F431" t="s">
        <v>2461</v>
      </c>
      <c r="G431" s="8">
        <v>0</v>
      </c>
      <c r="H431" s="8">
        <v>48393.69</v>
      </c>
      <c r="I431" s="8">
        <f t="shared" si="37"/>
        <v>96787.38</v>
      </c>
      <c r="J431" s="56">
        <f>VLOOKUP(D431,'Lookup Areas'!$E$4:$G$258,2,FALSE)</f>
        <v>0</v>
      </c>
      <c r="L431" s="57">
        <v>0</v>
      </c>
      <c r="M431" s="8"/>
      <c r="N431" s="8"/>
      <c r="O431" s="8"/>
      <c r="Q431" s="10"/>
      <c r="R431" s="11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</row>
    <row r="432" spans="1:51" ht="15" x14ac:dyDescent="0.25">
      <c r="A432">
        <v>992</v>
      </c>
      <c r="B432" t="s">
        <v>1463</v>
      </c>
      <c r="C432" t="str">
        <f t="shared" si="34"/>
        <v>1201</v>
      </c>
      <c r="D432" t="str">
        <f t="shared" si="35"/>
        <v>6218</v>
      </c>
      <c r="E432" t="str">
        <f t="shared" si="36"/>
        <v>0000</v>
      </c>
      <c r="F432" t="s">
        <v>2462</v>
      </c>
      <c r="G432" s="8">
        <v>1000000</v>
      </c>
      <c r="H432" s="8">
        <v>0</v>
      </c>
      <c r="I432" s="8">
        <f t="shared" si="37"/>
        <v>0</v>
      </c>
      <c r="J432" s="56">
        <f>VLOOKUP(D432,'Lookup Areas'!$E$4:$G$258,2,FALSE)</f>
        <v>0</v>
      </c>
      <c r="L432" s="57">
        <f>G432</f>
        <v>1000000</v>
      </c>
      <c r="M432" s="8"/>
      <c r="N432" s="8"/>
      <c r="O432" s="8"/>
      <c r="Q432" s="10"/>
      <c r="R432" s="11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10"/>
      <c r="AX432" s="10"/>
      <c r="AY432" s="10"/>
    </row>
    <row r="433" spans="1:51" ht="15" x14ac:dyDescent="0.25">
      <c r="A433">
        <v>430</v>
      </c>
      <c r="B433" t="s">
        <v>2091</v>
      </c>
      <c r="C433" t="str">
        <f t="shared" si="34"/>
        <v>0301</v>
      </c>
      <c r="D433" t="str">
        <f t="shared" si="35"/>
        <v>6500</v>
      </c>
      <c r="E433" t="str">
        <f t="shared" si="36"/>
        <v>0000</v>
      </c>
      <c r="F433" t="s">
        <v>2092</v>
      </c>
      <c r="G433" s="8">
        <v>0</v>
      </c>
      <c r="H433" s="8">
        <v>0</v>
      </c>
      <c r="I433" s="8">
        <f t="shared" si="37"/>
        <v>0</v>
      </c>
      <c r="J433" s="56">
        <f>VLOOKUP(D433,'Lookup Areas'!$E$4:$G$258,2,FALSE)</f>
        <v>0</v>
      </c>
      <c r="L433" s="57">
        <f>I433+(I433*J433)</f>
        <v>0</v>
      </c>
      <c r="M433" s="8"/>
      <c r="N433" s="8"/>
      <c r="O433" s="8"/>
      <c r="Q433" s="10"/>
      <c r="R433" s="11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10"/>
      <c r="AX433" s="10"/>
      <c r="AY433" s="10"/>
    </row>
    <row r="434" spans="1:51" ht="15" x14ac:dyDescent="0.25">
      <c r="A434">
        <v>65</v>
      </c>
      <c r="B434" t="s">
        <v>898</v>
      </c>
      <c r="C434" t="str">
        <f t="shared" si="34"/>
        <v>0102</v>
      </c>
      <c r="D434" t="str">
        <f t="shared" si="35"/>
        <v>6501</v>
      </c>
      <c r="E434" t="str">
        <f t="shared" si="36"/>
        <v>0000</v>
      </c>
      <c r="F434" t="s">
        <v>1808</v>
      </c>
      <c r="G434" s="8">
        <v>100000</v>
      </c>
      <c r="H434" s="8">
        <v>0</v>
      </c>
      <c r="I434" s="8">
        <f t="shared" si="37"/>
        <v>0</v>
      </c>
      <c r="J434" s="56">
        <f>VLOOKUP(D434,'Lookup Areas'!$E$4:$G$258,2,FALSE)</f>
        <v>0</v>
      </c>
      <c r="L434" s="57">
        <v>0</v>
      </c>
      <c r="M434" s="8"/>
      <c r="N434" s="8"/>
      <c r="O434" s="8"/>
      <c r="Q434" s="10"/>
      <c r="R434" s="11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10"/>
      <c r="AX434" s="10"/>
      <c r="AY434" s="10"/>
    </row>
    <row r="435" spans="1:51" ht="15" x14ac:dyDescent="0.25">
      <c r="A435">
        <v>354</v>
      </c>
      <c r="B435" t="s">
        <v>2055</v>
      </c>
      <c r="C435" t="str">
        <f t="shared" si="34"/>
        <v>0205</v>
      </c>
      <c r="D435" t="str">
        <f t="shared" si="35"/>
        <v>6501</v>
      </c>
      <c r="E435" t="str">
        <f t="shared" si="36"/>
        <v>0006</v>
      </c>
      <c r="F435" t="s">
        <v>2056</v>
      </c>
      <c r="G435" s="8">
        <v>0</v>
      </c>
      <c r="H435" s="8">
        <v>0</v>
      </c>
      <c r="I435" s="8">
        <f t="shared" si="37"/>
        <v>0</v>
      </c>
      <c r="J435" s="56">
        <f>VLOOKUP(D435,'Lookup Areas'!$E$4:$G$258,2,FALSE)</f>
        <v>0</v>
      </c>
      <c r="L435" s="57">
        <f t="shared" ref="L435:L440" si="40">I435+(I435*J435)</f>
        <v>0</v>
      </c>
      <c r="M435" s="8"/>
      <c r="N435" s="8"/>
      <c r="O435" s="8"/>
      <c r="Q435" s="10"/>
      <c r="R435" s="11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10"/>
      <c r="AX435" s="10"/>
      <c r="AY435" s="10"/>
    </row>
    <row r="436" spans="1:51" ht="15" x14ac:dyDescent="0.25">
      <c r="A436">
        <v>130</v>
      </c>
      <c r="B436" t="s">
        <v>1884</v>
      </c>
      <c r="C436" t="str">
        <f t="shared" si="34"/>
        <v>0201</v>
      </c>
      <c r="D436" t="str">
        <f t="shared" si="35"/>
        <v>6502</v>
      </c>
      <c r="E436" t="str">
        <f t="shared" si="36"/>
        <v>0009</v>
      </c>
      <c r="F436" t="s">
        <v>1885</v>
      </c>
      <c r="G436" s="8">
        <v>0</v>
      </c>
      <c r="H436" s="8">
        <v>0</v>
      </c>
      <c r="I436" s="8">
        <f t="shared" si="37"/>
        <v>0</v>
      </c>
      <c r="J436" s="56">
        <f>VLOOKUP(D436,'Lookup Areas'!$E$4:$G$258,2,FALSE)</f>
        <v>0</v>
      </c>
      <c r="L436" s="57">
        <f t="shared" si="40"/>
        <v>0</v>
      </c>
      <c r="M436" s="8"/>
      <c r="N436" s="8"/>
      <c r="O436" s="8"/>
      <c r="Q436" s="10"/>
      <c r="R436" s="11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</row>
    <row r="437" spans="1:51" ht="15" x14ac:dyDescent="0.25">
      <c r="A437">
        <v>251</v>
      </c>
      <c r="B437" t="s">
        <v>1011</v>
      </c>
      <c r="C437" t="str">
        <f t="shared" si="34"/>
        <v>0203</v>
      </c>
      <c r="D437" t="str">
        <f t="shared" si="35"/>
        <v>6502</v>
      </c>
      <c r="E437" t="str">
        <f t="shared" si="36"/>
        <v>0000</v>
      </c>
      <c r="F437" t="s">
        <v>1972</v>
      </c>
      <c r="G437" s="8">
        <v>0</v>
      </c>
      <c r="H437" s="8">
        <v>232</v>
      </c>
      <c r="I437" s="8">
        <f t="shared" si="37"/>
        <v>464</v>
      </c>
      <c r="J437" s="56">
        <f>VLOOKUP(D437,'Lookup Areas'!$E$4:$G$258,2,FALSE)</f>
        <v>0</v>
      </c>
      <c r="L437" s="57">
        <f t="shared" si="40"/>
        <v>464</v>
      </c>
      <c r="M437" s="8"/>
      <c r="N437" s="8"/>
      <c r="O437" s="8"/>
      <c r="Q437" s="10"/>
      <c r="R437" s="11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</row>
    <row r="438" spans="1:51" ht="15" x14ac:dyDescent="0.25">
      <c r="A438">
        <v>131</v>
      </c>
      <c r="B438" t="s">
        <v>1886</v>
      </c>
      <c r="C438" t="str">
        <f t="shared" si="34"/>
        <v>0201</v>
      </c>
      <c r="D438" t="str">
        <f t="shared" si="35"/>
        <v>6503</v>
      </c>
      <c r="E438" t="str">
        <f t="shared" si="36"/>
        <v>0008</v>
      </c>
      <c r="F438" t="s">
        <v>1887</v>
      </c>
      <c r="G438" s="8">
        <v>0</v>
      </c>
      <c r="H438" s="8">
        <v>0</v>
      </c>
      <c r="I438" s="8">
        <f t="shared" si="37"/>
        <v>0</v>
      </c>
      <c r="J438" s="56">
        <f>VLOOKUP(D438,'Lookup Areas'!$E$4:$G$258,2,FALSE)</f>
        <v>0</v>
      </c>
      <c r="L438" s="57">
        <f t="shared" si="40"/>
        <v>0</v>
      </c>
      <c r="M438" s="8"/>
      <c r="N438" s="8"/>
      <c r="O438" s="8"/>
      <c r="Q438" s="10"/>
      <c r="R438" s="11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</row>
    <row r="439" spans="1:51" ht="15" x14ac:dyDescent="0.25">
      <c r="A439">
        <v>431</v>
      </c>
      <c r="B439" t="s">
        <v>2093</v>
      </c>
      <c r="C439" t="str">
        <f t="shared" si="34"/>
        <v>0301</v>
      </c>
      <c r="D439" t="str">
        <f t="shared" si="35"/>
        <v>6503</v>
      </c>
      <c r="E439" t="str">
        <f t="shared" si="36"/>
        <v>0000</v>
      </c>
      <c r="F439" t="s">
        <v>2094</v>
      </c>
      <c r="G439" s="8">
        <v>0</v>
      </c>
      <c r="H439" s="8">
        <v>0</v>
      </c>
      <c r="I439" s="8">
        <f t="shared" si="37"/>
        <v>0</v>
      </c>
      <c r="J439" s="56">
        <f>VLOOKUP(D439,'Lookup Areas'!$E$4:$G$258,2,FALSE)</f>
        <v>0</v>
      </c>
      <c r="L439" s="57">
        <f t="shared" si="40"/>
        <v>0</v>
      </c>
      <c r="M439" s="8"/>
      <c r="N439" s="8"/>
      <c r="O439" s="8"/>
      <c r="Q439" s="10"/>
      <c r="R439" s="11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</row>
    <row r="440" spans="1:51" ht="15" x14ac:dyDescent="0.25">
      <c r="A440">
        <v>432</v>
      </c>
      <c r="B440" t="s">
        <v>2095</v>
      </c>
      <c r="C440" t="str">
        <f t="shared" si="34"/>
        <v>0301</v>
      </c>
      <c r="D440" t="str">
        <f t="shared" si="35"/>
        <v>6504</v>
      </c>
      <c r="E440" t="str">
        <f t="shared" si="36"/>
        <v>0000</v>
      </c>
      <c r="F440" t="s">
        <v>510</v>
      </c>
      <c r="G440" s="8">
        <v>0</v>
      </c>
      <c r="H440" s="8">
        <v>0</v>
      </c>
      <c r="I440" s="8">
        <f t="shared" si="37"/>
        <v>0</v>
      </c>
      <c r="J440" s="56">
        <f>VLOOKUP(D440,'Lookup Areas'!$E$4:$G$258,2,FALSE)</f>
        <v>0</v>
      </c>
      <c r="L440" s="57">
        <f t="shared" si="40"/>
        <v>0</v>
      </c>
      <c r="M440" s="8"/>
      <c r="N440" s="8"/>
      <c r="O440" s="8"/>
      <c r="Q440" s="10"/>
      <c r="R440" s="11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</row>
    <row r="441" spans="1:51" ht="15" x14ac:dyDescent="0.25">
      <c r="A441">
        <v>433</v>
      </c>
      <c r="B441" t="s">
        <v>1130</v>
      </c>
      <c r="C441" t="str">
        <f t="shared" si="34"/>
        <v>0301</v>
      </c>
      <c r="D441" t="str">
        <f t="shared" si="35"/>
        <v>6505</v>
      </c>
      <c r="E441" t="str">
        <f t="shared" si="36"/>
        <v>0000</v>
      </c>
      <c r="F441" t="s">
        <v>2096</v>
      </c>
      <c r="G441" s="8">
        <v>60000</v>
      </c>
      <c r="H441" s="8">
        <v>0</v>
      </c>
      <c r="I441" s="8">
        <f t="shared" si="37"/>
        <v>0</v>
      </c>
      <c r="J441" s="56">
        <f>VLOOKUP(D441,'Lookup Areas'!$E$4:$G$258,2,FALSE)</f>
        <v>0</v>
      </c>
      <c r="L441" s="57">
        <f>G441</f>
        <v>60000</v>
      </c>
      <c r="M441" s="8"/>
      <c r="N441" s="8"/>
      <c r="O441" s="8"/>
      <c r="Q441" s="10"/>
      <c r="R441" s="11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</row>
    <row r="442" spans="1:51" ht="15" x14ac:dyDescent="0.25">
      <c r="A442">
        <v>434</v>
      </c>
      <c r="B442" t="s">
        <v>2097</v>
      </c>
      <c r="C442" t="str">
        <f t="shared" si="34"/>
        <v>0301</v>
      </c>
      <c r="D442" t="str">
        <f t="shared" si="35"/>
        <v>6506</v>
      </c>
      <c r="E442" t="str">
        <f t="shared" si="36"/>
        <v>0000</v>
      </c>
      <c r="F442" t="s">
        <v>2098</v>
      </c>
      <c r="G442" s="8">
        <v>0</v>
      </c>
      <c r="H442" s="8">
        <v>0</v>
      </c>
      <c r="I442" s="8">
        <f t="shared" si="37"/>
        <v>0</v>
      </c>
      <c r="J442" s="56">
        <f>VLOOKUP(D442,'Lookup Areas'!$E$4:$G$258,2,FALSE)</f>
        <v>0</v>
      </c>
      <c r="L442" s="57">
        <f>I442+(I442*J442)</f>
        <v>0</v>
      </c>
      <c r="M442" s="8"/>
      <c r="N442" s="8"/>
      <c r="O442" s="8"/>
      <c r="Q442" s="10"/>
      <c r="R442" s="11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</row>
    <row r="443" spans="1:51" ht="15" x14ac:dyDescent="0.25">
      <c r="A443">
        <v>435</v>
      </c>
      <c r="B443" t="s">
        <v>2099</v>
      </c>
      <c r="C443" t="str">
        <f t="shared" si="34"/>
        <v>0301</v>
      </c>
      <c r="D443" t="str">
        <f t="shared" si="35"/>
        <v>6507</v>
      </c>
      <c r="E443" t="str">
        <f t="shared" si="36"/>
        <v>0000</v>
      </c>
      <c r="F443" t="s">
        <v>2100</v>
      </c>
      <c r="G443" s="8">
        <v>0</v>
      </c>
      <c r="H443" s="8">
        <v>0</v>
      </c>
      <c r="I443" s="8">
        <f t="shared" si="37"/>
        <v>0</v>
      </c>
      <c r="J443" s="56">
        <f>VLOOKUP(D443,'Lookup Areas'!$E$4:$G$258,2,FALSE)</f>
        <v>0</v>
      </c>
      <c r="L443" s="57">
        <f>I443+(I443*J443)</f>
        <v>0</v>
      </c>
      <c r="M443" s="8"/>
      <c r="N443" s="8"/>
      <c r="O443" s="8"/>
      <c r="Q443" s="10"/>
      <c r="R443" s="11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</row>
    <row r="444" spans="1:51" ht="15" x14ac:dyDescent="0.25">
      <c r="A444">
        <v>25</v>
      </c>
      <c r="B444" t="s">
        <v>868</v>
      </c>
      <c r="C444" t="str">
        <f t="shared" si="34"/>
        <v>0101</v>
      </c>
      <c r="D444" t="str">
        <f t="shared" si="35"/>
        <v>6508</v>
      </c>
      <c r="E444" t="str">
        <f t="shared" si="36"/>
        <v>0000</v>
      </c>
      <c r="F444" t="s">
        <v>1571</v>
      </c>
      <c r="G444" s="8">
        <v>0</v>
      </c>
      <c r="H444" s="8">
        <v>500</v>
      </c>
      <c r="I444" s="8">
        <f t="shared" si="37"/>
        <v>1000</v>
      </c>
      <c r="J444" s="56">
        <f>VLOOKUP(D444,'Lookup Areas'!$E$4:$G$258,2,FALSE)</f>
        <v>0</v>
      </c>
      <c r="L444" s="57">
        <f>I444+(I444*J444)</f>
        <v>1000</v>
      </c>
      <c r="M444" s="8"/>
      <c r="N444" s="8"/>
      <c r="O444" s="8"/>
      <c r="Q444" s="10"/>
      <c r="R444" s="11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</row>
    <row r="445" spans="1:51" ht="15" x14ac:dyDescent="0.25">
      <c r="A445">
        <v>436</v>
      </c>
      <c r="B445" t="s">
        <v>1131</v>
      </c>
      <c r="C445" t="str">
        <f t="shared" si="34"/>
        <v>0301</v>
      </c>
      <c r="D445" t="str">
        <f t="shared" si="35"/>
        <v>6509</v>
      </c>
      <c r="E445" t="str">
        <f t="shared" si="36"/>
        <v>0000</v>
      </c>
      <c r="F445" t="s">
        <v>2101</v>
      </c>
      <c r="G445" s="8">
        <v>50000</v>
      </c>
      <c r="H445" s="8">
        <v>199.52</v>
      </c>
      <c r="I445" s="8">
        <f t="shared" si="37"/>
        <v>399.04</v>
      </c>
      <c r="J445" s="56">
        <f>VLOOKUP(D445,'Lookup Areas'!$E$4:$G$258,2,FALSE)</f>
        <v>0</v>
      </c>
      <c r="L445" s="57">
        <f>G445</f>
        <v>50000</v>
      </c>
      <c r="M445" s="8"/>
      <c r="N445" s="8"/>
      <c r="O445" s="8"/>
      <c r="Q445" s="10"/>
      <c r="R445" s="11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</row>
    <row r="446" spans="1:51" ht="15" x14ac:dyDescent="0.25">
      <c r="A446">
        <v>222</v>
      </c>
      <c r="B446" t="s">
        <v>1961</v>
      </c>
      <c r="C446" t="str">
        <f t="shared" si="34"/>
        <v>0202</v>
      </c>
      <c r="D446" t="str">
        <f t="shared" si="35"/>
        <v>6510</v>
      </c>
      <c r="E446" t="str">
        <f t="shared" si="36"/>
        <v>0000</v>
      </c>
      <c r="F446" t="s">
        <v>1962</v>
      </c>
      <c r="G446" s="8">
        <v>0</v>
      </c>
      <c r="H446" s="8">
        <v>0</v>
      </c>
      <c r="I446" s="8">
        <f t="shared" si="37"/>
        <v>0</v>
      </c>
      <c r="J446" s="56">
        <f>VLOOKUP(D446,'Lookup Areas'!$E$4:$G$258,2,FALSE)</f>
        <v>0</v>
      </c>
      <c r="L446" s="57">
        <f>I446+(I446*J446)</f>
        <v>0</v>
      </c>
      <c r="M446" s="8"/>
      <c r="N446" s="8"/>
      <c r="O446" s="8"/>
      <c r="Q446" s="10"/>
      <c r="R446" s="11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</row>
    <row r="447" spans="1:51" ht="15" x14ac:dyDescent="0.25">
      <c r="A447">
        <v>223</v>
      </c>
      <c r="B447" t="s">
        <v>1963</v>
      </c>
      <c r="C447" t="str">
        <f t="shared" si="34"/>
        <v>0202</v>
      </c>
      <c r="D447" t="str">
        <f t="shared" si="35"/>
        <v>6511</v>
      </c>
      <c r="E447" t="str">
        <f t="shared" si="36"/>
        <v>0000</v>
      </c>
      <c r="F447" t="s">
        <v>1964</v>
      </c>
      <c r="G447" s="8">
        <v>0</v>
      </c>
      <c r="H447" s="8">
        <v>0</v>
      </c>
      <c r="I447" s="8">
        <f>H447*$I$5</f>
        <v>0</v>
      </c>
      <c r="J447" s="56">
        <f>VLOOKUP(D447,'Lookup Areas'!$E$4:$G$258,2,FALSE)</f>
        <v>0.2</v>
      </c>
      <c r="L447" s="57">
        <f>I447+(I447*J447)</f>
        <v>0</v>
      </c>
      <c r="M447" s="8"/>
      <c r="N447" s="8"/>
      <c r="O447" s="8"/>
      <c r="Q447" s="10"/>
      <c r="R447" s="11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</row>
    <row r="448" spans="1:51" ht="15" x14ac:dyDescent="0.25">
      <c r="A448">
        <v>355</v>
      </c>
      <c r="B448" t="s">
        <v>1073</v>
      </c>
      <c r="C448" t="str">
        <f t="shared" si="34"/>
        <v>0205</v>
      </c>
      <c r="D448" t="str">
        <f t="shared" si="35"/>
        <v>6511</v>
      </c>
      <c r="E448" t="str">
        <f t="shared" si="36"/>
        <v>0006</v>
      </c>
      <c r="F448" t="s">
        <v>1652</v>
      </c>
      <c r="G448" s="8">
        <v>273040</v>
      </c>
      <c r="H448" s="8">
        <v>63513.25</v>
      </c>
      <c r="I448" s="8">
        <f t="shared" ref="I448:I511" si="41">H448*$I$5</f>
        <v>169368.66666666666</v>
      </c>
      <c r="J448" s="56">
        <f>VLOOKUP(D448,'Lookup Areas'!$E$4:$G$258,2,FALSE)</f>
        <v>0.2</v>
      </c>
      <c r="L448" s="57">
        <v>250000</v>
      </c>
      <c r="M448" s="8"/>
      <c r="N448" s="8"/>
      <c r="O448" s="8"/>
      <c r="Q448" s="10"/>
      <c r="R448" s="11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</row>
    <row r="449" spans="1:51" ht="15" x14ac:dyDescent="0.25">
      <c r="A449">
        <v>437</v>
      </c>
      <c r="B449" t="s">
        <v>2102</v>
      </c>
      <c r="C449" t="str">
        <f t="shared" si="34"/>
        <v>0301</v>
      </c>
      <c r="D449" t="str">
        <f t="shared" si="35"/>
        <v>6511</v>
      </c>
      <c r="E449" t="str">
        <f t="shared" si="36"/>
        <v>0000</v>
      </c>
      <c r="F449" t="s">
        <v>1964</v>
      </c>
      <c r="G449" s="8">
        <v>0</v>
      </c>
      <c r="H449" s="8">
        <v>0</v>
      </c>
      <c r="I449" s="8">
        <f t="shared" si="41"/>
        <v>0</v>
      </c>
      <c r="J449" s="56">
        <f>VLOOKUP(D449,'Lookup Areas'!$E$4:$G$258,2,FALSE)</f>
        <v>0.2</v>
      </c>
      <c r="L449" s="57">
        <f>I449+(I449*J449)</f>
        <v>0</v>
      </c>
      <c r="M449" s="8"/>
      <c r="N449" s="8"/>
      <c r="O449" s="8"/>
      <c r="Q449" s="10"/>
      <c r="R449" s="11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</row>
    <row r="450" spans="1:51" ht="15" x14ac:dyDescent="0.25">
      <c r="A450">
        <v>670</v>
      </c>
      <c r="B450" t="s">
        <v>2265</v>
      </c>
      <c r="C450" t="str">
        <f t="shared" si="34"/>
        <v>0704</v>
      </c>
      <c r="D450" t="str">
        <f t="shared" si="35"/>
        <v>6511</v>
      </c>
      <c r="E450" t="str">
        <f t="shared" si="36"/>
        <v>0000</v>
      </c>
      <c r="F450" t="s">
        <v>1964</v>
      </c>
      <c r="G450" s="8">
        <v>0</v>
      </c>
      <c r="H450" s="8">
        <v>0</v>
      </c>
      <c r="I450" s="8">
        <f t="shared" si="41"/>
        <v>0</v>
      </c>
      <c r="J450" s="56">
        <f>VLOOKUP(D450,'Lookup Areas'!$E$4:$G$258,2,FALSE)</f>
        <v>0.2</v>
      </c>
      <c r="L450" s="57">
        <f>I450+(I450*J450)</f>
        <v>0</v>
      </c>
      <c r="M450" s="8"/>
      <c r="N450" s="8"/>
      <c r="O450" s="8"/>
      <c r="Q450" s="10"/>
      <c r="R450" s="11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</row>
    <row r="451" spans="1:51" ht="15" x14ac:dyDescent="0.25">
      <c r="A451">
        <v>708</v>
      </c>
      <c r="B451" t="s">
        <v>2302</v>
      </c>
      <c r="C451" t="str">
        <f t="shared" si="34"/>
        <v>0801</v>
      </c>
      <c r="D451" t="str">
        <f t="shared" si="35"/>
        <v>6511</v>
      </c>
      <c r="E451" t="str">
        <f t="shared" si="36"/>
        <v>0015</v>
      </c>
      <c r="F451" t="s">
        <v>2303</v>
      </c>
      <c r="G451" s="8">
        <v>0</v>
      </c>
      <c r="H451" s="8">
        <v>0</v>
      </c>
      <c r="I451" s="8">
        <f t="shared" si="41"/>
        <v>0</v>
      </c>
      <c r="J451" s="56">
        <f>VLOOKUP(D451,'Lookup Areas'!$E$4:$G$258,2,FALSE)</f>
        <v>0.2</v>
      </c>
      <c r="L451" s="57">
        <f>I451+(I451*J451)</f>
        <v>0</v>
      </c>
      <c r="M451" s="8"/>
      <c r="N451" s="8"/>
      <c r="O451" s="8"/>
      <c r="Q451" s="10"/>
      <c r="R451" s="11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</row>
    <row r="452" spans="1:51" ht="15" x14ac:dyDescent="0.25">
      <c r="A452">
        <v>919</v>
      </c>
      <c r="B452" t="s">
        <v>2430</v>
      </c>
      <c r="C452" t="str">
        <f t="shared" si="34"/>
        <v>1101</v>
      </c>
      <c r="D452" t="str">
        <f t="shared" si="35"/>
        <v>6511</v>
      </c>
      <c r="E452" t="str">
        <f t="shared" si="36"/>
        <v>0000</v>
      </c>
      <c r="F452" t="s">
        <v>1964</v>
      </c>
      <c r="G452" s="8">
        <v>0</v>
      </c>
      <c r="H452" s="8">
        <v>0</v>
      </c>
      <c r="I452" s="8">
        <f t="shared" si="41"/>
        <v>0</v>
      </c>
      <c r="J452" s="56">
        <f>VLOOKUP(D452,'Lookup Areas'!$E$4:$G$258,2,FALSE)</f>
        <v>0.2</v>
      </c>
      <c r="L452" s="57">
        <f>I452+(I452*J452)</f>
        <v>0</v>
      </c>
      <c r="M452" s="8"/>
      <c r="N452" s="8"/>
      <c r="O452" s="8"/>
      <c r="Q452" s="10"/>
      <c r="R452" s="11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10"/>
      <c r="AX452" s="10"/>
      <c r="AY452" s="10"/>
    </row>
    <row r="453" spans="1:51" ht="15" x14ac:dyDescent="0.25">
      <c r="A453">
        <v>132</v>
      </c>
      <c r="B453" t="s">
        <v>930</v>
      </c>
      <c r="C453" t="str">
        <f t="shared" si="34"/>
        <v>0201</v>
      </c>
      <c r="D453" t="str">
        <f t="shared" si="35"/>
        <v>6512</v>
      </c>
      <c r="E453" t="str">
        <f t="shared" si="36"/>
        <v>0008</v>
      </c>
      <c r="F453" t="s">
        <v>1888</v>
      </c>
      <c r="G453" s="8">
        <v>97080</v>
      </c>
      <c r="H453" s="8">
        <v>91696.63</v>
      </c>
      <c r="I453" s="8">
        <f t="shared" si="41"/>
        <v>244524.34666666668</v>
      </c>
      <c r="J453" s="56">
        <f>VLOOKUP(D453,'Lookup Areas'!$E$4:$G$258,2,FALSE)</f>
        <v>0</v>
      </c>
      <c r="L453" s="57">
        <f>I453+(I453*J453)</f>
        <v>244524.34666666668</v>
      </c>
      <c r="M453" s="8"/>
      <c r="N453" s="8"/>
      <c r="O453" s="8"/>
      <c r="Q453" s="10"/>
      <c r="R453" s="11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10"/>
      <c r="AX453" s="10"/>
      <c r="AY453" s="10"/>
    </row>
    <row r="454" spans="1:51" ht="15" x14ac:dyDescent="0.25">
      <c r="A454">
        <v>133</v>
      </c>
      <c r="B454" t="s">
        <v>931</v>
      </c>
      <c r="C454" t="str">
        <f t="shared" si="34"/>
        <v>0201</v>
      </c>
      <c r="D454" t="str">
        <f t="shared" si="35"/>
        <v>6513</v>
      </c>
      <c r="E454" t="str">
        <f t="shared" si="36"/>
        <v>0008</v>
      </c>
      <c r="F454" t="s">
        <v>1889</v>
      </c>
      <c r="G454" s="8">
        <v>284620</v>
      </c>
      <c r="H454" s="8">
        <v>62881.229999999996</v>
      </c>
      <c r="I454" s="8">
        <f t="shared" si="41"/>
        <v>167683.27999999997</v>
      </c>
      <c r="J454" s="56">
        <f>VLOOKUP(D454,'Lookup Areas'!$E$4:$G$258,2,FALSE)</f>
        <v>0</v>
      </c>
      <c r="L454" s="57">
        <v>1200000</v>
      </c>
      <c r="M454" s="8"/>
      <c r="N454" s="8"/>
      <c r="O454" s="8"/>
      <c r="Q454" s="10"/>
      <c r="R454" s="11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10"/>
      <c r="AX454" s="10"/>
      <c r="AY454" s="10"/>
    </row>
    <row r="455" spans="1:51" ht="15" x14ac:dyDescent="0.25">
      <c r="A455">
        <v>26</v>
      </c>
      <c r="B455" t="s">
        <v>869</v>
      </c>
      <c r="C455" t="str">
        <f t="shared" si="34"/>
        <v>0101</v>
      </c>
      <c r="D455" t="str">
        <f t="shared" si="35"/>
        <v>6514</v>
      </c>
      <c r="E455" t="str">
        <f t="shared" si="36"/>
        <v>0000</v>
      </c>
      <c r="F455" t="s">
        <v>1775</v>
      </c>
      <c r="G455" s="8">
        <v>0</v>
      </c>
      <c r="H455" s="8">
        <v>216.67</v>
      </c>
      <c r="I455" s="8">
        <f t="shared" si="41"/>
        <v>577.78666666666663</v>
      </c>
      <c r="J455" s="56">
        <f>VLOOKUP(D455,'Lookup Areas'!$E$4:$G$258,2,FALSE)</f>
        <v>0.6</v>
      </c>
      <c r="L455" s="57">
        <f t="shared" ref="L455:L477" si="42">I455+(I455*J455)</f>
        <v>924.45866666666666</v>
      </c>
      <c r="M455" s="8"/>
      <c r="N455" s="8"/>
      <c r="O455" s="8"/>
      <c r="Q455" s="10"/>
      <c r="R455" s="11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</row>
    <row r="456" spans="1:51" ht="15" x14ac:dyDescent="0.25">
      <c r="A456">
        <v>66</v>
      </c>
      <c r="B456" t="s">
        <v>899</v>
      </c>
      <c r="C456" t="str">
        <f t="shared" ref="C456:C519" si="43">LEFT(B456,4)</f>
        <v>0102</v>
      </c>
      <c r="D456" t="str">
        <f t="shared" ref="D456:D519" si="44">MID(B456,6,4)</f>
        <v>6514</v>
      </c>
      <c r="E456" t="str">
        <f t="shared" ref="E456:E519" si="45">RIGHT(B456,4)</f>
        <v>0000</v>
      </c>
      <c r="F456" t="s">
        <v>1775</v>
      </c>
      <c r="G456" s="8">
        <v>610</v>
      </c>
      <c r="H456" s="8">
        <v>0</v>
      </c>
      <c r="I456" s="8">
        <f t="shared" si="41"/>
        <v>0</v>
      </c>
      <c r="J456" s="56">
        <f>VLOOKUP(D456,'Lookup Areas'!$E$4:$G$258,2,FALSE)</f>
        <v>0.6</v>
      </c>
      <c r="L456" s="57">
        <f t="shared" si="42"/>
        <v>0</v>
      </c>
      <c r="M456" s="8"/>
      <c r="N456" s="8"/>
      <c r="O456" s="8"/>
      <c r="Q456" s="10"/>
      <c r="R456" s="11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</row>
    <row r="457" spans="1:51" ht="15" x14ac:dyDescent="0.25">
      <c r="A457">
        <v>134</v>
      </c>
      <c r="B457" t="s">
        <v>932</v>
      </c>
      <c r="C457" t="str">
        <f t="shared" si="43"/>
        <v>0201</v>
      </c>
      <c r="D457" t="str">
        <f t="shared" si="44"/>
        <v>6514</v>
      </c>
      <c r="E457" t="str">
        <f t="shared" si="45"/>
        <v>0007</v>
      </c>
      <c r="F457" t="s">
        <v>1890</v>
      </c>
      <c r="G457" s="8">
        <v>0</v>
      </c>
      <c r="H457" s="8">
        <v>5118.41</v>
      </c>
      <c r="I457" s="8">
        <f t="shared" si="41"/>
        <v>13649.093333333332</v>
      </c>
      <c r="J457" s="56">
        <f>VLOOKUP(D457,'Lookup Areas'!$E$4:$G$258,2,FALSE)</f>
        <v>0.6</v>
      </c>
      <c r="L457" s="57">
        <f t="shared" si="42"/>
        <v>21838.549333333332</v>
      </c>
      <c r="M457" s="8"/>
      <c r="N457" s="8"/>
      <c r="O457" s="8"/>
      <c r="Q457" s="10"/>
      <c r="R457" s="11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</row>
    <row r="458" spans="1:51" ht="15" x14ac:dyDescent="0.25">
      <c r="A458">
        <v>135</v>
      </c>
      <c r="B458" t="s">
        <v>933</v>
      </c>
      <c r="C458" t="str">
        <f t="shared" si="43"/>
        <v>0201</v>
      </c>
      <c r="D458" t="str">
        <f t="shared" si="44"/>
        <v>6514</v>
      </c>
      <c r="E458" t="str">
        <f t="shared" si="45"/>
        <v>0008</v>
      </c>
      <c r="F458" t="s">
        <v>1587</v>
      </c>
      <c r="G458" s="8">
        <v>452450</v>
      </c>
      <c r="H458" s="8">
        <v>150150.71</v>
      </c>
      <c r="I458" s="8">
        <f t="shared" si="41"/>
        <v>400401.89333333331</v>
      </c>
      <c r="J458" s="56">
        <f>VLOOKUP(D458,'Lookup Areas'!$E$4:$G$258,2,FALSE)</f>
        <v>0.6</v>
      </c>
      <c r="L458" s="57">
        <f t="shared" si="42"/>
        <v>640643.02933333325</v>
      </c>
      <c r="M458" s="8"/>
      <c r="N458" s="8"/>
      <c r="O458" s="8"/>
      <c r="Q458" s="10"/>
      <c r="R458" s="11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</row>
    <row r="459" spans="1:51" ht="15" x14ac:dyDescent="0.25">
      <c r="A459">
        <v>136</v>
      </c>
      <c r="B459" t="s">
        <v>1891</v>
      </c>
      <c r="C459" t="str">
        <f t="shared" si="43"/>
        <v>0201</v>
      </c>
      <c r="D459" t="str">
        <f t="shared" si="44"/>
        <v>6514</v>
      </c>
      <c r="E459" t="str">
        <f t="shared" si="45"/>
        <v>0009</v>
      </c>
      <c r="F459" t="s">
        <v>1892</v>
      </c>
      <c r="G459" s="8">
        <v>0</v>
      </c>
      <c r="H459" s="8">
        <v>0</v>
      </c>
      <c r="I459" s="8">
        <f t="shared" si="41"/>
        <v>0</v>
      </c>
      <c r="J459" s="56">
        <f>VLOOKUP(D459,'Lookup Areas'!$E$4:$G$258,2,FALSE)</f>
        <v>0.6</v>
      </c>
      <c r="L459" s="57">
        <f t="shared" si="42"/>
        <v>0</v>
      </c>
      <c r="M459" s="8"/>
      <c r="N459" s="8"/>
      <c r="O459" s="8"/>
      <c r="Q459" s="10"/>
      <c r="R459" s="11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</row>
    <row r="460" spans="1:51" ht="15" x14ac:dyDescent="0.25">
      <c r="A460">
        <v>224</v>
      </c>
      <c r="B460" t="s">
        <v>990</v>
      </c>
      <c r="C460" t="str">
        <f t="shared" si="43"/>
        <v>0202</v>
      </c>
      <c r="D460" t="str">
        <f t="shared" si="44"/>
        <v>6514</v>
      </c>
      <c r="E460" t="str">
        <f t="shared" si="45"/>
        <v>0000</v>
      </c>
      <c r="F460" t="s">
        <v>1775</v>
      </c>
      <c r="G460" s="8">
        <v>5670</v>
      </c>
      <c r="H460" s="8">
        <v>27851.93</v>
      </c>
      <c r="I460" s="8">
        <f t="shared" si="41"/>
        <v>74271.813333333324</v>
      </c>
      <c r="J460" s="56">
        <f>VLOOKUP(D460,'Lookup Areas'!$E$4:$G$258,2,FALSE)</f>
        <v>0.6</v>
      </c>
      <c r="L460" s="57">
        <f t="shared" si="42"/>
        <v>118834.90133333331</v>
      </c>
      <c r="M460" s="8"/>
      <c r="N460" s="8"/>
      <c r="O460" s="8"/>
      <c r="Q460" s="10"/>
      <c r="R460" s="11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</row>
    <row r="461" spans="1:51" ht="15" x14ac:dyDescent="0.25">
      <c r="A461">
        <v>252</v>
      </c>
      <c r="B461" t="s">
        <v>1012</v>
      </c>
      <c r="C461" t="str">
        <f t="shared" si="43"/>
        <v>0203</v>
      </c>
      <c r="D461" t="str">
        <f t="shared" si="44"/>
        <v>6514</v>
      </c>
      <c r="E461" t="str">
        <f t="shared" si="45"/>
        <v>0000</v>
      </c>
      <c r="F461" t="s">
        <v>1775</v>
      </c>
      <c r="G461" s="8">
        <v>53280</v>
      </c>
      <c r="H461" s="8">
        <v>0</v>
      </c>
      <c r="I461" s="8">
        <f t="shared" si="41"/>
        <v>0</v>
      </c>
      <c r="J461" s="56">
        <f>VLOOKUP(D461,'Lookup Areas'!$E$4:$G$258,2,FALSE)</f>
        <v>0.6</v>
      </c>
      <c r="L461" s="57">
        <f t="shared" si="42"/>
        <v>0</v>
      </c>
      <c r="M461" s="8"/>
      <c r="N461" s="8"/>
      <c r="O461" s="8"/>
      <c r="Q461" s="10"/>
      <c r="R461" s="11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</row>
    <row r="462" spans="1:51" ht="15" x14ac:dyDescent="0.25">
      <c r="A462">
        <v>356</v>
      </c>
      <c r="B462" t="s">
        <v>1074</v>
      </c>
      <c r="C462" t="str">
        <f t="shared" si="43"/>
        <v>0205</v>
      </c>
      <c r="D462" t="str">
        <f t="shared" si="44"/>
        <v>6514</v>
      </c>
      <c r="E462" t="str">
        <f t="shared" si="45"/>
        <v>0003</v>
      </c>
      <c r="F462" t="s">
        <v>1653</v>
      </c>
      <c r="G462" s="8">
        <v>0</v>
      </c>
      <c r="H462" s="8">
        <v>170.61</v>
      </c>
      <c r="I462" s="8">
        <f t="shared" si="41"/>
        <v>454.96000000000004</v>
      </c>
      <c r="J462" s="56">
        <f>VLOOKUP(D462,'Lookup Areas'!$E$4:$G$258,2,FALSE)</f>
        <v>0.6</v>
      </c>
      <c r="L462" s="57">
        <f t="shared" si="42"/>
        <v>727.93600000000004</v>
      </c>
      <c r="M462" s="8"/>
      <c r="N462" s="8"/>
      <c r="O462" s="8"/>
      <c r="Q462" s="10"/>
      <c r="R462" s="11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</row>
    <row r="463" spans="1:51" ht="15" x14ac:dyDescent="0.25">
      <c r="A463">
        <v>357</v>
      </c>
      <c r="B463" t="s">
        <v>1075</v>
      </c>
      <c r="C463" t="str">
        <f t="shared" si="43"/>
        <v>0205</v>
      </c>
      <c r="D463" t="str">
        <f t="shared" si="44"/>
        <v>6514</v>
      </c>
      <c r="E463" t="str">
        <f t="shared" si="45"/>
        <v>0004</v>
      </c>
      <c r="F463" t="s">
        <v>1653</v>
      </c>
      <c r="G463" s="8">
        <v>310</v>
      </c>
      <c r="H463" s="8">
        <v>0</v>
      </c>
      <c r="I463" s="8">
        <f t="shared" si="41"/>
        <v>0</v>
      </c>
      <c r="J463" s="56">
        <f>VLOOKUP(D463,'Lookup Areas'!$E$4:$G$258,2,FALSE)</f>
        <v>0.6</v>
      </c>
      <c r="L463" s="57">
        <f t="shared" si="42"/>
        <v>0</v>
      </c>
      <c r="M463" s="8"/>
      <c r="N463" s="8"/>
      <c r="O463" s="8"/>
      <c r="Q463" s="10"/>
      <c r="R463" s="11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</row>
    <row r="464" spans="1:51" ht="15" x14ac:dyDescent="0.25">
      <c r="A464">
        <v>358</v>
      </c>
      <c r="B464" t="s">
        <v>1076</v>
      </c>
      <c r="C464" t="str">
        <f t="shared" si="43"/>
        <v>0205</v>
      </c>
      <c r="D464" t="str">
        <f t="shared" si="44"/>
        <v>6514</v>
      </c>
      <c r="E464" t="str">
        <f t="shared" si="45"/>
        <v>0005</v>
      </c>
      <c r="F464" t="s">
        <v>1654</v>
      </c>
      <c r="G464" s="8">
        <v>198740</v>
      </c>
      <c r="H464" s="8">
        <v>12315.57</v>
      </c>
      <c r="I464" s="8">
        <f t="shared" si="41"/>
        <v>32841.519999999997</v>
      </c>
      <c r="J464" s="56">
        <f>VLOOKUP(D464,'Lookup Areas'!$E$4:$G$258,2,FALSE)</f>
        <v>0.6</v>
      </c>
      <c r="L464" s="57">
        <f t="shared" si="42"/>
        <v>52546.431999999993</v>
      </c>
      <c r="M464" s="8"/>
      <c r="N464" s="8"/>
      <c r="O464" s="8"/>
      <c r="Q464" s="10"/>
      <c r="R464" s="11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</row>
    <row r="465" spans="1:51" ht="15" x14ac:dyDescent="0.25">
      <c r="A465">
        <v>359</v>
      </c>
      <c r="B465" t="s">
        <v>1077</v>
      </c>
      <c r="C465" t="str">
        <f t="shared" si="43"/>
        <v>0205</v>
      </c>
      <c r="D465" t="str">
        <f t="shared" si="44"/>
        <v>6514</v>
      </c>
      <c r="E465" t="str">
        <f t="shared" si="45"/>
        <v>0006</v>
      </c>
      <c r="F465" t="s">
        <v>1655</v>
      </c>
      <c r="G465" s="8">
        <v>105160</v>
      </c>
      <c r="H465" s="8">
        <v>15913.66</v>
      </c>
      <c r="I465" s="8">
        <f t="shared" si="41"/>
        <v>42436.426666666666</v>
      </c>
      <c r="J465" s="56">
        <f>VLOOKUP(D465,'Lookup Areas'!$E$4:$G$258,2,FALSE)</f>
        <v>0.6</v>
      </c>
      <c r="L465" s="57">
        <f t="shared" si="42"/>
        <v>67898.282666666666</v>
      </c>
      <c r="M465" s="8"/>
      <c r="N465" s="8"/>
      <c r="O465" s="8"/>
      <c r="Q465" s="10"/>
      <c r="R465" s="11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</row>
    <row r="466" spans="1:51" ht="15" x14ac:dyDescent="0.25">
      <c r="A466">
        <v>438</v>
      </c>
      <c r="B466" t="s">
        <v>2103</v>
      </c>
      <c r="C466" t="str">
        <f t="shared" si="43"/>
        <v>0301</v>
      </c>
      <c r="D466" t="str">
        <f t="shared" si="44"/>
        <v>6514</v>
      </c>
      <c r="E466" t="str">
        <f t="shared" si="45"/>
        <v>0000</v>
      </c>
      <c r="F466" t="s">
        <v>1775</v>
      </c>
      <c r="G466" s="8">
        <v>0</v>
      </c>
      <c r="H466" s="8">
        <v>0</v>
      </c>
      <c r="I466" s="8">
        <f t="shared" si="41"/>
        <v>0</v>
      </c>
      <c r="J466" s="56">
        <f>VLOOKUP(D466,'Lookup Areas'!$E$4:$G$258,2,FALSE)</f>
        <v>0.6</v>
      </c>
      <c r="L466" s="57">
        <f t="shared" si="42"/>
        <v>0</v>
      </c>
      <c r="M466" s="8"/>
      <c r="N466" s="8"/>
      <c r="O466" s="8"/>
      <c r="Q466" s="10"/>
      <c r="R466" s="11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</row>
    <row r="467" spans="1:51" ht="15" x14ac:dyDescent="0.25">
      <c r="A467">
        <v>468</v>
      </c>
      <c r="B467" t="s">
        <v>2125</v>
      </c>
      <c r="C467" t="str">
        <f t="shared" si="43"/>
        <v>0501</v>
      </c>
      <c r="D467" t="str">
        <f t="shared" si="44"/>
        <v>6514</v>
      </c>
      <c r="E467" t="str">
        <f t="shared" si="45"/>
        <v>0000</v>
      </c>
      <c r="F467" t="s">
        <v>1775</v>
      </c>
      <c r="G467" s="8">
        <v>0</v>
      </c>
      <c r="H467" s="8">
        <v>0</v>
      </c>
      <c r="I467" s="8">
        <f t="shared" si="41"/>
        <v>0</v>
      </c>
      <c r="J467" s="56">
        <f>VLOOKUP(D467,'Lookup Areas'!$E$4:$G$258,2,FALSE)</f>
        <v>0.6</v>
      </c>
      <c r="L467" s="57">
        <f t="shared" si="42"/>
        <v>0</v>
      </c>
      <c r="M467" s="8"/>
      <c r="N467" s="8"/>
      <c r="O467" s="8"/>
      <c r="Q467" s="10"/>
      <c r="R467" s="11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10"/>
      <c r="AX467" s="10"/>
      <c r="AY467" s="10"/>
    </row>
    <row r="468" spans="1:51" ht="15" x14ac:dyDescent="0.25">
      <c r="A468">
        <v>561</v>
      </c>
      <c r="B468" t="s">
        <v>1191</v>
      </c>
      <c r="C468" t="str">
        <f t="shared" si="43"/>
        <v>0507</v>
      </c>
      <c r="D468" t="str">
        <f t="shared" si="44"/>
        <v>6514</v>
      </c>
      <c r="E468" t="str">
        <f t="shared" si="45"/>
        <v>0010</v>
      </c>
      <c r="F468" t="s">
        <v>1653</v>
      </c>
      <c r="G468" s="8">
        <v>670</v>
      </c>
      <c r="H468" s="8">
        <v>0</v>
      </c>
      <c r="I468" s="8">
        <f t="shared" si="41"/>
        <v>0</v>
      </c>
      <c r="J468" s="56">
        <f>VLOOKUP(D468,'Lookup Areas'!$E$4:$G$258,2,FALSE)</f>
        <v>0.6</v>
      </c>
      <c r="L468" s="57">
        <f t="shared" si="42"/>
        <v>0</v>
      </c>
      <c r="M468" s="8"/>
      <c r="N468" s="8"/>
      <c r="O468" s="8"/>
      <c r="Q468" s="10"/>
      <c r="R468" s="11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10"/>
      <c r="AX468" s="10"/>
      <c r="AY468" s="10"/>
    </row>
    <row r="469" spans="1:51" ht="15" x14ac:dyDescent="0.25">
      <c r="A469">
        <v>562</v>
      </c>
      <c r="B469" t="s">
        <v>1192</v>
      </c>
      <c r="C469" t="str">
        <f t="shared" si="43"/>
        <v>0507</v>
      </c>
      <c r="D469" t="str">
        <f t="shared" si="44"/>
        <v>6514</v>
      </c>
      <c r="E469" t="str">
        <f t="shared" si="45"/>
        <v>0011</v>
      </c>
      <c r="F469" t="s">
        <v>1697</v>
      </c>
      <c r="G469" s="8">
        <v>3000</v>
      </c>
      <c r="H469" s="8">
        <v>0</v>
      </c>
      <c r="I469" s="8">
        <f t="shared" si="41"/>
        <v>0</v>
      </c>
      <c r="J469" s="56">
        <f>VLOOKUP(D469,'Lookup Areas'!$E$4:$G$258,2,FALSE)</f>
        <v>0.6</v>
      </c>
      <c r="L469" s="57">
        <f t="shared" si="42"/>
        <v>0</v>
      </c>
      <c r="M469" s="8"/>
      <c r="N469" s="8"/>
      <c r="O469" s="8"/>
      <c r="Q469" s="10"/>
      <c r="R469" s="11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10"/>
      <c r="AX469" s="10"/>
      <c r="AY469" s="10"/>
    </row>
    <row r="470" spans="1:51" ht="15" x14ac:dyDescent="0.25">
      <c r="A470">
        <v>597</v>
      </c>
      <c r="B470" t="s">
        <v>1218</v>
      </c>
      <c r="C470" t="str">
        <f t="shared" si="43"/>
        <v>0601</v>
      </c>
      <c r="D470" t="str">
        <f t="shared" si="44"/>
        <v>6514</v>
      </c>
      <c r="E470" t="str">
        <f t="shared" si="45"/>
        <v>0000</v>
      </c>
      <c r="F470" t="s">
        <v>1775</v>
      </c>
      <c r="G470" s="8">
        <v>340</v>
      </c>
      <c r="H470" s="8">
        <v>0</v>
      </c>
      <c r="I470" s="8">
        <f t="shared" si="41"/>
        <v>0</v>
      </c>
      <c r="J470" s="56">
        <f>VLOOKUP(D470,'Lookup Areas'!$E$4:$G$258,2,FALSE)</f>
        <v>0.6</v>
      </c>
      <c r="L470" s="57">
        <f t="shared" si="42"/>
        <v>0</v>
      </c>
      <c r="M470" s="8"/>
      <c r="N470" s="8"/>
      <c r="O470" s="8"/>
      <c r="Q470" s="10"/>
      <c r="R470" s="11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10"/>
      <c r="AX470" s="10"/>
      <c r="AY470" s="10"/>
    </row>
    <row r="471" spans="1:51" ht="15" x14ac:dyDescent="0.25">
      <c r="A471">
        <v>624</v>
      </c>
      <c r="B471" t="s">
        <v>1239</v>
      </c>
      <c r="C471" t="str">
        <f t="shared" si="43"/>
        <v>0701</v>
      </c>
      <c r="D471" t="str">
        <f t="shared" si="44"/>
        <v>6514</v>
      </c>
      <c r="E471" t="str">
        <f t="shared" si="45"/>
        <v>0000</v>
      </c>
      <c r="F471" t="s">
        <v>1775</v>
      </c>
      <c r="G471" s="8">
        <v>2000</v>
      </c>
      <c r="H471" s="8">
        <v>0</v>
      </c>
      <c r="I471" s="8">
        <f t="shared" si="41"/>
        <v>0</v>
      </c>
      <c r="J471" s="56">
        <f>VLOOKUP(D471,'Lookup Areas'!$E$4:$G$258,2,FALSE)</f>
        <v>0.6</v>
      </c>
      <c r="L471" s="57">
        <f t="shared" si="42"/>
        <v>0</v>
      </c>
      <c r="M471" s="8"/>
      <c r="N471" s="8"/>
      <c r="O471" s="8"/>
      <c r="Q471" s="10"/>
      <c r="R471" s="11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10"/>
      <c r="AX471" s="10"/>
      <c r="AY471" s="10"/>
    </row>
    <row r="472" spans="1:51" ht="15" x14ac:dyDescent="0.25">
      <c r="A472">
        <v>709</v>
      </c>
      <c r="B472" t="s">
        <v>2304</v>
      </c>
      <c r="C472" t="str">
        <f t="shared" si="43"/>
        <v>0801</v>
      </c>
      <c r="D472" t="str">
        <f t="shared" si="44"/>
        <v>6514</v>
      </c>
      <c r="E472" t="str">
        <f t="shared" si="45"/>
        <v>0015</v>
      </c>
      <c r="F472" t="s">
        <v>2305</v>
      </c>
      <c r="G472" s="8">
        <v>0</v>
      </c>
      <c r="H472" s="8">
        <v>0</v>
      </c>
      <c r="I472" s="8">
        <f t="shared" si="41"/>
        <v>0</v>
      </c>
      <c r="J472" s="56">
        <f>VLOOKUP(D472,'Lookup Areas'!$E$4:$G$258,2,FALSE)</f>
        <v>0.6</v>
      </c>
      <c r="L472" s="57">
        <f t="shared" si="42"/>
        <v>0</v>
      </c>
      <c r="M472" s="8"/>
      <c r="N472" s="8"/>
      <c r="O472" s="8"/>
      <c r="Q472" s="10"/>
      <c r="R472" s="11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10"/>
      <c r="AX472" s="10"/>
      <c r="AY472" s="10"/>
    </row>
    <row r="473" spans="1:51" ht="15" x14ac:dyDescent="0.25">
      <c r="A473">
        <v>750</v>
      </c>
      <c r="B473" t="s">
        <v>2346</v>
      </c>
      <c r="C473" t="str">
        <f t="shared" si="43"/>
        <v>0903</v>
      </c>
      <c r="D473" t="str">
        <f t="shared" si="44"/>
        <v>6514</v>
      </c>
      <c r="E473" t="str">
        <f t="shared" si="45"/>
        <v>0000</v>
      </c>
      <c r="F473" t="s">
        <v>1775</v>
      </c>
      <c r="G473" s="8">
        <v>0</v>
      </c>
      <c r="H473" s="8">
        <v>0</v>
      </c>
      <c r="I473" s="8">
        <f t="shared" si="41"/>
        <v>0</v>
      </c>
      <c r="J473" s="56">
        <f>VLOOKUP(D473,'Lookup Areas'!$E$4:$G$258,2,FALSE)</f>
        <v>0.6</v>
      </c>
      <c r="L473" s="57">
        <f t="shared" si="42"/>
        <v>0</v>
      </c>
      <c r="M473" s="8"/>
      <c r="N473" s="8"/>
      <c r="O473" s="8"/>
      <c r="Q473" s="10"/>
      <c r="R473" s="11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</row>
    <row r="474" spans="1:51" ht="15" x14ac:dyDescent="0.25">
      <c r="A474">
        <v>780</v>
      </c>
      <c r="B474" t="s">
        <v>2365</v>
      </c>
      <c r="C474" t="str">
        <f t="shared" si="43"/>
        <v>1001</v>
      </c>
      <c r="D474" t="str">
        <f t="shared" si="44"/>
        <v>6514</v>
      </c>
      <c r="E474" t="str">
        <f t="shared" si="45"/>
        <v>0000</v>
      </c>
      <c r="F474" t="s">
        <v>1775</v>
      </c>
      <c r="G474" s="8">
        <v>0</v>
      </c>
      <c r="H474" s="8">
        <v>0</v>
      </c>
      <c r="I474" s="8">
        <f t="shared" si="41"/>
        <v>0</v>
      </c>
      <c r="J474" s="56">
        <f>VLOOKUP(D474,'Lookup Areas'!$E$4:$G$258,2,FALSE)</f>
        <v>0.6</v>
      </c>
      <c r="L474" s="57">
        <f t="shared" si="42"/>
        <v>0</v>
      </c>
      <c r="M474" s="8"/>
      <c r="N474" s="8"/>
      <c r="O474" s="8"/>
      <c r="Q474" s="10"/>
      <c r="R474" s="11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</row>
    <row r="475" spans="1:51" ht="15" x14ac:dyDescent="0.25">
      <c r="A475">
        <v>920</v>
      </c>
      <c r="B475" t="s">
        <v>2431</v>
      </c>
      <c r="C475" t="str">
        <f t="shared" si="43"/>
        <v>1101</v>
      </c>
      <c r="D475" t="str">
        <f t="shared" si="44"/>
        <v>6514</v>
      </c>
      <c r="E475" t="str">
        <f t="shared" si="45"/>
        <v>0000</v>
      </c>
      <c r="F475" t="s">
        <v>1775</v>
      </c>
      <c r="G475" s="8">
        <v>0</v>
      </c>
      <c r="H475" s="8">
        <v>0</v>
      </c>
      <c r="I475" s="8">
        <f t="shared" si="41"/>
        <v>0</v>
      </c>
      <c r="J475" s="56">
        <f>VLOOKUP(D475,'Lookup Areas'!$E$4:$G$258,2,FALSE)</f>
        <v>0.6</v>
      </c>
      <c r="L475" s="57">
        <f t="shared" si="42"/>
        <v>0</v>
      </c>
      <c r="M475" s="8"/>
      <c r="N475" s="8"/>
      <c r="O475" s="8"/>
      <c r="Q475" s="10"/>
      <c r="R475" s="11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</row>
    <row r="476" spans="1:51" ht="15" x14ac:dyDescent="0.25">
      <c r="A476">
        <v>993</v>
      </c>
      <c r="B476" t="s">
        <v>1464</v>
      </c>
      <c r="C476" t="str">
        <f t="shared" si="43"/>
        <v>1201</v>
      </c>
      <c r="D476" t="str">
        <f t="shared" si="44"/>
        <v>6514</v>
      </c>
      <c r="E476" t="str">
        <f t="shared" si="45"/>
        <v>0000</v>
      </c>
      <c r="F476" t="s">
        <v>1775</v>
      </c>
      <c r="G476" s="8">
        <v>0</v>
      </c>
      <c r="H476" s="8">
        <v>684.21</v>
      </c>
      <c r="I476" s="8">
        <f t="shared" si="41"/>
        <v>1824.56</v>
      </c>
      <c r="J476" s="56">
        <f>VLOOKUP(D476,'Lookup Areas'!$E$4:$G$258,2,FALSE)</f>
        <v>0.6</v>
      </c>
      <c r="L476" s="57">
        <f t="shared" si="42"/>
        <v>2919.2959999999998</v>
      </c>
      <c r="M476" s="8"/>
      <c r="N476" s="8"/>
      <c r="O476" s="8"/>
      <c r="Q476" s="10"/>
      <c r="R476" s="11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</row>
    <row r="477" spans="1:51" ht="15" x14ac:dyDescent="0.25">
      <c r="A477">
        <v>1069</v>
      </c>
      <c r="B477" t="s">
        <v>2498</v>
      </c>
      <c r="C477" t="str">
        <f t="shared" si="43"/>
        <v>1301</v>
      </c>
      <c r="D477" t="str">
        <f t="shared" si="44"/>
        <v>6514</v>
      </c>
      <c r="E477" t="str">
        <f t="shared" si="45"/>
        <v>0000</v>
      </c>
      <c r="F477" t="s">
        <v>1775</v>
      </c>
      <c r="G477" s="8">
        <v>0</v>
      </c>
      <c r="H477" s="8">
        <v>0</v>
      </c>
      <c r="I477" s="8">
        <f t="shared" si="41"/>
        <v>0</v>
      </c>
      <c r="J477" s="56">
        <f>VLOOKUP(D477,'Lookup Areas'!$E$4:$G$258,2,FALSE)</f>
        <v>0.6</v>
      </c>
      <c r="L477" s="57">
        <f t="shared" si="42"/>
        <v>0</v>
      </c>
      <c r="M477" s="8"/>
      <c r="N477" s="8"/>
      <c r="O477" s="8"/>
      <c r="Q477" s="10"/>
      <c r="R477" s="11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</row>
    <row r="478" spans="1:51" ht="15" x14ac:dyDescent="0.25">
      <c r="A478">
        <v>137</v>
      </c>
      <c r="B478" t="s">
        <v>934</v>
      </c>
      <c r="C478" t="str">
        <f t="shared" si="43"/>
        <v>0201</v>
      </c>
      <c r="D478" t="str">
        <f t="shared" si="44"/>
        <v>6515</v>
      </c>
      <c r="E478" t="str">
        <f t="shared" si="45"/>
        <v>0009</v>
      </c>
      <c r="F478" t="s">
        <v>1588</v>
      </c>
      <c r="G478" s="8">
        <v>82550</v>
      </c>
      <c r="H478" s="8">
        <v>32961.740000000005</v>
      </c>
      <c r="I478" s="8">
        <f t="shared" si="41"/>
        <v>87897.973333333342</v>
      </c>
      <c r="J478" s="56">
        <f>VLOOKUP(D478,'Lookup Areas'!$E$4:$G$258,2,FALSE)</f>
        <v>0</v>
      </c>
      <c r="L478" s="57">
        <f>I478+(I478*J478)+200000</f>
        <v>287897.97333333333</v>
      </c>
      <c r="M478" s="8"/>
      <c r="N478" s="8"/>
      <c r="O478" s="8"/>
      <c r="Q478" s="10"/>
      <c r="R478" s="11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</row>
    <row r="479" spans="1:51" ht="15" x14ac:dyDescent="0.25">
      <c r="A479">
        <v>253</v>
      </c>
      <c r="B479" t="s">
        <v>1013</v>
      </c>
      <c r="C479" t="str">
        <f t="shared" si="43"/>
        <v>0203</v>
      </c>
      <c r="D479" t="str">
        <f t="shared" si="44"/>
        <v>6515</v>
      </c>
      <c r="E479" t="str">
        <f t="shared" si="45"/>
        <v>0000</v>
      </c>
      <c r="F479" t="s">
        <v>1973</v>
      </c>
      <c r="G479" s="8">
        <v>3970</v>
      </c>
      <c r="H479" s="8">
        <v>25166.67</v>
      </c>
      <c r="I479" s="8">
        <f t="shared" si="41"/>
        <v>67111.12</v>
      </c>
      <c r="J479" s="56">
        <f>VLOOKUP(D479,'Lookup Areas'!$E$4:$G$258,2,FALSE)</f>
        <v>0</v>
      </c>
      <c r="L479" s="57">
        <f>I479+(I479*J479)</f>
        <v>67111.12</v>
      </c>
      <c r="M479" s="8"/>
      <c r="N479" s="8"/>
      <c r="O479" s="8"/>
      <c r="Q479" s="10"/>
      <c r="R479" s="11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</row>
    <row r="480" spans="1:51" ht="15" x14ac:dyDescent="0.25">
      <c r="A480">
        <v>1070</v>
      </c>
      <c r="B480" t="s">
        <v>2499</v>
      </c>
      <c r="C480" t="str">
        <f t="shared" si="43"/>
        <v>1301</v>
      </c>
      <c r="D480" t="str">
        <f t="shared" si="44"/>
        <v>6515</v>
      </c>
      <c r="E480" t="str">
        <f t="shared" si="45"/>
        <v>0000</v>
      </c>
      <c r="F480" t="s">
        <v>1973</v>
      </c>
      <c r="G480" s="8">
        <v>0</v>
      </c>
      <c r="H480" s="8">
        <v>0</v>
      </c>
      <c r="I480" s="8">
        <f t="shared" si="41"/>
        <v>0</v>
      </c>
      <c r="J480" s="56">
        <f>VLOOKUP(D480,'Lookup Areas'!$E$4:$G$258,2,FALSE)</f>
        <v>0</v>
      </c>
      <c r="L480" s="57">
        <f>I480+(I480*J480)</f>
        <v>0</v>
      </c>
      <c r="M480" s="8"/>
      <c r="N480" s="8"/>
      <c r="O480" s="8"/>
      <c r="Q480" s="10"/>
      <c r="R480" s="11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</row>
    <row r="481" spans="1:51" ht="15" x14ac:dyDescent="0.25">
      <c r="A481">
        <v>27</v>
      </c>
      <c r="B481" t="s">
        <v>870</v>
      </c>
      <c r="C481" t="str">
        <f t="shared" si="43"/>
        <v>0101</v>
      </c>
      <c r="D481" t="str">
        <f t="shared" si="44"/>
        <v>6516</v>
      </c>
      <c r="E481" t="str">
        <f t="shared" si="45"/>
        <v>0000</v>
      </c>
      <c r="F481" t="s">
        <v>1776</v>
      </c>
      <c r="G481" s="8">
        <v>100000</v>
      </c>
      <c r="H481" s="8">
        <v>0</v>
      </c>
      <c r="I481" s="8">
        <f t="shared" si="41"/>
        <v>0</v>
      </c>
      <c r="J481" s="56">
        <f>VLOOKUP(D481,'Lookup Areas'!$E$4:$G$258,2,FALSE)</f>
        <v>0</v>
      </c>
      <c r="L481" s="57">
        <f>I481+(I481*J481)</f>
        <v>0</v>
      </c>
      <c r="M481" s="8"/>
      <c r="N481" s="8"/>
      <c r="O481" s="8"/>
      <c r="Q481" s="10"/>
      <c r="R481" s="11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</row>
    <row r="482" spans="1:51" ht="15" x14ac:dyDescent="0.25">
      <c r="A482">
        <v>138</v>
      </c>
      <c r="B482" t="s">
        <v>935</v>
      </c>
      <c r="C482" t="str">
        <f t="shared" si="43"/>
        <v>0201</v>
      </c>
      <c r="D482" t="str">
        <f t="shared" si="44"/>
        <v>6517</v>
      </c>
      <c r="E482" t="str">
        <f t="shared" si="45"/>
        <v>0008</v>
      </c>
      <c r="F482" t="s">
        <v>1893</v>
      </c>
      <c r="G482" s="8">
        <v>1018730</v>
      </c>
      <c r="H482" s="8">
        <v>175438.6</v>
      </c>
      <c r="I482" s="8">
        <f t="shared" si="41"/>
        <v>467836.26666666666</v>
      </c>
      <c r="J482" s="56">
        <f>VLOOKUP(D482,'Lookup Areas'!$E$4:$G$258,2,FALSE)</f>
        <v>0</v>
      </c>
      <c r="L482" s="57">
        <v>2400000</v>
      </c>
      <c r="M482" s="8"/>
      <c r="N482" s="8"/>
      <c r="O482" s="8"/>
      <c r="Q482" s="10"/>
      <c r="R482" s="11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</row>
    <row r="483" spans="1:51" ht="15" x14ac:dyDescent="0.25">
      <c r="A483">
        <v>360</v>
      </c>
      <c r="B483" t="s">
        <v>1078</v>
      </c>
      <c r="C483" t="str">
        <f t="shared" si="43"/>
        <v>0205</v>
      </c>
      <c r="D483" t="str">
        <f t="shared" si="44"/>
        <v>6518</v>
      </c>
      <c r="E483" t="str">
        <f t="shared" si="45"/>
        <v>0005</v>
      </c>
      <c r="F483" t="s">
        <v>1656</v>
      </c>
      <c r="G483" s="8">
        <v>12660</v>
      </c>
      <c r="H483" s="8">
        <v>0</v>
      </c>
      <c r="I483" s="8">
        <f t="shared" si="41"/>
        <v>0</v>
      </c>
      <c r="J483" s="56">
        <f>VLOOKUP(D483,'Lookup Areas'!$E$4:$G$258,2,FALSE)</f>
        <v>0</v>
      </c>
      <c r="L483" s="57">
        <f>I483+(I483*J483)</f>
        <v>0</v>
      </c>
      <c r="M483" s="8"/>
      <c r="N483" s="8"/>
      <c r="O483" s="8"/>
      <c r="Q483" s="10"/>
      <c r="R483" s="11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</row>
    <row r="484" spans="1:51" ht="15" x14ac:dyDescent="0.25">
      <c r="A484">
        <v>28</v>
      </c>
      <c r="B484" t="s">
        <v>871</v>
      </c>
      <c r="C484" t="str">
        <f t="shared" si="43"/>
        <v>0101</v>
      </c>
      <c r="D484" t="str">
        <f t="shared" si="44"/>
        <v>6519</v>
      </c>
      <c r="E484" t="str">
        <f t="shared" si="45"/>
        <v>0000</v>
      </c>
      <c r="F484" t="s">
        <v>1777</v>
      </c>
      <c r="G484" s="8">
        <v>458760</v>
      </c>
      <c r="H484" s="8">
        <v>142113.34</v>
      </c>
      <c r="I484" s="8">
        <f t="shared" si="41"/>
        <v>378968.90666666662</v>
      </c>
      <c r="J484" s="56">
        <f>VLOOKUP(D484,'Lookup Areas'!$E$4:$G$258,2,FALSE)</f>
        <v>0</v>
      </c>
      <c r="L484" s="57">
        <f>I484+(I484*J484)</f>
        <v>378968.90666666662</v>
      </c>
      <c r="M484" s="8"/>
      <c r="N484" s="8"/>
      <c r="O484" s="8"/>
      <c r="Q484" s="10"/>
      <c r="R484" s="11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</row>
    <row r="485" spans="1:51" ht="15" x14ac:dyDescent="0.25">
      <c r="A485">
        <v>361</v>
      </c>
      <c r="B485" t="s">
        <v>1079</v>
      </c>
      <c r="C485" t="str">
        <f t="shared" si="43"/>
        <v>0205</v>
      </c>
      <c r="D485" t="str">
        <f t="shared" si="44"/>
        <v>6519</v>
      </c>
      <c r="E485" t="str">
        <f t="shared" si="45"/>
        <v>0006</v>
      </c>
      <c r="F485" t="s">
        <v>1657</v>
      </c>
      <c r="G485" s="8">
        <v>4330</v>
      </c>
      <c r="H485" s="8">
        <v>32981.950000000004</v>
      </c>
      <c r="I485" s="8">
        <f t="shared" si="41"/>
        <v>87951.866666666669</v>
      </c>
      <c r="J485" s="56">
        <f>VLOOKUP(D485,'Lookup Areas'!$E$4:$G$258,2,FALSE)</f>
        <v>0</v>
      </c>
      <c r="L485" s="57">
        <f>I485+(I485*J485)</f>
        <v>87951.866666666669</v>
      </c>
      <c r="M485" s="8"/>
      <c r="N485" s="8"/>
      <c r="O485" s="8"/>
      <c r="Q485" s="10"/>
      <c r="R485" s="11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</row>
    <row r="486" spans="1:51" ht="15" x14ac:dyDescent="0.25">
      <c r="A486">
        <v>29</v>
      </c>
      <c r="B486" t="s">
        <v>872</v>
      </c>
      <c r="C486" t="str">
        <f t="shared" si="43"/>
        <v>0101</v>
      </c>
      <c r="D486" t="str">
        <f t="shared" si="44"/>
        <v>6520</v>
      </c>
      <c r="E486" t="str">
        <f t="shared" si="45"/>
        <v>0000</v>
      </c>
      <c r="F486" t="s">
        <v>1778</v>
      </c>
      <c r="G486" s="8">
        <v>9100</v>
      </c>
      <c r="H486" s="8">
        <v>0</v>
      </c>
      <c r="I486" s="8">
        <f t="shared" si="41"/>
        <v>0</v>
      </c>
      <c r="J486" s="56">
        <f>VLOOKUP(D486,'Lookup Areas'!$E$4:$G$258,2,FALSE)</f>
        <v>0</v>
      </c>
      <c r="L486" s="57">
        <f>I486+(I486*J486)</f>
        <v>0</v>
      </c>
      <c r="M486" s="8"/>
      <c r="N486" s="8"/>
      <c r="O486" s="8"/>
      <c r="Q486" s="10"/>
      <c r="R486" s="11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</row>
    <row r="487" spans="1:51" ht="15" x14ac:dyDescent="0.25">
      <c r="A487">
        <v>30</v>
      </c>
      <c r="B487" t="s">
        <v>873</v>
      </c>
      <c r="C487" t="str">
        <f t="shared" si="43"/>
        <v>0101</v>
      </c>
      <c r="D487" t="str">
        <f t="shared" si="44"/>
        <v>6521</v>
      </c>
      <c r="E487" t="str">
        <f t="shared" si="45"/>
        <v>0000</v>
      </c>
      <c r="F487" t="s">
        <v>1779</v>
      </c>
      <c r="G487" s="8">
        <v>0</v>
      </c>
      <c r="H487" s="8">
        <v>2000</v>
      </c>
      <c r="I487" s="8">
        <f t="shared" si="41"/>
        <v>5333.333333333333</v>
      </c>
      <c r="J487" s="56">
        <f>VLOOKUP(D487,'Lookup Areas'!$E$4:$G$258,2,FALSE)</f>
        <v>0</v>
      </c>
      <c r="L487" s="57">
        <v>2000</v>
      </c>
      <c r="M487" s="8"/>
      <c r="N487" s="8"/>
      <c r="O487" s="8"/>
      <c r="Q487" s="10"/>
      <c r="R487" s="11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</row>
    <row r="488" spans="1:51" ht="15" x14ac:dyDescent="0.25">
      <c r="A488">
        <v>519</v>
      </c>
      <c r="B488" t="s">
        <v>2171</v>
      </c>
      <c r="C488" t="str">
        <f t="shared" si="43"/>
        <v>0504</v>
      </c>
      <c r="D488" t="str">
        <f t="shared" si="44"/>
        <v>6521</v>
      </c>
      <c r="E488" t="str">
        <f t="shared" si="45"/>
        <v>0000</v>
      </c>
      <c r="F488" t="s">
        <v>1779</v>
      </c>
      <c r="G488" s="8">
        <v>0</v>
      </c>
      <c r="H488" s="8">
        <v>0</v>
      </c>
      <c r="I488" s="8">
        <f t="shared" si="41"/>
        <v>0</v>
      </c>
      <c r="J488" s="56">
        <f>VLOOKUP(D488,'Lookup Areas'!$E$4:$G$258,2,FALSE)</f>
        <v>0</v>
      </c>
      <c r="L488" s="57">
        <f t="shared" ref="L488:L519" si="46">I488+(I488*J488)</f>
        <v>0</v>
      </c>
      <c r="M488" s="8"/>
      <c r="N488" s="8"/>
      <c r="O488" s="8"/>
      <c r="Q488" s="10"/>
      <c r="R488" s="11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</row>
    <row r="489" spans="1:51" ht="15" x14ac:dyDescent="0.25">
      <c r="A489">
        <v>67</v>
      </c>
      <c r="B489" t="s">
        <v>1809</v>
      </c>
      <c r="C489" t="str">
        <f t="shared" si="43"/>
        <v>0102</v>
      </c>
      <c r="D489" t="str">
        <f t="shared" si="44"/>
        <v>6522</v>
      </c>
      <c r="E489" t="str">
        <f t="shared" si="45"/>
        <v>0000</v>
      </c>
      <c r="F489" t="s">
        <v>1810</v>
      </c>
      <c r="G489" s="8">
        <v>0</v>
      </c>
      <c r="H489" s="8">
        <v>0</v>
      </c>
      <c r="I489" s="8">
        <f t="shared" si="41"/>
        <v>0</v>
      </c>
      <c r="J489" s="56">
        <f>VLOOKUP(D489,'Lookup Areas'!$E$4:$G$258,2,FALSE)</f>
        <v>0</v>
      </c>
      <c r="L489" s="57">
        <f t="shared" si="46"/>
        <v>0</v>
      </c>
      <c r="M489" s="8"/>
      <c r="N489" s="8"/>
      <c r="O489" s="8"/>
      <c r="Q489" s="10"/>
      <c r="R489" s="11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</row>
    <row r="490" spans="1:51" ht="15" x14ac:dyDescent="0.25">
      <c r="A490">
        <v>139</v>
      </c>
      <c r="B490" t="s">
        <v>936</v>
      </c>
      <c r="C490" t="str">
        <f t="shared" si="43"/>
        <v>0201</v>
      </c>
      <c r="D490" t="str">
        <f t="shared" si="44"/>
        <v>6522</v>
      </c>
      <c r="E490" t="str">
        <f t="shared" si="45"/>
        <v>0007</v>
      </c>
      <c r="F490" t="s">
        <v>1589</v>
      </c>
      <c r="G490" s="8">
        <v>30280</v>
      </c>
      <c r="H490" s="8">
        <v>30103.84</v>
      </c>
      <c r="I490" s="8">
        <f t="shared" si="41"/>
        <v>80276.906666666662</v>
      </c>
      <c r="J490" s="56">
        <f>VLOOKUP(D490,'Lookup Areas'!$E$4:$G$258,2,FALSE)</f>
        <v>0</v>
      </c>
      <c r="L490" s="57">
        <f t="shared" si="46"/>
        <v>80276.906666666662</v>
      </c>
      <c r="M490" s="8"/>
      <c r="N490" s="8"/>
      <c r="O490" s="8"/>
      <c r="Q490" s="10"/>
      <c r="R490" s="11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</row>
    <row r="491" spans="1:51" ht="15" x14ac:dyDescent="0.25">
      <c r="A491">
        <v>140</v>
      </c>
      <c r="B491" t="s">
        <v>937</v>
      </c>
      <c r="C491" t="str">
        <f t="shared" si="43"/>
        <v>0201</v>
      </c>
      <c r="D491" t="str">
        <f t="shared" si="44"/>
        <v>6522</v>
      </c>
      <c r="E491" t="str">
        <f t="shared" si="45"/>
        <v>0009</v>
      </c>
      <c r="F491" t="s">
        <v>1590</v>
      </c>
      <c r="G491" s="8">
        <v>55440</v>
      </c>
      <c r="H491" s="8">
        <v>0</v>
      </c>
      <c r="I491" s="8">
        <f t="shared" si="41"/>
        <v>0</v>
      </c>
      <c r="J491" s="56">
        <f>VLOOKUP(D491,'Lookup Areas'!$E$4:$G$258,2,FALSE)</f>
        <v>0</v>
      </c>
      <c r="L491" s="57">
        <f t="shared" si="46"/>
        <v>0</v>
      </c>
      <c r="M491" s="8"/>
      <c r="N491" s="8"/>
      <c r="O491" s="8"/>
      <c r="Q491" s="10"/>
      <c r="R491" s="11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</row>
    <row r="492" spans="1:51" ht="15" x14ac:dyDescent="0.25">
      <c r="A492">
        <v>254</v>
      </c>
      <c r="B492" t="s">
        <v>1974</v>
      </c>
      <c r="C492" t="str">
        <f t="shared" si="43"/>
        <v>0203</v>
      </c>
      <c r="D492" t="str">
        <f t="shared" si="44"/>
        <v>6522</v>
      </c>
      <c r="E492" t="str">
        <f t="shared" si="45"/>
        <v>0000</v>
      </c>
      <c r="F492" t="s">
        <v>1810</v>
      </c>
      <c r="G492" s="8">
        <v>0</v>
      </c>
      <c r="H492" s="8">
        <v>0</v>
      </c>
      <c r="I492" s="8">
        <f t="shared" si="41"/>
        <v>0</v>
      </c>
      <c r="J492" s="56">
        <f>VLOOKUP(D492,'Lookup Areas'!$E$4:$G$258,2,FALSE)</f>
        <v>0</v>
      </c>
      <c r="L492" s="57">
        <f t="shared" si="46"/>
        <v>0</v>
      </c>
      <c r="M492" s="8"/>
      <c r="N492" s="8"/>
      <c r="O492" s="8"/>
      <c r="Q492" s="10"/>
      <c r="R492" s="11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</row>
    <row r="493" spans="1:51" ht="15" x14ac:dyDescent="0.25">
      <c r="A493">
        <v>362</v>
      </c>
      <c r="B493" t="s">
        <v>1080</v>
      </c>
      <c r="C493" t="str">
        <f t="shared" si="43"/>
        <v>0205</v>
      </c>
      <c r="D493" t="str">
        <f t="shared" si="44"/>
        <v>6522</v>
      </c>
      <c r="E493" t="str">
        <f t="shared" si="45"/>
        <v>0003</v>
      </c>
      <c r="F493" t="s">
        <v>1658</v>
      </c>
      <c r="G493" s="8">
        <v>0</v>
      </c>
      <c r="H493" s="8">
        <v>298.93</v>
      </c>
      <c r="I493" s="8">
        <f t="shared" si="41"/>
        <v>797.14666666666665</v>
      </c>
      <c r="J493" s="56">
        <f>VLOOKUP(D493,'Lookup Areas'!$E$4:$G$258,2,FALSE)</f>
        <v>0</v>
      </c>
      <c r="L493" s="57">
        <f t="shared" si="46"/>
        <v>797.14666666666665</v>
      </c>
      <c r="M493" s="8"/>
      <c r="N493" s="8"/>
      <c r="O493" s="8"/>
      <c r="Q493" s="10"/>
      <c r="R493" s="11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</row>
    <row r="494" spans="1:51" ht="15" x14ac:dyDescent="0.25">
      <c r="A494">
        <v>363</v>
      </c>
      <c r="B494" t="s">
        <v>2057</v>
      </c>
      <c r="C494" t="str">
        <f t="shared" si="43"/>
        <v>0205</v>
      </c>
      <c r="D494" t="str">
        <f t="shared" si="44"/>
        <v>6522</v>
      </c>
      <c r="E494" t="str">
        <f t="shared" si="45"/>
        <v>0004</v>
      </c>
      <c r="F494" t="s">
        <v>2058</v>
      </c>
      <c r="G494" s="8">
        <v>0</v>
      </c>
      <c r="H494" s="8">
        <v>0</v>
      </c>
      <c r="I494" s="8">
        <f t="shared" si="41"/>
        <v>0</v>
      </c>
      <c r="J494" s="56">
        <f>VLOOKUP(D494,'Lookup Areas'!$E$4:$G$258,2,FALSE)</f>
        <v>0</v>
      </c>
      <c r="L494" s="57">
        <f t="shared" si="46"/>
        <v>0</v>
      </c>
      <c r="M494" s="8"/>
      <c r="N494" s="8"/>
      <c r="O494" s="8"/>
      <c r="Q494" s="10"/>
      <c r="R494" s="11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</row>
    <row r="495" spans="1:51" ht="15" x14ac:dyDescent="0.25">
      <c r="A495">
        <v>364</v>
      </c>
      <c r="B495" t="s">
        <v>2059</v>
      </c>
      <c r="C495" t="str">
        <f t="shared" si="43"/>
        <v>0205</v>
      </c>
      <c r="D495" t="str">
        <f t="shared" si="44"/>
        <v>6522</v>
      </c>
      <c r="E495" t="str">
        <f t="shared" si="45"/>
        <v>0005</v>
      </c>
      <c r="F495" t="s">
        <v>2060</v>
      </c>
      <c r="G495" s="8">
        <v>0</v>
      </c>
      <c r="H495" s="8">
        <v>0</v>
      </c>
      <c r="I495" s="8">
        <f t="shared" si="41"/>
        <v>0</v>
      </c>
      <c r="J495" s="56">
        <f>VLOOKUP(D495,'Lookup Areas'!$E$4:$G$258,2,FALSE)</f>
        <v>0</v>
      </c>
      <c r="L495" s="57">
        <f t="shared" si="46"/>
        <v>0</v>
      </c>
      <c r="M495" s="8"/>
      <c r="N495" s="8"/>
      <c r="O495" s="8"/>
      <c r="Q495" s="10"/>
      <c r="R495" s="11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</row>
    <row r="496" spans="1:51" ht="15" x14ac:dyDescent="0.25">
      <c r="A496">
        <v>365</v>
      </c>
      <c r="B496" t="s">
        <v>1081</v>
      </c>
      <c r="C496" t="str">
        <f t="shared" si="43"/>
        <v>0205</v>
      </c>
      <c r="D496" t="str">
        <f t="shared" si="44"/>
        <v>6522</v>
      </c>
      <c r="E496" t="str">
        <f t="shared" si="45"/>
        <v>0006</v>
      </c>
      <c r="F496" t="s">
        <v>2061</v>
      </c>
      <c r="G496" s="8">
        <v>12320</v>
      </c>
      <c r="H496" s="8">
        <v>12666.9</v>
      </c>
      <c r="I496" s="8">
        <f t="shared" si="41"/>
        <v>33778.399999999994</v>
      </c>
      <c r="J496" s="56">
        <f>VLOOKUP(D496,'Lookup Areas'!$E$4:$G$258,2,FALSE)</f>
        <v>0</v>
      </c>
      <c r="L496" s="57">
        <f t="shared" si="46"/>
        <v>33778.399999999994</v>
      </c>
      <c r="M496" s="8"/>
      <c r="N496" s="8"/>
      <c r="O496" s="8"/>
      <c r="Q496" s="10"/>
      <c r="R496" s="11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</row>
    <row r="497" spans="1:51" ht="15" x14ac:dyDescent="0.25">
      <c r="A497">
        <v>563</v>
      </c>
      <c r="B497" t="s">
        <v>2211</v>
      </c>
      <c r="C497" t="str">
        <f t="shared" si="43"/>
        <v>0507</v>
      </c>
      <c r="D497" t="str">
        <f t="shared" si="44"/>
        <v>6522</v>
      </c>
      <c r="E497" t="str">
        <f t="shared" si="45"/>
        <v>0010</v>
      </c>
      <c r="F497" t="s">
        <v>2212</v>
      </c>
      <c r="G497" s="8">
        <v>0</v>
      </c>
      <c r="H497" s="8">
        <v>0</v>
      </c>
      <c r="I497" s="8">
        <f t="shared" si="41"/>
        <v>0</v>
      </c>
      <c r="J497" s="56">
        <f>VLOOKUP(D497,'Lookup Areas'!$E$4:$G$258,2,FALSE)</f>
        <v>0</v>
      </c>
      <c r="L497" s="57">
        <f t="shared" si="46"/>
        <v>0</v>
      </c>
      <c r="M497" s="8"/>
      <c r="N497" s="8"/>
      <c r="O497" s="8"/>
      <c r="Q497" s="10"/>
      <c r="R497" s="11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</row>
    <row r="498" spans="1:51" ht="15" x14ac:dyDescent="0.25">
      <c r="A498">
        <v>564</v>
      </c>
      <c r="B498" t="s">
        <v>2213</v>
      </c>
      <c r="C498" t="str">
        <f t="shared" si="43"/>
        <v>0507</v>
      </c>
      <c r="D498" t="str">
        <f t="shared" si="44"/>
        <v>6522</v>
      </c>
      <c r="E498" t="str">
        <f t="shared" si="45"/>
        <v>0011</v>
      </c>
      <c r="F498" t="s">
        <v>2214</v>
      </c>
      <c r="G498" s="8">
        <v>0</v>
      </c>
      <c r="H498" s="8">
        <v>0</v>
      </c>
      <c r="I498" s="8">
        <f t="shared" si="41"/>
        <v>0</v>
      </c>
      <c r="J498" s="56">
        <f>VLOOKUP(D498,'Lookup Areas'!$E$4:$G$258,2,FALSE)</f>
        <v>0</v>
      </c>
      <c r="L498" s="57">
        <f t="shared" si="46"/>
        <v>0</v>
      </c>
      <c r="M498" s="8"/>
      <c r="N498" s="8"/>
      <c r="O498" s="8"/>
      <c r="Q498" s="10"/>
      <c r="R498" s="11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</row>
    <row r="499" spans="1:51" ht="15" x14ac:dyDescent="0.25">
      <c r="A499">
        <v>141</v>
      </c>
      <c r="B499" t="s">
        <v>1894</v>
      </c>
      <c r="C499" t="str">
        <f t="shared" si="43"/>
        <v>0201</v>
      </c>
      <c r="D499" t="str">
        <f t="shared" si="44"/>
        <v>6523</v>
      </c>
      <c r="E499" t="str">
        <f t="shared" si="45"/>
        <v>0008</v>
      </c>
      <c r="F499" t="s">
        <v>1895</v>
      </c>
      <c r="G499" s="8">
        <v>0</v>
      </c>
      <c r="H499" s="8">
        <v>0</v>
      </c>
      <c r="I499" s="8">
        <f t="shared" si="41"/>
        <v>0</v>
      </c>
      <c r="J499" s="56">
        <f>VLOOKUP(D499,'Lookup Areas'!$E$4:$G$258,2,FALSE)</f>
        <v>0</v>
      </c>
      <c r="L499" s="57">
        <f t="shared" si="46"/>
        <v>0</v>
      </c>
      <c r="M499" s="8"/>
      <c r="N499" s="8"/>
      <c r="O499" s="8"/>
      <c r="Q499" s="10"/>
      <c r="R499" s="11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</row>
    <row r="500" spans="1:51" ht="15" x14ac:dyDescent="0.25">
      <c r="A500">
        <v>274</v>
      </c>
      <c r="B500" t="s">
        <v>1025</v>
      </c>
      <c r="C500" t="str">
        <f t="shared" si="43"/>
        <v>0204</v>
      </c>
      <c r="D500" t="str">
        <f t="shared" si="44"/>
        <v>6523</v>
      </c>
      <c r="E500" t="str">
        <f t="shared" si="45"/>
        <v>0013</v>
      </c>
      <c r="F500" t="s">
        <v>1613</v>
      </c>
      <c r="G500" s="8">
        <v>280900</v>
      </c>
      <c r="H500" s="8">
        <v>88396.49</v>
      </c>
      <c r="I500" s="8">
        <f t="shared" si="41"/>
        <v>235723.97333333333</v>
      </c>
      <c r="J500" s="56">
        <f>VLOOKUP(D500,'Lookup Areas'!$E$4:$G$258,2,FALSE)</f>
        <v>0</v>
      </c>
      <c r="L500" s="57">
        <f t="shared" si="46"/>
        <v>235723.97333333333</v>
      </c>
      <c r="M500" s="8"/>
      <c r="N500" s="8"/>
      <c r="O500" s="8"/>
      <c r="Q500" s="10"/>
      <c r="R500" s="11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10"/>
      <c r="AV500" s="10"/>
      <c r="AW500" s="10"/>
      <c r="AX500" s="10"/>
      <c r="AY500" s="10"/>
    </row>
    <row r="501" spans="1:51" ht="15" x14ac:dyDescent="0.25">
      <c r="A501">
        <v>469</v>
      </c>
      <c r="B501" t="s">
        <v>1145</v>
      </c>
      <c r="C501" t="str">
        <f t="shared" si="43"/>
        <v>0501</v>
      </c>
      <c r="D501" t="str">
        <f t="shared" si="44"/>
        <v>6523</v>
      </c>
      <c r="E501" t="str">
        <f t="shared" si="45"/>
        <v>0000</v>
      </c>
      <c r="F501" t="s">
        <v>2126</v>
      </c>
      <c r="G501" s="8">
        <v>3070</v>
      </c>
      <c r="H501" s="8">
        <v>0</v>
      </c>
      <c r="I501" s="8">
        <f t="shared" si="41"/>
        <v>0</v>
      </c>
      <c r="J501" s="56">
        <f>VLOOKUP(D501,'Lookup Areas'!$E$4:$G$258,2,FALSE)</f>
        <v>0</v>
      </c>
      <c r="L501" s="57">
        <f t="shared" si="46"/>
        <v>0</v>
      </c>
      <c r="M501" s="8"/>
      <c r="N501" s="8"/>
      <c r="O501" s="8"/>
      <c r="Q501" s="10"/>
      <c r="R501" s="11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10"/>
      <c r="AV501" s="10"/>
      <c r="AW501" s="10"/>
      <c r="AX501" s="10"/>
      <c r="AY501" s="10"/>
    </row>
    <row r="502" spans="1:51" ht="15" x14ac:dyDescent="0.25">
      <c r="A502">
        <v>496</v>
      </c>
      <c r="B502" t="s">
        <v>2148</v>
      </c>
      <c r="C502" t="str">
        <f t="shared" si="43"/>
        <v>0503</v>
      </c>
      <c r="D502" t="str">
        <f t="shared" si="44"/>
        <v>6523</v>
      </c>
      <c r="E502" t="str">
        <f t="shared" si="45"/>
        <v>0000</v>
      </c>
      <c r="F502" t="s">
        <v>2126</v>
      </c>
      <c r="G502" s="8">
        <v>0</v>
      </c>
      <c r="H502" s="8">
        <v>0</v>
      </c>
      <c r="I502" s="8">
        <f t="shared" si="41"/>
        <v>0</v>
      </c>
      <c r="J502" s="56">
        <f>VLOOKUP(D502,'Lookup Areas'!$E$4:$G$258,2,FALSE)</f>
        <v>0</v>
      </c>
      <c r="L502" s="57">
        <f t="shared" si="46"/>
        <v>0</v>
      </c>
      <c r="M502" s="8"/>
      <c r="N502" s="8"/>
      <c r="O502" s="8"/>
      <c r="Q502" s="10"/>
      <c r="R502" s="11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</row>
    <row r="503" spans="1:51" ht="15" x14ac:dyDescent="0.25">
      <c r="A503">
        <v>710</v>
      </c>
      <c r="B503" t="s">
        <v>2306</v>
      </c>
      <c r="C503" t="str">
        <f t="shared" si="43"/>
        <v>0801</v>
      </c>
      <c r="D503" t="str">
        <f t="shared" si="44"/>
        <v>6523</v>
      </c>
      <c r="E503" t="str">
        <f t="shared" si="45"/>
        <v>0015</v>
      </c>
      <c r="F503" t="s">
        <v>2307</v>
      </c>
      <c r="G503" s="8">
        <v>0</v>
      </c>
      <c r="H503" s="8">
        <v>0</v>
      </c>
      <c r="I503" s="8">
        <f t="shared" si="41"/>
        <v>0</v>
      </c>
      <c r="J503" s="56">
        <f>VLOOKUP(D503,'Lookup Areas'!$E$4:$G$258,2,FALSE)</f>
        <v>0</v>
      </c>
      <c r="L503" s="57">
        <f t="shared" si="46"/>
        <v>0</v>
      </c>
      <c r="M503" s="8"/>
      <c r="N503" s="8"/>
      <c r="O503" s="8"/>
      <c r="Q503" s="10"/>
      <c r="R503" s="11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</row>
    <row r="504" spans="1:51" ht="15" x14ac:dyDescent="0.25">
      <c r="A504">
        <v>921</v>
      </c>
      <c r="B504" t="s">
        <v>2432</v>
      </c>
      <c r="C504" t="str">
        <f t="shared" si="43"/>
        <v>1101</v>
      </c>
      <c r="D504" t="str">
        <f t="shared" si="44"/>
        <v>6523</v>
      </c>
      <c r="E504" t="str">
        <f t="shared" si="45"/>
        <v>0000</v>
      </c>
      <c r="F504" t="s">
        <v>2126</v>
      </c>
      <c r="G504" s="8">
        <v>0</v>
      </c>
      <c r="H504" s="8">
        <v>0</v>
      </c>
      <c r="I504" s="8">
        <f t="shared" si="41"/>
        <v>0</v>
      </c>
      <c r="J504" s="56">
        <f>VLOOKUP(D504,'Lookup Areas'!$E$4:$G$258,2,FALSE)</f>
        <v>0</v>
      </c>
      <c r="L504" s="57">
        <f t="shared" si="46"/>
        <v>0</v>
      </c>
      <c r="M504" s="8"/>
      <c r="N504" s="8"/>
      <c r="O504" s="8"/>
      <c r="Q504" s="10"/>
      <c r="R504" s="11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</row>
    <row r="505" spans="1:51" ht="15" x14ac:dyDescent="0.25">
      <c r="A505">
        <v>31</v>
      </c>
      <c r="B505" t="s">
        <v>874</v>
      </c>
      <c r="C505" t="str">
        <f t="shared" si="43"/>
        <v>0101</v>
      </c>
      <c r="D505" t="str">
        <f t="shared" si="44"/>
        <v>6524</v>
      </c>
      <c r="E505" t="str">
        <f t="shared" si="45"/>
        <v>0000</v>
      </c>
      <c r="F505" t="s">
        <v>1780</v>
      </c>
      <c r="G505" s="8">
        <v>360000</v>
      </c>
      <c r="H505" s="8">
        <v>0</v>
      </c>
      <c r="I505" s="8">
        <f t="shared" si="41"/>
        <v>0</v>
      </c>
      <c r="J505" s="56">
        <f>VLOOKUP(D505,'Lookup Areas'!$E$4:$G$258,2,FALSE)</f>
        <v>0</v>
      </c>
      <c r="L505" s="57">
        <f t="shared" si="46"/>
        <v>0</v>
      </c>
      <c r="M505" s="8"/>
      <c r="N505" s="8"/>
      <c r="O505" s="8"/>
      <c r="Q505" s="10"/>
      <c r="R505" s="11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</row>
    <row r="506" spans="1:51" ht="15" x14ac:dyDescent="0.25">
      <c r="A506">
        <v>32</v>
      </c>
      <c r="B506" t="s">
        <v>1781</v>
      </c>
      <c r="C506" t="str">
        <f t="shared" si="43"/>
        <v>0101</v>
      </c>
      <c r="D506" t="str">
        <f t="shared" si="44"/>
        <v>6525</v>
      </c>
      <c r="E506" t="str">
        <f t="shared" si="45"/>
        <v>0000</v>
      </c>
      <c r="F506" t="s">
        <v>1782</v>
      </c>
      <c r="G506" s="8">
        <v>0</v>
      </c>
      <c r="H506" s="8">
        <v>0</v>
      </c>
      <c r="I506" s="8">
        <f t="shared" si="41"/>
        <v>0</v>
      </c>
      <c r="J506" s="56">
        <f>VLOOKUP(D506,'Lookup Areas'!$E$4:$G$258,2,FALSE)</f>
        <v>0</v>
      </c>
      <c r="L506" s="57">
        <f t="shared" si="46"/>
        <v>0</v>
      </c>
      <c r="M506" s="8"/>
      <c r="N506" s="8"/>
      <c r="O506" s="8"/>
      <c r="Q506" s="10"/>
      <c r="R506" s="11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</row>
    <row r="507" spans="1:51" ht="15" x14ac:dyDescent="0.25">
      <c r="A507">
        <v>142</v>
      </c>
      <c r="B507" t="s">
        <v>938</v>
      </c>
      <c r="C507" t="str">
        <f t="shared" si="43"/>
        <v>0201</v>
      </c>
      <c r="D507" t="str">
        <f t="shared" si="44"/>
        <v>6525</v>
      </c>
      <c r="E507" t="str">
        <f t="shared" si="45"/>
        <v>0008</v>
      </c>
      <c r="F507" t="s">
        <v>1896</v>
      </c>
      <c r="G507" s="8">
        <v>437940</v>
      </c>
      <c r="H507" s="8">
        <v>202646.85</v>
      </c>
      <c r="I507" s="8">
        <f t="shared" si="41"/>
        <v>540391.6</v>
      </c>
      <c r="J507" s="56">
        <f>VLOOKUP(D507,'Lookup Areas'!$E$4:$G$258,2,FALSE)</f>
        <v>0</v>
      </c>
      <c r="L507" s="57">
        <f t="shared" si="46"/>
        <v>540391.6</v>
      </c>
      <c r="M507" s="8"/>
      <c r="N507" s="8"/>
      <c r="O507" s="8"/>
      <c r="Q507" s="10"/>
      <c r="R507" s="11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</row>
    <row r="508" spans="1:51" ht="15" x14ac:dyDescent="0.25">
      <c r="A508">
        <v>143</v>
      </c>
      <c r="B508" t="s">
        <v>1897</v>
      </c>
      <c r="C508" t="str">
        <f t="shared" si="43"/>
        <v>0201</v>
      </c>
      <c r="D508" t="str">
        <f t="shared" si="44"/>
        <v>6525</v>
      </c>
      <c r="E508" t="str">
        <f t="shared" si="45"/>
        <v>0009</v>
      </c>
      <c r="F508" t="s">
        <v>1898</v>
      </c>
      <c r="G508" s="8">
        <v>0</v>
      </c>
      <c r="H508" s="8">
        <v>0</v>
      </c>
      <c r="I508" s="8">
        <f t="shared" si="41"/>
        <v>0</v>
      </c>
      <c r="J508" s="56">
        <f>VLOOKUP(D508,'Lookup Areas'!$E$4:$G$258,2,FALSE)</f>
        <v>0</v>
      </c>
      <c r="L508" s="57">
        <f t="shared" si="46"/>
        <v>0</v>
      </c>
      <c r="M508" s="8"/>
      <c r="N508" s="8"/>
      <c r="O508" s="8"/>
      <c r="Q508" s="10"/>
      <c r="R508" s="11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</row>
    <row r="509" spans="1:51" ht="15" x14ac:dyDescent="0.25">
      <c r="A509">
        <v>225</v>
      </c>
      <c r="B509" t="s">
        <v>991</v>
      </c>
      <c r="C509" t="str">
        <f t="shared" si="43"/>
        <v>0202</v>
      </c>
      <c r="D509" t="str">
        <f t="shared" si="44"/>
        <v>6525</v>
      </c>
      <c r="E509" t="str">
        <f t="shared" si="45"/>
        <v>0000</v>
      </c>
      <c r="F509" t="s">
        <v>1782</v>
      </c>
      <c r="G509" s="8">
        <v>750</v>
      </c>
      <c r="H509" s="8">
        <v>90.2</v>
      </c>
      <c r="I509" s="8">
        <f t="shared" si="41"/>
        <v>240.53333333333333</v>
      </c>
      <c r="J509" s="56">
        <f>VLOOKUP(D509,'Lookup Areas'!$E$4:$G$258,2,FALSE)</f>
        <v>0</v>
      </c>
      <c r="L509" s="57">
        <f t="shared" si="46"/>
        <v>240.53333333333333</v>
      </c>
      <c r="M509" s="8"/>
      <c r="N509" s="8"/>
      <c r="O509" s="8"/>
      <c r="Q509" s="10"/>
      <c r="R509" s="11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</row>
    <row r="510" spans="1:51" ht="15" x14ac:dyDescent="0.25">
      <c r="A510">
        <v>255</v>
      </c>
      <c r="B510" t="s">
        <v>1014</v>
      </c>
      <c r="C510" t="str">
        <f t="shared" si="43"/>
        <v>0203</v>
      </c>
      <c r="D510" t="str">
        <f t="shared" si="44"/>
        <v>6525</v>
      </c>
      <c r="E510" t="str">
        <f t="shared" si="45"/>
        <v>0000</v>
      </c>
      <c r="F510" t="s">
        <v>1782</v>
      </c>
      <c r="G510" s="8">
        <v>20</v>
      </c>
      <c r="H510" s="8">
        <v>0</v>
      </c>
      <c r="I510" s="8">
        <f t="shared" si="41"/>
        <v>0</v>
      </c>
      <c r="J510" s="56">
        <f>VLOOKUP(D510,'Lookup Areas'!$E$4:$G$258,2,FALSE)</f>
        <v>0</v>
      </c>
      <c r="L510" s="57">
        <f t="shared" si="46"/>
        <v>0</v>
      </c>
      <c r="M510" s="8"/>
      <c r="N510" s="8"/>
      <c r="O510" s="8"/>
      <c r="Q510" s="10"/>
      <c r="R510" s="11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</row>
    <row r="511" spans="1:51" ht="15" x14ac:dyDescent="0.25">
      <c r="A511">
        <v>366</v>
      </c>
      <c r="B511" t="s">
        <v>2062</v>
      </c>
      <c r="C511" t="str">
        <f t="shared" si="43"/>
        <v>0205</v>
      </c>
      <c r="D511" t="str">
        <f t="shared" si="44"/>
        <v>6525</v>
      </c>
      <c r="E511" t="str">
        <f t="shared" si="45"/>
        <v>0005</v>
      </c>
      <c r="F511" t="s">
        <v>2063</v>
      </c>
      <c r="G511" s="8">
        <v>0</v>
      </c>
      <c r="H511" s="8">
        <v>0</v>
      </c>
      <c r="I511" s="8">
        <f t="shared" si="41"/>
        <v>0</v>
      </c>
      <c r="J511" s="56">
        <f>VLOOKUP(D511,'Lookup Areas'!$E$4:$G$258,2,FALSE)</f>
        <v>0</v>
      </c>
      <c r="L511" s="57">
        <f t="shared" si="46"/>
        <v>0</v>
      </c>
      <c r="M511" s="8"/>
      <c r="N511" s="8"/>
      <c r="O511" s="8"/>
      <c r="Q511" s="10"/>
      <c r="R511" s="11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</row>
    <row r="512" spans="1:51" ht="15" x14ac:dyDescent="0.25">
      <c r="A512">
        <v>367</v>
      </c>
      <c r="B512" t="s">
        <v>1082</v>
      </c>
      <c r="C512" t="str">
        <f t="shared" si="43"/>
        <v>0205</v>
      </c>
      <c r="D512" t="str">
        <f t="shared" si="44"/>
        <v>6525</v>
      </c>
      <c r="E512" t="str">
        <f t="shared" si="45"/>
        <v>0006</v>
      </c>
      <c r="F512" t="s">
        <v>2064</v>
      </c>
      <c r="G512" s="8">
        <v>380</v>
      </c>
      <c r="H512" s="8">
        <v>0</v>
      </c>
      <c r="I512" s="8">
        <f t="shared" ref="I512:I575" si="47">H512*$I$5</f>
        <v>0</v>
      </c>
      <c r="J512" s="56">
        <f>VLOOKUP(D512,'Lookup Areas'!$E$4:$G$258,2,FALSE)</f>
        <v>0</v>
      </c>
      <c r="L512" s="57">
        <f t="shared" si="46"/>
        <v>0</v>
      </c>
      <c r="M512" s="8"/>
      <c r="N512" s="8"/>
      <c r="O512" s="8"/>
      <c r="Q512" s="10"/>
      <c r="R512" s="11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</row>
    <row r="513" spans="1:51" ht="15" x14ac:dyDescent="0.25">
      <c r="A513">
        <v>439</v>
      </c>
      <c r="B513" t="s">
        <v>2104</v>
      </c>
      <c r="C513" t="str">
        <f t="shared" si="43"/>
        <v>0301</v>
      </c>
      <c r="D513" t="str">
        <f t="shared" si="44"/>
        <v>6525</v>
      </c>
      <c r="E513" t="str">
        <f t="shared" si="45"/>
        <v>0000</v>
      </c>
      <c r="F513" t="s">
        <v>1782</v>
      </c>
      <c r="G513" s="8">
        <v>0</v>
      </c>
      <c r="H513" s="8">
        <v>0</v>
      </c>
      <c r="I513" s="8">
        <f t="shared" si="47"/>
        <v>0</v>
      </c>
      <c r="J513" s="56">
        <f>VLOOKUP(D513,'Lookup Areas'!$E$4:$G$258,2,FALSE)</f>
        <v>0</v>
      </c>
      <c r="L513" s="57">
        <f t="shared" si="46"/>
        <v>0</v>
      </c>
      <c r="M513" s="8"/>
      <c r="N513" s="8"/>
      <c r="O513" s="8"/>
      <c r="Q513" s="10"/>
      <c r="R513" s="11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</row>
    <row r="514" spans="1:51" ht="15" x14ac:dyDescent="0.25">
      <c r="A514">
        <v>470</v>
      </c>
      <c r="B514" t="s">
        <v>2127</v>
      </c>
      <c r="C514" t="str">
        <f t="shared" si="43"/>
        <v>0501</v>
      </c>
      <c r="D514" t="str">
        <f t="shared" si="44"/>
        <v>6525</v>
      </c>
      <c r="E514" t="str">
        <f t="shared" si="45"/>
        <v>0000</v>
      </c>
      <c r="F514" t="s">
        <v>1782</v>
      </c>
      <c r="G514" s="8">
        <v>0</v>
      </c>
      <c r="H514" s="8">
        <v>0</v>
      </c>
      <c r="I514" s="8">
        <f t="shared" si="47"/>
        <v>0</v>
      </c>
      <c r="J514" s="56">
        <f>VLOOKUP(D514,'Lookup Areas'!$E$4:$G$258,2,FALSE)</f>
        <v>0</v>
      </c>
      <c r="L514" s="57">
        <f t="shared" si="46"/>
        <v>0</v>
      </c>
      <c r="M514" s="8"/>
      <c r="N514" s="8"/>
      <c r="O514" s="8"/>
      <c r="Q514" s="10"/>
      <c r="R514" s="11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</row>
    <row r="515" spans="1:51" ht="15" x14ac:dyDescent="0.25">
      <c r="A515">
        <v>565</v>
      </c>
      <c r="B515" t="s">
        <v>2215</v>
      </c>
      <c r="C515" t="str">
        <f t="shared" si="43"/>
        <v>0507</v>
      </c>
      <c r="D515" t="str">
        <f t="shared" si="44"/>
        <v>6525</v>
      </c>
      <c r="E515" t="str">
        <f t="shared" si="45"/>
        <v>0011</v>
      </c>
      <c r="F515" t="s">
        <v>2216</v>
      </c>
      <c r="G515" s="8">
        <v>0</v>
      </c>
      <c r="H515" s="8">
        <v>0</v>
      </c>
      <c r="I515" s="8">
        <f t="shared" si="47"/>
        <v>0</v>
      </c>
      <c r="J515" s="56">
        <f>VLOOKUP(D515,'Lookup Areas'!$E$4:$G$258,2,FALSE)</f>
        <v>0</v>
      </c>
      <c r="L515" s="57">
        <f t="shared" si="46"/>
        <v>0</v>
      </c>
      <c r="M515" s="8"/>
      <c r="N515" s="8"/>
      <c r="O515" s="8"/>
      <c r="Q515" s="10"/>
      <c r="R515" s="11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</row>
    <row r="516" spans="1:51" ht="15" x14ac:dyDescent="0.25">
      <c r="A516">
        <v>598</v>
      </c>
      <c r="B516" t="s">
        <v>2228</v>
      </c>
      <c r="C516" t="str">
        <f t="shared" si="43"/>
        <v>0601</v>
      </c>
      <c r="D516" t="str">
        <f t="shared" si="44"/>
        <v>6525</v>
      </c>
      <c r="E516" t="str">
        <f t="shared" si="45"/>
        <v>0000</v>
      </c>
      <c r="F516" t="s">
        <v>1782</v>
      </c>
      <c r="G516" s="8">
        <v>0</v>
      </c>
      <c r="H516" s="8">
        <v>0</v>
      </c>
      <c r="I516" s="8">
        <f t="shared" si="47"/>
        <v>0</v>
      </c>
      <c r="J516" s="56">
        <f>VLOOKUP(D516,'Lookup Areas'!$E$4:$G$258,2,FALSE)</f>
        <v>0</v>
      </c>
      <c r="L516" s="57">
        <f t="shared" si="46"/>
        <v>0</v>
      </c>
      <c r="M516" s="8"/>
      <c r="N516" s="8"/>
      <c r="O516" s="8"/>
      <c r="Q516" s="10"/>
      <c r="R516" s="11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</row>
    <row r="517" spans="1:51" ht="15" x14ac:dyDescent="0.25">
      <c r="A517">
        <v>625</v>
      </c>
      <c r="B517" t="s">
        <v>2236</v>
      </c>
      <c r="C517" t="str">
        <f t="shared" si="43"/>
        <v>0701</v>
      </c>
      <c r="D517" t="str">
        <f t="shared" si="44"/>
        <v>6525</v>
      </c>
      <c r="E517" t="str">
        <f t="shared" si="45"/>
        <v>0000</v>
      </c>
      <c r="F517" t="s">
        <v>1782</v>
      </c>
      <c r="G517" s="8">
        <v>0</v>
      </c>
      <c r="H517" s="8">
        <v>0</v>
      </c>
      <c r="I517" s="8">
        <f t="shared" si="47"/>
        <v>0</v>
      </c>
      <c r="J517" s="56">
        <f>VLOOKUP(D517,'Lookup Areas'!$E$4:$G$258,2,FALSE)</f>
        <v>0</v>
      </c>
      <c r="L517" s="57">
        <f t="shared" si="46"/>
        <v>0</v>
      </c>
      <c r="M517" s="8"/>
      <c r="N517" s="8"/>
      <c r="O517" s="8"/>
      <c r="Q517" s="10"/>
      <c r="R517" s="11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</row>
    <row r="518" spans="1:51" ht="15" x14ac:dyDescent="0.25">
      <c r="A518">
        <v>781</v>
      </c>
      <c r="B518" t="s">
        <v>2366</v>
      </c>
      <c r="C518" t="str">
        <f t="shared" si="43"/>
        <v>1001</v>
      </c>
      <c r="D518" t="str">
        <f t="shared" si="44"/>
        <v>6525</v>
      </c>
      <c r="E518" t="str">
        <f t="shared" si="45"/>
        <v>0000</v>
      </c>
      <c r="F518" t="s">
        <v>1782</v>
      </c>
      <c r="G518" s="8">
        <v>0</v>
      </c>
      <c r="H518" s="8">
        <v>0</v>
      </c>
      <c r="I518" s="8">
        <f t="shared" si="47"/>
        <v>0</v>
      </c>
      <c r="J518" s="56">
        <f>VLOOKUP(D518,'Lookup Areas'!$E$4:$G$258,2,FALSE)</f>
        <v>0</v>
      </c>
      <c r="L518" s="57">
        <f t="shared" si="46"/>
        <v>0</v>
      </c>
      <c r="M518" s="8"/>
      <c r="N518" s="8"/>
      <c r="O518" s="8"/>
      <c r="Q518" s="10"/>
      <c r="R518" s="11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</row>
    <row r="519" spans="1:51" ht="15" x14ac:dyDescent="0.25">
      <c r="A519">
        <v>994</v>
      </c>
      <c r="B519" t="s">
        <v>2463</v>
      </c>
      <c r="C519" t="str">
        <f t="shared" si="43"/>
        <v>1201</v>
      </c>
      <c r="D519" t="str">
        <f t="shared" si="44"/>
        <v>6525</v>
      </c>
      <c r="E519" t="str">
        <f t="shared" si="45"/>
        <v>0000</v>
      </c>
      <c r="F519" t="s">
        <v>1782</v>
      </c>
      <c r="G519" s="8">
        <v>0</v>
      </c>
      <c r="H519" s="8">
        <v>0</v>
      </c>
      <c r="I519" s="8">
        <f t="shared" si="47"/>
        <v>0</v>
      </c>
      <c r="J519" s="56">
        <f>VLOOKUP(D519,'Lookup Areas'!$E$4:$G$258,2,FALSE)</f>
        <v>0</v>
      </c>
      <c r="L519" s="57">
        <f t="shared" si="46"/>
        <v>0</v>
      </c>
      <c r="M519" s="8"/>
      <c r="N519" s="8"/>
      <c r="O519" s="8"/>
      <c r="Q519" s="10"/>
      <c r="R519" s="11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</row>
    <row r="520" spans="1:51" ht="15" x14ac:dyDescent="0.25">
      <c r="A520">
        <v>855</v>
      </c>
      <c r="B520" t="s">
        <v>1732</v>
      </c>
      <c r="C520" t="str">
        <f t="shared" ref="C520:C583" si="48">LEFT(B520,4)</f>
        <v>1011</v>
      </c>
      <c r="D520" t="str">
        <f t="shared" ref="D520:D583" si="49">MID(B520,6,4)</f>
        <v>6526</v>
      </c>
      <c r="E520" t="str">
        <f t="shared" ref="E520:E583" si="50">RIGHT(B520,4)</f>
        <v>0000</v>
      </c>
      <c r="F520" t="s">
        <v>2406</v>
      </c>
      <c r="G520" s="8">
        <v>0</v>
      </c>
      <c r="H520" s="8">
        <v>1371.85</v>
      </c>
      <c r="I520" s="8">
        <f t="shared" si="47"/>
        <v>3658.2666666666664</v>
      </c>
      <c r="J520" s="56">
        <f>VLOOKUP(D520,'Lookup Areas'!$E$4:$G$258,2,FALSE)</f>
        <v>0</v>
      </c>
      <c r="L520" s="57">
        <f t="shared" ref="L520:L583" si="51">I520+(I520*J520)</f>
        <v>3658.2666666666664</v>
      </c>
      <c r="M520" s="8"/>
      <c r="N520" s="8"/>
      <c r="O520" s="8"/>
      <c r="Q520" s="10"/>
      <c r="R520" s="11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10"/>
      <c r="AV520" s="10"/>
      <c r="AW520" s="10"/>
      <c r="AX520" s="10"/>
      <c r="AY520" s="10"/>
    </row>
    <row r="521" spans="1:51" ht="15" x14ac:dyDescent="0.25">
      <c r="A521">
        <v>922</v>
      </c>
      <c r="B521" t="s">
        <v>2433</v>
      </c>
      <c r="C521" t="str">
        <f t="shared" si="48"/>
        <v>1101</v>
      </c>
      <c r="D521" t="str">
        <f t="shared" si="49"/>
        <v>6526</v>
      </c>
      <c r="E521" t="str">
        <f t="shared" si="50"/>
        <v>0000</v>
      </c>
      <c r="F521" t="s">
        <v>2406</v>
      </c>
      <c r="G521" s="8">
        <v>0</v>
      </c>
      <c r="H521" s="8">
        <v>0</v>
      </c>
      <c r="I521" s="8">
        <f t="shared" si="47"/>
        <v>0</v>
      </c>
      <c r="J521" s="56">
        <f>VLOOKUP(D521,'Lookup Areas'!$E$4:$G$258,2,FALSE)</f>
        <v>0</v>
      </c>
      <c r="L521" s="57">
        <f t="shared" si="51"/>
        <v>0</v>
      </c>
      <c r="M521" s="8"/>
      <c r="N521" s="8"/>
      <c r="O521" s="8"/>
      <c r="Q521" s="10"/>
      <c r="R521" s="11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</row>
    <row r="522" spans="1:51" ht="15" x14ac:dyDescent="0.25">
      <c r="A522">
        <v>995</v>
      </c>
      <c r="B522" t="s">
        <v>1465</v>
      </c>
      <c r="C522" t="str">
        <f t="shared" si="48"/>
        <v>1201</v>
      </c>
      <c r="D522" t="str">
        <f t="shared" si="49"/>
        <v>6526</v>
      </c>
      <c r="E522" t="str">
        <f t="shared" si="50"/>
        <v>0000</v>
      </c>
      <c r="F522" t="s">
        <v>2406</v>
      </c>
      <c r="G522" s="8">
        <v>1300</v>
      </c>
      <c r="H522" s="8">
        <v>0</v>
      </c>
      <c r="I522" s="8">
        <f t="shared" si="47"/>
        <v>0</v>
      </c>
      <c r="J522" s="56">
        <f>VLOOKUP(D522,'Lookup Areas'!$E$4:$G$258,2,FALSE)</f>
        <v>0</v>
      </c>
      <c r="L522" s="57">
        <f t="shared" si="51"/>
        <v>0</v>
      </c>
      <c r="M522" s="8"/>
      <c r="N522" s="8"/>
      <c r="O522" s="8"/>
      <c r="Q522" s="10"/>
      <c r="R522" s="11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</row>
    <row r="523" spans="1:51" ht="15" x14ac:dyDescent="0.25">
      <c r="A523">
        <v>144</v>
      </c>
      <c r="B523" t="s">
        <v>1899</v>
      </c>
      <c r="C523" t="str">
        <f t="shared" si="48"/>
        <v>0201</v>
      </c>
      <c r="D523" t="str">
        <f t="shared" si="49"/>
        <v>6527</v>
      </c>
      <c r="E523" t="str">
        <f t="shared" si="50"/>
        <v>0008</v>
      </c>
      <c r="F523" t="s">
        <v>1900</v>
      </c>
      <c r="G523" s="8">
        <v>0</v>
      </c>
      <c r="H523" s="8">
        <v>0</v>
      </c>
      <c r="I523" s="8">
        <f t="shared" si="47"/>
        <v>0</v>
      </c>
      <c r="J523" s="56">
        <f>VLOOKUP(D523,'Lookup Areas'!$E$4:$G$258,2,FALSE)</f>
        <v>0</v>
      </c>
      <c r="L523" s="57">
        <f t="shared" si="51"/>
        <v>0</v>
      </c>
      <c r="M523" s="8"/>
      <c r="N523" s="8"/>
      <c r="O523" s="8"/>
      <c r="Q523" s="10"/>
      <c r="R523" s="11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</row>
    <row r="524" spans="1:51" ht="15" x14ac:dyDescent="0.25">
      <c r="A524">
        <v>671</v>
      </c>
      <c r="B524" t="s">
        <v>2266</v>
      </c>
      <c r="C524" t="str">
        <f t="shared" si="48"/>
        <v>0704</v>
      </c>
      <c r="D524" t="str">
        <f t="shared" si="49"/>
        <v>6527</v>
      </c>
      <c r="E524" t="str">
        <f t="shared" si="50"/>
        <v>0000</v>
      </c>
      <c r="F524" t="s">
        <v>2267</v>
      </c>
      <c r="G524" s="8">
        <v>0</v>
      </c>
      <c r="H524" s="8">
        <v>0</v>
      </c>
      <c r="I524" s="8">
        <f t="shared" si="47"/>
        <v>0</v>
      </c>
      <c r="J524" s="56">
        <f>VLOOKUP(D524,'Lookup Areas'!$E$4:$G$258,2,FALSE)</f>
        <v>0</v>
      </c>
      <c r="L524" s="57">
        <f t="shared" si="51"/>
        <v>0</v>
      </c>
      <c r="M524" s="8"/>
      <c r="N524" s="8"/>
      <c r="O524" s="8"/>
      <c r="Q524" s="10"/>
      <c r="R524" s="11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</row>
    <row r="525" spans="1:51" ht="15" x14ac:dyDescent="0.25">
      <c r="A525">
        <v>782</v>
      </c>
      <c r="B525" t="s">
        <v>1322</v>
      </c>
      <c r="C525" t="str">
        <f t="shared" si="48"/>
        <v>1001</v>
      </c>
      <c r="D525" t="str">
        <f t="shared" si="49"/>
        <v>6527</v>
      </c>
      <c r="E525" t="str">
        <f t="shared" si="50"/>
        <v>0000</v>
      </c>
      <c r="F525" t="s">
        <v>2267</v>
      </c>
      <c r="G525" s="8">
        <v>7500</v>
      </c>
      <c r="H525" s="8">
        <v>2000</v>
      </c>
      <c r="I525" s="8">
        <f t="shared" si="47"/>
        <v>5333.333333333333</v>
      </c>
      <c r="J525" s="56">
        <f>VLOOKUP(D525,'Lookup Areas'!$E$4:$G$258,2,FALSE)</f>
        <v>0</v>
      </c>
      <c r="L525" s="57">
        <f t="shared" si="51"/>
        <v>5333.333333333333</v>
      </c>
      <c r="M525" s="8"/>
      <c r="N525" s="8"/>
      <c r="O525" s="8"/>
      <c r="Q525" s="10"/>
      <c r="R525" s="11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</row>
    <row r="526" spans="1:51" ht="15" x14ac:dyDescent="0.25">
      <c r="A526">
        <v>923</v>
      </c>
      <c r="B526" t="s">
        <v>1414</v>
      </c>
      <c r="C526" t="str">
        <f t="shared" si="48"/>
        <v>1101</v>
      </c>
      <c r="D526" t="str">
        <f t="shared" si="49"/>
        <v>6527</v>
      </c>
      <c r="E526" t="str">
        <f t="shared" si="50"/>
        <v>0000</v>
      </c>
      <c r="F526" t="s">
        <v>2267</v>
      </c>
      <c r="G526" s="8">
        <v>4930</v>
      </c>
      <c r="H526" s="8">
        <v>0</v>
      </c>
      <c r="I526" s="8">
        <f t="shared" si="47"/>
        <v>0</v>
      </c>
      <c r="J526" s="56">
        <f>VLOOKUP(D526,'Lookup Areas'!$E$4:$G$258,2,FALSE)</f>
        <v>0</v>
      </c>
      <c r="L526" s="57">
        <f t="shared" si="51"/>
        <v>0</v>
      </c>
      <c r="M526" s="8"/>
      <c r="N526" s="8"/>
      <c r="O526" s="8"/>
      <c r="Q526" s="10"/>
      <c r="R526" s="11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</row>
    <row r="527" spans="1:51" x14ac:dyDescent="0.2">
      <c r="A527">
        <v>996</v>
      </c>
      <c r="B527" t="s">
        <v>1466</v>
      </c>
      <c r="C527" t="str">
        <f t="shared" si="48"/>
        <v>1201</v>
      </c>
      <c r="D527" t="str">
        <f t="shared" si="49"/>
        <v>6527</v>
      </c>
      <c r="E527" t="str">
        <f t="shared" si="50"/>
        <v>0000</v>
      </c>
      <c r="F527" t="s">
        <v>2267</v>
      </c>
      <c r="G527" s="8">
        <v>16090</v>
      </c>
      <c r="H527" s="8">
        <v>1389</v>
      </c>
      <c r="I527" s="8">
        <f t="shared" si="47"/>
        <v>3704</v>
      </c>
      <c r="J527" s="56">
        <f>VLOOKUP(D527,'Lookup Areas'!$E$4:$G$258,2,FALSE)</f>
        <v>0</v>
      </c>
      <c r="L527" s="57">
        <f t="shared" si="51"/>
        <v>3704</v>
      </c>
      <c r="M527" s="8"/>
      <c r="N527" s="8"/>
      <c r="O527" s="8"/>
    </row>
    <row r="528" spans="1:51" x14ac:dyDescent="0.2">
      <c r="A528">
        <v>145</v>
      </c>
      <c r="B528" t="s">
        <v>939</v>
      </c>
      <c r="C528" t="str">
        <f t="shared" si="48"/>
        <v>0201</v>
      </c>
      <c r="D528" t="str">
        <f t="shared" si="49"/>
        <v>6528</v>
      </c>
      <c r="E528" t="str">
        <f t="shared" si="50"/>
        <v>0008</v>
      </c>
      <c r="F528" t="s">
        <v>1901</v>
      </c>
      <c r="G528" s="8">
        <v>104620</v>
      </c>
      <c r="H528" s="8">
        <v>0</v>
      </c>
      <c r="I528" s="8">
        <f t="shared" si="47"/>
        <v>0</v>
      </c>
      <c r="J528" s="56">
        <f>VLOOKUP(D528,'Lookup Areas'!$E$4:$G$258,2,FALSE)</f>
        <v>0</v>
      </c>
      <c r="L528" s="57">
        <f t="shared" si="51"/>
        <v>0</v>
      </c>
      <c r="M528" s="8"/>
      <c r="N528" s="8"/>
      <c r="O528" s="8"/>
    </row>
    <row r="529" spans="1:15" x14ac:dyDescent="0.2">
      <c r="A529">
        <v>368</v>
      </c>
      <c r="B529" t="s">
        <v>1083</v>
      </c>
      <c r="C529" t="str">
        <f t="shared" si="48"/>
        <v>0205</v>
      </c>
      <c r="D529" t="str">
        <f t="shared" si="49"/>
        <v>6528</v>
      </c>
      <c r="E529" t="str">
        <f t="shared" si="50"/>
        <v>0006</v>
      </c>
      <c r="F529" t="s">
        <v>2065</v>
      </c>
      <c r="G529" s="8">
        <v>500000</v>
      </c>
      <c r="H529" s="8">
        <v>117024.34</v>
      </c>
      <c r="I529" s="8">
        <f t="shared" si="47"/>
        <v>312064.90666666662</v>
      </c>
      <c r="J529" s="56">
        <f>VLOOKUP(D529,'Lookup Areas'!$E$4:$G$258,2,FALSE)</f>
        <v>0</v>
      </c>
      <c r="L529" s="57">
        <f t="shared" si="51"/>
        <v>312064.90666666662</v>
      </c>
      <c r="M529" s="8"/>
      <c r="N529" s="8"/>
      <c r="O529" s="8"/>
    </row>
    <row r="530" spans="1:15" x14ac:dyDescent="0.2">
      <c r="A530">
        <v>626</v>
      </c>
      <c r="B530" t="s">
        <v>2237</v>
      </c>
      <c r="C530" t="str">
        <f t="shared" si="48"/>
        <v>0701</v>
      </c>
      <c r="D530" t="str">
        <f t="shared" si="49"/>
        <v>6528</v>
      </c>
      <c r="E530" t="str">
        <f t="shared" si="50"/>
        <v>0000</v>
      </c>
      <c r="F530" t="s">
        <v>2238</v>
      </c>
      <c r="G530" s="8">
        <v>0</v>
      </c>
      <c r="H530" s="8">
        <v>0</v>
      </c>
      <c r="I530" s="8">
        <f t="shared" si="47"/>
        <v>0</v>
      </c>
      <c r="J530" s="56">
        <f>VLOOKUP(D530,'Lookup Areas'!$E$4:$G$258,2,FALSE)</f>
        <v>0</v>
      </c>
      <c r="L530" s="57">
        <f t="shared" si="51"/>
        <v>0</v>
      </c>
      <c r="M530" s="8"/>
      <c r="N530" s="8"/>
      <c r="O530" s="8"/>
    </row>
    <row r="531" spans="1:15" x14ac:dyDescent="0.2">
      <c r="A531">
        <v>369</v>
      </c>
      <c r="B531" t="s">
        <v>1084</v>
      </c>
      <c r="C531" t="str">
        <f t="shared" si="48"/>
        <v>0205</v>
      </c>
      <c r="D531" t="str">
        <f t="shared" si="49"/>
        <v>6529</v>
      </c>
      <c r="E531" t="str">
        <f t="shared" si="50"/>
        <v>0006</v>
      </c>
      <c r="F531" t="s">
        <v>1659</v>
      </c>
      <c r="G531" s="8">
        <v>400000</v>
      </c>
      <c r="H531" s="8">
        <v>84547.34</v>
      </c>
      <c r="I531" s="8">
        <f t="shared" si="47"/>
        <v>225459.5733333333</v>
      </c>
      <c r="J531" s="56">
        <f>VLOOKUP(D531,'Lookup Areas'!$E$4:$G$258,2,FALSE)</f>
        <v>0</v>
      </c>
      <c r="L531" s="57">
        <f t="shared" si="51"/>
        <v>225459.5733333333</v>
      </c>
      <c r="M531" s="8"/>
      <c r="N531" s="8"/>
      <c r="O531" s="8"/>
    </row>
    <row r="532" spans="1:15" x14ac:dyDescent="0.2">
      <c r="A532">
        <v>146</v>
      </c>
      <c r="B532" t="s">
        <v>1902</v>
      </c>
      <c r="C532" t="str">
        <f t="shared" si="48"/>
        <v>0201</v>
      </c>
      <c r="D532" t="str">
        <f t="shared" si="49"/>
        <v>6530</v>
      </c>
      <c r="E532" t="str">
        <f t="shared" si="50"/>
        <v>0008</v>
      </c>
      <c r="F532" t="s">
        <v>1903</v>
      </c>
      <c r="G532" s="8">
        <v>0</v>
      </c>
      <c r="H532" s="8">
        <v>0</v>
      </c>
      <c r="I532" s="8">
        <f t="shared" si="47"/>
        <v>0</v>
      </c>
      <c r="J532" s="56">
        <f>VLOOKUP(D532,'Lookup Areas'!$E$4:$G$258,2,FALSE)</f>
        <v>0</v>
      </c>
      <c r="L532" s="57">
        <f t="shared" si="51"/>
        <v>0</v>
      </c>
      <c r="M532" s="8"/>
      <c r="N532" s="8"/>
      <c r="O532" s="8"/>
    </row>
    <row r="533" spans="1:15" x14ac:dyDescent="0.2">
      <c r="A533">
        <v>672</v>
      </c>
      <c r="B533" t="s">
        <v>2268</v>
      </c>
      <c r="C533" t="str">
        <f t="shared" si="48"/>
        <v>0704</v>
      </c>
      <c r="D533" t="str">
        <f t="shared" si="49"/>
        <v>6530</v>
      </c>
      <c r="E533" t="str">
        <f t="shared" si="50"/>
        <v>0000</v>
      </c>
      <c r="F533" t="s">
        <v>2269</v>
      </c>
      <c r="G533" s="8">
        <v>0</v>
      </c>
      <c r="H533" s="8">
        <v>0</v>
      </c>
      <c r="I533" s="8">
        <f t="shared" si="47"/>
        <v>0</v>
      </c>
      <c r="J533" s="56">
        <f>VLOOKUP(D533,'Lookup Areas'!$E$4:$G$258,2,FALSE)</f>
        <v>0</v>
      </c>
      <c r="L533" s="57">
        <f t="shared" si="51"/>
        <v>0</v>
      </c>
      <c r="M533" s="8"/>
      <c r="N533" s="8"/>
      <c r="O533" s="8"/>
    </row>
    <row r="534" spans="1:15" x14ac:dyDescent="0.2">
      <c r="A534">
        <v>856</v>
      </c>
      <c r="B534" t="s">
        <v>2407</v>
      </c>
      <c r="C534" t="str">
        <f t="shared" si="48"/>
        <v>1011</v>
      </c>
      <c r="D534" t="str">
        <f t="shared" si="49"/>
        <v>6530</v>
      </c>
      <c r="E534" t="str">
        <f t="shared" si="50"/>
        <v>0000</v>
      </c>
      <c r="F534" t="s">
        <v>2269</v>
      </c>
      <c r="G534" s="8">
        <v>0</v>
      </c>
      <c r="H534" s="8">
        <v>0</v>
      </c>
      <c r="I534" s="8">
        <f t="shared" si="47"/>
        <v>0</v>
      </c>
      <c r="J534" s="56">
        <f>VLOOKUP(D534,'Lookup Areas'!$E$4:$G$258,2,FALSE)</f>
        <v>0</v>
      </c>
      <c r="L534" s="57">
        <f t="shared" si="51"/>
        <v>0</v>
      </c>
      <c r="M534" s="8"/>
      <c r="N534" s="8"/>
      <c r="O534" s="8"/>
    </row>
    <row r="535" spans="1:15" x14ac:dyDescent="0.2">
      <c r="A535">
        <v>924</v>
      </c>
      <c r="B535" t="s">
        <v>1415</v>
      </c>
      <c r="C535" t="str">
        <f t="shared" si="48"/>
        <v>1101</v>
      </c>
      <c r="D535" t="str">
        <f t="shared" si="49"/>
        <v>6530</v>
      </c>
      <c r="E535" t="str">
        <f t="shared" si="50"/>
        <v>0000</v>
      </c>
      <c r="F535" t="s">
        <v>2269</v>
      </c>
      <c r="G535" s="8">
        <v>2560</v>
      </c>
      <c r="H535" s="8">
        <v>4007.11</v>
      </c>
      <c r="I535" s="8">
        <f t="shared" si="47"/>
        <v>10685.626666666667</v>
      </c>
      <c r="J535" s="56">
        <f>VLOOKUP(D535,'Lookup Areas'!$E$4:$G$258,2,FALSE)</f>
        <v>0</v>
      </c>
      <c r="L535" s="57">
        <f t="shared" si="51"/>
        <v>10685.626666666667</v>
      </c>
      <c r="M535" s="8"/>
      <c r="N535" s="8"/>
      <c r="O535" s="8"/>
    </row>
    <row r="536" spans="1:15" x14ac:dyDescent="0.2">
      <c r="A536">
        <v>497</v>
      </c>
      <c r="B536" t="s">
        <v>2149</v>
      </c>
      <c r="C536" t="str">
        <f t="shared" si="48"/>
        <v>0503</v>
      </c>
      <c r="D536" t="str">
        <f t="shared" si="49"/>
        <v>6531</v>
      </c>
      <c r="E536" t="str">
        <f t="shared" si="50"/>
        <v>0000</v>
      </c>
      <c r="F536" t="s">
        <v>2150</v>
      </c>
      <c r="G536" s="8">
        <v>0</v>
      </c>
      <c r="H536" s="8">
        <v>0</v>
      </c>
      <c r="I536" s="8">
        <f t="shared" si="47"/>
        <v>0</v>
      </c>
      <c r="J536" s="56">
        <f>VLOOKUP(D536,'Lookup Areas'!$E$4:$G$258,2,FALSE)</f>
        <v>0</v>
      </c>
      <c r="L536" s="57">
        <f t="shared" si="51"/>
        <v>0</v>
      </c>
      <c r="M536" s="8"/>
      <c r="N536" s="8"/>
      <c r="O536" s="8"/>
    </row>
    <row r="537" spans="1:15" x14ac:dyDescent="0.2">
      <c r="A537">
        <v>783</v>
      </c>
      <c r="B537" t="s">
        <v>2367</v>
      </c>
      <c r="C537" t="str">
        <f t="shared" si="48"/>
        <v>1001</v>
      </c>
      <c r="D537" t="str">
        <f t="shared" si="49"/>
        <v>6531</v>
      </c>
      <c r="E537" t="str">
        <f t="shared" si="50"/>
        <v>0000</v>
      </c>
      <c r="F537" t="s">
        <v>2150</v>
      </c>
      <c r="G537" s="8">
        <v>0</v>
      </c>
      <c r="H537" s="8">
        <v>0</v>
      </c>
      <c r="I537" s="8">
        <f t="shared" si="47"/>
        <v>0</v>
      </c>
      <c r="J537" s="56">
        <f>VLOOKUP(D537,'Lookup Areas'!$E$4:$G$258,2,FALSE)</f>
        <v>0</v>
      </c>
      <c r="L537" s="57">
        <f t="shared" si="51"/>
        <v>0</v>
      </c>
      <c r="M537" s="8"/>
      <c r="N537" s="8"/>
      <c r="O537" s="8"/>
    </row>
    <row r="538" spans="1:15" x14ac:dyDescent="0.2">
      <c r="A538">
        <v>857</v>
      </c>
      <c r="B538" t="s">
        <v>2408</v>
      </c>
      <c r="C538" t="str">
        <f t="shared" si="48"/>
        <v>1011</v>
      </c>
      <c r="D538" t="str">
        <f t="shared" si="49"/>
        <v>6531</v>
      </c>
      <c r="E538" t="str">
        <f t="shared" si="50"/>
        <v>0000</v>
      </c>
      <c r="F538" t="s">
        <v>2150</v>
      </c>
      <c r="G538" s="8">
        <v>0</v>
      </c>
      <c r="H538" s="8">
        <v>0</v>
      </c>
      <c r="I538" s="8">
        <f t="shared" si="47"/>
        <v>0</v>
      </c>
      <c r="J538" s="56">
        <f>VLOOKUP(D538,'Lookup Areas'!$E$4:$G$258,2,FALSE)</f>
        <v>0</v>
      </c>
      <c r="L538" s="57">
        <f t="shared" si="51"/>
        <v>0</v>
      </c>
      <c r="M538" s="8"/>
      <c r="N538" s="8"/>
      <c r="O538" s="8"/>
    </row>
    <row r="539" spans="1:15" x14ac:dyDescent="0.2">
      <c r="A539">
        <v>997</v>
      </c>
      <c r="B539" t="s">
        <v>2464</v>
      </c>
      <c r="C539" t="str">
        <f t="shared" si="48"/>
        <v>1201</v>
      </c>
      <c r="D539" t="str">
        <f t="shared" si="49"/>
        <v>6531</v>
      </c>
      <c r="E539" t="str">
        <f t="shared" si="50"/>
        <v>0000</v>
      </c>
      <c r="F539" t="s">
        <v>2150</v>
      </c>
      <c r="G539" s="8">
        <v>0</v>
      </c>
      <c r="H539" s="8">
        <v>0</v>
      </c>
      <c r="I539" s="8">
        <f t="shared" si="47"/>
        <v>0</v>
      </c>
      <c r="J539" s="56">
        <f>VLOOKUP(D539,'Lookup Areas'!$E$4:$G$258,2,FALSE)</f>
        <v>0</v>
      </c>
      <c r="L539" s="57">
        <f t="shared" si="51"/>
        <v>0</v>
      </c>
      <c r="M539" s="8"/>
      <c r="N539" s="8"/>
      <c r="O539" s="8"/>
    </row>
    <row r="540" spans="1:15" x14ac:dyDescent="0.2">
      <c r="A540">
        <v>33</v>
      </c>
      <c r="B540" t="s">
        <v>1783</v>
      </c>
      <c r="C540" t="str">
        <f t="shared" si="48"/>
        <v>0101</v>
      </c>
      <c r="D540" t="str">
        <f t="shared" si="49"/>
        <v>6532</v>
      </c>
      <c r="E540" t="str">
        <f t="shared" si="50"/>
        <v>0000</v>
      </c>
      <c r="F540" t="s">
        <v>1784</v>
      </c>
      <c r="G540" s="8">
        <v>0</v>
      </c>
      <c r="H540" s="8">
        <v>0</v>
      </c>
      <c r="I540" s="8">
        <f t="shared" si="47"/>
        <v>0</v>
      </c>
      <c r="J540" s="56">
        <f>VLOOKUP(D540,'Lookup Areas'!$E$4:$G$258,2,FALSE)</f>
        <v>0</v>
      </c>
      <c r="L540" s="57">
        <f t="shared" si="51"/>
        <v>0</v>
      </c>
      <c r="M540" s="8"/>
      <c r="N540" s="8"/>
      <c r="O540" s="8"/>
    </row>
    <row r="541" spans="1:15" x14ac:dyDescent="0.2">
      <c r="A541">
        <v>68</v>
      </c>
      <c r="B541" t="s">
        <v>1811</v>
      </c>
      <c r="C541" t="str">
        <f t="shared" si="48"/>
        <v>0102</v>
      </c>
      <c r="D541" t="str">
        <f t="shared" si="49"/>
        <v>6532</v>
      </c>
      <c r="E541" t="str">
        <f t="shared" si="50"/>
        <v>0000</v>
      </c>
      <c r="F541" t="s">
        <v>1784</v>
      </c>
      <c r="G541" s="8">
        <v>0</v>
      </c>
      <c r="H541" s="8">
        <v>0</v>
      </c>
      <c r="I541" s="8">
        <f t="shared" si="47"/>
        <v>0</v>
      </c>
      <c r="J541" s="56">
        <f>VLOOKUP(D541,'Lookup Areas'!$E$4:$G$258,2,FALSE)</f>
        <v>0</v>
      </c>
      <c r="L541" s="57">
        <f t="shared" si="51"/>
        <v>0</v>
      </c>
      <c r="M541" s="8"/>
      <c r="N541" s="8"/>
      <c r="O541" s="8"/>
    </row>
    <row r="542" spans="1:15" x14ac:dyDescent="0.2">
      <c r="A542">
        <v>147</v>
      </c>
      <c r="B542" t="s">
        <v>1904</v>
      </c>
      <c r="C542" t="str">
        <f t="shared" si="48"/>
        <v>0201</v>
      </c>
      <c r="D542" t="str">
        <f t="shared" si="49"/>
        <v>6532</v>
      </c>
      <c r="E542" t="str">
        <f t="shared" si="50"/>
        <v>0009</v>
      </c>
      <c r="F542" t="s">
        <v>1905</v>
      </c>
      <c r="G542" s="8">
        <v>0</v>
      </c>
      <c r="H542" s="8">
        <v>0</v>
      </c>
      <c r="I542" s="8">
        <f t="shared" si="47"/>
        <v>0</v>
      </c>
      <c r="J542" s="56">
        <f>VLOOKUP(D542,'Lookup Areas'!$E$4:$G$258,2,FALSE)</f>
        <v>0</v>
      </c>
      <c r="L542" s="57">
        <f t="shared" si="51"/>
        <v>0</v>
      </c>
      <c r="M542" s="8"/>
      <c r="N542" s="8"/>
      <c r="O542" s="8"/>
    </row>
    <row r="543" spans="1:15" x14ac:dyDescent="0.2">
      <c r="A543">
        <v>256</v>
      </c>
      <c r="B543" t="s">
        <v>1015</v>
      </c>
      <c r="C543" t="str">
        <f t="shared" si="48"/>
        <v>0203</v>
      </c>
      <c r="D543" t="str">
        <f t="shared" si="49"/>
        <v>6532</v>
      </c>
      <c r="E543" t="str">
        <f t="shared" si="50"/>
        <v>0000</v>
      </c>
      <c r="F543" t="s">
        <v>1784</v>
      </c>
      <c r="G543" s="8">
        <v>31320</v>
      </c>
      <c r="H543" s="8">
        <v>0</v>
      </c>
      <c r="I543" s="8">
        <f t="shared" si="47"/>
        <v>0</v>
      </c>
      <c r="J543" s="56">
        <f>VLOOKUP(D543,'Lookup Areas'!$E$4:$G$258,2,FALSE)</f>
        <v>0</v>
      </c>
      <c r="L543" s="57">
        <f t="shared" si="51"/>
        <v>0</v>
      </c>
      <c r="M543" s="8"/>
      <c r="N543" s="8"/>
      <c r="O543" s="8"/>
    </row>
    <row r="544" spans="1:15" x14ac:dyDescent="0.2">
      <c r="A544">
        <v>627</v>
      </c>
      <c r="B544" t="s">
        <v>2239</v>
      </c>
      <c r="C544" t="str">
        <f t="shared" si="48"/>
        <v>0701</v>
      </c>
      <c r="D544" t="str">
        <f t="shared" si="49"/>
        <v>6532</v>
      </c>
      <c r="E544" t="str">
        <f t="shared" si="50"/>
        <v>0000</v>
      </c>
      <c r="F544" t="s">
        <v>1784</v>
      </c>
      <c r="G544" s="8">
        <v>0</v>
      </c>
      <c r="H544" s="8">
        <v>0</v>
      </c>
      <c r="I544" s="8">
        <f t="shared" si="47"/>
        <v>0</v>
      </c>
      <c r="J544" s="56">
        <f>VLOOKUP(D544,'Lookup Areas'!$E$4:$G$258,2,FALSE)</f>
        <v>0</v>
      </c>
      <c r="L544" s="57">
        <f t="shared" si="51"/>
        <v>0</v>
      </c>
      <c r="M544" s="8"/>
      <c r="N544" s="8"/>
      <c r="O544" s="8"/>
    </row>
    <row r="545" spans="1:15" x14ac:dyDescent="0.2">
      <c r="A545">
        <v>784</v>
      </c>
      <c r="B545" t="s">
        <v>2368</v>
      </c>
      <c r="C545" t="str">
        <f t="shared" si="48"/>
        <v>1001</v>
      </c>
      <c r="D545" t="str">
        <f t="shared" si="49"/>
        <v>6532</v>
      </c>
      <c r="E545" t="str">
        <f t="shared" si="50"/>
        <v>0000</v>
      </c>
      <c r="F545" t="s">
        <v>1784</v>
      </c>
      <c r="G545" s="8">
        <v>0</v>
      </c>
      <c r="H545" s="8">
        <v>0</v>
      </c>
      <c r="I545" s="8">
        <f t="shared" si="47"/>
        <v>0</v>
      </c>
      <c r="J545" s="56">
        <f>VLOOKUP(D545,'Lookup Areas'!$E$4:$G$258,2,FALSE)</f>
        <v>0</v>
      </c>
      <c r="L545" s="57">
        <f t="shared" si="51"/>
        <v>0</v>
      </c>
      <c r="M545" s="8"/>
      <c r="N545" s="8"/>
      <c r="O545" s="8"/>
    </row>
    <row r="546" spans="1:15" x14ac:dyDescent="0.2">
      <c r="A546">
        <v>858</v>
      </c>
      <c r="B546" t="s">
        <v>2409</v>
      </c>
      <c r="C546" t="str">
        <f t="shared" si="48"/>
        <v>1011</v>
      </c>
      <c r="D546" t="str">
        <f t="shared" si="49"/>
        <v>6532</v>
      </c>
      <c r="E546" t="str">
        <f t="shared" si="50"/>
        <v>0000</v>
      </c>
      <c r="F546" t="s">
        <v>1784</v>
      </c>
      <c r="G546" s="8">
        <v>0</v>
      </c>
      <c r="H546" s="8">
        <v>0</v>
      </c>
      <c r="I546" s="8">
        <f t="shared" si="47"/>
        <v>0</v>
      </c>
      <c r="J546" s="56">
        <f>VLOOKUP(D546,'Lookup Areas'!$E$4:$G$258,2,FALSE)</f>
        <v>0</v>
      </c>
      <c r="L546" s="57">
        <f t="shared" si="51"/>
        <v>0</v>
      </c>
      <c r="M546" s="8"/>
      <c r="N546" s="8"/>
      <c r="O546" s="8"/>
    </row>
    <row r="547" spans="1:15" x14ac:dyDescent="0.2">
      <c r="A547">
        <v>925</v>
      </c>
      <c r="B547" t="s">
        <v>2434</v>
      </c>
      <c r="C547" t="str">
        <f t="shared" si="48"/>
        <v>1101</v>
      </c>
      <c r="D547" t="str">
        <f t="shared" si="49"/>
        <v>6532</v>
      </c>
      <c r="E547" t="str">
        <f t="shared" si="50"/>
        <v>0000</v>
      </c>
      <c r="F547" t="s">
        <v>1784</v>
      </c>
      <c r="G547" s="8">
        <v>0</v>
      </c>
      <c r="H547" s="8">
        <v>0</v>
      </c>
      <c r="I547" s="8">
        <f t="shared" si="47"/>
        <v>0</v>
      </c>
      <c r="J547" s="56">
        <f>VLOOKUP(D547,'Lookup Areas'!$E$4:$G$258,2,FALSE)</f>
        <v>0</v>
      </c>
      <c r="L547" s="57">
        <f t="shared" si="51"/>
        <v>0</v>
      </c>
      <c r="M547" s="8"/>
      <c r="N547" s="8"/>
      <c r="O547" s="8"/>
    </row>
    <row r="548" spans="1:15" x14ac:dyDescent="0.2">
      <c r="A548">
        <v>998</v>
      </c>
      <c r="B548" t="s">
        <v>2465</v>
      </c>
      <c r="C548" t="str">
        <f t="shared" si="48"/>
        <v>1201</v>
      </c>
      <c r="D548" t="str">
        <f t="shared" si="49"/>
        <v>6532</v>
      </c>
      <c r="E548" t="str">
        <f t="shared" si="50"/>
        <v>0000</v>
      </c>
      <c r="F548" t="s">
        <v>1784</v>
      </c>
      <c r="G548" s="8">
        <v>0</v>
      </c>
      <c r="H548" s="8">
        <v>0</v>
      </c>
      <c r="I548" s="8">
        <f t="shared" si="47"/>
        <v>0</v>
      </c>
      <c r="J548" s="56">
        <f>VLOOKUP(D548,'Lookup Areas'!$E$4:$G$258,2,FALSE)</f>
        <v>0</v>
      </c>
      <c r="L548" s="57">
        <f t="shared" si="51"/>
        <v>0</v>
      </c>
      <c r="M548" s="8"/>
      <c r="N548" s="8"/>
      <c r="O548" s="8"/>
    </row>
    <row r="549" spans="1:15" x14ac:dyDescent="0.2">
      <c r="A549">
        <v>1071</v>
      </c>
      <c r="B549" t="s">
        <v>2500</v>
      </c>
      <c r="C549" t="str">
        <f t="shared" si="48"/>
        <v>1301</v>
      </c>
      <c r="D549" t="str">
        <f t="shared" si="49"/>
        <v>6532</v>
      </c>
      <c r="E549" t="str">
        <f t="shared" si="50"/>
        <v>0000</v>
      </c>
      <c r="F549" t="s">
        <v>1784</v>
      </c>
      <c r="G549" s="8">
        <v>0</v>
      </c>
      <c r="H549" s="8">
        <v>0</v>
      </c>
      <c r="I549" s="8">
        <f t="shared" si="47"/>
        <v>0</v>
      </c>
      <c r="J549" s="56">
        <f>VLOOKUP(D549,'Lookup Areas'!$E$4:$G$258,2,FALSE)</f>
        <v>0</v>
      </c>
      <c r="L549" s="57">
        <f t="shared" si="51"/>
        <v>0</v>
      </c>
      <c r="M549" s="8"/>
      <c r="N549" s="8"/>
      <c r="O549" s="8"/>
    </row>
    <row r="550" spans="1:15" x14ac:dyDescent="0.2">
      <c r="A550">
        <v>34</v>
      </c>
      <c r="B550" t="s">
        <v>1785</v>
      </c>
      <c r="C550" t="str">
        <f t="shared" si="48"/>
        <v>0101</v>
      </c>
      <c r="D550" t="str">
        <f t="shared" si="49"/>
        <v>6533</v>
      </c>
      <c r="E550" t="str">
        <f t="shared" si="50"/>
        <v>0000</v>
      </c>
      <c r="F550" t="s">
        <v>1786</v>
      </c>
      <c r="G550" s="8">
        <v>0</v>
      </c>
      <c r="H550" s="8">
        <v>0</v>
      </c>
      <c r="I550" s="8">
        <f t="shared" si="47"/>
        <v>0</v>
      </c>
      <c r="J550" s="56">
        <f>VLOOKUP(D550,'Lookup Areas'!$E$4:$G$258,2,FALSE)</f>
        <v>0</v>
      </c>
      <c r="L550" s="57">
        <f t="shared" si="51"/>
        <v>0</v>
      </c>
      <c r="M550" s="8"/>
      <c r="N550" s="8"/>
      <c r="O550" s="8"/>
    </row>
    <row r="551" spans="1:15" x14ac:dyDescent="0.2">
      <c r="A551">
        <v>148</v>
      </c>
      <c r="B551" t="s">
        <v>940</v>
      </c>
      <c r="C551" t="str">
        <f t="shared" si="48"/>
        <v>0201</v>
      </c>
      <c r="D551" t="str">
        <f t="shared" si="49"/>
        <v>6533</v>
      </c>
      <c r="E551" t="str">
        <f t="shared" si="50"/>
        <v>0008</v>
      </c>
      <c r="F551" t="s">
        <v>1591</v>
      </c>
      <c r="G551" s="8">
        <v>117260</v>
      </c>
      <c r="H551" s="8">
        <v>110428.12</v>
      </c>
      <c r="I551" s="8">
        <f t="shared" si="47"/>
        <v>294474.98666666663</v>
      </c>
      <c r="J551" s="56">
        <f>VLOOKUP(D551,'Lookup Areas'!$E$4:$G$258,2,FALSE)</f>
        <v>0</v>
      </c>
      <c r="L551" s="57">
        <f t="shared" si="51"/>
        <v>294474.98666666663</v>
      </c>
      <c r="M551" s="8"/>
      <c r="N551" s="8"/>
      <c r="O551" s="8"/>
    </row>
    <row r="552" spans="1:15" x14ac:dyDescent="0.2">
      <c r="A552">
        <v>149</v>
      </c>
      <c r="B552" t="s">
        <v>941</v>
      </c>
      <c r="C552" t="str">
        <f t="shared" si="48"/>
        <v>0201</v>
      </c>
      <c r="D552" t="str">
        <f t="shared" si="49"/>
        <v>6533</v>
      </c>
      <c r="E552" t="str">
        <f t="shared" si="50"/>
        <v>0009</v>
      </c>
      <c r="F552" t="s">
        <v>1592</v>
      </c>
      <c r="G552" s="8">
        <v>8510</v>
      </c>
      <c r="H552" s="8">
        <v>0</v>
      </c>
      <c r="I552" s="8">
        <f t="shared" si="47"/>
        <v>0</v>
      </c>
      <c r="J552" s="56">
        <f>VLOOKUP(D552,'Lookup Areas'!$E$4:$G$258,2,FALSE)</f>
        <v>0</v>
      </c>
      <c r="L552" s="57">
        <f t="shared" si="51"/>
        <v>0</v>
      </c>
      <c r="M552" s="8"/>
      <c r="N552" s="8"/>
      <c r="O552" s="8"/>
    </row>
    <row r="553" spans="1:15" x14ac:dyDescent="0.2">
      <c r="A553">
        <v>257</v>
      </c>
      <c r="B553" t="s">
        <v>1016</v>
      </c>
      <c r="C553" t="str">
        <f t="shared" si="48"/>
        <v>0203</v>
      </c>
      <c r="D553" t="str">
        <f t="shared" si="49"/>
        <v>6533</v>
      </c>
      <c r="E553" t="str">
        <f t="shared" si="50"/>
        <v>0000</v>
      </c>
      <c r="F553" t="s">
        <v>1786</v>
      </c>
      <c r="G553" s="8">
        <v>53320</v>
      </c>
      <c r="H553" s="8">
        <v>322392.25</v>
      </c>
      <c r="I553" s="8">
        <f t="shared" si="47"/>
        <v>859712.66666666663</v>
      </c>
      <c r="J553" s="56">
        <f>VLOOKUP(D553,'Lookup Areas'!$E$4:$G$258,2,FALSE)</f>
        <v>0</v>
      </c>
      <c r="L553" s="57">
        <f>I553+(I553*J553)+K553</f>
        <v>859712.66666666663</v>
      </c>
      <c r="M553" s="8"/>
      <c r="N553" s="8"/>
      <c r="O553" s="8"/>
    </row>
    <row r="554" spans="1:15" x14ac:dyDescent="0.2">
      <c r="A554">
        <v>785</v>
      </c>
      <c r="B554" t="s">
        <v>2369</v>
      </c>
      <c r="C554" t="str">
        <f t="shared" si="48"/>
        <v>1001</v>
      </c>
      <c r="D554" t="str">
        <f t="shared" si="49"/>
        <v>6533</v>
      </c>
      <c r="E554" t="str">
        <f t="shared" si="50"/>
        <v>0000</v>
      </c>
      <c r="F554" t="s">
        <v>1786</v>
      </c>
      <c r="G554" s="8">
        <v>0</v>
      </c>
      <c r="H554" s="8">
        <v>0</v>
      </c>
      <c r="I554" s="8">
        <f t="shared" si="47"/>
        <v>0</v>
      </c>
      <c r="J554" s="56">
        <f>VLOOKUP(D554,'Lookup Areas'!$E$4:$G$258,2,FALSE)</f>
        <v>0</v>
      </c>
      <c r="L554" s="57">
        <f t="shared" si="51"/>
        <v>0</v>
      </c>
      <c r="M554" s="8"/>
      <c r="N554" s="8"/>
      <c r="O554" s="8"/>
    </row>
    <row r="555" spans="1:15" x14ac:dyDescent="0.2">
      <c r="A555">
        <v>859</v>
      </c>
      <c r="B555" t="s">
        <v>1368</v>
      </c>
      <c r="C555" t="str">
        <f t="shared" si="48"/>
        <v>1011</v>
      </c>
      <c r="D555" t="str">
        <f t="shared" si="49"/>
        <v>6533</v>
      </c>
      <c r="E555" t="str">
        <f t="shared" si="50"/>
        <v>0000</v>
      </c>
      <c r="F555" t="s">
        <v>1786</v>
      </c>
      <c r="G555" s="8">
        <v>790</v>
      </c>
      <c r="H555" s="8">
        <v>541.23</v>
      </c>
      <c r="I555" s="8">
        <f t="shared" si="47"/>
        <v>1443.28</v>
      </c>
      <c r="J555" s="56">
        <f>VLOOKUP(D555,'Lookup Areas'!$E$4:$G$258,2,FALSE)</f>
        <v>0</v>
      </c>
      <c r="L555" s="57">
        <f t="shared" si="51"/>
        <v>1443.28</v>
      </c>
      <c r="M555" s="8"/>
      <c r="N555" s="8"/>
      <c r="O555" s="8"/>
    </row>
    <row r="556" spans="1:15" x14ac:dyDescent="0.2">
      <c r="A556">
        <v>926</v>
      </c>
      <c r="B556" t="s">
        <v>2435</v>
      </c>
      <c r="C556" t="str">
        <f t="shared" si="48"/>
        <v>1101</v>
      </c>
      <c r="D556" t="str">
        <f t="shared" si="49"/>
        <v>6533</v>
      </c>
      <c r="E556" t="str">
        <f t="shared" si="50"/>
        <v>0000</v>
      </c>
      <c r="F556" t="s">
        <v>1786</v>
      </c>
      <c r="G556" s="8">
        <v>0</v>
      </c>
      <c r="H556" s="8">
        <v>0</v>
      </c>
      <c r="I556" s="8">
        <f t="shared" si="47"/>
        <v>0</v>
      </c>
      <c r="J556" s="56">
        <f>VLOOKUP(D556,'Lookup Areas'!$E$4:$G$258,2,FALSE)</f>
        <v>0</v>
      </c>
      <c r="L556" s="57">
        <f t="shared" si="51"/>
        <v>0</v>
      </c>
      <c r="M556" s="8"/>
      <c r="N556" s="8"/>
      <c r="O556" s="8"/>
    </row>
    <row r="557" spans="1:15" x14ac:dyDescent="0.2">
      <c r="A557">
        <v>35</v>
      </c>
      <c r="B557" t="s">
        <v>875</v>
      </c>
      <c r="C557" t="str">
        <f t="shared" si="48"/>
        <v>0101</v>
      </c>
      <c r="D557" t="str">
        <f t="shared" si="49"/>
        <v>6534</v>
      </c>
      <c r="E557" t="str">
        <f t="shared" si="50"/>
        <v>0000</v>
      </c>
      <c r="F557" t="s">
        <v>1787</v>
      </c>
      <c r="G557" s="8">
        <v>422400</v>
      </c>
      <c r="H557" s="8">
        <v>108000</v>
      </c>
      <c r="I557" s="8">
        <f t="shared" si="47"/>
        <v>288000</v>
      </c>
      <c r="J557" s="56">
        <f>VLOOKUP(D557,'Lookup Areas'!$E$4:$G$258,2,FALSE)</f>
        <v>0</v>
      </c>
      <c r="L557" s="57">
        <f>G557</f>
        <v>422400</v>
      </c>
      <c r="M557" s="8"/>
      <c r="N557" s="8"/>
      <c r="O557" s="8"/>
    </row>
    <row r="558" spans="1:15" x14ac:dyDescent="0.2">
      <c r="A558">
        <v>69</v>
      </c>
      <c r="B558" t="s">
        <v>900</v>
      </c>
      <c r="C558" t="str">
        <f t="shared" si="48"/>
        <v>0102</v>
      </c>
      <c r="D558" t="str">
        <f t="shared" si="49"/>
        <v>6534</v>
      </c>
      <c r="E558" t="str">
        <f t="shared" si="50"/>
        <v>0000</v>
      </c>
      <c r="F558" t="s">
        <v>1787</v>
      </c>
      <c r="G558" s="8">
        <v>0</v>
      </c>
      <c r="H558" s="8">
        <v>4000</v>
      </c>
      <c r="I558" s="8">
        <f t="shared" si="47"/>
        <v>10666.666666666666</v>
      </c>
      <c r="J558" s="56">
        <f>VLOOKUP(D558,'Lookup Areas'!$E$4:$G$258,2,FALSE)</f>
        <v>0</v>
      </c>
      <c r="L558" s="57">
        <v>4000</v>
      </c>
      <c r="M558" s="8"/>
      <c r="N558" s="8"/>
      <c r="O558" s="8"/>
    </row>
    <row r="559" spans="1:15" x14ac:dyDescent="0.2">
      <c r="A559">
        <v>150</v>
      </c>
      <c r="B559" t="s">
        <v>942</v>
      </c>
      <c r="C559" t="str">
        <f t="shared" si="48"/>
        <v>0201</v>
      </c>
      <c r="D559" t="str">
        <f t="shared" si="49"/>
        <v>6534</v>
      </c>
      <c r="E559" t="str">
        <f t="shared" si="50"/>
        <v>0007</v>
      </c>
      <c r="F559" t="s">
        <v>1593</v>
      </c>
      <c r="G559" s="8">
        <v>4930</v>
      </c>
      <c r="H559" s="8">
        <v>3448.82</v>
      </c>
      <c r="I559" s="8">
        <f t="shared" si="47"/>
        <v>9196.8533333333326</v>
      </c>
      <c r="J559" s="56">
        <f>VLOOKUP(D559,'Lookup Areas'!$E$4:$G$258,2,FALSE)</f>
        <v>0</v>
      </c>
      <c r="L559" s="57">
        <f t="shared" si="51"/>
        <v>9196.8533333333326</v>
      </c>
      <c r="M559" s="8"/>
      <c r="N559" s="8"/>
      <c r="O559" s="8"/>
    </row>
    <row r="560" spans="1:15" x14ac:dyDescent="0.2">
      <c r="A560">
        <v>151</v>
      </c>
      <c r="B560" t="s">
        <v>943</v>
      </c>
      <c r="C560" t="str">
        <f t="shared" si="48"/>
        <v>0201</v>
      </c>
      <c r="D560" t="str">
        <f t="shared" si="49"/>
        <v>6534</v>
      </c>
      <c r="E560" t="str">
        <f t="shared" si="50"/>
        <v>0008</v>
      </c>
      <c r="F560" t="s">
        <v>1906</v>
      </c>
      <c r="G560" s="8">
        <v>304420</v>
      </c>
      <c r="H560" s="8">
        <v>0</v>
      </c>
      <c r="I560" s="8">
        <f t="shared" si="47"/>
        <v>0</v>
      </c>
      <c r="J560" s="56">
        <f>VLOOKUP(D560,'Lookup Areas'!$E$4:$G$258,2,FALSE)</f>
        <v>0</v>
      </c>
      <c r="L560" s="57">
        <f t="shared" si="51"/>
        <v>0</v>
      </c>
      <c r="M560" s="8"/>
      <c r="N560" s="8"/>
      <c r="O560" s="8"/>
    </row>
    <row r="561" spans="1:15" x14ac:dyDescent="0.2">
      <c r="A561">
        <v>370</v>
      </c>
      <c r="B561" t="s">
        <v>1085</v>
      </c>
      <c r="C561" t="str">
        <f t="shared" si="48"/>
        <v>0205</v>
      </c>
      <c r="D561" t="str">
        <f t="shared" si="49"/>
        <v>6534</v>
      </c>
      <c r="E561" t="str">
        <f t="shared" si="50"/>
        <v>0003</v>
      </c>
      <c r="F561" t="s">
        <v>1660</v>
      </c>
      <c r="G561" s="8">
        <v>4550</v>
      </c>
      <c r="H561" s="8">
        <v>1500</v>
      </c>
      <c r="I561" s="8">
        <f t="shared" si="47"/>
        <v>4000</v>
      </c>
      <c r="J561" s="56">
        <f>VLOOKUP(D561,'Lookup Areas'!$E$4:$G$258,2,FALSE)</f>
        <v>0</v>
      </c>
      <c r="L561" s="57">
        <f t="shared" si="51"/>
        <v>4000</v>
      </c>
      <c r="M561" s="8"/>
      <c r="N561" s="8"/>
      <c r="O561" s="8"/>
    </row>
    <row r="562" spans="1:15" x14ac:dyDescent="0.2">
      <c r="A562">
        <v>371</v>
      </c>
      <c r="B562" t="s">
        <v>1086</v>
      </c>
      <c r="C562" t="str">
        <f t="shared" si="48"/>
        <v>0205</v>
      </c>
      <c r="D562" t="str">
        <f t="shared" si="49"/>
        <v>6534</v>
      </c>
      <c r="E562" t="str">
        <f t="shared" si="50"/>
        <v>0004</v>
      </c>
      <c r="F562" t="s">
        <v>1661</v>
      </c>
      <c r="G562" s="8">
        <v>1380</v>
      </c>
      <c r="H562" s="8">
        <v>0</v>
      </c>
      <c r="I562" s="8">
        <f t="shared" si="47"/>
        <v>0</v>
      </c>
      <c r="J562" s="56">
        <f>VLOOKUP(D562,'Lookup Areas'!$E$4:$G$258,2,FALSE)</f>
        <v>0</v>
      </c>
      <c r="L562" s="57">
        <f t="shared" si="51"/>
        <v>0</v>
      </c>
      <c r="M562" s="8"/>
      <c r="N562" s="8"/>
      <c r="O562" s="8"/>
    </row>
    <row r="563" spans="1:15" x14ac:dyDescent="0.2">
      <c r="A563">
        <v>372</v>
      </c>
      <c r="B563" t="s">
        <v>2066</v>
      </c>
      <c r="C563" t="str">
        <f t="shared" si="48"/>
        <v>0205</v>
      </c>
      <c r="D563" t="str">
        <f t="shared" si="49"/>
        <v>6534</v>
      </c>
      <c r="E563" t="str">
        <f t="shared" si="50"/>
        <v>0005</v>
      </c>
      <c r="F563" t="s">
        <v>2067</v>
      </c>
      <c r="G563" s="8">
        <v>0</v>
      </c>
      <c r="H563" s="8">
        <v>0</v>
      </c>
      <c r="I563" s="8">
        <f t="shared" si="47"/>
        <v>0</v>
      </c>
      <c r="J563" s="56">
        <f>VLOOKUP(D563,'Lookup Areas'!$E$4:$G$258,2,FALSE)</f>
        <v>0</v>
      </c>
      <c r="L563" s="57">
        <f t="shared" si="51"/>
        <v>0</v>
      </c>
      <c r="M563" s="8"/>
      <c r="N563" s="8"/>
      <c r="O563" s="8"/>
    </row>
    <row r="564" spans="1:15" x14ac:dyDescent="0.2">
      <c r="A564">
        <v>566</v>
      </c>
      <c r="B564" t="s">
        <v>2217</v>
      </c>
      <c r="C564" t="str">
        <f t="shared" si="48"/>
        <v>0507</v>
      </c>
      <c r="D564" t="str">
        <f t="shared" si="49"/>
        <v>6534</v>
      </c>
      <c r="E564" t="str">
        <f t="shared" si="50"/>
        <v>0010</v>
      </c>
      <c r="F564" t="s">
        <v>2218</v>
      </c>
      <c r="G564" s="8">
        <v>0</v>
      </c>
      <c r="H564" s="8">
        <v>0</v>
      </c>
      <c r="I564" s="8">
        <f t="shared" si="47"/>
        <v>0</v>
      </c>
      <c r="J564" s="56">
        <f>VLOOKUP(D564,'Lookup Areas'!$E$4:$G$258,2,FALSE)</f>
        <v>0</v>
      </c>
      <c r="L564" s="57">
        <f t="shared" si="51"/>
        <v>0</v>
      </c>
      <c r="M564" s="8"/>
      <c r="N564" s="8"/>
      <c r="O564" s="8"/>
    </row>
    <row r="565" spans="1:15" x14ac:dyDescent="0.2">
      <c r="A565">
        <v>628</v>
      </c>
      <c r="B565" t="s">
        <v>2240</v>
      </c>
      <c r="C565" t="str">
        <f t="shared" si="48"/>
        <v>0701</v>
      </c>
      <c r="D565" t="str">
        <f t="shared" si="49"/>
        <v>6534</v>
      </c>
      <c r="E565" t="str">
        <f t="shared" si="50"/>
        <v>0000</v>
      </c>
      <c r="F565" t="s">
        <v>1787</v>
      </c>
      <c r="G565" s="8">
        <v>0</v>
      </c>
      <c r="H565" s="8">
        <v>0</v>
      </c>
      <c r="I565" s="8">
        <f t="shared" si="47"/>
        <v>0</v>
      </c>
      <c r="J565" s="56">
        <f>VLOOKUP(D565,'Lookup Areas'!$E$4:$G$258,2,FALSE)</f>
        <v>0</v>
      </c>
      <c r="L565" s="57">
        <f t="shared" si="51"/>
        <v>0</v>
      </c>
      <c r="M565" s="8"/>
      <c r="N565" s="8"/>
      <c r="O565" s="8"/>
    </row>
    <row r="566" spans="1:15" x14ac:dyDescent="0.2">
      <c r="A566">
        <v>36</v>
      </c>
      <c r="B566" t="s">
        <v>876</v>
      </c>
      <c r="C566" t="str">
        <f t="shared" si="48"/>
        <v>0101</v>
      </c>
      <c r="D566" t="str">
        <f t="shared" si="49"/>
        <v>6535</v>
      </c>
      <c r="E566" t="str">
        <f t="shared" si="50"/>
        <v>0000</v>
      </c>
      <c r="F566" t="s">
        <v>1572</v>
      </c>
      <c r="G566" s="8">
        <v>1280</v>
      </c>
      <c r="H566" s="8">
        <v>0</v>
      </c>
      <c r="I566" s="8">
        <f t="shared" si="47"/>
        <v>0</v>
      </c>
      <c r="J566" s="56">
        <f>VLOOKUP(D566,'Lookup Areas'!$E$4:$G$258,2,FALSE)</f>
        <v>0</v>
      </c>
      <c r="L566" s="57">
        <f t="shared" si="51"/>
        <v>0</v>
      </c>
      <c r="M566" s="8"/>
      <c r="N566" s="8"/>
      <c r="O566" s="8"/>
    </row>
    <row r="567" spans="1:15" x14ac:dyDescent="0.2">
      <c r="A567">
        <v>70</v>
      </c>
      <c r="B567" t="s">
        <v>901</v>
      </c>
      <c r="C567" t="str">
        <f t="shared" si="48"/>
        <v>0102</v>
      </c>
      <c r="D567" t="str">
        <f t="shared" si="49"/>
        <v>6535</v>
      </c>
      <c r="E567" t="str">
        <f t="shared" si="50"/>
        <v>0000</v>
      </c>
      <c r="F567" t="s">
        <v>1572</v>
      </c>
      <c r="G567" s="8">
        <v>0</v>
      </c>
      <c r="H567" s="8">
        <v>340.53</v>
      </c>
      <c r="I567" s="8">
        <f t="shared" si="47"/>
        <v>908.07999999999993</v>
      </c>
      <c r="J567" s="56">
        <f>VLOOKUP(D567,'Lookup Areas'!$E$4:$G$258,2,FALSE)</f>
        <v>0</v>
      </c>
      <c r="L567" s="57">
        <f t="shared" si="51"/>
        <v>908.07999999999993</v>
      </c>
      <c r="M567" s="8"/>
      <c r="N567" s="8"/>
      <c r="O567" s="8"/>
    </row>
    <row r="568" spans="1:15" x14ac:dyDescent="0.2">
      <c r="A568">
        <v>152</v>
      </c>
      <c r="B568" t="s">
        <v>944</v>
      </c>
      <c r="C568" t="str">
        <f t="shared" si="48"/>
        <v>0201</v>
      </c>
      <c r="D568" t="str">
        <f t="shared" si="49"/>
        <v>6535</v>
      </c>
      <c r="E568" t="str">
        <f t="shared" si="50"/>
        <v>0008</v>
      </c>
      <c r="F568" t="s">
        <v>1572</v>
      </c>
      <c r="G568" s="8">
        <v>8650</v>
      </c>
      <c r="H568" s="8">
        <v>377.93</v>
      </c>
      <c r="I568" s="8">
        <f t="shared" si="47"/>
        <v>1007.8133333333333</v>
      </c>
      <c r="J568" s="56">
        <f>VLOOKUP(D568,'Lookup Areas'!$E$4:$G$258,2,FALSE)</f>
        <v>0</v>
      </c>
      <c r="L568" s="57">
        <f t="shared" si="51"/>
        <v>1007.8133333333333</v>
      </c>
      <c r="M568" s="8"/>
      <c r="N568" s="8"/>
      <c r="O568" s="8"/>
    </row>
    <row r="569" spans="1:15" x14ac:dyDescent="0.2">
      <c r="A569">
        <v>153</v>
      </c>
      <c r="B569" t="s">
        <v>1907</v>
      </c>
      <c r="C569" t="str">
        <f t="shared" si="48"/>
        <v>0201</v>
      </c>
      <c r="D569" t="str">
        <f t="shared" si="49"/>
        <v>6535</v>
      </c>
      <c r="E569" t="str">
        <f t="shared" si="50"/>
        <v>0009</v>
      </c>
      <c r="F569" t="s">
        <v>1572</v>
      </c>
      <c r="G569" s="8">
        <v>0</v>
      </c>
      <c r="H569" s="8">
        <v>0</v>
      </c>
      <c r="I569" s="8">
        <f t="shared" si="47"/>
        <v>0</v>
      </c>
      <c r="J569" s="56">
        <f>VLOOKUP(D569,'Lookup Areas'!$E$4:$G$258,2,FALSE)</f>
        <v>0</v>
      </c>
      <c r="L569" s="57">
        <f t="shared" si="51"/>
        <v>0</v>
      </c>
      <c r="M569" s="8"/>
      <c r="N569" s="8"/>
      <c r="O569" s="8"/>
    </row>
    <row r="570" spans="1:15" x14ac:dyDescent="0.2">
      <c r="A570">
        <v>226</v>
      </c>
      <c r="B570" t="s">
        <v>992</v>
      </c>
      <c r="C570" t="str">
        <f t="shared" si="48"/>
        <v>0202</v>
      </c>
      <c r="D570" t="str">
        <f t="shared" si="49"/>
        <v>6535</v>
      </c>
      <c r="E570" t="str">
        <f t="shared" si="50"/>
        <v>0000</v>
      </c>
      <c r="F570" t="s">
        <v>1572</v>
      </c>
      <c r="G570" s="8">
        <v>50</v>
      </c>
      <c r="H570" s="8">
        <v>0</v>
      </c>
      <c r="I570" s="8">
        <f t="shared" si="47"/>
        <v>0</v>
      </c>
      <c r="J570" s="56">
        <f>VLOOKUP(D570,'Lookup Areas'!$E$4:$G$258,2,FALSE)</f>
        <v>0</v>
      </c>
      <c r="L570" s="57">
        <f t="shared" si="51"/>
        <v>0</v>
      </c>
      <c r="M570" s="8"/>
      <c r="N570" s="8"/>
      <c r="O570" s="8"/>
    </row>
    <row r="571" spans="1:15" x14ac:dyDescent="0.2">
      <c r="A571">
        <v>258</v>
      </c>
      <c r="B571" t="s">
        <v>1017</v>
      </c>
      <c r="C571" t="str">
        <f t="shared" si="48"/>
        <v>0203</v>
      </c>
      <c r="D571" t="str">
        <f t="shared" si="49"/>
        <v>6535</v>
      </c>
      <c r="E571" t="str">
        <f t="shared" si="50"/>
        <v>0000</v>
      </c>
      <c r="F571" t="s">
        <v>1572</v>
      </c>
      <c r="G571" s="8">
        <v>70</v>
      </c>
      <c r="H571" s="8">
        <v>0</v>
      </c>
      <c r="I571" s="8">
        <f t="shared" si="47"/>
        <v>0</v>
      </c>
      <c r="J571" s="56">
        <f>VLOOKUP(D571,'Lookup Areas'!$E$4:$G$258,2,FALSE)</f>
        <v>0</v>
      </c>
      <c r="L571" s="57">
        <f t="shared" si="51"/>
        <v>0</v>
      </c>
      <c r="M571" s="8"/>
      <c r="N571" s="8"/>
      <c r="O571" s="8"/>
    </row>
    <row r="572" spans="1:15" x14ac:dyDescent="0.2">
      <c r="A572">
        <v>373</v>
      </c>
      <c r="B572" t="s">
        <v>1087</v>
      </c>
      <c r="C572" t="str">
        <f t="shared" si="48"/>
        <v>0205</v>
      </c>
      <c r="D572" t="str">
        <f t="shared" si="49"/>
        <v>6535</v>
      </c>
      <c r="E572" t="str">
        <f t="shared" si="50"/>
        <v>0005</v>
      </c>
      <c r="F572" t="s">
        <v>1572</v>
      </c>
      <c r="G572" s="8">
        <v>850</v>
      </c>
      <c r="H572" s="8">
        <v>97920</v>
      </c>
      <c r="I572" s="8">
        <f t="shared" si="47"/>
        <v>261120</v>
      </c>
      <c r="J572" s="56">
        <f>VLOOKUP(D572,'Lookup Areas'!$E$4:$G$258,2,FALSE)</f>
        <v>0</v>
      </c>
      <c r="L572" s="57">
        <f t="shared" si="51"/>
        <v>261120</v>
      </c>
      <c r="M572" s="8"/>
      <c r="N572" s="8"/>
      <c r="O572" s="8"/>
    </row>
    <row r="573" spans="1:15" x14ac:dyDescent="0.2">
      <c r="A573">
        <v>374</v>
      </c>
      <c r="B573" t="s">
        <v>1088</v>
      </c>
      <c r="C573" t="str">
        <f t="shared" si="48"/>
        <v>0205</v>
      </c>
      <c r="D573" t="str">
        <f t="shared" si="49"/>
        <v>6535</v>
      </c>
      <c r="E573" t="str">
        <f t="shared" si="50"/>
        <v>0006</v>
      </c>
      <c r="F573" t="s">
        <v>1572</v>
      </c>
      <c r="G573" s="8">
        <v>45320</v>
      </c>
      <c r="H573" s="8">
        <v>372.02</v>
      </c>
      <c r="I573" s="8">
        <f t="shared" si="47"/>
        <v>992.05333333333328</v>
      </c>
      <c r="J573" s="56">
        <f>VLOOKUP(D573,'Lookup Areas'!$E$4:$G$258,2,FALSE)</f>
        <v>0</v>
      </c>
      <c r="L573" s="57">
        <f t="shared" si="51"/>
        <v>992.05333333333328</v>
      </c>
      <c r="M573" s="8"/>
      <c r="N573" s="8"/>
      <c r="O573" s="8"/>
    </row>
    <row r="574" spans="1:15" x14ac:dyDescent="0.2">
      <c r="A574">
        <v>440</v>
      </c>
      <c r="B574" t="s">
        <v>2105</v>
      </c>
      <c r="C574" t="str">
        <f t="shared" si="48"/>
        <v>0301</v>
      </c>
      <c r="D574" t="str">
        <f t="shared" si="49"/>
        <v>6535</v>
      </c>
      <c r="E574" t="str">
        <f t="shared" si="50"/>
        <v>0000</v>
      </c>
      <c r="F574" t="s">
        <v>1572</v>
      </c>
      <c r="G574" s="8">
        <v>0</v>
      </c>
      <c r="H574" s="8">
        <v>0</v>
      </c>
      <c r="I574" s="8">
        <f t="shared" si="47"/>
        <v>0</v>
      </c>
      <c r="J574" s="56">
        <f>VLOOKUP(D574,'Lookup Areas'!$E$4:$G$258,2,FALSE)</f>
        <v>0</v>
      </c>
      <c r="L574" s="57">
        <f t="shared" si="51"/>
        <v>0</v>
      </c>
      <c r="M574" s="8"/>
      <c r="N574" s="8"/>
      <c r="O574" s="8"/>
    </row>
    <row r="575" spans="1:15" x14ac:dyDescent="0.2">
      <c r="A575">
        <v>498</v>
      </c>
      <c r="B575" t="s">
        <v>2151</v>
      </c>
      <c r="C575" t="str">
        <f t="shared" si="48"/>
        <v>0503</v>
      </c>
      <c r="D575" t="str">
        <f t="shared" si="49"/>
        <v>6535</v>
      </c>
      <c r="E575" t="str">
        <f t="shared" si="50"/>
        <v>0000</v>
      </c>
      <c r="F575" t="s">
        <v>1572</v>
      </c>
      <c r="G575" s="8">
        <v>0</v>
      </c>
      <c r="H575" s="8">
        <v>0</v>
      </c>
      <c r="I575" s="8">
        <f t="shared" si="47"/>
        <v>0</v>
      </c>
      <c r="J575" s="56">
        <f>VLOOKUP(D575,'Lookup Areas'!$E$4:$G$258,2,FALSE)</f>
        <v>0</v>
      </c>
      <c r="L575" s="57">
        <f t="shared" si="51"/>
        <v>0</v>
      </c>
      <c r="M575" s="8"/>
      <c r="N575" s="8"/>
      <c r="O575" s="8"/>
    </row>
    <row r="576" spans="1:15" x14ac:dyDescent="0.2">
      <c r="A576">
        <v>567</v>
      </c>
      <c r="B576" t="s">
        <v>1193</v>
      </c>
      <c r="C576" t="str">
        <f t="shared" si="48"/>
        <v>0507</v>
      </c>
      <c r="D576" t="str">
        <f t="shared" si="49"/>
        <v>6535</v>
      </c>
      <c r="E576" t="str">
        <f t="shared" si="50"/>
        <v>0011</v>
      </c>
      <c r="F576" t="s">
        <v>1572</v>
      </c>
      <c r="G576" s="8">
        <v>22520</v>
      </c>
      <c r="H576" s="8">
        <v>6023.42</v>
      </c>
      <c r="I576" s="8">
        <f t="shared" ref="I576:I639" si="52">H576*$I$5</f>
        <v>16062.453333333333</v>
      </c>
      <c r="J576" s="56">
        <f>VLOOKUP(D576,'Lookup Areas'!$E$4:$G$258,2,FALSE)</f>
        <v>0</v>
      </c>
      <c r="L576" s="57">
        <f t="shared" si="51"/>
        <v>16062.453333333333</v>
      </c>
      <c r="M576" s="8"/>
      <c r="N576" s="8"/>
      <c r="O576" s="8"/>
    </row>
    <row r="577" spans="1:15" x14ac:dyDescent="0.2">
      <c r="A577">
        <v>599</v>
      </c>
      <c r="B577" t="s">
        <v>2229</v>
      </c>
      <c r="C577" t="str">
        <f t="shared" si="48"/>
        <v>0601</v>
      </c>
      <c r="D577" t="str">
        <f t="shared" si="49"/>
        <v>6535</v>
      </c>
      <c r="E577" t="str">
        <f t="shared" si="50"/>
        <v>0000</v>
      </c>
      <c r="F577" t="s">
        <v>1572</v>
      </c>
      <c r="G577" s="8">
        <v>0</v>
      </c>
      <c r="H577" s="8">
        <v>0</v>
      </c>
      <c r="I577" s="8">
        <f t="shared" si="52"/>
        <v>0</v>
      </c>
      <c r="J577" s="56">
        <f>VLOOKUP(D577,'Lookup Areas'!$E$4:$G$258,2,FALSE)</f>
        <v>0</v>
      </c>
      <c r="L577" s="57">
        <f t="shared" si="51"/>
        <v>0</v>
      </c>
      <c r="M577" s="8"/>
      <c r="N577" s="8"/>
      <c r="O577" s="8"/>
    </row>
    <row r="578" spans="1:15" x14ac:dyDescent="0.2">
      <c r="A578">
        <v>629</v>
      </c>
      <c r="B578" t="s">
        <v>2241</v>
      </c>
      <c r="C578" t="str">
        <f t="shared" si="48"/>
        <v>0701</v>
      </c>
      <c r="D578" t="str">
        <f t="shared" si="49"/>
        <v>6535</v>
      </c>
      <c r="E578" t="str">
        <f t="shared" si="50"/>
        <v>0000</v>
      </c>
      <c r="F578" t="s">
        <v>1572</v>
      </c>
      <c r="G578" s="8">
        <v>0</v>
      </c>
      <c r="H578" s="8">
        <v>0</v>
      </c>
      <c r="I578" s="8">
        <f t="shared" si="52"/>
        <v>0</v>
      </c>
      <c r="J578" s="56">
        <f>VLOOKUP(D578,'Lookup Areas'!$E$4:$G$258,2,FALSE)</f>
        <v>0</v>
      </c>
      <c r="L578" s="57">
        <f t="shared" si="51"/>
        <v>0</v>
      </c>
      <c r="M578" s="8"/>
      <c r="N578" s="8"/>
      <c r="O578" s="8"/>
    </row>
    <row r="579" spans="1:15" x14ac:dyDescent="0.2">
      <c r="A579">
        <v>654</v>
      </c>
      <c r="B579" t="s">
        <v>1251</v>
      </c>
      <c r="C579" t="str">
        <f t="shared" si="48"/>
        <v>0702</v>
      </c>
      <c r="D579" t="str">
        <f t="shared" si="49"/>
        <v>6535</v>
      </c>
      <c r="E579" t="str">
        <f t="shared" si="50"/>
        <v>0000</v>
      </c>
      <c r="F579" t="s">
        <v>1572</v>
      </c>
      <c r="G579" s="8">
        <v>330</v>
      </c>
      <c r="H579" s="8">
        <v>1780</v>
      </c>
      <c r="I579" s="8">
        <f t="shared" si="52"/>
        <v>4746.6666666666661</v>
      </c>
      <c r="J579" s="56">
        <f>VLOOKUP(D579,'Lookup Areas'!$E$4:$G$258,2,FALSE)</f>
        <v>0</v>
      </c>
      <c r="L579" s="57">
        <f t="shared" si="51"/>
        <v>4746.6666666666661</v>
      </c>
      <c r="M579" s="8"/>
      <c r="N579" s="8"/>
      <c r="O579" s="8"/>
    </row>
    <row r="580" spans="1:15" x14ac:dyDescent="0.2">
      <c r="A580">
        <v>711</v>
      </c>
      <c r="B580" t="s">
        <v>2308</v>
      </c>
      <c r="C580" t="str">
        <f t="shared" si="48"/>
        <v>0801</v>
      </c>
      <c r="D580" t="str">
        <f t="shared" si="49"/>
        <v>6535</v>
      </c>
      <c r="E580" t="str">
        <f t="shared" si="50"/>
        <v>0015</v>
      </c>
      <c r="F580" t="s">
        <v>1572</v>
      </c>
      <c r="G580" s="8">
        <v>0</v>
      </c>
      <c r="H580" s="8">
        <v>0</v>
      </c>
      <c r="I580" s="8">
        <f t="shared" si="52"/>
        <v>0</v>
      </c>
      <c r="J580" s="56">
        <f>VLOOKUP(D580,'Lookup Areas'!$E$4:$G$258,2,FALSE)</f>
        <v>0</v>
      </c>
      <c r="L580" s="57">
        <f t="shared" si="51"/>
        <v>0</v>
      </c>
      <c r="M580" s="8"/>
      <c r="N580" s="8"/>
      <c r="O580" s="8"/>
    </row>
    <row r="581" spans="1:15" x14ac:dyDescent="0.2">
      <c r="A581">
        <v>786</v>
      </c>
      <c r="B581" t="s">
        <v>1323</v>
      </c>
      <c r="C581" t="str">
        <f t="shared" si="48"/>
        <v>1001</v>
      </c>
      <c r="D581" t="str">
        <f t="shared" si="49"/>
        <v>6535</v>
      </c>
      <c r="E581" t="str">
        <f t="shared" si="50"/>
        <v>0000</v>
      </c>
      <c r="F581" t="s">
        <v>1572</v>
      </c>
      <c r="G581" s="8">
        <v>0</v>
      </c>
      <c r="H581" s="8">
        <v>3290.26</v>
      </c>
      <c r="I581" s="8">
        <f t="shared" si="52"/>
        <v>8774.0266666666666</v>
      </c>
      <c r="J581" s="56">
        <f>VLOOKUP(D581,'Lookup Areas'!$E$4:$G$258,2,FALSE)</f>
        <v>0</v>
      </c>
      <c r="L581" s="57">
        <f t="shared" si="51"/>
        <v>8774.0266666666666</v>
      </c>
      <c r="M581" s="8"/>
      <c r="N581" s="8"/>
      <c r="O581" s="8"/>
    </row>
    <row r="582" spans="1:15" x14ac:dyDescent="0.2">
      <c r="A582">
        <v>787</v>
      </c>
      <c r="B582" t="s">
        <v>1324</v>
      </c>
      <c r="C582" t="str">
        <f t="shared" si="48"/>
        <v>1001</v>
      </c>
      <c r="D582" t="str">
        <f t="shared" si="49"/>
        <v>6535</v>
      </c>
      <c r="E582" t="str">
        <f t="shared" si="50"/>
        <v>0017</v>
      </c>
      <c r="F582" t="s">
        <v>1572</v>
      </c>
      <c r="G582" s="8">
        <v>4030</v>
      </c>
      <c r="H582" s="8">
        <v>4349.24</v>
      </c>
      <c r="I582" s="8">
        <f t="shared" si="52"/>
        <v>11597.973333333332</v>
      </c>
      <c r="J582" s="56">
        <f>VLOOKUP(D582,'Lookup Areas'!$E$4:$G$258,2,FALSE)</f>
        <v>0</v>
      </c>
      <c r="L582" s="57">
        <f t="shared" si="51"/>
        <v>11597.973333333332</v>
      </c>
      <c r="M582" s="8"/>
      <c r="N582" s="8"/>
      <c r="O582" s="8"/>
    </row>
    <row r="583" spans="1:15" x14ac:dyDescent="0.2">
      <c r="A583">
        <v>788</v>
      </c>
      <c r="B583" t="s">
        <v>1325</v>
      </c>
      <c r="C583" t="str">
        <f t="shared" si="48"/>
        <v>1001</v>
      </c>
      <c r="D583" t="str">
        <f t="shared" si="49"/>
        <v>6535</v>
      </c>
      <c r="E583" t="str">
        <f t="shared" si="50"/>
        <v>0018</v>
      </c>
      <c r="F583" t="s">
        <v>1572</v>
      </c>
      <c r="G583" s="8">
        <v>1480</v>
      </c>
      <c r="H583" s="8">
        <v>0</v>
      </c>
      <c r="I583" s="8">
        <f t="shared" si="52"/>
        <v>0</v>
      </c>
      <c r="J583" s="56">
        <f>VLOOKUP(D583,'Lookup Areas'!$E$4:$G$258,2,FALSE)</f>
        <v>0</v>
      </c>
      <c r="L583" s="57">
        <f t="shared" si="51"/>
        <v>0</v>
      </c>
      <c r="M583" s="8"/>
      <c r="N583" s="8"/>
      <c r="O583" s="8"/>
    </row>
    <row r="584" spans="1:15" x14ac:dyDescent="0.2">
      <c r="A584">
        <v>789</v>
      </c>
      <c r="B584" t="s">
        <v>1326</v>
      </c>
      <c r="C584" t="str">
        <f t="shared" ref="C584:C647" si="53">LEFT(B584,4)</f>
        <v>1001</v>
      </c>
      <c r="D584" t="str">
        <f t="shared" ref="D584:D647" si="54">MID(B584,6,4)</f>
        <v>6535</v>
      </c>
      <c r="E584" t="str">
        <f t="shared" ref="E584:E647" si="55">RIGHT(B584,4)</f>
        <v>0019</v>
      </c>
      <c r="F584" t="s">
        <v>1572</v>
      </c>
      <c r="G584" s="8">
        <v>1210</v>
      </c>
      <c r="H584" s="8">
        <v>0</v>
      </c>
      <c r="I584" s="8">
        <f t="shared" si="52"/>
        <v>0</v>
      </c>
      <c r="J584" s="56">
        <f>VLOOKUP(D584,'Lookup Areas'!$E$4:$G$258,2,FALSE)</f>
        <v>0</v>
      </c>
      <c r="L584" s="57">
        <f t="shared" ref="L584:L647" si="56">I584+(I584*J584)</f>
        <v>0</v>
      </c>
      <c r="M584" s="8"/>
      <c r="N584" s="8"/>
      <c r="O584" s="8"/>
    </row>
    <row r="585" spans="1:15" x14ac:dyDescent="0.2">
      <c r="A585">
        <v>860</v>
      </c>
      <c r="B585" t="s">
        <v>1369</v>
      </c>
      <c r="C585" t="str">
        <f t="shared" si="53"/>
        <v>1011</v>
      </c>
      <c r="D585" t="str">
        <f t="shared" si="54"/>
        <v>6535</v>
      </c>
      <c r="E585" t="str">
        <f t="shared" si="55"/>
        <v>0000</v>
      </c>
      <c r="F585" t="s">
        <v>1572</v>
      </c>
      <c r="G585" s="8">
        <v>0</v>
      </c>
      <c r="H585" s="8">
        <v>746.02</v>
      </c>
      <c r="I585" s="8">
        <f t="shared" si="52"/>
        <v>1989.3866666666665</v>
      </c>
      <c r="J585" s="56">
        <f>VLOOKUP(D585,'Lookup Areas'!$E$4:$G$258,2,FALSE)</f>
        <v>0</v>
      </c>
      <c r="L585" s="57">
        <f t="shared" si="56"/>
        <v>1989.3866666666665</v>
      </c>
      <c r="M585" s="8"/>
      <c r="N585" s="8"/>
      <c r="O585" s="8"/>
    </row>
    <row r="586" spans="1:15" x14ac:dyDescent="0.2">
      <c r="A586">
        <v>861</v>
      </c>
      <c r="B586" t="s">
        <v>1370</v>
      </c>
      <c r="C586" t="str">
        <f t="shared" si="53"/>
        <v>1011</v>
      </c>
      <c r="D586" t="str">
        <f t="shared" si="54"/>
        <v>6535</v>
      </c>
      <c r="E586" t="str">
        <f t="shared" si="55"/>
        <v>0017</v>
      </c>
      <c r="F586" t="s">
        <v>1572</v>
      </c>
      <c r="G586" s="8">
        <v>1560</v>
      </c>
      <c r="H586" s="8">
        <v>0</v>
      </c>
      <c r="I586" s="8">
        <f t="shared" si="52"/>
        <v>0</v>
      </c>
      <c r="J586" s="56">
        <f>VLOOKUP(D586,'Lookup Areas'!$E$4:$G$258,2,FALSE)</f>
        <v>0</v>
      </c>
      <c r="L586" s="57">
        <f t="shared" si="56"/>
        <v>0</v>
      </c>
      <c r="M586" s="8"/>
      <c r="N586" s="8"/>
      <c r="O586" s="8"/>
    </row>
    <row r="587" spans="1:15" x14ac:dyDescent="0.2">
      <c r="A587">
        <v>862</v>
      </c>
      <c r="B587" t="s">
        <v>1371</v>
      </c>
      <c r="C587" t="str">
        <f t="shared" si="53"/>
        <v>1011</v>
      </c>
      <c r="D587" t="str">
        <f t="shared" si="54"/>
        <v>6535</v>
      </c>
      <c r="E587" t="str">
        <f t="shared" si="55"/>
        <v>0018</v>
      </c>
      <c r="F587" t="s">
        <v>1572</v>
      </c>
      <c r="G587" s="8">
        <v>570</v>
      </c>
      <c r="H587" s="8">
        <v>0</v>
      </c>
      <c r="I587" s="8">
        <f t="shared" si="52"/>
        <v>0</v>
      </c>
      <c r="J587" s="56">
        <f>VLOOKUP(D587,'Lookup Areas'!$E$4:$G$258,2,FALSE)</f>
        <v>0</v>
      </c>
      <c r="L587" s="57">
        <f t="shared" si="56"/>
        <v>0</v>
      </c>
      <c r="M587" s="8"/>
      <c r="N587" s="8"/>
      <c r="O587" s="8"/>
    </row>
    <row r="588" spans="1:15" x14ac:dyDescent="0.2">
      <c r="A588">
        <v>863</v>
      </c>
      <c r="B588" t="s">
        <v>1372</v>
      </c>
      <c r="C588" t="str">
        <f t="shared" si="53"/>
        <v>1011</v>
      </c>
      <c r="D588" t="str">
        <f t="shared" si="54"/>
        <v>6535</v>
      </c>
      <c r="E588" t="str">
        <f t="shared" si="55"/>
        <v>0019</v>
      </c>
      <c r="F588" t="s">
        <v>1572</v>
      </c>
      <c r="G588" s="8">
        <v>470</v>
      </c>
      <c r="H588" s="8">
        <v>0</v>
      </c>
      <c r="I588" s="8">
        <f t="shared" si="52"/>
        <v>0</v>
      </c>
      <c r="J588" s="56">
        <f>VLOOKUP(D588,'Lookup Areas'!$E$4:$G$258,2,FALSE)</f>
        <v>0</v>
      </c>
      <c r="L588" s="57">
        <f t="shared" si="56"/>
        <v>0</v>
      </c>
      <c r="M588" s="8"/>
      <c r="N588" s="8"/>
      <c r="O588" s="8"/>
    </row>
    <row r="589" spans="1:15" x14ac:dyDescent="0.2">
      <c r="A589">
        <v>927</v>
      </c>
      <c r="B589" t="s">
        <v>1416</v>
      </c>
      <c r="C589" t="str">
        <f t="shared" si="53"/>
        <v>1101</v>
      </c>
      <c r="D589" t="str">
        <f t="shared" si="54"/>
        <v>6535</v>
      </c>
      <c r="E589" t="str">
        <f t="shared" si="55"/>
        <v>0000</v>
      </c>
      <c r="F589" t="s">
        <v>1572</v>
      </c>
      <c r="G589" s="8">
        <v>0</v>
      </c>
      <c r="H589" s="8">
        <v>350.88</v>
      </c>
      <c r="I589" s="8">
        <f t="shared" si="52"/>
        <v>935.68</v>
      </c>
      <c r="J589" s="56">
        <f>VLOOKUP(D589,'Lookup Areas'!$E$4:$G$258,2,FALSE)</f>
        <v>0</v>
      </c>
      <c r="L589" s="57">
        <f t="shared" si="56"/>
        <v>935.68</v>
      </c>
      <c r="M589" s="8"/>
      <c r="N589" s="8"/>
      <c r="O589" s="8"/>
    </row>
    <row r="590" spans="1:15" x14ac:dyDescent="0.2">
      <c r="A590">
        <v>928</v>
      </c>
      <c r="B590" t="s">
        <v>1417</v>
      </c>
      <c r="C590" t="str">
        <f t="shared" si="53"/>
        <v>1101</v>
      </c>
      <c r="D590" t="str">
        <f t="shared" si="54"/>
        <v>6535</v>
      </c>
      <c r="E590" t="str">
        <f t="shared" si="55"/>
        <v>0017</v>
      </c>
      <c r="F590" t="s">
        <v>1572</v>
      </c>
      <c r="G590" s="8">
        <v>7050</v>
      </c>
      <c r="H590" s="8">
        <v>0</v>
      </c>
      <c r="I590" s="8">
        <f t="shared" si="52"/>
        <v>0</v>
      </c>
      <c r="J590" s="56">
        <f>VLOOKUP(D590,'Lookup Areas'!$E$4:$G$258,2,FALSE)</f>
        <v>0</v>
      </c>
      <c r="L590" s="57">
        <f t="shared" si="56"/>
        <v>0</v>
      </c>
      <c r="M590" s="8"/>
      <c r="N590" s="8"/>
      <c r="O590" s="8"/>
    </row>
    <row r="591" spans="1:15" x14ac:dyDescent="0.2">
      <c r="A591">
        <v>929</v>
      </c>
      <c r="B591" t="s">
        <v>1418</v>
      </c>
      <c r="C591" t="str">
        <f t="shared" si="53"/>
        <v>1101</v>
      </c>
      <c r="D591" t="str">
        <f t="shared" si="54"/>
        <v>6535</v>
      </c>
      <c r="E591" t="str">
        <f t="shared" si="55"/>
        <v>0018</v>
      </c>
      <c r="F591" t="s">
        <v>1572</v>
      </c>
      <c r="G591" s="8">
        <v>2590</v>
      </c>
      <c r="H591" s="8">
        <v>0</v>
      </c>
      <c r="I591" s="8">
        <f t="shared" si="52"/>
        <v>0</v>
      </c>
      <c r="J591" s="56">
        <f>VLOOKUP(D591,'Lookup Areas'!$E$4:$G$258,2,FALSE)</f>
        <v>0</v>
      </c>
      <c r="L591" s="57">
        <f t="shared" si="56"/>
        <v>0</v>
      </c>
      <c r="M591" s="8"/>
      <c r="N591" s="8"/>
      <c r="O591" s="8"/>
    </row>
    <row r="592" spans="1:15" x14ac:dyDescent="0.2">
      <c r="A592">
        <v>930</v>
      </c>
      <c r="B592" t="s">
        <v>1419</v>
      </c>
      <c r="C592" t="str">
        <f t="shared" si="53"/>
        <v>1101</v>
      </c>
      <c r="D592" t="str">
        <f t="shared" si="54"/>
        <v>6535</v>
      </c>
      <c r="E592" t="str">
        <f t="shared" si="55"/>
        <v>0019</v>
      </c>
      <c r="F592" t="s">
        <v>1572</v>
      </c>
      <c r="G592" s="8">
        <v>2120</v>
      </c>
      <c r="H592" s="8">
        <v>0</v>
      </c>
      <c r="I592" s="8">
        <f t="shared" si="52"/>
        <v>0</v>
      </c>
      <c r="J592" s="56">
        <f>VLOOKUP(D592,'Lookup Areas'!$E$4:$G$258,2,FALSE)</f>
        <v>0</v>
      </c>
      <c r="L592" s="57">
        <f t="shared" si="56"/>
        <v>0</v>
      </c>
      <c r="M592" s="8"/>
      <c r="N592" s="8"/>
      <c r="O592" s="8"/>
    </row>
    <row r="593" spans="1:15" x14ac:dyDescent="0.2">
      <c r="A593">
        <v>999</v>
      </c>
      <c r="B593" t="s">
        <v>1467</v>
      </c>
      <c r="C593" t="str">
        <f t="shared" si="53"/>
        <v>1201</v>
      </c>
      <c r="D593" t="str">
        <f t="shared" si="54"/>
        <v>6535</v>
      </c>
      <c r="E593" t="str">
        <f t="shared" si="55"/>
        <v>0000</v>
      </c>
      <c r="F593" t="s">
        <v>1572</v>
      </c>
      <c r="G593" s="8">
        <v>0</v>
      </c>
      <c r="H593" s="8">
        <v>17398.580000000002</v>
      </c>
      <c r="I593" s="8">
        <f t="shared" si="52"/>
        <v>46396.213333333333</v>
      </c>
      <c r="J593" s="56">
        <f>VLOOKUP(D593,'Lookup Areas'!$E$4:$G$258,2,FALSE)</f>
        <v>0</v>
      </c>
      <c r="L593" s="57">
        <f t="shared" si="56"/>
        <v>46396.213333333333</v>
      </c>
      <c r="M593" s="8"/>
      <c r="N593" s="8"/>
      <c r="O593" s="8"/>
    </row>
    <row r="594" spans="1:15" x14ac:dyDescent="0.2">
      <c r="A594">
        <v>1000</v>
      </c>
      <c r="B594" t="s">
        <v>1468</v>
      </c>
      <c r="C594" t="str">
        <f t="shared" si="53"/>
        <v>1201</v>
      </c>
      <c r="D594" t="str">
        <f t="shared" si="54"/>
        <v>6535</v>
      </c>
      <c r="E594" t="str">
        <f t="shared" si="55"/>
        <v>0017</v>
      </c>
      <c r="F594" t="s">
        <v>1572</v>
      </c>
      <c r="G594" s="8">
        <v>194170</v>
      </c>
      <c r="H594" s="8">
        <v>665.91</v>
      </c>
      <c r="I594" s="8">
        <f t="shared" si="52"/>
        <v>1775.7599999999998</v>
      </c>
      <c r="J594" s="56">
        <f>VLOOKUP(D594,'Lookup Areas'!$E$4:$G$258,2,FALSE)</f>
        <v>0</v>
      </c>
      <c r="L594" s="57">
        <f t="shared" si="56"/>
        <v>1775.7599999999998</v>
      </c>
      <c r="M594" s="8"/>
      <c r="N594" s="8"/>
      <c r="O594" s="8"/>
    </row>
    <row r="595" spans="1:15" x14ac:dyDescent="0.2">
      <c r="A595">
        <v>1001</v>
      </c>
      <c r="B595" t="s">
        <v>1469</v>
      </c>
      <c r="C595" t="str">
        <f t="shared" si="53"/>
        <v>1201</v>
      </c>
      <c r="D595" t="str">
        <f t="shared" si="54"/>
        <v>6535</v>
      </c>
      <c r="E595" t="str">
        <f t="shared" si="55"/>
        <v>0018</v>
      </c>
      <c r="F595" t="s">
        <v>1572</v>
      </c>
      <c r="G595" s="8">
        <v>71200</v>
      </c>
      <c r="H595" s="8">
        <v>0</v>
      </c>
      <c r="I595" s="8">
        <f t="shared" si="52"/>
        <v>0</v>
      </c>
      <c r="J595" s="56">
        <f>VLOOKUP(D595,'Lookup Areas'!$E$4:$G$258,2,FALSE)</f>
        <v>0</v>
      </c>
      <c r="L595" s="57">
        <f t="shared" si="56"/>
        <v>0</v>
      </c>
      <c r="M595" s="8"/>
      <c r="N595" s="8"/>
      <c r="O595" s="8"/>
    </row>
    <row r="596" spans="1:15" x14ac:dyDescent="0.2">
      <c r="A596">
        <v>1072</v>
      </c>
      <c r="B596" t="s">
        <v>1517</v>
      </c>
      <c r="C596" t="str">
        <f t="shared" si="53"/>
        <v>1301</v>
      </c>
      <c r="D596" t="str">
        <f t="shared" si="54"/>
        <v>6535</v>
      </c>
      <c r="E596" t="str">
        <f t="shared" si="55"/>
        <v>0000</v>
      </c>
      <c r="F596" t="s">
        <v>1572</v>
      </c>
      <c r="G596" s="8">
        <v>0</v>
      </c>
      <c r="H596" s="8">
        <v>6127.25</v>
      </c>
      <c r="I596" s="8">
        <f t="shared" si="52"/>
        <v>16339.333333333332</v>
      </c>
      <c r="J596" s="56">
        <f>VLOOKUP(D596,'Lookup Areas'!$E$4:$G$258,2,FALSE)</f>
        <v>0</v>
      </c>
      <c r="L596" s="57">
        <f t="shared" si="56"/>
        <v>16339.333333333332</v>
      </c>
      <c r="M596" s="8"/>
      <c r="N596" s="8"/>
      <c r="O596" s="8"/>
    </row>
    <row r="597" spans="1:15" x14ac:dyDescent="0.2">
      <c r="A597">
        <v>1073</v>
      </c>
      <c r="B597" t="s">
        <v>1518</v>
      </c>
      <c r="C597" t="str">
        <f t="shared" si="53"/>
        <v>1301</v>
      </c>
      <c r="D597" t="str">
        <f t="shared" si="54"/>
        <v>6535</v>
      </c>
      <c r="E597" t="str">
        <f t="shared" si="55"/>
        <v>0017</v>
      </c>
      <c r="F597" t="s">
        <v>1572</v>
      </c>
      <c r="G597" s="8">
        <v>1400</v>
      </c>
      <c r="H597" s="8">
        <v>0</v>
      </c>
      <c r="I597" s="8">
        <f t="shared" si="52"/>
        <v>0</v>
      </c>
      <c r="J597" s="56">
        <f>VLOOKUP(D597,'Lookup Areas'!$E$4:$G$258,2,FALSE)</f>
        <v>0</v>
      </c>
      <c r="L597" s="57">
        <f t="shared" si="56"/>
        <v>0</v>
      </c>
      <c r="M597" s="8"/>
      <c r="N597" s="8"/>
      <c r="O597" s="8"/>
    </row>
    <row r="598" spans="1:15" x14ac:dyDescent="0.2">
      <c r="A598">
        <v>1074</v>
      </c>
      <c r="B598" t="s">
        <v>1519</v>
      </c>
      <c r="C598" t="str">
        <f t="shared" si="53"/>
        <v>1301</v>
      </c>
      <c r="D598" t="str">
        <f t="shared" si="54"/>
        <v>6535</v>
      </c>
      <c r="E598" t="str">
        <f t="shared" si="55"/>
        <v>0018</v>
      </c>
      <c r="F598" t="s">
        <v>1572</v>
      </c>
      <c r="G598" s="8">
        <v>510</v>
      </c>
      <c r="H598" s="8">
        <v>0</v>
      </c>
      <c r="I598" s="8">
        <f t="shared" si="52"/>
        <v>0</v>
      </c>
      <c r="J598" s="56">
        <f>VLOOKUP(D598,'Lookup Areas'!$E$4:$G$258,2,FALSE)</f>
        <v>0</v>
      </c>
      <c r="L598" s="57">
        <f t="shared" si="56"/>
        <v>0</v>
      </c>
      <c r="M598" s="8"/>
      <c r="N598" s="8"/>
      <c r="O598" s="8"/>
    </row>
    <row r="599" spans="1:15" x14ac:dyDescent="0.2">
      <c r="A599">
        <v>1075</v>
      </c>
      <c r="B599" t="s">
        <v>1520</v>
      </c>
      <c r="C599" t="str">
        <f t="shared" si="53"/>
        <v>1301</v>
      </c>
      <c r="D599" t="str">
        <f t="shared" si="54"/>
        <v>6535</v>
      </c>
      <c r="E599" t="str">
        <f t="shared" si="55"/>
        <v>0019</v>
      </c>
      <c r="F599" t="s">
        <v>1572</v>
      </c>
      <c r="G599" s="8">
        <v>420</v>
      </c>
      <c r="H599" s="8">
        <v>0</v>
      </c>
      <c r="I599" s="8">
        <f t="shared" si="52"/>
        <v>0</v>
      </c>
      <c r="J599" s="56">
        <f>VLOOKUP(D599,'Lookup Areas'!$E$4:$G$258,2,FALSE)</f>
        <v>0</v>
      </c>
      <c r="L599" s="57">
        <f t="shared" si="56"/>
        <v>0</v>
      </c>
      <c r="M599" s="8"/>
      <c r="N599" s="8"/>
      <c r="O599" s="8"/>
    </row>
    <row r="600" spans="1:15" x14ac:dyDescent="0.2">
      <c r="A600">
        <v>441</v>
      </c>
      <c r="B600" t="s">
        <v>2106</v>
      </c>
      <c r="C600" t="str">
        <f t="shared" si="53"/>
        <v>0301</v>
      </c>
      <c r="D600" t="str">
        <f t="shared" si="54"/>
        <v>6536</v>
      </c>
      <c r="E600" t="str">
        <f t="shared" si="55"/>
        <v>0000</v>
      </c>
      <c r="F600" t="s">
        <v>2107</v>
      </c>
      <c r="G600" s="8">
        <v>0</v>
      </c>
      <c r="H600" s="8">
        <v>0</v>
      </c>
      <c r="I600" s="8">
        <f t="shared" si="52"/>
        <v>0</v>
      </c>
      <c r="J600" s="56">
        <f>VLOOKUP(D600,'Lookup Areas'!$E$4:$G$258,2,FALSE)</f>
        <v>0</v>
      </c>
      <c r="L600" s="57">
        <f t="shared" si="56"/>
        <v>0</v>
      </c>
      <c r="M600" s="8"/>
      <c r="N600" s="8"/>
      <c r="O600" s="8"/>
    </row>
    <row r="601" spans="1:15" x14ac:dyDescent="0.2">
      <c r="A601">
        <v>751</v>
      </c>
      <c r="B601" t="s">
        <v>2347</v>
      </c>
      <c r="C601" t="str">
        <f t="shared" si="53"/>
        <v>0903</v>
      </c>
      <c r="D601" t="str">
        <f t="shared" si="54"/>
        <v>6536</v>
      </c>
      <c r="E601" t="str">
        <f t="shared" si="55"/>
        <v>0000</v>
      </c>
      <c r="F601" t="s">
        <v>2107</v>
      </c>
      <c r="G601" s="8">
        <v>0</v>
      </c>
      <c r="H601" s="8">
        <v>0</v>
      </c>
      <c r="I601" s="8">
        <f t="shared" si="52"/>
        <v>0</v>
      </c>
      <c r="J601" s="56">
        <f>VLOOKUP(D601,'Lookup Areas'!$E$4:$G$258,2,FALSE)</f>
        <v>0</v>
      </c>
      <c r="L601" s="57">
        <f t="shared" si="56"/>
        <v>0</v>
      </c>
      <c r="M601" s="8"/>
      <c r="N601" s="8"/>
      <c r="O601" s="8"/>
    </row>
    <row r="602" spans="1:15" x14ac:dyDescent="0.2">
      <c r="A602">
        <v>1002</v>
      </c>
      <c r="B602" t="s">
        <v>1470</v>
      </c>
      <c r="C602" t="str">
        <f t="shared" si="53"/>
        <v>1201</v>
      </c>
      <c r="D602" t="str">
        <f t="shared" si="54"/>
        <v>6536</v>
      </c>
      <c r="E602" t="str">
        <f t="shared" si="55"/>
        <v>0019</v>
      </c>
      <c r="F602" t="s">
        <v>2466</v>
      </c>
      <c r="G602" s="8">
        <v>58250</v>
      </c>
      <c r="H602" s="8">
        <v>259.85000000000002</v>
      </c>
      <c r="I602" s="8">
        <f t="shared" si="52"/>
        <v>692.93333333333339</v>
      </c>
      <c r="J602" s="56">
        <f>VLOOKUP(D602,'Lookup Areas'!$E$4:$G$258,2,FALSE)</f>
        <v>0</v>
      </c>
      <c r="L602" s="57">
        <f t="shared" si="56"/>
        <v>692.93333333333339</v>
      </c>
      <c r="M602" s="8"/>
      <c r="N602" s="8"/>
      <c r="O602" s="8"/>
    </row>
    <row r="603" spans="1:15" x14ac:dyDescent="0.2">
      <c r="A603">
        <v>154</v>
      </c>
      <c r="B603" t="s">
        <v>1908</v>
      </c>
      <c r="C603" t="str">
        <f t="shared" si="53"/>
        <v>0201</v>
      </c>
      <c r="D603" t="str">
        <f t="shared" si="54"/>
        <v>6537</v>
      </c>
      <c r="E603" t="str">
        <f t="shared" si="55"/>
        <v>0008</v>
      </c>
      <c r="F603" t="s">
        <v>1909</v>
      </c>
      <c r="G603" s="8">
        <v>0</v>
      </c>
      <c r="H603" s="8">
        <v>0</v>
      </c>
      <c r="I603" s="8">
        <f t="shared" si="52"/>
        <v>0</v>
      </c>
      <c r="J603" s="56">
        <f>VLOOKUP(D603,'Lookup Areas'!$E$4:$G$258,2,FALSE)</f>
        <v>0</v>
      </c>
      <c r="L603" s="57">
        <f t="shared" si="56"/>
        <v>0</v>
      </c>
      <c r="M603" s="8"/>
      <c r="N603" s="8"/>
      <c r="O603" s="8"/>
    </row>
    <row r="604" spans="1:15" x14ac:dyDescent="0.2">
      <c r="A604">
        <v>37</v>
      </c>
      <c r="B604" t="s">
        <v>877</v>
      </c>
      <c r="C604" t="str">
        <f t="shared" si="53"/>
        <v>0101</v>
      </c>
      <c r="D604" t="str">
        <f t="shared" si="54"/>
        <v>6538</v>
      </c>
      <c r="E604" t="str">
        <f t="shared" si="55"/>
        <v>0000</v>
      </c>
      <c r="F604" t="s">
        <v>1788</v>
      </c>
      <c r="G604" s="8">
        <v>9920</v>
      </c>
      <c r="H604" s="8">
        <v>3979.55</v>
      </c>
      <c r="I604" s="8">
        <f t="shared" si="52"/>
        <v>10612.133333333333</v>
      </c>
      <c r="J604" s="56">
        <f>VLOOKUP(D604,'Lookup Areas'!$E$4:$G$258,2,FALSE)</f>
        <v>0</v>
      </c>
      <c r="L604" s="57">
        <f t="shared" si="56"/>
        <v>10612.133333333333</v>
      </c>
      <c r="M604" s="8"/>
      <c r="N604" s="8"/>
      <c r="O604" s="8"/>
    </row>
    <row r="605" spans="1:15" x14ac:dyDescent="0.2">
      <c r="A605">
        <v>71</v>
      </c>
      <c r="B605" t="s">
        <v>902</v>
      </c>
      <c r="C605" t="str">
        <f t="shared" si="53"/>
        <v>0102</v>
      </c>
      <c r="D605" t="str">
        <f t="shared" si="54"/>
        <v>6538</v>
      </c>
      <c r="E605" t="str">
        <f t="shared" si="55"/>
        <v>0000</v>
      </c>
      <c r="F605" t="s">
        <v>1788</v>
      </c>
      <c r="G605" s="8">
        <v>17980</v>
      </c>
      <c r="H605" s="8">
        <v>3241.89</v>
      </c>
      <c r="I605" s="8">
        <f t="shared" si="52"/>
        <v>8645.0399999999991</v>
      </c>
      <c r="J605" s="56">
        <f>VLOOKUP(D605,'Lookup Areas'!$E$4:$G$258,2,FALSE)</f>
        <v>0</v>
      </c>
      <c r="L605" s="57">
        <f t="shared" si="56"/>
        <v>8645.0399999999991</v>
      </c>
      <c r="M605" s="8"/>
      <c r="N605" s="8"/>
      <c r="O605" s="8"/>
    </row>
    <row r="606" spans="1:15" x14ac:dyDescent="0.2">
      <c r="A606">
        <v>155</v>
      </c>
      <c r="B606" t="s">
        <v>945</v>
      </c>
      <c r="C606" t="str">
        <f t="shared" si="53"/>
        <v>0201</v>
      </c>
      <c r="D606" t="str">
        <f t="shared" si="54"/>
        <v>6538</v>
      </c>
      <c r="E606" t="str">
        <f t="shared" si="55"/>
        <v>0007</v>
      </c>
      <c r="F606" t="s">
        <v>1594</v>
      </c>
      <c r="G606" s="8">
        <v>8440</v>
      </c>
      <c r="H606" s="8">
        <v>1354.65</v>
      </c>
      <c r="I606" s="8">
        <f t="shared" si="52"/>
        <v>3612.4</v>
      </c>
      <c r="J606" s="56">
        <f>VLOOKUP(D606,'Lookup Areas'!$E$4:$G$258,2,FALSE)</f>
        <v>0</v>
      </c>
      <c r="L606" s="57">
        <f t="shared" si="56"/>
        <v>3612.4</v>
      </c>
      <c r="M606" s="8"/>
      <c r="N606" s="8"/>
      <c r="O606" s="8"/>
    </row>
    <row r="607" spans="1:15" x14ac:dyDescent="0.2">
      <c r="A607">
        <v>375</v>
      </c>
      <c r="B607" t="s">
        <v>1089</v>
      </c>
      <c r="C607" t="str">
        <f t="shared" si="53"/>
        <v>0205</v>
      </c>
      <c r="D607" t="str">
        <f t="shared" si="54"/>
        <v>6538</v>
      </c>
      <c r="E607" t="str">
        <f t="shared" si="55"/>
        <v>0003</v>
      </c>
      <c r="F607" t="s">
        <v>1662</v>
      </c>
      <c r="G607" s="8">
        <v>9040</v>
      </c>
      <c r="H607" s="8">
        <v>2323.94</v>
      </c>
      <c r="I607" s="8">
        <f t="shared" si="52"/>
        <v>6197.1733333333332</v>
      </c>
      <c r="J607" s="56">
        <f>VLOOKUP(D607,'Lookup Areas'!$E$4:$G$258,2,FALSE)</f>
        <v>0</v>
      </c>
      <c r="L607" s="57">
        <f t="shared" si="56"/>
        <v>6197.1733333333332</v>
      </c>
      <c r="M607" s="8"/>
      <c r="N607" s="8"/>
      <c r="O607" s="8"/>
    </row>
    <row r="608" spans="1:15" x14ac:dyDescent="0.2">
      <c r="A608">
        <v>376</v>
      </c>
      <c r="B608" t="s">
        <v>1090</v>
      </c>
      <c r="C608" t="str">
        <f t="shared" si="53"/>
        <v>0205</v>
      </c>
      <c r="D608" t="str">
        <f t="shared" si="54"/>
        <v>6538</v>
      </c>
      <c r="E608" t="str">
        <f t="shared" si="55"/>
        <v>0004</v>
      </c>
      <c r="F608" t="s">
        <v>1663</v>
      </c>
      <c r="G608" s="8">
        <v>1390</v>
      </c>
      <c r="H608" s="8">
        <v>16400</v>
      </c>
      <c r="I608" s="8">
        <f t="shared" si="52"/>
        <v>43733.333333333328</v>
      </c>
      <c r="J608" s="56">
        <f>VLOOKUP(D608,'Lookup Areas'!$E$4:$G$258,2,FALSE)</f>
        <v>0</v>
      </c>
      <c r="L608" s="57">
        <f t="shared" si="56"/>
        <v>43733.333333333328</v>
      </c>
      <c r="M608" s="8"/>
      <c r="N608" s="8"/>
      <c r="O608" s="8"/>
    </row>
    <row r="609" spans="1:15" x14ac:dyDescent="0.2">
      <c r="A609">
        <v>568</v>
      </c>
      <c r="B609" t="s">
        <v>1194</v>
      </c>
      <c r="C609" t="str">
        <f t="shared" si="53"/>
        <v>0507</v>
      </c>
      <c r="D609" t="str">
        <f t="shared" si="54"/>
        <v>6538</v>
      </c>
      <c r="E609" t="str">
        <f t="shared" si="55"/>
        <v>0010</v>
      </c>
      <c r="F609" t="s">
        <v>1698</v>
      </c>
      <c r="G609" s="8">
        <v>7730</v>
      </c>
      <c r="H609" s="8">
        <v>0</v>
      </c>
      <c r="I609" s="8">
        <f t="shared" si="52"/>
        <v>0</v>
      </c>
      <c r="J609" s="56">
        <f>VLOOKUP(D609,'Lookup Areas'!$E$4:$G$258,2,FALSE)</f>
        <v>0</v>
      </c>
      <c r="L609" s="57">
        <f t="shared" si="56"/>
        <v>0</v>
      </c>
      <c r="M609" s="8"/>
      <c r="N609" s="8"/>
      <c r="O609" s="8"/>
    </row>
    <row r="610" spans="1:15" x14ac:dyDescent="0.2">
      <c r="A610">
        <v>630</v>
      </c>
      <c r="B610" t="s">
        <v>2242</v>
      </c>
      <c r="C610" t="str">
        <f t="shared" si="53"/>
        <v>0701</v>
      </c>
      <c r="D610" t="str">
        <f t="shared" si="54"/>
        <v>6538</v>
      </c>
      <c r="E610" t="str">
        <f t="shared" si="55"/>
        <v>0000</v>
      </c>
      <c r="F610" t="s">
        <v>1788</v>
      </c>
      <c r="G610" s="8">
        <v>0</v>
      </c>
      <c r="H610" s="8">
        <v>0</v>
      </c>
      <c r="I610" s="8">
        <f t="shared" si="52"/>
        <v>0</v>
      </c>
      <c r="J610" s="56">
        <f>VLOOKUP(D610,'Lookup Areas'!$E$4:$G$258,2,FALSE)</f>
        <v>0</v>
      </c>
      <c r="L610" s="57">
        <f t="shared" si="56"/>
        <v>0</v>
      </c>
      <c r="M610" s="8"/>
      <c r="N610" s="8"/>
      <c r="O610" s="8"/>
    </row>
    <row r="611" spans="1:15" x14ac:dyDescent="0.2">
      <c r="A611">
        <v>1003</v>
      </c>
      <c r="B611" t="s">
        <v>2467</v>
      </c>
      <c r="C611" t="str">
        <f t="shared" si="53"/>
        <v>1201</v>
      </c>
      <c r="D611" t="str">
        <f t="shared" si="54"/>
        <v>6538</v>
      </c>
      <c r="E611" t="str">
        <f t="shared" si="55"/>
        <v>0000</v>
      </c>
      <c r="F611" t="s">
        <v>1788</v>
      </c>
      <c r="G611" s="8">
        <v>0</v>
      </c>
      <c r="H611" s="8">
        <v>0</v>
      </c>
      <c r="I611" s="8">
        <f t="shared" si="52"/>
        <v>0</v>
      </c>
      <c r="J611" s="56">
        <f>VLOOKUP(D611,'Lookup Areas'!$E$4:$G$258,2,FALSE)</f>
        <v>0</v>
      </c>
      <c r="L611" s="57">
        <f t="shared" si="56"/>
        <v>0</v>
      </c>
      <c r="M611" s="8"/>
      <c r="N611" s="8"/>
      <c r="O611" s="8"/>
    </row>
    <row r="612" spans="1:15" x14ac:dyDescent="0.2">
      <c r="A612">
        <v>38</v>
      </c>
      <c r="B612" t="s">
        <v>878</v>
      </c>
      <c r="C612" t="str">
        <f t="shared" si="53"/>
        <v>0101</v>
      </c>
      <c r="D612" t="str">
        <f t="shared" si="54"/>
        <v>6539</v>
      </c>
      <c r="E612" t="str">
        <f t="shared" si="55"/>
        <v>0000</v>
      </c>
      <c r="F612" t="s">
        <v>1789</v>
      </c>
      <c r="G612" s="8">
        <v>200000</v>
      </c>
      <c r="H612" s="8">
        <v>2680</v>
      </c>
      <c r="I612" s="8">
        <f t="shared" si="52"/>
        <v>7146.6666666666661</v>
      </c>
      <c r="J612" s="56">
        <f>VLOOKUP(D612,'Lookup Areas'!$E$4:$G$258,2,FALSE)</f>
        <v>0</v>
      </c>
      <c r="L612" s="57">
        <f>G612</f>
        <v>200000</v>
      </c>
      <c r="M612" s="8"/>
      <c r="N612" s="8"/>
      <c r="O612" s="8"/>
    </row>
    <row r="613" spans="1:15" x14ac:dyDescent="0.2">
      <c r="A613">
        <v>72</v>
      </c>
      <c r="B613" t="s">
        <v>1812</v>
      </c>
      <c r="C613" t="str">
        <f t="shared" si="53"/>
        <v>0102</v>
      </c>
      <c r="D613" t="str">
        <f t="shared" si="54"/>
        <v>6539</v>
      </c>
      <c r="E613" t="str">
        <f t="shared" si="55"/>
        <v>0000</v>
      </c>
      <c r="F613" t="s">
        <v>1789</v>
      </c>
      <c r="G613" s="8">
        <v>0</v>
      </c>
      <c r="H613" s="8">
        <v>0</v>
      </c>
      <c r="I613" s="8">
        <f t="shared" si="52"/>
        <v>0</v>
      </c>
      <c r="J613" s="56">
        <f>VLOOKUP(D613,'Lookup Areas'!$E$4:$G$258,2,FALSE)</f>
        <v>0</v>
      </c>
      <c r="L613" s="57">
        <f t="shared" si="56"/>
        <v>0</v>
      </c>
      <c r="M613" s="8"/>
      <c r="N613" s="8"/>
      <c r="O613" s="8"/>
    </row>
    <row r="614" spans="1:15" x14ac:dyDescent="0.2">
      <c r="A614">
        <v>156</v>
      </c>
      <c r="B614" t="s">
        <v>1910</v>
      </c>
      <c r="C614" t="str">
        <f t="shared" si="53"/>
        <v>0201</v>
      </c>
      <c r="D614" t="str">
        <f t="shared" si="54"/>
        <v>6539</v>
      </c>
      <c r="E614" t="str">
        <f t="shared" si="55"/>
        <v>0008</v>
      </c>
      <c r="F614" t="s">
        <v>1911</v>
      </c>
      <c r="G614" s="8">
        <v>0</v>
      </c>
      <c r="H614" s="8">
        <v>0</v>
      </c>
      <c r="I614" s="8">
        <f t="shared" si="52"/>
        <v>0</v>
      </c>
      <c r="J614" s="56">
        <f>VLOOKUP(D614,'Lookup Areas'!$E$4:$G$258,2,FALSE)</f>
        <v>0</v>
      </c>
      <c r="L614" s="57">
        <f t="shared" si="56"/>
        <v>0</v>
      </c>
      <c r="M614" s="8"/>
      <c r="N614" s="8"/>
      <c r="O614" s="8"/>
    </row>
    <row r="615" spans="1:15" x14ac:dyDescent="0.2">
      <c r="A615">
        <v>157</v>
      </c>
      <c r="B615" t="s">
        <v>1912</v>
      </c>
      <c r="C615" t="str">
        <f t="shared" si="53"/>
        <v>0201</v>
      </c>
      <c r="D615" t="str">
        <f t="shared" si="54"/>
        <v>6539</v>
      </c>
      <c r="E615" t="str">
        <f t="shared" si="55"/>
        <v>0009</v>
      </c>
      <c r="F615" t="s">
        <v>1913</v>
      </c>
      <c r="G615" s="8">
        <v>0</v>
      </c>
      <c r="H615" s="8">
        <v>0</v>
      </c>
      <c r="I615" s="8">
        <f t="shared" si="52"/>
        <v>0</v>
      </c>
      <c r="J615" s="56">
        <f>VLOOKUP(D615,'Lookup Areas'!$E$4:$G$258,2,FALSE)</f>
        <v>0</v>
      </c>
      <c r="L615" s="57">
        <f t="shared" si="56"/>
        <v>0</v>
      </c>
      <c r="M615" s="8"/>
      <c r="N615" s="8"/>
      <c r="O615" s="8"/>
    </row>
    <row r="616" spans="1:15" x14ac:dyDescent="0.2">
      <c r="A616">
        <v>227</v>
      </c>
      <c r="B616" t="s">
        <v>993</v>
      </c>
      <c r="C616" t="str">
        <f t="shared" si="53"/>
        <v>0202</v>
      </c>
      <c r="D616" t="str">
        <f t="shared" si="54"/>
        <v>6539</v>
      </c>
      <c r="E616" t="str">
        <f t="shared" si="55"/>
        <v>0000</v>
      </c>
      <c r="F616" t="s">
        <v>1789</v>
      </c>
      <c r="G616" s="8">
        <v>200000</v>
      </c>
      <c r="H616" s="8">
        <v>12783</v>
      </c>
      <c r="I616" s="8">
        <f t="shared" si="52"/>
        <v>34088</v>
      </c>
      <c r="J616" s="56">
        <f>VLOOKUP(D616,'Lookup Areas'!$E$4:$G$258,2,FALSE)</f>
        <v>0</v>
      </c>
      <c r="L616" s="57">
        <f t="shared" si="56"/>
        <v>34088</v>
      </c>
      <c r="M616" s="8"/>
      <c r="N616" s="8"/>
      <c r="O616" s="8"/>
    </row>
    <row r="617" spans="1:15" x14ac:dyDescent="0.2">
      <c r="A617">
        <v>377</v>
      </c>
      <c r="B617" t="s">
        <v>1091</v>
      </c>
      <c r="C617" t="str">
        <f t="shared" si="53"/>
        <v>0205</v>
      </c>
      <c r="D617" t="str">
        <f t="shared" si="54"/>
        <v>6539</v>
      </c>
      <c r="E617" t="str">
        <f t="shared" si="55"/>
        <v>0005</v>
      </c>
      <c r="F617" t="s">
        <v>2068</v>
      </c>
      <c r="G617" s="8">
        <v>0</v>
      </c>
      <c r="H617" s="8">
        <v>66950</v>
      </c>
      <c r="I617" s="8">
        <f t="shared" si="52"/>
        <v>178533.33333333331</v>
      </c>
      <c r="J617" s="56">
        <f>VLOOKUP(D617,'Lookup Areas'!$E$4:$G$258,2,FALSE)</f>
        <v>0</v>
      </c>
      <c r="L617" s="57">
        <f t="shared" si="56"/>
        <v>178533.33333333331</v>
      </c>
      <c r="M617" s="8"/>
      <c r="N617" s="8"/>
      <c r="O617" s="8"/>
    </row>
    <row r="618" spans="1:15" x14ac:dyDescent="0.2">
      <c r="A618">
        <v>378</v>
      </c>
      <c r="B618" t="s">
        <v>1092</v>
      </c>
      <c r="C618" t="str">
        <f t="shared" si="53"/>
        <v>0205</v>
      </c>
      <c r="D618" t="str">
        <f t="shared" si="54"/>
        <v>6539</v>
      </c>
      <c r="E618" t="str">
        <f t="shared" si="55"/>
        <v>0006</v>
      </c>
      <c r="F618" t="s">
        <v>2069</v>
      </c>
      <c r="G618" s="8">
        <v>0</v>
      </c>
      <c r="H618" s="8">
        <v>2100</v>
      </c>
      <c r="I618" s="8">
        <f t="shared" si="52"/>
        <v>5600</v>
      </c>
      <c r="J618" s="56">
        <f>VLOOKUP(D618,'Lookup Areas'!$E$4:$G$258,2,FALSE)</f>
        <v>0</v>
      </c>
      <c r="L618" s="57">
        <f t="shared" si="56"/>
        <v>5600</v>
      </c>
      <c r="M618" s="8"/>
      <c r="N618" s="8"/>
      <c r="O618" s="8"/>
    </row>
    <row r="619" spans="1:15" x14ac:dyDescent="0.2">
      <c r="A619">
        <v>442</v>
      </c>
      <c r="B619" t="s">
        <v>2108</v>
      </c>
      <c r="C619" t="str">
        <f t="shared" si="53"/>
        <v>0301</v>
      </c>
      <c r="D619" t="str">
        <f t="shared" si="54"/>
        <v>6539</v>
      </c>
      <c r="E619" t="str">
        <f t="shared" si="55"/>
        <v>0000</v>
      </c>
      <c r="F619" t="s">
        <v>1789</v>
      </c>
      <c r="G619" s="8">
        <v>0</v>
      </c>
      <c r="H619" s="8">
        <v>0</v>
      </c>
      <c r="I619" s="8">
        <f t="shared" si="52"/>
        <v>0</v>
      </c>
      <c r="J619" s="56">
        <f>VLOOKUP(D619,'Lookup Areas'!$E$4:$G$258,2,FALSE)</f>
        <v>0</v>
      </c>
      <c r="L619" s="57">
        <f t="shared" si="56"/>
        <v>0</v>
      </c>
      <c r="M619" s="8"/>
      <c r="N619" s="8"/>
      <c r="O619" s="8"/>
    </row>
    <row r="620" spans="1:15" x14ac:dyDescent="0.2">
      <c r="A620">
        <v>471</v>
      </c>
      <c r="B620" t="s">
        <v>2128</v>
      </c>
      <c r="C620" t="str">
        <f t="shared" si="53"/>
        <v>0501</v>
      </c>
      <c r="D620" t="str">
        <f t="shared" si="54"/>
        <v>6539</v>
      </c>
      <c r="E620" t="str">
        <f t="shared" si="55"/>
        <v>0000</v>
      </c>
      <c r="F620" t="s">
        <v>1789</v>
      </c>
      <c r="G620" s="8">
        <v>0</v>
      </c>
      <c r="H620" s="8">
        <v>0</v>
      </c>
      <c r="I620" s="8">
        <f t="shared" si="52"/>
        <v>0</v>
      </c>
      <c r="J620" s="56">
        <f>VLOOKUP(D620,'Lookup Areas'!$E$4:$G$258,2,FALSE)</f>
        <v>0</v>
      </c>
      <c r="L620" s="57">
        <f t="shared" si="56"/>
        <v>0</v>
      </c>
      <c r="M620" s="8"/>
      <c r="N620" s="8"/>
      <c r="O620" s="8"/>
    </row>
    <row r="621" spans="1:15" x14ac:dyDescent="0.2">
      <c r="A621">
        <v>569</v>
      </c>
      <c r="B621" t="s">
        <v>2219</v>
      </c>
      <c r="C621" t="str">
        <f t="shared" si="53"/>
        <v>0507</v>
      </c>
      <c r="D621" t="str">
        <f t="shared" si="54"/>
        <v>6539</v>
      </c>
      <c r="E621" t="str">
        <f t="shared" si="55"/>
        <v>0011</v>
      </c>
      <c r="F621" t="s">
        <v>2220</v>
      </c>
      <c r="G621" s="8">
        <v>0</v>
      </c>
      <c r="H621" s="8">
        <v>0</v>
      </c>
      <c r="I621" s="8">
        <f t="shared" si="52"/>
        <v>0</v>
      </c>
      <c r="J621" s="56">
        <f>VLOOKUP(D621,'Lookup Areas'!$E$4:$G$258,2,FALSE)</f>
        <v>0</v>
      </c>
      <c r="L621" s="57">
        <f t="shared" si="56"/>
        <v>0</v>
      </c>
      <c r="M621" s="8"/>
      <c r="N621" s="8"/>
      <c r="O621" s="8"/>
    </row>
    <row r="622" spans="1:15" x14ac:dyDescent="0.2">
      <c r="A622">
        <v>600</v>
      </c>
      <c r="B622" t="s">
        <v>2230</v>
      </c>
      <c r="C622" t="str">
        <f t="shared" si="53"/>
        <v>0601</v>
      </c>
      <c r="D622" t="str">
        <f t="shared" si="54"/>
        <v>6539</v>
      </c>
      <c r="E622" t="str">
        <f t="shared" si="55"/>
        <v>0000</v>
      </c>
      <c r="F622" t="s">
        <v>1789</v>
      </c>
      <c r="G622" s="8">
        <v>0</v>
      </c>
      <c r="H622" s="8">
        <v>0</v>
      </c>
      <c r="I622" s="8">
        <f t="shared" si="52"/>
        <v>0</v>
      </c>
      <c r="J622" s="56">
        <f>VLOOKUP(D622,'Lookup Areas'!$E$4:$G$258,2,FALSE)</f>
        <v>0</v>
      </c>
      <c r="L622" s="57">
        <f t="shared" si="56"/>
        <v>0</v>
      </c>
      <c r="M622" s="8"/>
      <c r="N622" s="8"/>
      <c r="O622" s="8"/>
    </row>
    <row r="623" spans="1:15" x14ac:dyDescent="0.2">
      <c r="A623">
        <v>631</v>
      </c>
      <c r="B623" t="s">
        <v>2243</v>
      </c>
      <c r="C623" t="str">
        <f t="shared" si="53"/>
        <v>0701</v>
      </c>
      <c r="D623" t="str">
        <f t="shared" si="54"/>
        <v>6539</v>
      </c>
      <c r="E623" t="str">
        <f t="shared" si="55"/>
        <v>0000</v>
      </c>
      <c r="F623" t="s">
        <v>1789</v>
      </c>
      <c r="G623" s="8">
        <v>0</v>
      </c>
      <c r="H623" s="8">
        <v>0</v>
      </c>
      <c r="I623" s="8">
        <f t="shared" si="52"/>
        <v>0</v>
      </c>
      <c r="J623" s="56">
        <f>VLOOKUP(D623,'Lookup Areas'!$E$4:$G$258,2,FALSE)</f>
        <v>0</v>
      </c>
      <c r="L623" s="57">
        <f t="shared" si="56"/>
        <v>0</v>
      </c>
      <c r="M623" s="8"/>
      <c r="N623" s="8"/>
      <c r="O623" s="8"/>
    </row>
    <row r="624" spans="1:15" x14ac:dyDescent="0.2">
      <c r="A624">
        <v>712</v>
      </c>
      <c r="B624" t="s">
        <v>2309</v>
      </c>
      <c r="C624" t="str">
        <f t="shared" si="53"/>
        <v>0801</v>
      </c>
      <c r="D624" t="str">
        <f t="shared" si="54"/>
        <v>6539</v>
      </c>
      <c r="E624" t="str">
        <f t="shared" si="55"/>
        <v>0015</v>
      </c>
      <c r="F624" t="s">
        <v>2310</v>
      </c>
      <c r="G624" s="8">
        <v>0</v>
      </c>
      <c r="H624" s="8">
        <v>0</v>
      </c>
      <c r="I624" s="8">
        <f t="shared" si="52"/>
        <v>0</v>
      </c>
      <c r="J624" s="56">
        <f>VLOOKUP(D624,'Lookup Areas'!$E$4:$G$258,2,FALSE)</f>
        <v>0</v>
      </c>
      <c r="L624" s="57">
        <f t="shared" si="56"/>
        <v>0</v>
      </c>
      <c r="M624" s="8"/>
      <c r="N624" s="8"/>
      <c r="O624" s="8"/>
    </row>
    <row r="625" spans="1:15" x14ac:dyDescent="0.2">
      <c r="A625">
        <v>752</v>
      </c>
      <c r="B625" t="s">
        <v>2348</v>
      </c>
      <c r="C625" t="str">
        <f t="shared" si="53"/>
        <v>0903</v>
      </c>
      <c r="D625" t="str">
        <f t="shared" si="54"/>
        <v>6539</v>
      </c>
      <c r="E625" t="str">
        <f t="shared" si="55"/>
        <v>0000</v>
      </c>
      <c r="F625" t="s">
        <v>1789</v>
      </c>
      <c r="G625" s="8">
        <v>0</v>
      </c>
      <c r="H625" s="8">
        <v>0</v>
      </c>
      <c r="I625" s="8">
        <f t="shared" si="52"/>
        <v>0</v>
      </c>
      <c r="J625" s="56">
        <f>VLOOKUP(D625,'Lookup Areas'!$E$4:$G$258,2,FALSE)</f>
        <v>0</v>
      </c>
      <c r="L625" s="57">
        <f t="shared" si="56"/>
        <v>0</v>
      </c>
      <c r="M625" s="8"/>
      <c r="N625" s="8"/>
      <c r="O625" s="8"/>
    </row>
    <row r="626" spans="1:15" x14ac:dyDescent="0.2">
      <c r="A626">
        <v>790</v>
      </c>
      <c r="B626" t="s">
        <v>2370</v>
      </c>
      <c r="C626" t="str">
        <f t="shared" si="53"/>
        <v>1001</v>
      </c>
      <c r="D626" t="str">
        <f t="shared" si="54"/>
        <v>6539</v>
      </c>
      <c r="E626" t="str">
        <f t="shared" si="55"/>
        <v>0000</v>
      </c>
      <c r="F626" t="s">
        <v>1789</v>
      </c>
      <c r="G626" s="8">
        <v>0</v>
      </c>
      <c r="H626" s="8">
        <v>0</v>
      </c>
      <c r="I626" s="8">
        <f t="shared" si="52"/>
        <v>0</v>
      </c>
      <c r="J626" s="56">
        <f>VLOOKUP(D626,'Lookup Areas'!$E$4:$G$258,2,FALSE)</f>
        <v>0</v>
      </c>
      <c r="L626" s="57">
        <f t="shared" si="56"/>
        <v>0</v>
      </c>
      <c r="M626" s="8"/>
      <c r="N626" s="8"/>
      <c r="O626" s="8"/>
    </row>
    <row r="627" spans="1:15" x14ac:dyDescent="0.2">
      <c r="A627">
        <v>864</v>
      </c>
      <c r="B627" t="s">
        <v>2410</v>
      </c>
      <c r="C627" t="str">
        <f t="shared" si="53"/>
        <v>1011</v>
      </c>
      <c r="D627" t="str">
        <f t="shared" si="54"/>
        <v>6539</v>
      </c>
      <c r="E627" t="str">
        <f t="shared" si="55"/>
        <v>0000</v>
      </c>
      <c r="F627" t="s">
        <v>1789</v>
      </c>
      <c r="G627" s="8">
        <v>0</v>
      </c>
      <c r="H627" s="8">
        <v>0</v>
      </c>
      <c r="I627" s="8">
        <f t="shared" si="52"/>
        <v>0</v>
      </c>
      <c r="J627" s="56">
        <f>VLOOKUP(D627,'Lookup Areas'!$E$4:$G$258,2,FALSE)</f>
        <v>0</v>
      </c>
      <c r="L627" s="57">
        <f t="shared" si="56"/>
        <v>0</v>
      </c>
      <c r="M627" s="8"/>
      <c r="N627" s="8"/>
      <c r="O627" s="8"/>
    </row>
    <row r="628" spans="1:15" x14ac:dyDescent="0.2">
      <c r="A628">
        <v>931</v>
      </c>
      <c r="B628" t="s">
        <v>2436</v>
      </c>
      <c r="C628" t="str">
        <f t="shared" si="53"/>
        <v>1101</v>
      </c>
      <c r="D628" t="str">
        <f t="shared" si="54"/>
        <v>6539</v>
      </c>
      <c r="E628" t="str">
        <f t="shared" si="55"/>
        <v>0000</v>
      </c>
      <c r="F628" t="s">
        <v>1789</v>
      </c>
      <c r="G628" s="8">
        <v>0</v>
      </c>
      <c r="H628" s="8">
        <v>0</v>
      </c>
      <c r="I628" s="8">
        <f t="shared" si="52"/>
        <v>0</v>
      </c>
      <c r="J628" s="56">
        <f>VLOOKUP(D628,'Lookup Areas'!$E$4:$G$258,2,FALSE)</f>
        <v>0</v>
      </c>
      <c r="L628" s="57">
        <f t="shared" si="56"/>
        <v>0</v>
      </c>
      <c r="M628" s="8"/>
      <c r="N628" s="8"/>
      <c r="O628" s="8"/>
    </row>
    <row r="629" spans="1:15" x14ac:dyDescent="0.2">
      <c r="A629">
        <v>1004</v>
      </c>
      <c r="B629" t="s">
        <v>2468</v>
      </c>
      <c r="C629" t="str">
        <f t="shared" si="53"/>
        <v>1201</v>
      </c>
      <c r="D629" t="str">
        <f t="shared" si="54"/>
        <v>6539</v>
      </c>
      <c r="E629" t="str">
        <f t="shared" si="55"/>
        <v>0000</v>
      </c>
      <c r="F629" t="s">
        <v>1789</v>
      </c>
      <c r="G629" s="8">
        <v>0</v>
      </c>
      <c r="H629" s="8">
        <v>0</v>
      </c>
      <c r="I629" s="8">
        <f t="shared" si="52"/>
        <v>0</v>
      </c>
      <c r="J629" s="56">
        <f>VLOOKUP(D629,'Lookup Areas'!$E$4:$G$258,2,FALSE)</f>
        <v>0</v>
      </c>
      <c r="L629" s="57">
        <f t="shared" si="56"/>
        <v>0</v>
      </c>
      <c r="M629" s="8"/>
      <c r="N629" s="8"/>
      <c r="O629" s="8"/>
    </row>
    <row r="630" spans="1:15" x14ac:dyDescent="0.2">
      <c r="A630">
        <v>1005</v>
      </c>
      <c r="B630" t="s">
        <v>1471</v>
      </c>
      <c r="C630" t="str">
        <f t="shared" si="53"/>
        <v>1201</v>
      </c>
      <c r="D630" t="str">
        <f t="shared" si="54"/>
        <v>6540</v>
      </c>
      <c r="E630" t="str">
        <f t="shared" si="55"/>
        <v>0000</v>
      </c>
      <c r="F630" t="s">
        <v>2469</v>
      </c>
      <c r="G630" s="8">
        <v>3143790</v>
      </c>
      <c r="H630" s="8">
        <v>1065081.8600000001</v>
      </c>
      <c r="I630" s="8">
        <f t="shared" si="52"/>
        <v>2840218.2933333335</v>
      </c>
      <c r="J630" s="56">
        <f>VLOOKUP(D630,'Lookup Areas'!$E$4:$G$258,2,FALSE)</f>
        <v>0</v>
      </c>
      <c r="L630" s="57">
        <f t="shared" si="56"/>
        <v>2840218.2933333335</v>
      </c>
      <c r="M630" s="8"/>
      <c r="N630" s="8"/>
      <c r="O630" s="8"/>
    </row>
    <row r="631" spans="1:15" x14ac:dyDescent="0.2">
      <c r="A631">
        <v>39</v>
      </c>
      <c r="B631" t="s">
        <v>879</v>
      </c>
      <c r="C631" t="str">
        <f t="shared" si="53"/>
        <v>0101</v>
      </c>
      <c r="D631" t="str">
        <f t="shared" si="54"/>
        <v>6541</v>
      </c>
      <c r="E631" t="str">
        <f t="shared" si="55"/>
        <v>0000</v>
      </c>
      <c r="F631" t="s">
        <v>1790</v>
      </c>
      <c r="G631" s="8">
        <v>365170</v>
      </c>
      <c r="H631" s="8">
        <v>312486.26</v>
      </c>
      <c r="I631" s="8">
        <f t="shared" si="52"/>
        <v>833296.69333333336</v>
      </c>
      <c r="J631" s="56">
        <f>VLOOKUP(D631,'Lookup Areas'!$E$4:$G$258,2,FALSE)</f>
        <v>0</v>
      </c>
      <c r="L631" s="57">
        <f t="shared" si="56"/>
        <v>833296.69333333336</v>
      </c>
      <c r="M631" s="8"/>
      <c r="N631" s="8"/>
      <c r="O631" s="8"/>
    </row>
    <row r="632" spans="1:15" x14ac:dyDescent="0.2">
      <c r="A632">
        <v>73</v>
      </c>
      <c r="B632" t="s">
        <v>903</v>
      </c>
      <c r="C632" t="str">
        <f t="shared" si="53"/>
        <v>0102</v>
      </c>
      <c r="D632" t="str">
        <f t="shared" si="54"/>
        <v>6541</v>
      </c>
      <c r="E632" t="str">
        <f t="shared" si="55"/>
        <v>0000</v>
      </c>
      <c r="F632" t="s">
        <v>1790</v>
      </c>
      <c r="G632" s="8">
        <v>223880</v>
      </c>
      <c r="H632" s="8">
        <v>166870.29999999999</v>
      </c>
      <c r="I632" s="8">
        <f t="shared" si="52"/>
        <v>444987.46666666662</v>
      </c>
      <c r="J632" s="56">
        <f>VLOOKUP(D632,'Lookup Areas'!$E$4:$G$258,2,FALSE)</f>
        <v>0</v>
      </c>
      <c r="L632" s="57">
        <f t="shared" si="56"/>
        <v>444987.46666666662</v>
      </c>
      <c r="M632" s="8"/>
      <c r="N632" s="8"/>
      <c r="O632" s="8"/>
    </row>
    <row r="633" spans="1:15" x14ac:dyDescent="0.2">
      <c r="A633">
        <v>158</v>
      </c>
      <c r="B633" t="s">
        <v>946</v>
      </c>
      <c r="C633" t="str">
        <f t="shared" si="53"/>
        <v>0201</v>
      </c>
      <c r="D633" t="str">
        <f t="shared" si="54"/>
        <v>6541</v>
      </c>
      <c r="E633" t="str">
        <f t="shared" si="55"/>
        <v>0007</v>
      </c>
      <c r="F633" t="s">
        <v>1595</v>
      </c>
      <c r="G633" s="8">
        <v>59030</v>
      </c>
      <c r="H633" s="8">
        <v>19358.919999999998</v>
      </c>
      <c r="I633" s="8">
        <f t="shared" si="52"/>
        <v>51623.78666666666</v>
      </c>
      <c r="J633" s="56">
        <f>VLOOKUP(D633,'Lookup Areas'!$E$4:$G$258,2,FALSE)</f>
        <v>0</v>
      </c>
      <c r="L633" s="57">
        <f t="shared" si="56"/>
        <v>51623.78666666666</v>
      </c>
      <c r="M633" s="8"/>
      <c r="N633" s="8"/>
      <c r="O633" s="8"/>
    </row>
    <row r="634" spans="1:15" x14ac:dyDescent="0.2">
      <c r="A634">
        <v>159</v>
      </c>
      <c r="B634" t="s">
        <v>947</v>
      </c>
      <c r="C634" t="str">
        <f t="shared" si="53"/>
        <v>0201</v>
      </c>
      <c r="D634" t="str">
        <f t="shared" si="54"/>
        <v>6541</v>
      </c>
      <c r="E634" t="str">
        <f t="shared" si="55"/>
        <v>0008</v>
      </c>
      <c r="F634" t="s">
        <v>1596</v>
      </c>
      <c r="G634" s="8">
        <v>112940</v>
      </c>
      <c r="H634" s="8">
        <v>81309.119999999995</v>
      </c>
      <c r="I634" s="8">
        <f t="shared" si="52"/>
        <v>216824.31999999998</v>
      </c>
      <c r="J634" s="56">
        <f>VLOOKUP(D634,'Lookup Areas'!$E$4:$G$258,2,FALSE)</f>
        <v>0</v>
      </c>
      <c r="L634" s="57">
        <f t="shared" si="56"/>
        <v>216824.31999999998</v>
      </c>
      <c r="M634" s="8"/>
      <c r="N634" s="8"/>
      <c r="O634" s="8"/>
    </row>
    <row r="635" spans="1:15" x14ac:dyDescent="0.2">
      <c r="A635">
        <v>160</v>
      </c>
      <c r="B635" t="s">
        <v>948</v>
      </c>
      <c r="C635" t="str">
        <f t="shared" si="53"/>
        <v>0201</v>
      </c>
      <c r="D635" t="str">
        <f t="shared" si="54"/>
        <v>6541</v>
      </c>
      <c r="E635" t="str">
        <f t="shared" si="55"/>
        <v>0009</v>
      </c>
      <c r="F635" t="s">
        <v>1597</v>
      </c>
      <c r="G635" s="8">
        <v>1070</v>
      </c>
      <c r="H635" s="8">
        <v>6190.91</v>
      </c>
      <c r="I635" s="8">
        <f t="shared" si="52"/>
        <v>16509.093333333331</v>
      </c>
      <c r="J635" s="56">
        <f>VLOOKUP(D635,'Lookup Areas'!$E$4:$G$258,2,FALSE)</f>
        <v>0</v>
      </c>
      <c r="L635" s="57">
        <f t="shared" si="56"/>
        <v>16509.093333333331</v>
      </c>
      <c r="M635" s="8"/>
      <c r="N635" s="8"/>
      <c r="O635" s="8"/>
    </row>
    <row r="636" spans="1:15" x14ac:dyDescent="0.2">
      <c r="A636">
        <v>228</v>
      </c>
      <c r="B636" t="s">
        <v>994</v>
      </c>
      <c r="C636" t="str">
        <f t="shared" si="53"/>
        <v>0202</v>
      </c>
      <c r="D636" t="str">
        <f t="shared" si="54"/>
        <v>6541</v>
      </c>
      <c r="E636" t="str">
        <f t="shared" si="55"/>
        <v>0000</v>
      </c>
      <c r="F636" t="s">
        <v>1790</v>
      </c>
      <c r="G636" s="8">
        <v>108830</v>
      </c>
      <c r="H636" s="8">
        <v>78452.98</v>
      </c>
      <c r="I636" s="8">
        <f t="shared" si="52"/>
        <v>209207.94666666666</v>
      </c>
      <c r="J636" s="56">
        <f>VLOOKUP(D636,'Lookup Areas'!$E$4:$G$258,2,FALSE)</f>
        <v>0</v>
      </c>
      <c r="L636" s="57">
        <f t="shared" si="56"/>
        <v>209207.94666666666</v>
      </c>
      <c r="M636" s="8"/>
      <c r="N636" s="8"/>
      <c r="O636" s="8"/>
    </row>
    <row r="637" spans="1:15" x14ac:dyDescent="0.2">
      <c r="A637">
        <v>259</v>
      </c>
      <c r="B637" t="s">
        <v>1975</v>
      </c>
      <c r="C637" t="str">
        <f t="shared" si="53"/>
        <v>0203</v>
      </c>
      <c r="D637" t="str">
        <f t="shared" si="54"/>
        <v>6541</v>
      </c>
      <c r="E637" t="str">
        <f t="shared" si="55"/>
        <v>0000</v>
      </c>
      <c r="F637" t="s">
        <v>1790</v>
      </c>
      <c r="G637" s="8">
        <v>0</v>
      </c>
      <c r="H637" s="8">
        <v>0</v>
      </c>
      <c r="I637" s="8">
        <f t="shared" si="52"/>
        <v>0</v>
      </c>
      <c r="J637" s="56">
        <f>VLOOKUP(D637,'Lookup Areas'!$E$4:$G$258,2,FALSE)</f>
        <v>0</v>
      </c>
      <c r="L637" s="57">
        <f t="shared" si="56"/>
        <v>0</v>
      </c>
      <c r="M637" s="8"/>
      <c r="N637" s="8"/>
      <c r="O637" s="8"/>
    </row>
    <row r="638" spans="1:15" x14ac:dyDescent="0.2">
      <c r="A638">
        <v>275</v>
      </c>
      <c r="B638" t="s">
        <v>1989</v>
      </c>
      <c r="C638" t="str">
        <f t="shared" si="53"/>
        <v>0204</v>
      </c>
      <c r="D638" t="str">
        <f t="shared" si="54"/>
        <v>6541</v>
      </c>
      <c r="E638" t="str">
        <f t="shared" si="55"/>
        <v>0014</v>
      </c>
      <c r="F638" t="s">
        <v>1990</v>
      </c>
      <c r="G638" s="8">
        <v>0</v>
      </c>
      <c r="H638" s="8">
        <v>0</v>
      </c>
      <c r="I638" s="8">
        <f t="shared" si="52"/>
        <v>0</v>
      </c>
      <c r="J638" s="56">
        <f>VLOOKUP(D638,'Lookup Areas'!$E$4:$G$258,2,FALSE)</f>
        <v>0</v>
      </c>
      <c r="L638" s="57">
        <f t="shared" si="56"/>
        <v>0</v>
      </c>
      <c r="M638" s="8"/>
      <c r="N638" s="8"/>
      <c r="O638" s="8"/>
    </row>
    <row r="639" spans="1:15" x14ac:dyDescent="0.2">
      <c r="A639">
        <v>379</v>
      </c>
      <c r="B639" t="s">
        <v>1093</v>
      </c>
      <c r="C639" t="str">
        <f t="shared" si="53"/>
        <v>0205</v>
      </c>
      <c r="D639" t="str">
        <f t="shared" si="54"/>
        <v>6541</v>
      </c>
      <c r="E639" t="str">
        <f t="shared" si="55"/>
        <v>0003</v>
      </c>
      <c r="F639" t="s">
        <v>1664</v>
      </c>
      <c r="G639" s="8">
        <v>57740</v>
      </c>
      <c r="H639" s="8">
        <v>21860.92</v>
      </c>
      <c r="I639" s="8">
        <f t="shared" si="52"/>
        <v>58295.78666666666</v>
      </c>
      <c r="J639" s="56">
        <f>VLOOKUP(D639,'Lookup Areas'!$E$4:$G$258,2,FALSE)</f>
        <v>0</v>
      </c>
      <c r="L639" s="57">
        <f t="shared" si="56"/>
        <v>58295.78666666666</v>
      </c>
      <c r="M639" s="8"/>
      <c r="N639" s="8"/>
      <c r="O639" s="8"/>
    </row>
    <row r="640" spans="1:15" x14ac:dyDescent="0.2">
      <c r="A640">
        <v>380</v>
      </c>
      <c r="B640" t="s">
        <v>1094</v>
      </c>
      <c r="C640" t="str">
        <f t="shared" si="53"/>
        <v>0205</v>
      </c>
      <c r="D640" t="str">
        <f t="shared" si="54"/>
        <v>6541</v>
      </c>
      <c r="E640" t="str">
        <f t="shared" si="55"/>
        <v>0004</v>
      </c>
      <c r="F640" t="s">
        <v>1664</v>
      </c>
      <c r="G640" s="8">
        <v>120970</v>
      </c>
      <c r="H640" s="8">
        <v>32205.99</v>
      </c>
      <c r="I640" s="8">
        <f t="shared" ref="I640:I703" si="57">H640*$I$5</f>
        <v>85882.64</v>
      </c>
      <c r="J640" s="56">
        <f>VLOOKUP(D640,'Lookup Areas'!$E$4:$G$258,2,FALSE)</f>
        <v>0</v>
      </c>
      <c r="L640" s="57">
        <f t="shared" si="56"/>
        <v>85882.64</v>
      </c>
      <c r="M640" s="8"/>
      <c r="N640" s="8"/>
      <c r="O640" s="8"/>
    </row>
    <row r="641" spans="1:15" x14ac:dyDescent="0.2">
      <c r="A641">
        <v>381</v>
      </c>
      <c r="B641" t="s">
        <v>1095</v>
      </c>
      <c r="C641" t="str">
        <f t="shared" si="53"/>
        <v>0205</v>
      </c>
      <c r="D641" t="str">
        <f t="shared" si="54"/>
        <v>6541</v>
      </c>
      <c r="E641" t="str">
        <f t="shared" si="55"/>
        <v>0005</v>
      </c>
      <c r="F641" t="s">
        <v>1665</v>
      </c>
      <c r="G641" s="8">
        <v>4280</v>
      </c>
      <c r="H641" s="8">
        <v>7840.8</v>
      </c>
      <c r="I641" s="8">
        <f t="shared" si="57"/>
        <v>20908.8</v>
      </c>
      <c r="J641" s="56">
        <f>VLOOKUP(D641,'Lookup Areas'!$E$4:$G$258,2,FALSE)</f>
        <v>0</v>
      </c>
      <c r="L641" s="57">
        <f t="shared" si="56"/>
        <v>20908.8</v>
      </c>
      <c r="M641" s="8"/>
      <c r="N641" s="8"/>
      <c r="O641" s="8"/>
    </row>
    <row r="642" spans="1:15" x14ac:dyDescent="0.2">
      <c r="A642">
        <v>382</v>
      </c>
      <c r="B642" t="s">
        <v>1096</v>
      </c>
      <c r="C642" t="str">
        <f t="shared" si="53"/>
        <v>0205</v>
      </c>
      <c r="D642" t="str">
        <f t="shared" si="54"/>
        <v>6541</v>
      </c>
      <c r="E642" t="str">
        <f t="shared" si="55"/>
        <v>0006</v>
      </c>
      <c r="F642" t="s">
        <v>1666</v>
      </c>
      <c r="G642" s="8">
        <v>126120</v>
      </c>
      <c r="H642" s="8">
        <v>78353.27</v>
      </c>
      <c r="I642" s="8">
        <f t="shared" si="57"/>
        <v>208942.05333333334</v>
      </c>
      <c r="J642" s="56">
        <f>VLOOKUP(D642,'Lookup Areas'!$E$4:$G$258,2,FALSE)</f>
        <v>0</v>
      </c>
      <c r="L642" s="57">
        <f t="shared" si="56"/>
        <v>208942.05333333334</v>
      </c>
      <c r="M642" s="8"/>
      <c r="N642" s="8"/>
      <c r="O642" s="8"/>
    </row>
    <row r="643" spans="1:15" x14ac:dyDescent="0.2">
      <c r="A643">
        <v>443</v>
      </c>
      <c r="B643" t="s">
        <v>1132</v>
      </c>
      <c r="C643" t="str">
        <f t="shared" si="53"/>
        <v>0301</v>
      </c>
      <c r="D643" t="str">
        <f t="shared" si="54"/>
        <v>6541</v>
      </c>
      <c r="E643" t="str">
        <f t="shared" si="55"/>
        <v>0000</v>
      </c>
      <c r="F643" t="s">
        <v>1790</v>
      </c>
      <c r="G643" s="8">
        <v>104100</v>
      </c>
      <c r="H643" s="8">
        <v>61559.16</v>
      </c>
      <c r="I643" s="8">
        <f t="shared" si="57"/>
        <v>164157.76000000001</v>
      </c>
      <c r="J643" s="56">
        <f>VLOOKUP(D643,'Lookup Areas'!$E$4:$G$258,2,FALSE)</f>
        <v>0</v>
      </c>
      <c r="L643" s="57">
        <f t="shared" si="56"/>
        <v>164157.76000000001</v>
      </c>
      <c r="M643" s="8"/>
      <c r="N643" s="8"/>
      <c r="O643" s="8"/>
    </row>
    <row r="644" spans="1:15" x14ac:dyDescent="0.2">
      <c r="A644">
        <v>472</v>
      </c>
      <c r="B644" t="s">
        <v>2129</v>
      </c>
      <c r="C644" t="str">
        <f t="shared" si="53"/>
        <v>0501</v>
      </c>
      <c r="D644" t="str">
        <f t="shared" si="54"/>
        <v>6541</v>
      </c>
      <c r="E644" t="str">
        <f t="shared" si="55"/>
        <v>0000</v>
      </c>
      <c r="F644" t="s">
        <v>1790</v>
      </c>
      <c r="G644" s="8">
        <v>0</v>
      </c>
      <c r="H644" s="8">
        <v>0</v>
      </c>
      <c r="I644" s="8">
        <f t="shared" si="57"/>
        <v>0</v>
      </c>
      <c r="J644" s="56">
        <f>VLOOKUP(D644,'Lookup Areas'!$E$4:$G$258,2,FALSE)</f>
        <v>0</v>
      </c>
      <c r="L644" s="57">
        <f t="shared" si="56"/>
        <v>0</v>
      </c>
      <c r="M644" s="8"/>
      <c r="N644" s="8"/>
      <c r="O644" s="8"/>
    </row>
    <row r="645" spans="1:15" x14ac:dyDescent="0.2">
      <c r="A645">
        <v>570</v>
      </c>
      <c r="B645" t="s">
        <v>1195</v>
      </c>
      <c r="C645" t="str">
        <f t="shared" si="53"/>
        <v>0507</v>
      </c>
      <c r="D645" t="str">
        <f t="shared" si="54"/>
        <v>6541</v>
      </c>
      <c r="E645" t="str">
        <f t="shared" si="55"/>
        <v>0010</v>
      </c>
      <c r="F645" t="s">
        <v>1664</v>
      </c>
      <c r="G645" s="8">
        <v>28490</v>
      </c>
      <c r="H645" s="8">
        <v>2050.92</v>
      </c>
      <c r="I645" s="8">
        <f t="shared" si="57"/>
        <v>5469.12</v>
      </c>
      <c r="J645" s="56">
        <f>VLOOKUP(D645,'Lookup Areas'!$E$4:$G$258,2,FALSE)</f>
        <v>0</v>
      </c>
      <c r="L645" s="57">
        <f t="shared" si="56"/>
        <v>5469.12</v>
      </c>
      <c r="M645" s="8"/>
      <c r="N645" s="8"/>
      <c r="O645" s="8"/>
    </row>
    <row r="646" spans="1:15" x14ac:dyDescent="0.2">
      <c r="A646">
        <v>571</v>
      </c>
      <c r="B646" t="s">
        <v>1196</v>
      </c>
      <c r="C646" t="str">
        <f t="shared" si="53"/>
        <v>0507</v>
      </c>
      <c r="D646" t="str">
        <f t="shared" si="54"/>
        <v>6541</v>
      </c>
      <c r="E646" t="str">
        <f t="shared" si="55"/>
        <v>0011</v>
      </c>
      <c r="F646" t="s">
        <v>1699</v>
      </c>
      <c r="G646" s="8">
        <v>62050</v>
      </c>
      <c r="H646" s="8">
        <v>41339.64</v>
      </c>
      <c r="I646" s="8">
        <f t="shared" si="57"/>
        <v>110239.03999999999</v>
      </c>
      <c r="J646" s="56">
        <f>VLOOKUP(D646,'Lookup Areas'!$E$4:$G$258,2,FALSE)</f>
        <v>0</v>
      </c>
      <c r="L646" s="57">
        <f t="shared" si="56"/>
        <v>110239.03999999999</v>
      </c>
      <c r="M646" s="8"/>
      <c r="N646" s="8"/>
      <c r="O646" s="8"/>
    </row>
    <row r="647" spans="1:15" x14ac:dyDescent="0.2">
      <c r="A647">
        <v>601</v>
      </c>
      <c r="B647" t="s">
        <v>1219</v>
      </c>
      <c r="C647" t="str">
        <f t="shared" si="53"/>
        <v>0601</v>
      </c>
      <c r="D647" t="str">
        <f t="shared" si="54"/>
        <v>6541</v>
      </c>
      <c r="E647" t="str">
        <f t="shared" si="55"/>
        <v>0000</v>
      </c>
      <c r="F647" t="s">
        <v>1790</v>
      </c>
      <c r="G647" s="8">
        <v>16310</v>
      </c>
      <c r="H647" s="8">
        <v>588</v>
      </c>
      <c r="I647" s="8">
        <f t="shared" si="57"/>
        <v>1568</v>
      </c>
      <c r="J647" s="56">
        <f>VLOOKUP(D647,'Lookup Areas'!$E$4:$G$258,2,FALSE)</f>
        <v>0</v>
      </c>
      <c r="L647" s="57">
        <f t="shared" si="56"/>
        <v>1568</v>
      </c>
      <c r="M647" s="8"/>
      <c r="N647" s="8"/>
      <c r="O647" s="8"/>
    </row>
    <row r="648" spans="1:15" x14ac:dyDescent="0.2">
      <c r="A648">
        <v>632</v>
      </c>
      <c r="B648" t="s">
        <v>1240</v>
      </c>
      <c r="C648" t="str">
        <f t="shared" ref="C648:C711" si="58">LEFT(B648,4)</f>
        <v>0701</v>
      </c>
      <c r="D648" t="str">
        <f t="shared" ref="D648:D711" si="59">MID(B648,6,4)</f>
        <v>6541</v>
      </c>
      <c r="E648" t="str">
        <f t="shared" ref="E648:E711" si="60">RIGHT(B648,4)</f>
        <v>0000</v>
      </c>
      <c r="F648" t="s">
        <v>1790</v>
      </c>
      <c r="G648" s="8">
        <v>85900</v>
      </c>
      <c r="H648" s="8">
        <v>79572.759999999995</v>
      </c>
      <c r="I648" s="8">
        <f t="shared" si="57"/>
        <v>212194.02666666664</v>
      </c>
      <c r="J648" s="56">
        <f>VLOOKUP(D648,'Lookup Areas'!$E$4:$G$258,2,FALSE)</f>
        <v>0</v>
      </c>
      <c r="L648" s="57">
        <f t="shared" ref="L648:L711" si="61">I648+(I648*J648)</f>
        <v>212194.02666666664</v>
      </c>
      <c r="M648" s="8"/>
      <c r="N648" s="8"/>
      <c r="O648" s="8"/>
    </row>
    <row r="649" spans="1:15" x14ac:dyDescent="0.2">
      <c r="A649">
        <v>673</v>
      </c>
      <c r="B649" t="s">
        <v>2270</v>
      </c>
      <c r="C649" t="str">
        <f t="shared" si="58"/>
        <v>0704</v>
      </c>
      <c r="D649" t="str">
        <f t="shared" si="59"/>
        <v>6541</v>
      </c>
      <c r="E649" t="str">
        <f t="shared" si="60"/>
        <v>0000</v>
      </c>
      <c r="F649" t="s">
        <v>1790</v>
      </c>
      <c r="G649" s="8">
        <v>0</v>
      </c>
      <c r="H649" s="8">
        <v>0</v>
      </c>
      <c r="I649" s="8">
        <f t="shared" si="57"/>
        <v>0</v>
      </c>
      <c r="J649" s="56">
        <f>VLOOKUP(D649,'Lookup Areas'!$E$4:$G$258,2,FALSE)</f>
        <v>0</v>
      </c>
      <c r="L649" s="57">
        <f t="shared" si="61"/>
        <v>0</v>
      </c>
      <c r="M649" s="8"/>
      <c r="N649" s="8"/>
      <c r="O649" s="8"/>
    </row>
    <row r="650" spans="1:15" x14ac:dyDescent="0.2">
      <c r="A650">
        <v>713</v>
      </c>
      <c r="B650" t="s">
        <v>1286</v>
      </c>
      <c r="C650" t="str">
        <f t="shared" si="58"/>
        <v>0801</v>
      </c>
      <c r="D650" t="str">
        <f t="shared" si="59"/>
        <v>6541</v>
      </c>
      <c r="E650" t="str">
        <f t="shared" si="60"/>
        <v>0015</v>
      </c>
      <c r="F650" t="s">
        <v>1712</v>
      </c>
      <c r="G650" s="8">
        <v>25000</v>
      </c>
      <c r="H650" s="8">
        <v>0</v>
      </c>
      <c r="I650" s="8">
        <f t="shared" si="57"/>
        <v>0</v>
      </c>
      <c r="J650" s="56">
        <f>VLOOKUP(D650,'Lookup Areas'!$E$4:$G$258,2,FALSE)</f>
        <v>0</v>
      </c>
      <c r="L650" s="57">
        <f t="shared" si="61"/>
        <v>0</v>
      </c>
      <c r="M650" s="8"/>
      <c r="N650" s="8"/>
      <c r="O650" s="8"/>
    </row>
    <row r="651" spans="1:15" x14ac:dyDescent="0.2">
      <c r="A651">
        <v>753</v>
      </c>
      <c r="B651" t="s">
        <v>1304</v>
      </c>
      <c r="C651" t="str">
        <f t="shared" si="58"/>
        <v>0903</v>
      </c>
      <c r="D651" t="str">
        <f t="shared" si="59"/>
        <v>6541</v>
      </c>
      <c r="E651" t="str">
        <f t="shared" si="60"/>
        <v>0000</v>
      </c>
      <c r="F651" t="s">
        <v>1790</v>
      </c>
      <c r="G651" s="8">
        <v>660</v>
      </c>
      <c r="H651" s="8">
        <v>0</v>
      </c>
      <c r="I651" s="8">
        <f t="shared" si="57"/>
        <v>0</v>
      </c>
      <c r="J651" s="56">
        <f>VLOOKUP(D651,'Lookup Areas'!$E$4:$G$258,2,FALSE)</f>
        <v>0</v>
      </c>
      <c r="L651" s="57">
        <f t="shared" si="61"/>
        <v>0</v>
      </c>
      <c r="M651" s="8"/>
      <c r="N651" s="8"/>
      <c r="O651" s="8"/>
    </row>
    <row r="652" spans="1:15" x14ac:dyDescent="0.2">
      <c r="A652">
        <v>791</v>
      </c>
      <c r="B652" t="s">
        <v>1327</v>
      </c>
      <c r="C652" t="str">
        <f t="shared" si="58"/>
        <v>1001</v>
      </c>
      <c r="D652" t="str">
        <f t="shared" si="59"/>
        <v>6541</v>
      </c>
      <c r="E652" t="str">
        <f t="shared" si="60"/>
        <v>0000</v>
      </c>
      <c r="F652" t="s">
        <v>1790</v>
      </c>
      <c r="G652" s="8">
        <v>73690</v>
      </c>
      <c r="H652" s="8">
        <v>37230.47</v>
      </c>
      <c r="I652" s="8">
        <f t="shared" si="57"/>
        <v>99281.253333333327</v>
      </c>
      <c r="J652" s="56">
        <f>VLOOKUP(D652,'Lookup Areas'!$E$4:$G$258,2,FALSE)</f>
        <v>0</v>
      </c>
      <c r="L652" s="57">
        <f t="shared" si="61"/>
        <v>99281.253333333327</v>
      </c>
      <c r="M652" s="8"/>
      <c r="N652" s="8"/>
      <c r="O652" s="8"/>
    </row>
    <row r="653" spans="1:15" x14ac:dyDescent="0.2">
      <c r="A653">
        <v>865</v>
      </c>
      <c r="B653" t="s">
        <v>1373</v>
      </c>
      <c r="C653" t="str">
        <f t="shared" si="58"/>
        <v>1011</v>
      </c>
      <c r="D653" t="str">
        <f t="shared" si="59"/>
        <v>6541</v>
      </c>
      <c r="E653" t="str">
        <f t="shared" si="60"/>
        <v>0000</v>
      </c>
      <c r="F653" t="s">
        <v>1790</v>
      </c>
      <c r="G653" s="8">
        <v>14650</v>
      </c>
      <c r="H653" s="8">
        <v>294</v>
      </c>
      <c r="I653" s="8">
        <f t="shared" si="57"/>
        <v>784</v>
      </c>
      <c r="J653" s="56">
        <f>VLOOKUP(D653,'Lookup Areas'!$E$4:$G$258,2,FALSE)</f>
        <v>0</v>
      </c>
      <c r="L653" s="57">
        <f t="shared" si="61"/>
        <v>784</v>
      </c>
      <c r="M653" s="8"/>
      <c r="N653" s="8"/>
      <c r="O653" s="8"/>
    </row>
    <row r="654" spans="1:15" x14ac:dyDescent="0.2">
      <c r="A654">
        <v>932</v>
      </c>
      <c r="B654" t="s">
        <v>1420</v>
      </c>
      <c r="C654" t="str">
        <f t="shared" si="58"/>
        <v>1101</v>
      </c>
      <c r="D654" t="str">
        <f t="shared" si="59"/>
        <v>6541</v>
      </c>
      <c r="E654" t="str">
        <f t="shared" si="60"/>
        <v>0000</v>
      </c>
      <c r="F654" t="s">
        <v>1790</v>
      </c>
      <c r="G654" s="8">
        <v>63560</v>
      </c>
      <c r="H654" s="8">
        <v>52019.88</v>
      </c>
      <c r="I654" s="8">
        <f t="shared" si="57"/>
        <v>138719.67999999999</v>
      </c>
      <c r="J654" s="56">
        <f>VLOOKUP(D654,'Lookup Areas'!$E$4:$G$258,2,FALSE)</f>
        <v>0</v>
      </c>
      <c r="L654" s="57">
        <f t="shared" si="61"/>
        <v>138719.67999999999</v>
      </c>
      <c r="M654" s="8"/>
      <c r="N654" s="8"/>
      <c r="O654" s="8"/>
    </row>
    <row r="655" spans="1:15" x14ac:dyDescent="0.2">
      <c r="A655">
        <v>1006</v>
      </c>
      <c r="B655" t="s">
        <v>1472</v>
      </c>
      <c r="C655" t="str">
        <f t="shared" si="58"/>
        <v>1201</v>
      </c>
      <c r="D655" t="str">
        <f t="shared" si="59"/>
        <v>6541</v>
      </c>
      <c r="E655" t="str">
        <f t="shared" si="60"/>
        <v>0000</v>
      </c>
      <c r="F655" t="s">
        <v>1790</v>
      </c>
      <c r="G655" s="8">
        <v>6900</v>
      </c>
      <c r="H655" s="8">
        <v>22540</v>
      </c>
      <c r="I655" s="8">
        <f t="shared" si="57"/>
        <v>60106.666666666664</v>
      </c>
      <c r="J655" s="56">
        <f>VLOOKUP(D655,'Lookup Areas'!$E$4:$G$258,2,FALSE)</f>
        <v>0</v>
      </c>
      <c r="L655" s="57">
        <f t="shared" si="61"/>
        <v>60106.666666666664</v>
      </c>
      <c r="M655" s="8"/>
      <c r="N655" s="8"/>
      <c r="O655" s="8"/>
    </row>
    <row r="656" spans="1:15" x14ac:dyDescent="0.2">
      <c r="A656">
        <v>1076</v>
      </c>
      <c r="B656" t="s">
        <v>1521</v>
      </c>
      <c r="C656" t="str">
        <f t="shared" si="58"/>
        <v>1301</v>
      </c>
      <c r="D656" t="str">
        <f t="shared" si="59"/>
        <v>6541</v>
      </c>
      <c r="E656" t="str">
        <f t="shared" si="60"/>
        <v>0000</v>
      </c>
      <c r="F656" t="s">
        <v>1790</v>
      </c>
      <c r="G656" s="8">
        <v>59390</v>
      </c>
      <c r="H656" s="8">
        <v>12871.67</v>
      </c>
      <c r="I656" s="8">
        <f t="shared" si="57"/>
        <v>34324.453333333331</v>
      </c>
      <c r="J656" s="56">
        <f>VLOOKUP(D656,'Lookup Areas'!$E$4:$G$258,2,FALSE)</f>
        <v>0</v>
      </c>
      <c r="L656" s="57">
        <f t="shared" si="61"/>
        <v>34324.453333333331</v>
      </c>
      <c r="M656" s="8"/>
      <c r="N656" s="8"/>
      <c r="O656" s="8"/>
    </row>
    <row r="657" spans="1:15" x14ac:dyDescent="0.2">
      <c r="A657">
        <v>161</v>
      </c>
      <c r="B657" t="s">
        <v>1914</v>
      </c>
      <c r="C657" t="str">
        <f t="shared" si="58"/>
        <v>0201</v>
      </c>
      <c r="D657" t="str">
        <f t="shared" si="59"/>
        <v>6542</v>
      </c>
      <c r="E657" t="str">
        <f t="shared" si="60"/>
        <v>0008</v>
      </c>
      <c r="F657" t="s">
        <v>1915</v>
      </c>
      <c r="G657" s="8">
        <v>0</v>
      </c>
      <c r="H657" s="8">
        <v>0</v>
      </c>
      <c r="I657" s="8">
        <f t="shared" si="57"/>
        <v>0</v>
      </c>
      <c r="J657" s="56">
        <f>VLOOKUP(D657,'Lookup Areas'!$E$4:$G$258,2,FALSE)</f>
        <v>0</v>
      </c>
      <c r="L657" s="57">
        <f t="shared" si="61"/>
        <v>0</v>
      </c>
      <c r="M657" s="8"/>
      <c r="N657" s="8"/>
      <c r="O657" s="8"/>
    </row>
    <row r="658" spans="1:15" x14ac:dyDescent="0.2">
      <c r="A658">
        <v>162</v>
      </c>
      <c r="B658" t="s">
        <v>1916</v>
      </c>
      <c r="C658" t="str">
        <f t="shared" si="58"/>
        <v>0201</v>
      </c>
      <c r="D658" t="str">
        <f t="shared" si="59"/>
        <v>6542</v>
      </c>
      <c r="E658" t="str">
        <f t="shared" si="60"/>
        <v>0009</v>
      </c>
      <c r="F658" t="s">
        <v>1917</v>
      </c>
      <c r="G658" s="8">
        <v>0</v>
      </c>
      <c r="H658" s="8">
        <v>0</v>
      </c>
      <c r="I658" s="8">
        <f t="shared" si="57"/>
        <v>0</v>
      </c>
      <c r="J658" s="56">
        <f>VLOOKUP(D658,'Lookup Areas'!$E$4:$G$258,2,FALSE)</f>
        <v>0</v>
      </c>
      <c r="L658" s="57">
        <f t="shared" si="61"/>
        <v>0</v>
      </c>
      <c r="M658" s="8"/>
      <c r="N658" s="8"/>
      <c r="O658" s="8"/>
    </row>
    <row r="659" spans="1:15" x14ac:dyDescent="0.2">
      <c r="A659">
        <v>260</v>
      </c>
      <c r="B659" t="s">
        <v>1018</v>
      </c>
      <c r="C659" t="str">
        <f t="shared" si="58"/>
        <v>0203</v>
      </c>
      <c r="D659" t="str">
        <f t="shared" si="59"/>
        <v>6542</v>
      </c>
      <c r="E659" t="str">
        <f t="shared" si="60"/>
        <v>0000</v>
      </c>
      <c r="F659" t="s">
        <v>1976</v>
      </c>
      <c r="G659" s="8">
        <v>467590</v>
      </c>
      <c r="H659" s="8">
        <v>218142.48</v>
      </c>
      <c r="I659" s="8">
        <f t="shared" si="57"/>
        <v>581713.28</v>
      </c>
      <c r="J659" s="56">
        <f>VLOOKUP(D659,'Lookup Areas'!$E$4:$G$258,2,FALSE)</f>
        <v>0</v>
      </c>
      <c r="L659" s="57">
        <f t="shared" si="61"/>
        <v>581713.28</v>
      </c>
      <c r="M659" s="8"/>
      <c r="N659" s="8"/>
      <c r="O659" s="8"/>
    </row>
    <row r="660" spans="1:15" x14ac:dyDescent="0.2">
      <c r="A660">
        <v>383</v>
      </c>
      <c r="B660" t="s">
        <v>2070</v>
      </c>
      <c r="C660" t="str">
        <f t="shared" si="58"/>
        <v>0205</v>
      </c>
      <c r="D660" t="str">
        <f t="shared" si="59"/>
        <v>6542</v>
      </c>
      <c r="E660" t="str">
        <f t="shared" si="60"/>
        <v>0006</v>
      </c>
      <c r="F660" t="s">
        <v>2071</v>
      </c>
      <c r="G660" s="8">
        <v>0</v>
      </c>
      <c r="H660" s="8">
        <v>0</v>
      </c>
      <c r="I660" s="8">
        <f t="shared" si="57"/>
        <v>0</v>
      </c>
      <c r="J660" s="56">
        <f>VLOOKUP(D660,'Lookup Areas'!$E$4:$G$258,2,FALSE)</f>
        <v>0</v>
      </c>
      <c r="L660" s="57">
        <f t="shared" si="61"/>
        <v>0</v>
      </c>
      <c r="M660" s="8"/>
      <c r="N660" s="8"/>
      <c r="O660" s="8"/>
    </row>
    <row r="661" spans="1:15" x14ac:dyDescent="0.2">
      <c r="A661">
        <v>633</v>
      </c>
      <c r="B661" t="s">
        <v>2244</v>
      </c>
      <c r="C661" t="str">
        <f t="shared" si="58"/>
        <v>0701</v>
      </c>
      <c r="D661" t="str">
        <f t="shared" si="59"/>
        <v>6542</v>
      </c>
      <c r="E661" t="str">
        <f t="shared" si="60"/>
        <v>0000</v>
      </c>
      <c r="F661" t="s">
        <v>1976</v>
      </c>
      <c r="G661" s="8">
        <v>0</v>
      </c>
      <c r="H661" s="8">
        <v>0</v>
      </c>
      <c r="I661" s="8">
        <f t="shared" si="57"/>
        <v>0</v>
      </c>
      <c r="J661" s="56">
        <f>VLOOKUP(D661,'Lookup Areas'!$E$4:$G$258,2,FALSE)</f>
        <v>0</v>
      </c>
      <c r="L661" s="57">
        <f t="shared" si="61"/>
        <v>0</v>
      </c>
      <c r="M661" s="8"/>
      <c r="N661" s="8"/>
      <c r="O661" s="8"/>
    </row>
    <row r="662" spans="1:15" x14ac:dyDescent="0.2">
      <c r="A662">
        <v>933</v>
      </c>
      <c r="B662" t="s">
        <v>2437</v>
      </c>
      <c r="C662" t="str">
        <f t="shared" si="58"/>
        <v>1101</v>
      </c>
      <c r="D662" t="str">
        <f t="shared" si="59"/>
        <v>6542</v>
      </c>
      <c r="E662" t="str">
        <f t="shared" si="60"/>
        <v>0000</v>
      </c>
      <c r="F662" t="s">
        <v>1976</v>
      </c>
      <c r="G662" s="8">
        <v>0</v>
      </c>
      <c r="H662" s="8">
        <v>0</v>
      </c>
      <c r="I662" s="8">
        <f t="shared" si="57"/>
        <v>0</v>
      </c>
      <c r="J662" s="56">
        <f>VLOOKUP(D662,'Lookup Areas'!$E$4:$G$258,2,FALSE)</f>
        <v>0</v>
      </c>
      <c r="L662" s="57">
        <f t="shared" si="61"/>
        <v>0</v>
      </c>
      <c r="M662" s="8"/>
      <c r="N662" s="8"/>
      <c r="O662" s="8"/>
    </row>
    <row r="663" spans="1:15" x14ac:dyDescent="0.2">
      <c r="A663">
        <v>384</v>
      </c>
      <c r="B663" t="s">
        <v>1097</v>
      </c>
      <c r="C663" t="str">
        <f t="shared" si="58"/>
        <v>0205</v>
      </c>
      <c r="D663" t="str">
        <f t="shared" si="59"/>
        <v>6543</v>
      </c>
      <c r="E663" t="str">
        <f t="shared" si="60"/>
        <v>0006</v>
      </c>
      <c r="F663" t="s">
        <v>1667</v>
      </c>
      <c r="G663" s="8">
        <v>59530</v>
      </c>
      <c r="H663" s="8">
        <v>7338.12</v>
      </c>
      <c r="I663" s="8">
        <f t="shared" si="57"/>
        <v>19568.32</v>
      </c>
      <c r="J663" s="56">
        <f>VLOOKUP(D663,'Lookup Areas'!$E$4:$G$258,2,FALSE)</f>
        <v>0</v>
      </c>
      <c r="L663" s="57">
        <f t="shared" si="61"/>
        <v>19568.32</v>
      </c>
      <c r="M663" s="8"/>
      <c r="N663" s="8"/>
      <c r="O663" s="8"/>
    </row>
    <row r="664" spans="1:15" x14ac:dyDescent="0.2">
      <c r="A664">
        <v>444</v>
      </c>
      <c r="B664" t="s">
        <v>2109</v>
      </c>
      <c r="C664" t="str">
        <f t="shared" si="58"/>
        <v>0301</v>
      </c>
      <c r="D664" t="str">
        <f t="shared" si="59"/>
        <v>6543</v>
      </c>
      <c r="E664" t="str">
        <f t="shared" si="60"/>
        <v>0000</v>
      </c>
      <c r="F664" t="s">
        <v>2110</v>
      </c>
      <c r="G664" s="8">
        <v>0</v>
      </c>
      <c r="H664" s="8">
        <v>0</v>
      </c>
      <c r="I664" s="8">
        <f t="shared" si="57"/>
        <v>0</v>
      </c>
      <c r="J664" s="56">
        <f>VLOOKUP(D664,'Lookup Areas'!$E$4:$G$258,2,FALSE)</f>
        <v>0</v>
      </c>
      <c r="L664" s="57">
        <f t="shared" si="61"/>
        <v>0</v>
      </c>
      <c r="M664" s="8"/>
      <c r="N664" s="8"/>
      <c r="O664" s="8"/>
    </row>
    <row r="665" spans="1:15" x14ac:dyDescent="0.2">
      <c r="A665">
        <v>499</v>
      </c>
      <c r="B665" t="s">
        <v>1157</v>
      </c>
      <c r="C665" t="str">
        <f t="shared" si="58"/>
        <v>0503</v>
      </c>
      <c r="D665" t="str">
        <f t="shared" si="59"/>
        <v>6543</v>
      </c>
      <c r="E665" t="str">
        <f t="shared" si="60"/>
        <v>0000</v>
      </c>
      <c r="F665" t="s">
        <v>2110</v>
      </c>
      <c r="G665" s="8">
        <v>13570</v>
      </c>
      <c r="H665" s="8">
        <v>3800.85</v>
      </c>
      <c r="I665" s="8">
        <f t="shared" si="57"/>
        <v>10135.599999999999</v>
      </c>
      <c r="J665" s="56">
        <f>VLOOKUP(D665,'Lookup Areas'!$E$4:$G$258,2,FALSE)</f>
        <v>0</v>
      </c>
      <c r="L665" s="57">
        <f t="shared" si="61"/>
        <v>10135.599999999999</v>
      </c>
      <c r="M665" s="8"/>
      <c r="N665" s="8"/>
      <c r="O665" s="8"/>
    </row>
    <row r="666" spans="1:15" x14ac:dyDescent="0.2">
      <c r="A666">
        <v>754</v>
      </c>
      <c r="B666" t="s">
        <v>2349</v>
      </c>
      <c r="C666" t="str">
        <f t="shared" si="58"/>
        <v>0903</v>
      </c>
      <c r="D666" t="str">
        <f t="shared" si="59"/>
        <v>6543</v>
      </c>
      <c r="E666" t="str">
        <f t="shared" si="60"/>
        <v>0000</v>
      </c>
      <c r="F666" t="s">
        <v>2110</v>
      </c>
      <c r="G666" s="8">
        <v>0</v>
      </c>
      <c r="H666" s="8">
        <v>0</v>
      </c>
      <c r="I666" s="8">
        <f t="shared" si="57"/>
        <v>0</v>
      </c>
      <c r="J666" s="56">
        <f>VLOOKUP(D666,'Lookup Areas'!$E$4:$G$258,2,FALSE)</f>
        <v>0</v>
      </c>
      <c r="L666" s="57">
        <f t="shared" si="61"/>
        <v>0</v>
      </c>
      <c r="M666" s="8"/>
      <c r="N666" s="8"/>
      <c r="O666" s="8"/>
    </row>
    <row r="667" spans="1:15" x14ac:dyDescent="0.2">
      <c r="A667">
        <v>792</v>
      </c>
      <c r="B667" t="s">
        <v>1328</v>
      </c>
      <c r="C667" t="str">
        <f t="shared" si="58"/>
        <v>1001</v>
      </c>
      <c r="D667" t="str">
        <f t="shared" si="59"/>
        <v>6543</v>
      </c>
      <c r="E667" t="str">
        <f t="shared" si="60"/>
        <v>0000</v>
      </c>
      <c r="F667" t="s">
        <v>2110</v>
      </c>
      <c r="G667" s="8">
        <v>2340</v>
      </c>
      <c r="H667" s="8">
        <v>3100.36</v>
      </c>
      <c r="I667" s="8">
        <f t="shared" si="57"/>
        <v>8267.626666666667</v>
      </c>
      <c r="J667" s="56">
        <f>VLOOKUP(D667,'Lookup Areas'!$E$4:$G$258,2,FALSE)</f>
        <v>0</v>
      </c>
      <c r="L667" s="57">
        <f t="shared" si="61"/>
        <v>8267.626666666667</v>
      </c>
      <c r="M667" s="8"/>
      <c r="N667" s="8"/>
      <c r="O667" s="8"/>
    </row>
    <row r="668" spans="1:15" x14ac:dyDescent="0.2">
      <c r="A668">
        <v>866</v>
      </c>
      <c r="B668" t="s">
        <v>1374</v>
      </c>
      <c r="C668" t="str">
        <f t="shared" si="58"/>
        <v>1011</v>
      </c>
      <c r="D668" t="str">
        <f t="shared" si="59"/>
        <v>6543</v>
      </c>
      <c r="E668" t="str">
        <f t="shared" si="60"/>
        <v>0000</v>
      </c>
      <c r="F668" t="s">
        <v>2110</v>
      </c>
      <c r="G668" s="8">
        <v>5110</v>
      </c>
      <c r="H668" s="8">
        <v>354.85</v>
      </c>
      <c r="I668" s="8">
        <f t="shared" si="57"/>
        <v>946.26666666666665</v>
      </c>
      <c r="J668" s="56">
        <f>VLOOKUP(D668,'Lookup Areas'!$E$4:$G$258,2,FALSE)</f>
        <v>0</v>
      </c>
      <c r="L668" s="57">
        <f t="shared" si="61"/>
        <v>946.26666666666665</v>
      </c>
      <c r="M668" s="8"/>
      <c r="N668" s="8"/>
      <c r="O668" s="8"/>
    </row>
    <row r="669" spans="1:15" x14ac:dyDescent="0.2">
      <c r="A669">
        <v>1007</v>
      </c>
      <c r="B669" t="s">
        <v>2470</v>
      </c>
      <c r="C669" t="str">
        <f t="shared" si="58"/>
        <v>1201</v>
      </c>
      <c r="D669" t="str">
        <f t="shared" si="59"/>
        <v>6543</v>
      </c>
      <c r="E669" t="str">
        <f t="shared" si="60"/>
        <v>0000</v>
      </c>
      <c r="F669" t="s">
        <v>2110</v>
      </c>
      <c r="G669" s="8">
        <v>0</v>
      </c>
      <c r="H669" s="8">
        <v>0</v>
      </c>
      <c r="I669" s="8">
        <f t="shared" si="57"/>
        <v>0</v>
      </c>
      <c r="J669" s="56">
        <f>VLOOKUP(D669,'Lookup Areas'!$E$4:$G$258,2,FALSE)</f>
        <v>0</v>
      </c>
      <c r="L669" s="57">
        <f t="shared" si="61"/>
        <v>0</v>
      </c>
      <c r="M669" s="8"/>
      <c r="N669" s="8"/>
      <c r="O669" s="8"/>
    </row>
    <row r="670" spans="1:15" x14ac:dyDescent="0.2">
      <c r="A670">
        <v>40</v>
      </c>
      <c r="B670" t="s">
        <v>880</v>
      </c>
      <c r="C670" t="str">
        <f t="shared" si="58"/>
        <v>0101</v>
      </c>
      <c r="D670" t="str">
        <f t="shared" si="59"/>
        <v>6544</v>
      </c>
      <c r="E670" t="str">
        <f t="shared" si="60"/>
        <v>0000</v>
      </c>
      <c r="F670" t="s">
        <v>1791</v>
      </c>
      <c r="G670" s="8">
        <v>9050</v>
      </c>
      <c r="H670" s="8">
        <v>41609.910000000003</v>
      </c>
      <c r="I670" s="8">
        <f>H670*1.8</f>
        <v>74897.838000000003</v>
      </c>
      <c r="J670" s="56">
        <f>VLOOKUP(D670,'Lookup Areas'!$E$4:$G$258,2,FALSE)</f>
        <v>0</v>
      </c>
      <c r="L670" s="57">
        <f t="shared" si="61"/>
        <v>74897.838000000003</v>
      </c>
      <c r="M670" s="8"/>
      <c r="N670" s="8"/>
      <c r="O670" s="8"/>
    </row>
    <row r="671" spans="1:15" x14ac:dyDescent="0.2">
      <c r="A671">
        <v>163</v>
      </c>
      <c r="B671" t="s">
        <v>949</v>
      </c>
      <c r="C671" t="str">
        <f t="shared" si="58"/>
        <v>0201</v>
      </c>
      <c r="D671" t="str">
        <f t="shared" si="59"/>
        <v>6544</v>
      </c>
      <c r="E671" t="str">
        <f t="shared" si="60"/>
        <v>0008</v>
      </c>
      <c r="F671" t="s">
        <v>1918</v>
      </c>
      <c r="G671" s="8">
        <v>568960</v>
      </c>
      <c r="H671" s="8">
        <v>805116.28</v>
      </c>
      <c r="I671" s="8">
        <f t="shared" ref="I671:I685" si="62">H671*1.8</f>
        <v>1449209.304</v>
      </c>
      <c r="J671" s="56">
        <f>VLOOKUP(D671,'Lookup Areas'!$E$4:$G$258,2,FALSE)</f>
        <v>0</v>
      </c>
      <c r="L671" s="57">
        <f t="shared" si="61"/>
        <v>1449209.304</v>
      </c>
      <c r="M671" s="8"/>
      <c r="N671" s="8"/>
      <c r="O671" s="8"/>
    </row>
    <row r="672" spans="1:15" x14ac:dyDescent="0.2">
      <c r="A672">
        <v>164</v>
      </c>
      <c r="B672" t="s">
        <v>1919</v>
      </c>
      <c r="C672" t="str">
        <f t="shared" si="58"/>
        <v>0201</v>
      </c>
      <c r="D672" t="str">
        <f t="shared" si="59"/>
        <v>6544</v>
      </c>
      <c r="E672" t="str">
        <f t="shared" si="60"/>
        <v>0009</v>
      </c>
      <c r="F672" t="s">
        <v>1920</v>
      </c>
      <c r="G672" s="8">
        <v>0</v>
      </c>
      <c r="H672" s="8">
        <v>0</v>
      </c>
      <c r="I672" s="8">
        <f t="shared" si="62"/>
        <v>0</v>
      </c>
      <c r="J672" s="56">
        <f>VLOOKUP(D672,'Lookup Areas'!$E$4:$G$258,2,FALSE)</f>
        <v>0</v>
      </c>
      <c r="L672" s="57">
        <f t="shared" si="61"/>
        <v>0</v>
      </c>
      <c r="M672" s="8"/>
      <c r="N672" s="8"/>
      <c r="O672" s="8"/>
    </row>
    <row r="673" spans="1:15" x14ac:dyDescent="0.2">
      <c r="A673">
        <v>229</v>
      </c>
      <c r="B673" t="s">
        <v>995</v>
      </c>
      <c r="C673" t="str">
        <f t="shared" si="58"/>
        <v>0202</v>
      </c>
      <c r="D673" t="str">
        <f t="shared" si="59"/>
        <v>6544</v>
      </c>
      <c r="E673" t="str">
        <f t="shared" si="60"/>
        <v>0000</v>
      </c>
      <c r="F673" t="s">
        <v>1791</v>
      </c>
      <c r="G673" s="8">
        <v>130</v>
      </c>
      <c r="H673" s="8">
        <v>17491.87</v>
      </c>
      <c r="I673" s="8">
        <f t="shared" si="62"/>
        <v>31485.365999999998</v>
      </c>
      <c r="J673" s="56">
        <f>VLOOKUP(D673,'Lookup Areas'!$E$4:$G$258,2,FALSE)</f>
        <v>0</v>
      </c>
      <c r="L673" s="57">
        <f t="shared" si="61"/>
        <v>31485.365999999998</v>
      </c>
      <c r="M673" s="8"/>
      <c r="N673" s="8"/>
      <c r="O673" s="8"/>
    </row>
    <row r="674" spans="1:15" x14ac:dyDescent="0.2">
      <c r="A674">
        <v>261</v>
      </c>
      <c r="B674" t="s">
        <v>1019</v>
      </c>
      <c r="C674" t="str">
        <f t="shared" si="58"/>
        <v>0203</v>
      </c>
      <c r="D674" t="str">
        <f t="shared" si="59"/>
        <v>6544</v>
      </c>
      <c r="E674" t="str">
        <f t="shared" si="60"/>
        <v>0000</v>
      </c>
      <c r="F674" t="s">
        <v>1791</v>
      </c>
      <c r="G674" s="8">
        <v>340</v>
      </c>
      <c r="H674" s="8">
        <v>0</v>
      </c>
      <c r="I674" s="8">
        <f t="shared" si="62"/>
        <v>0</v>
      </c>
      <c r="J674" s="56">
        <f>VLOOKUP(D674,'Lookup Areas'!$E$4:$G$258,2,FALSE)</f>
        <v>0</v>
      </c>
      <c r="L674" s="57">
        <f t="shared" si="61"/>
        <v>0</v>
      </c>
      <c r="M674" s="8"/>
      <c r="N674" s="8"/>
      <c r="O674" s="8"/>
    </row>
    <row r="675" spans="1:15" x14ac:dyDescent="0.2">
      <c r="A675">
        <v>385</v>
      </c>
      <c r="B675" t="s">
        <v>1098</v>
      </c>
      <c r="C675" t="str">
        <f t="shared" si="58"/>
        <v>0205</v>
      </c>
      <c r="D675" t="str">
        <f t="shared" si="59"/>
        <v>6544</v>
      </c>
      <c r="E675" t="str">
        <f t="shared" si="60"/>
        <v>0005</v>
      </c>
      <c r="F675" t="s">
        <v>1668</v>
      </c>
      <c r="G675" s="8">
        <v>0</v>
      </c>
      <c r="H675" s="8">
        <v>421733.71</v>
      </c>
      <c r="I675" s="8">
        <f t="shared" si="62"/>
        <v>759120.67800000007</v>
      </c>
      <c r="J675" s="56">
        <f>VLOOKUP(D675,'Lookup Areas'!$E$4:$G$258,2,FALSE)</f>
        <v>0</v>
      </c>
      <c r="L675" s="57">
        <f t="shared" si="61"/>
        <v>759120.67800000007</v>
      </c>
      <c r="M675" s="8"/>
      <c r="N675" s="8"/>
      <c r="O675" s="8"/>
    </row>
    <row r="676" spans="1:15" x14ac:dyDescent="0.2">
      <c r="A676">
        <v>386</v>
      </c>
      <c r="B676" t="s">
        <v>1099</v>
      </c>
      <c r="C676" t="str">
        <f t="shared" si="58"/>
        <v>0205</v>
      </c>
      <c r="D676" t="str">
        <f t="shared" si="59"/>
        <v>6544</v>
      </c>
      <c r="E676" t="str">
        <f t="shared" si="60"/>
        <v>0006</v>
      </c>
      <c r="F676" t="s">
        <v>1669</v>
      </c>
      <c r="G676" s="8">
        <v>281880</v>
      </c>
      <c r="H676" s="8">
        <v>175677.42</v>
      </c>
      <c r="I676" s="8">
        <f t="shared" si="62"/>
        <v>316219.35600000003</v>
      </c>
      <c r="J676" s="56">
        <f>VLOOKUP(D676,'Lookup Areas'!$E$4:$G$258,2,FALSE)</f>
        <v>0</v>
      </c>
      <c r="L676" s="57">
        <f t="shared" si="61"/>
        <v>316219.35600000003</v>
      </c>
      <c r="M676" s="8"/>
      <c r="N676" s="8"/>
      <c r="O676" s="8"/>
    </row>
    <row r="677" spans="1:15" x14ac:dyDescent="0.2">
      <c r="A677">
        <v>445</v>
      </c>
      <c r="B677" t="s">
        <v>1133</v>
      </c>
      <c r="C677" t="str">
        <f t="shared" si="58"/>
        <v>0301</v>
      </c>
      <c r="D677" t="str">
        <f t="shared" si="59"/>
        <v>6544</v>
      </c>
      <c r="E677" t="str">
        <f t="shared" si="60"/>
        <v>0000</v>
      </c>
      <c r="F677" t="s">
        <v>1791</v>
      </c>
      <c r="G677" s="8">
        <v>138950</v>
      </c>
      <c r="H677" s="8">
        <v>1355.55</v>
      </c>
      <c r="I677" s="8">
        <f t="shared" si="62"/>
        <v>2439.9899999999998</v>
      </c>
      <c r="J677" s="56">
        <f>VLOOKUP(D677,'Lookup Areas'!$E$4:$G$258,2,FALSE)</f>
        <v>0</v>
      </c>
      <c r="L677" s="57">
        <f t="shared" si="61"/>
        <v>2439.9899999999998</v>
      </c>
      <c r="M677" s="8"/>
      <c r="N677" s="8"/>
      <c r="O677" s="8"/>
    </row>
    <row r="678" spans="1:15" x14ac:dyDescent="0.2">
      <c r="A678">
        <v>473</v>
      </c>
      <c r="B678" t="s">
        <v>1146</v>
      </c>
      <c r="C678" t="str">
        <f t="shared" si="58"/>
        <v>0501</v>
      </c>
      <c r="D678" t="str">
        <f t="shared" si="59"/>
        <v>6544</v>
      </c>
      <c r="E678" t="str">
        <f t="shared" si="60"/>
        <v>0000</v>
      </c>
      <c r="F678" t="s">
        <v>1791</v>
      </c>
      <c r="G678" s="8">
        <v>1940</v>
      </c>
      <c r="H678" s="8">
        <v>1316.77</v>
      </c>
      <c r="I678" s="8">
        <f t="shared" si="62"/>
        <v>2370.1860000000001</v>
      </c>
      <c r="J678" s="56">
        <f>VLOOKUP(D678,'Lookup Areas'!$E$4:$G$258,2,FALSE)</f>
        <v>0</v>
      </c>
      <c r="L678" s="57">
        <f t="shared" si="61"/>
        <v>2370.1860000000001</v>
      </c>
      <c r="M678" s="8"/>
      <c r="N678" s="8"/>
      <c r="O678" s="8"/>
    </row>
    <row r="679" spans="1:15" x14ac:dyDescent="0.2">
      <c r="A679">
        <v>572</v>
      </c>
      <c r="B679" t="s">
        <v>1197</v>
      </c>
      <c r="C679" t="str">
        <f t="shared" si="58"/>
        <v>0507</v>
      </c>
      <c r="D679" t="str">
        <f t="shared" si="59"/>
        <v>6544</v>
      </c>
      <c r="E679" t="str">
        <f t="shared" si="60"/>
        <v>0011</v>
      </c>
      <c r="F679" t="s">
        <v>2221</v>
      </c>
      <c r="G679" s="8">
        <v>20270</v>
      </c>
      <c r="H679" s="8">
        <v>70881.08</v>
      </c>
      <c r="I679" s="8">
        <f t="shared" si="62"/>
        <v>127585.944</v>
      </c>
      <c r="J679" s="56">
        <f>VLOOKUP(D679,'Lookup Areas'!$E$4:$G$258,2,FALSE)</f>
        <v>0</v>
      </c>
      <c r="L679" s="57">
        <f t="shared" si="61"/>
        <v>127585.944</v>
      </c>
      <c r="M679" s="8"/>
      <c r="N679" s="8"/>
      <c r="O679" s="8"/>
    </row>
    <row r="680" spans="1:15" x14ac:dyDescent="0.2">
      <c r="A680">
        <v>602</v>
      </c>
      <c r="B680" t="s">
        <v>2231</v>
      </c>
      <c r="C680" t="str">
        <f t="shared" si="58"/>
        <v>0601</v>
      </c>
      <c r="D680" t="str">
        <f t="shared" si="59"/>
        <v>6544</v>
      </c>
      <c r="E680" t="str">
        <f t="shared" si="60"/>
        <v>0000</v>
      </c>
      <c r="F680" t="s">
        <v>1791</v>
      </c>
      <c r="G680" s="8">
        <v>0</v>
      </c>
      <c r="H680" s="8">
        <v>0</v>
      </c>
      <c r="I680" s="8">
        <f t="shared" si="62"/>
        <v>0</v>
      </c>
      <c r="J680" s="56">
        <f>VLOOKUP(D680,'Lookup Areas'!$E$4:$G$258,2,FALSE)</f>
        <v>0</v>
      </c>
      <c r="L680" s="57">
        <f t="shared" si="61"/>
        <v>0</v>
      </c>
      <c r="M680" s="8"/>
      <c r="N680" s="8"/>
      <c r="O680" s="8"/>
    </row>
    <row r="681" spans="1:15" x14ac:dyDescent="0.2">
      <c r="A681">
        <v>634</v>
      </c>
      <c r="B681" t="s">
        <v>2245</v>
      </c>
      <c r="C681" t="str">
        <f t="shared" si="58"/>
        <v>0701</v>
      </c>
      <c r="D681" t="str">
        <f t="shared" si="59"/>
        <v>6544</v>
      </c>
      <c r="E681" t="str">
        <f t="shared" si="60"/>
        <v>0000</v>
      </c>
      <c r="F681" t="s">
        <v>1791</v>
      </c>
      <c r="G681" s="8">
        <v>0</v>
      </c>
      <c r="H681" s="8">
        <v>0</v>
      </c>
      <c r="I681" s="8">
        <f t="shared" si="62"/>
        <v>0</v>
      </c>
      <c r="J681" s="56">
        <f>VLOOKUP(D681,'Lookup Areas'!$E$4:$G$258,2,FALSE)</f>
        <v>0</v>
      </c>
      <c r="L681" s="57">
        <f t="shared" si="61"/>
        <v>0</v>
      </c>
      <c r="M681" s="8"/>
      <c r="N681" s="8"/>
      <c r="O681" s="8"/>
    </row>
    <row r="682" spans="1:15" x14ac:dyDescent="0.2">
      <c r="A682">
        <v>793</v>
      </c>
      <c r="B682" t="s">
        <v>1329</v>
      </c>
      <c r="C682" t="str">
        <f t="shared" si="58"/>
        <v>1001</v>
      </c>
      <c r="D682" t="str">
        <f t="shared" si="59"/>
        <v>6544</v>
      </c>
      <c r="E682" t="str">
        <f t="shared" si="60"/>
        <v>0000</v>
      </c>
      <c r="F682" t="s">
        <v>1791</v>
      </c>
      <c r="G682" s="8">
        <v>790</v>
      </c>
      <c r="H682" s="8">
        <v>0</v>
      </c>
      <c r="I682" s="8">
        <f t="shared" si="62"/>
        <v>0</v>
      </c>
      <c r="J682" s="56">
        <f>VLOOKUP(D682,'Lookup Areas'!$E$4:$G$258,2,FALSE)</f>
        <v>0</v>
      </c>
      <c r="L682" s="57">
        <f t="shared" si="61"/>
        <v>0</v>
      </c>
      <c r="M682" s="8"/>
      <c r="N682" s="8"/>
      <c r="O682" s="8"/>
    </row>
    <row r="683" spans="1:15" x14ac:dyDescent="0.2">
      <c r="A683">
        <v>867</v>
      </c>
      <c r="B683" t="s">
        <v>1375</v>
      </c>
      <c r="C683" t="str">
        <f t="shared" si="58"/>
        <v>1011</v>
      </c>
      <c r="D683" t="str">
        <f t="shared" si="59"/>
        <v>6544</v>
      </c>
      <c r="E683" t="str">
        <f t="shared" si="60"/>
        <v>0000</v>
      </c>
      <c r="F683" t="s">
        <v>1791</v>
      </c>
      <c r="G683" s="8">
        <v>2560</v>
      </c>
      <c r="H683" s="8">
        <v>0</v>
      </c>
      <c r="I683" s="8">
        <f t="shared" si="62"/>
        <v>0</v>
      </c>
      <c r="J683" s="56">
        <f>VLOOKUP(D683,'Lookup Areas'!$E$4:$G$258,2,FALSE)</f>
        <v>0</v>
      </c>
      <c r="L683" s="57">
        <f t="shared" si="61"/>
        <v>0</v>
      </c>
      <c r="M683" s="8"/>
      <c r="N683" s="8"/>
      <c r="O683" s="8"/>
    </row>
    <row r="684" spans="1:15" x14ac:dyDescent="0.2">
      <c r="A684">
        <v>934</v>
      </c>
      <c r="B684" t="s">
        <v>1421</v>
      </c>
      <c r="C684" t="str">
        <f t="shared" si="58"/>
        <v>1101</v>
      </c>
      <c r="D684" t="str">
        <f t="shared" si="59"/>
        <v>6544</v>
      </c>
      <c r="E684" t="str">
        <f t="shared" si="60"/>
        <v>0000</v>
      </c>
      <c r="F684" t="s">
        <v>1791</v>
      </c>
      <c r="G684" s="8">
        <v>25910</v>
      </c>
      <c r="H684" s="8">
        <v>0</v>
      </c>
      <c r="I684" s="8">
        <f t="shared" si="62"/>
        <v>0</v>
      </c>
      <c r="J684" s="56">
        <f>VLOOKUP(D684,'Lookup Areas'!$E$4:$G$258,2,FALSE)</f>
        <v>0</v>
      </c>
      <c r="L684" s="57">
        <f t="shared" si="61"/>
        <v>0</v>
      </c>
      <c r="M684" s="8"/>
      <c r="N684" s="8"/>
      <c r="O684" s="8"/>
    </row>
    <row r="685" spans="1:15" x14ac:dyDescent="0.2">
      <c r="A685">
        <v>1008</v>
      </c>
      <c r="B685" t="s">
        <v>1473</v>
      </c>
      <c r="C685" t="str">
        <f t="shared" si="58"/>
        <v>1201</v>
      </c>
      <c r="D685" t="str">
        <f t="shared" si="59"/>
        <v>6544</v>
      </c>
      <c r="E685" t="str">
        <f t="shared" si="60"/>
        <v>0000</v>
      </c>
      <c r="F685" t="s">
        <v>1791</v>
      </c>
      <c r="G685" s="8">
        <v>11710</v>
      </c>
      <c r="H685" s="8">
        <v>35925.120000000003</v>
      </c>
      <c r="I685" s="8">
        <f t="shared" si="62"/>
        <v>64665.216000000008</v>
      </c>
      <c r="J685" s="56">
        <f>VLOOKUP(D685,'Lookup Areas'!$E$4:$G$258,2,FALSE)</f>
        <v>0</v>
      </c>
      <c r="L685" s="57">
        <f t="shared" si="61"/>
        <v>64665.216000000008</v>
      </c>
      <c r="M685" s="8"/>
      <c r="N685" s="8"/>
      <c r="O685" s="8"/>
    </row>
    <row r="686" spans="1:15" x14ac:dyDescent="0.2">
      <c r="A686">
        <v>446</v>
      </c>
      <c r="B686" t="s">
        <v>2111</v>
      </c>
      <c r="C686" t="str">
        <f t="shared" si="58"/>
        <v>0301</v>
      </c>
      <c r="D686" t="str">
        <f t="shared" si="59"/>
        <v>6545</v>
      </c>
      <c r="E686" t="str">
        <f t="shared" si="60"/>
        <v>0000</v>
      </c>
      <c r="F686" t="s">
        <v>2112</v>
      </c>
      <c r="G686" s="8">
        <v>0</v>
      </c>
      <c r="H686" s="8">
        <v>0</v>
      </c>
      <c r="I686" s="8">
        <f t="shared" si="57"/>
        <v>0</v>
      </c>
      <c r="J686" s="56">
        <f>VLOOKUP(D686,'Lookup Areas'!$E$4:$G$258,2,FALSE)</f>
        <v>0</v>
      </c>
      <c r="L686" s="57">
        <f t="shared" si="61"/>
        <v>0</v>
      </c>
      <c r="M686" s="8"/>
      <c r="N686" s="8"/>
      <c r="O686" s="8"/>
    </row>
    <row r="687" spans="1:15" x14ac:dyDescent="0.2">
      <c r="A687">
        <v>387</v>
      </c>
      <c r="B687" t="s">
        <v>1100</v>
      </c>
      <c r="C687" t="str">
        <f t="shared" si="58"/>
        <v>0205</v>
      </c>
      <c r="D687" t="str">
        <f t="shared" si="59"/>
        <v>6546</v>
      </c>
      <c r="E687" t="str">
        <f t="shared" si="60"/>
        <v>0006</v>
      </c>
      <c r="F687" t="s">
        <v>1670</v>
      </c>
      <c r="G687" s="8">
        <v>860</v>
      </c>
      <c r="H687" s="8">
        <v>0</v>
      </c>
      <c r="I687" s="8">
        <f t="shared" si="57"/>
        <v>0</v>
      </c>
      <c r="J687" s="56">
        <f>VLOOKUP(D687,'Lookup Areas'!$E$4:$G$258,2,FALSE)</f>
        <v>0</v>
      </c>
      <c r="L687" s="57">
        <f t="shared" si="61"/>
        <v>0</v>
      </c>
      <c r="M687" s="8"/>
      <c r="N687" s="8"/>
      <c r="O687" s="8"/>
    </row>
    <row r="688" spans="1:15" x14ac:dyDescent="0.2">
      <c r="A688">
        <v>447</v>
      </c>
      <c r="B688" t="s">
        <v>2113</v>
      </c>
      <c r="C688" t="str">
        <f t="shared" si="58"/>
        <v>0301</v>
      </c>
      <c r="D688" t="str">
        <f t="shared" si="59"/>
        <v>6546</v>
      </c>
      <c r="E688" t="str">
        <f t="shared" si="60"/>
        <v>0000</v>
      </c>
      <c r="F688" t="s">
        <v>1670</v>
      </c>
      <c r="G688" s="8">
        <v>0</v>
      </c>
      <c r="H688" s="8">
        <v>0</v>
      </c>
      <c r="I688" s="8">
        <f t="shared" si="57"/>
        <v>0</v>
      </c>
      <c r="J688" s="56">
        <f>VLOOKUP(D688,'Lookup Areas'!$E$4:$G$258,2,FALSE)</f>
        <v>0</v>
      </c>
      <c r="L688" s="57">
        <f t="shared" si="61"/>
        <v>0</v>
      </c>
      <c r="M688" s="8"/>
      <c r="N688" s="8"/>
      <c r="O688" s="8"/>
    </row>
    <row r="689" spans="1:15" x14ac:dyDescent="0.2">
      <c r="A689">
        <v>500</v>
      </c>
      <c r="B689" t="s">
        <v>2152</v>
      </c>
      <c r="C689" t="str">
        <f t="shared" si="58"/>
        <v>0503</v>
      </c>
      <c r="D689" t="str">
        <f t="shared" si="59"/>
        <v>6546</v>
      </c>
      <c r="E689" t="str">
        <f t="shared" si="60"/>
        <v>0000</v>
      </c>
      <c r="F689" t="s">
        <v>1670</v>
      </c>
      <c r="G689" s="8">
        <v>0</v>
      </c>
      <c r="H689" s="8">
        <v>0</v>
      </c>
      <c r="I689" s="8">
        <f t="shared" si="57"/>
        <v>0</v>
      </c>
      <c r="J689" s="56">
        <f>VLOOKUP(D689,'Lookup Areas'!$E$4:$G$258,2,FALSE)</f>
        <v>0</v>
      </c>
      <c r="L689" s="57">
        <f t="shared" si="61"/>
        <v>0</v>
      </c>
      <c r="M689" s="8"/>
      <c r="N689" s="8"/>
      <c r="O689" s="8"/>
    </row>
    <row r="690" spans="1:15" x14ac:dyDescent="0.2">
      <c r="A690">
        <v>635</v>
      </c>
      <c r="B690" t="s">
        <v>1241</v>
      </c>
      <c r="C690" t="str">
        <f t="shared" si="58"/>
        <v>0701</v>
      </c>
      <c r="D690" t="str">
        <f t="shared" si="59"/>
        <v>6546</v>
      </c>
      <c r="E690" t="str">
        <f t="shared" si="60"/>
        <v>0000</v>
      </c>
      <c r="F690" t="s">
        <v>1670</v>
      </c>
      <c r="G690" s="8">
        <v>20590</v>
      </c>
      <c r="H690" s="8">
        <v>288.19</v>
      </c>
      <c r="I690" s="8">
        <f t="shared" si="57"/>
        <v>768.50666666666666</v>
      </c>
      <c r="J690" s="56">
        <f>VLOOKUP(D690,'Lookup Areas'!$E$4:$G$258,2,FALSE)</f>
        <v>0</v>
      </c>
      <c r="L690" s="57">
        <f t="shared" si="61"/>
        <v>768.50666666666666</v>
      </c>
      <c r="M690" s="8"/>
      <c r="N690" s="8"/>
      <c r="O690" s="8"/>
    </row>
    <row r="691" spans="1:15" x14ac:dyDescent="0.2">
      <c r="A691">
        <v>655</v>
      </c>
      <c r="B691" t="s">
        <v>1252</v>
      </c>
      <c r="C691" t="str">
        <f t="shared" si="58"/>
        <v>0702</v>
      </c>
      <c r="D691" t="str">
        <f t="shared" si="59"/>
        <v>6546</v>
      </c>
      <c r="E691" t="str">
        <f t="shared" si="60"/>
        <v>0000</v>
      </c>
      <c r="F691" t="s">
        <v>1670</v>
      </c>
      <c r="G691" s="8">
        <v>0</v>
      </c>
      <c r="H691" s="8">
        <v>937.08</v>
      </c>
      <c r="I691" s="8">
        <f t="shared" si="57"/>
        <v>2498.88</v>
      </c>
      <c r="J691" s="56">
        <f>VLOOKUP(D691,'Lookup Areas'!$E$4:$G$258,2,FALSE)</f>
        <v>0</v>
      </c>
      <c r="L691" s="57">
        <f t="shared" si="61"/>
        <v>2498.88</v>
      </c>
      <c r="M691" s="8"/>
      <c r="N691" s="8"/>
      <c r="O691" s="8"/>
    </row>
    <row r="692" spans="1:15" x14ac:dyDescent="0.2">
      <c r="A692">
        <v>714</v>
      </c>
      <c r="B692" t="s">
        <v>2311</v>
      </c>
      <c r="C692" t="str">
        <f t="shared" si="58"/>
        <v>0801</v>
      </c>
      <c r="D692" t="str">
        <f t="shared" si="59"/>
        <v>6546</v>
      </c>
      <c r="E692" t="str">
        <f t="shared" si="60"/>
        <v>0015</v>
      </c>
      <c r="F692" t="s">
        <v>1670</v>
      </c>
      <c r="G692" s="8">
        <v>0</v>
      </c>
      <c r="H692" s="8">
        <v>0</v>
      </c>
      <c r="I692" s="8">
        <f t="shared" si="57"/>
        <v>0</v>
      </c>
      <c r="J692" s="56">
        <f>VLOOKUP(D692,'Lookup Areas'!$E$4:$G$258,2,FALSE)</f>
        <v>0</v>
      </c>
      <c r="L692" s="57">
        <f t="shared" si="61"/>
        <v>0</v>
      </c>
      <c r="M692" s="8"/>
      <c r="N692" s="8"/>
      <c r="O692" s="8"/>
    </row>
    <row r="693" spans="1:15" x14ac:dyDescent="0.2">
      <c r="A693">
        <v>755</v>
      </c>
      <c r="B693" t="s">
        <v>2350</v>
      </c>
      <c r="C693" t="str">
        <f t="shared" si="58"/>
        <v>0903</v>
      </c>
      <c r="D693" t="str">
        <f t="shared" si="59"/>
        <v>6546</v>
      </c>
      <c r="E693" t="str">
        <f t="shared" si="60"/>
        <v>0000</v>
      </c>
      <c r="F693" t="s">
        <v>1670</v>
      </c>
      <c r="G693" s="8">
        <v>0</v>
      </c>
      <c r="H693" s="8">
        <v>0</v>
      </c>
      <c r="I693" s="8">
        <f t="shared" si="57"/>
        <v>0</v>
      </c>
      <c r="J693" s="56">
        <f>VLOOKUP(D693,'Lookup Areas'!$E$4:$G$258,2,FALSE)</f>
        <v>0</v>
      </c>
      <c r="L693" s="57">
        <f t="shared" si="61"/>
        <v>0</v>
      </c>
      <c r="M693" s="8"/>
      <c r="N693" s="8"/>
      <c r="O693" s="8"/>
    </row>
    <row r="694" spans="1:15" x14ac:dyDescent="0.2">
      <c r="A694">
        <v>794</v>
      </c>
      <c r="B694" t="s">
        <v>1330</v>
      </c>
      <c r="C694" t="str">
        <f t="shared" si="58"/>
        <v>1001</v>
      </c>
      <c r="D694" t="str">
        <f t="shared" si="59"/>
        <v>6546</v>
      </c>
      <c r="E694" t="str">
        <f t="shared" si="60"/>
        <v>0000</v>
      </c>
      <c r="F694" t="s">
        <v>1670</v>
      </c>
      <c r="G694" s="8">
        <v>0</v>
      </c>
      <c r="H694" s="8">
        <v>3115.15</v>
      </c>
      <c r="I694" s="8">
        <f t="shared" si="57"/>
        <v>8307.0666666666657</v>
      </c>
      <c r="J694" s="56">
        <f>VLOOKUP(D694,'Lookup Areas'!$E$4:$G$258,2,FALSE)</f>
        <v>0</v>
      </c>
      <c r="L694" s="57">
        <f t="shared" si="61"/>
        <v>8307.0666666666657</v>
      </c>
      <c r="M694" s="8"/>
      <c r="N694" s="8"/>
      <c r="O694" s="8"/>
    </row>
    <row r="695" spans="1:15" x14ac:dyDescent="0.2">
      <c r="A695">
        <v>795</v>
      </c>
      <c r="B695" t="s">
        <v>2371</v>
      </c>
      <c r="C695" t="str">
        <f t="shared" si="58"/>
        <v>1001</v>
      </c>
      <c r="D695" t="str">
        <f t="shared" si="59"/>
        <v>6546</v>
      </c>
      <c r="E695" t="str">
        <f t="shared" si="60"/>
        <v>0017</v>
      </c>
      <c r="F695" t="s">
        <v>1670</v>
      </c>
      <c r="G695" s="8">
        <v>0</v>
      </c>
      <c r="H695" s="8">
        <v>0</v>
      </c>
      <c r="I695" s="8">
        <f t="shared" si="57"/>
        <v>0</v>
      </c>
      <c r="J695" s="56">
        <f>VLOOKUP(D695,'Lookup Areas'!$E$4:$G$258,2,FALSE)</f>
        <v>0</v>
      </c>
      <c r="L695" s="57">
        <f t="shared" si="61"/>
        <v>0</v>
      </c>
      <c r="M695" s="8"/>
      <c r="N695" s="8"/>
      <c r="O695" s="8"/>
    </row>
    <row r="696" spans="1:15" x14ac:dyDescent="0.2">
      <c r="A696">
        <v>796</v>
      </c>
      <c r="B696" t="s">
        <v>2372</v>
      </c>
      <c r="C696" t="str">
        <f t="shared" si="58"/>
        <v>1001</v>
      </c>
      <c r="D696" t="str">
        <f t="shared" si="59"/>
        <v>6546</v>
      </c>
      <c r="E696" t="str">
        <f t="shared" si="60"/>
        <v>0018</v>
      </c>
      <c r="F696" t="s">
        <v>1670</v>
      </c>
      <c r="G696" s="8">
        <v>0</v>
      </c>
      <c r="H696" s="8">
        <v>0</v>
      </c>
      <c r="I696" s="8">
        <f t="shared" si="57"/>
        <v>0</v>
      </c>
      <c r="J696" s="56">
        <f>VLOOKUP(D696,'Lookup Areas'!$E$4:$G$258,2,FALSE)</f>
        <v>0</v>
      </c>
      <c r="L696" s="57">
        <f t="shared" si="61"/>
        <v>0</v>
      </c>
      <c r="M696" s="8"/>
      <c r="N696" s="8"/>
      <c r="O696" s="8"/>
    </row>
    <row r="697" spans="1:15" x14ac:dyDescent="0.2">
      <c r="A697">
        <v>797</v>
      </c>
      <c r="B697" t="s">
        <v>2373</v>
      </c>
      <c r="C697" t="str">
        <f t="shared" si="58"/>
        <v>1001</v>
      </c>
      <c r="D697" t="str">
        <f t="shared" si="59"/>
        <v>6546</v>
      </c>
      <c r="E697" t="str">
        <f t="shared" si="60"/>
        <v>0019</v>
      </c>
      <c r="F697" t="s">
        <v>1670</v>
      </c>
      <c r="G697" s="8">
        <v>0</v>
      </c>
      <c r="H697" s="8">
        <v>0</v>
      </c>
      <c r="I697" s="8">
        <f t="shared" si="57"/>
        <v>0</v>
      </c>
      <c r="J697" s="56">
        <f>VLOOKUP(D697,'Lookup Areas'!$E$4:$G$258,2,FALSE)</f>
        <v>0</v>
      </c>
      <c r="L697" s="57">
        <f t="shared" si="61"/>
        <v>0</v>
      </c>
      <c r="M697" s="8"/>
      <c r="N697" s="8"/>
      <c r="O697" s="8"/>
    </row>
    <row r="698" spans="1:15" x14ac:dyDescent="0.2">
      <c r="A698">
        <v>868</v>
      </c>
      <c r="B698" t="s">
        <v>1376</v>
      </c>
      <c r="C698" t="str">
        <f t="shared" si="58"/>
        <v>1011</v>
      </c>
      <c r="D698" t="str">
        <f t="shared" si="59"/>
        <v>6546</v>
      </c>
      <c r="E698" t="str">
        <f t="shared" si="60"/>
        <v>0000</v>
      </c>
      <c r="F698" t="s">
        <v>1670</v>
      </c>
      <c r="G698" s="8">
        <v>0</v>
      </c>
      <c r="H698" s="8">
        <v>5671.89</v>
      </c>
      <c r="I698" s="8">
        <f t="shared" si="57"/>
        <v>15125.04</v>
      </c>
      <c r="J698" s="56">
        <f>VLOOKUP(D698,'Lookup Areas'!$E$4:$G$258,2,FALSE)</f>
        <v>0</v>
      </c>
      <c r="L698" s="57">
        <f t="shared" si="61"/>
        <v>15125.04</v>
      </c>
      <c r="M698" s="8"/>
      <c r="N698" s="8"/>
      <c r="O698" s="8"/>
    </row>
    <row r="699" spans="1:15" x14ac:dyDescent="0.2">
      <c r="A699">
        <v>869</v>
      </c>
      <c r="B699" t="s">
        <v>2411</v>
      </c>
      <c r="C699" t="str">
        <f t="shared" si="58"/>
        <v>1011</v>
      </c>
      <c r="D699" t="str">
        <f t="shared" si="59"/>
        <v>6546</v>
      </c>
      <c r="E699" t="str">
        <f t="shared" si="60"/>
        <v>0017</v>
      </c>
      <c r="F699" t="s">
        <v>1670</v>
      </c>
      <c r="G699" s="8">
        <v>0</v>
      </c>
      <c r="H699" s="8">
        <v>0</v>
      </c>
      <c r="I699" s="8">
        <f t="shared" si="57"/>
        <v>0</v>
      </c>
      <c r="J699" s="56">
        <f>VLOOKUP(D699,'Lookup Areas'!$E$4:$G$258,2,FALSE)</f>
        <v>0</v>
      </c>
      <c r="L699" s="57">
        <f t="shared" si="61"/>
        <v>0</v>
      </c>
      <c r="M699" s="8"/>
      <c r="N699" s="8"/>
      <c r="O699" s="8"/>
    </row>
    <row r="700" spans="1:15" x14ac:dyDescent="0.2">
      <c r="A700">
        <v>870</v>
      </c>
      <c r="B700" t="s">
        <v>2412</v>
      </c>
      <c r="C700" t="str">
        <f t="shared" si="58"/>
        <v>1011</v>
      </c>
      <c r="D700" t="str">
        <f t="shared" si="59"/>
        <v>6546</v>
      </c>
      <c r="E700" t="str">
        <f t="shared" si="60"/>
        <v>0018</v>
      </c>
      <c r="F700" t="s">
        <v>1670</v>
      </c>
      <c r="G700" s="8">
        <v>0</v>
      </c>
      <c r="H700" s="8">
        <v>0</v>
      </c>
      <c r="I700" s="8">
        <f t="shared" si="57"/>
        <v>0</v>
      </c>
      <c r="J700" s="56">
        <f>VLOOKUP(D700,'Lookup Areas'!$E$4:$G$258,2,FALSE)</f>
        <v>0</v>
      </c>
      <c r="L700" s="57">
        <f t="shared" si="61"/>
        <v>0</v>
      </c>
      <c r="M700" s="8"/>
      <c r="N700" s="8"/>
      <c r="O700" s="8"/>
    </row>
    <row r="701" spans="1:15" x14ac:dyDescent="0.2">
      <c r="A701">
        <v>871</v>
      </c>
      <c r="B701" t="s">
        <v>2413</v>
      </c>
      <c r="C701" t="str">
        <f t="shared" si="58"/>
        <v>1011</v>
      </c>
      <c r="D701" t="str">
        <f t="shared" si="59"/>
        <v>6546</v>
      </c>
      <c r="E701" t="str">
        <f t="shared" si="60"/>
        <v>0019</v>
      </c>
      <c r="F701" t="s">
        <v>1670</v>
      </c>
      <c r="G701" s="8">
        <v>0</v>
      </c>
      <c r="H701" s="8">
        <v>0</v>
      </c>
      <c r="I701" s="8">
        <f t="shared" si="57"/>
        <v>0</v>
      </c>
      <c r="J701" s="56">
        <f>VLOOKUP(D701,'Lookup Areas'!$E$4:$G$258,2,FALSE)</f>
        <v>0</v>
      </c>
      <c r="L701" s="57">
        <f t="shared" si="61"/>
        <v>0</v>
      </c>
      <c r="M701" s="8"/>
      <c r="N701" s="8"/>
      <c r="O701" s="8"/>
    </row>
    <row r="702" spans="1:15" x14ac:dyDescent="0.2">
      <c r="A702">
        <v>935</v>
      </c>
      <c r="B702" t="s">
        <v>1422</v>
      </c>
      <c r="C702" t="str">
        <f t="shared" si="58"/>
        <v>1101</v>
      </c>
      <c r="D702" t="str">
        <f t="shared" si="59"/>
        <v>6546</v>
      </c>
      <c r="E702" t="str">
        <f t="shared" si="60"/>
        <v>0000</v>
      </c>
      <c r="F702" t="s">
        <v>1670</v>
      </c>
      <c r="G702" s="8">
        <v>0</v>
      </c>
      <c r="H702" s="8">
        <v>645.02</v>
      </c>
      <c r="I702" s="8">
        <f t="shared" si="57"/>
        <v>1720.0533333333333</v>
      </c>
      <c r="J702" s="56">
        <f>VLOOKUP(D702,'Lookup Areas'!$E$4:$G$258,2,FALSE)</f>
        <v>0</v>
      </c>
      <c r="L702" s="57">
        <f t="shared" si="61"/>
        <v>1720.0533333333333</v>
      </c>
      <c r="M702" s="8"/>
      <c r="N702" s="8"/>
      <c r="O702" s="8"/>
    </row>
    <row r="703" spans="1:15" x14ac:dyDescent="0.2">
      <c r="A703">
        <v>936</v>
      </c>
      <c r="B703" t="s">
        <v>2438</v>
      </c>
      <c r="C703" t="str">
        <f t="shared" si="58"/>
        <v>1101</v>
      </c>
      <c r="D703" t="str">
        <f t="shared" si="59"/>
        <v>6546</v>
      </c>
      <c r="E703" t="str">
        <f t="shared" si="60"/>
        <v>0017</v>
      </c>
      <c r="F703" t="s">
        <v>1670</v>
      </c>
      <c r="G703" s="8">
        <v>0</v>
      </c>
      <c r="H703" s="8">
        <v>0</v>
      </c>
      <c r="I703" s="8">
        <f t="shared" si="57"/>
        <v>0</v>
      </c>
      <c r="J703" s="56">
        <f>VLOOKUP(D703,'Lookup Areas'!$E$4:$G$258,2,FALSE)</f>
        <v>0</v>
      </c>
      <c r="L703" s="57">
        <f t="shared" si="61"/>
        <v>0</v>
      </c>
      <c r="M703" s="8"/>
      <c r="N703" s="8"/>
      <c r="O703" s="8"/>
    </row>
    <row r="704" spans="1:15" x14ac:dyDescent="0.2">
      <c r="A704">
        <v>937</v>
      </c>
      <c r="B704" t="s">
        <v>2439</v>
      </c>
      <c r="C704" t="str">
        <f t="shared" si="58"/>
        <v>1101</v>
      </c>
      <c r="D704" t="str">
        <f t="shared" si="59"/>
        <v>6546</v>
      </c>
      <c r="E704" t="str">
        <f t="shared" si="60"/>
        <v>0018</v>
      </c>
      <c r="F704" t="s">
        <v>1670</v>
      </c>
      <c r="G704" s="8">
        <v>0</v>
      </c>
      <c r="H704" s="8">
        <v>0</v>
      </c>
      <c r="I704" s="8">
        <f t="shared" ref="I704:I767" si="63">H704*$I$5</f>
        <v>0</v>
      </c>
      <c r="J704" s="56">
        <f>VLOOKUP(D704,'Lookup Areas'!$E$4:$G$258,2,FALSE)</f>
        <v>0</v>
      </c>
      <c r="L704" s="57">
        <f t="shared" si="61"/>
        <v>0</v>
      </c>
      <c r="M704" s="8"/>
      <c r="N704" s="8"/>
      <c r="O704" s="8"/>
    </row>
    <row r="705" spans="1:15" x14ac:dyDescent="0.2">
      <c r="A705">
        <v>938</v>
      </c>
      <c r="B705" t="s">
        <v>2440</v>
      </c>
      <c r="C705" t="str">
        <f t="shared" si="58"/>
        <v>1101</v>
      </c>
      <c r="D705" t="str">
        <f t="shared" si="59"/>
        <v>6546</v>
      </c>
      <c r="E705" t="str">
        <f t="shared" si="60"/>
        <v>0019</v>
      </c>
      <c r="F705" t="s">
        <v>1670</v>
      </c>
      <c r="G705" s="8">
        <v>0</v>
      </c>
      <c r="H705" s="8">
        <v>0</v>
      </c>
      <c r="I705" s="8">
        <f t="shared" si="63"/>
        <v>0</v>
      </c>
      <c r="J705" s="56">
        <f>VLOOKUP(D705,'Lookup Areas'!$E$4:$G$258,2,FALSE)</f>
        <v>0</v>
      </c>
      <c r="L705" s="57">
        <f t="shared" si="61"/>
        <v>0</v>
      </c>
      <c r="M705" s="8"/>
      <c r="N705" s="8"/>
      <c r="O705" s="8"/>
    </row>
    <row r="706" spans="1:15" x14ac:dyDescent="0.2">
      <c r="A706">
        <v>1009</v>
      </c>
      <c r="B706" t="s">
        <v>1474</v>
      </c>
      <c r="C706" t="str">
        <f t="shared" si="58"/>
        <v>1201</v>
      </c>
      <c r="D706" t="str">
        <f t="shared" si="59"/>
        <v>6546</v>
      </c>
      <c r="E706" t="str">
        <f t="shared" si="60"/>
        <v>0000</v>
      </c>
      <c r="F706" t="s">
        <v>1670</v>
      </c>
      <c r="G706" s="8">
        <v>0</v>
      </c>
      <c r="H706" s="8">
        <v>353170</v>
      </c>
      <c r="I706" s="8">
        <f t="shared" si="63"/>
        <v>941786.66666666663</v>
      </c>
      <c r="J706" s="56">
        <f>VLOOKUP(D706,'Lookup Areas'!$E$4:$G$258,2,FALSE)</f>
        <v>0</v>
      </c>
      <c r="L706" s="57">
        <f t="shared" si="61"/>
        <v>941786.66666666663</v>
      </c>
      <c r="M706" s="8"/>
      <c r="N706" s="8"/>
      <c r="O706" s="8"/>
    </row>
    <row r="707" spans="1:15" x14ac:dyDescent="0.2">
      <c r="A707">
        <v>1010</v>
      </c>
      <c r="B707" t="s">
        <v>1475</v>
      </c>
      <c r="C707" t="str">
        <f t="shared" si="58"/>
        <v>1201</v>
      </c>
      <c r="D707" t="str">
        <f t="shared" si="59"/>
        <v>6546</v>
      </c>
      <c r="E707" t="str">
        <f t="shared" si="60"/>
        <v>0017</v>
      </c>
      <c r="F707" t="s">
        <v>1670</v>
      </c>
      <c r="G707" s="8">
        <v>0</v>
      </c>
      <c r="H707" s="8">
        <v>215325</v>
      </c>
      <c r="I707" s="8">
        <f t="shared" si="63"/>
        <v>574200</v>
      </c>
      <c r="J707" s="56">
        <f>VLOOKUP(D707,'Lookup Areas'!$E$4:$G$258,2,FALSE)</f>
        <v>0</v>
      </c>
      <c r="L707" s="57">
        <f t="shared" si="61"/>
        <v>574200</v>
      </c>
      <c r="M707" s="8"/>
      <c r="N707" s="8"/>
      <c r="O707" s="8"/>
    </row>
    <row r="708" spans="1:15" x14ac:dyDescent="0.2">
      <c r="A708">
        <v>1011</v>
      </c>
      <c r="B708" t="s">
        <v>2471</v>
      </c>
      <c r="C708" t="str">
        <f t="shared" si="58"/>
        <v>1201</v>
      </c>
      <c r="D708" t="str">
        <f t="shared" si="59"/>
        <v>6546</v>
      </c>
      <c r="E708" t="str">
        <f t="shared" si="60"/>
        <v>0018</v>
      </c>
      <c r="F708" t="s">
        <v>1670</v>
      </c>
      <c r="G708" s="8">
        <v>0</v>
      </c>
      <c r="H708" s="8">
        <v>0</v>
      </c>
      <c r="I708" s="8">
        <f t="shared" si="63"/>
        <v>0</v>
      </c>
      <c r="J708" s="56">
        <f>VLOOKUP(D708,'Lookup Areas'!$E$4:$G$258,2,FALSE)</f>
        <v>0</v>
      </c>
      <c r="L708" s="57">
        <f t="shared" si="61"/>
        <v>0</v>
      </c>
      <c r="M708" s="8"/>
      <c r="N708" s="8"/>
      <c r="O708" s="8"/>
    </row>
    <row r="709" spans="1:15" x14ac:dyDescent="0.2">
      <c r="A709">
        <v>1012</v>
      </c>
      <c r="B709" t="s">
        <v>2472</v>
      </c>
      <c r="C709" t="str">
        <f t="shared" si="58"/>
        <v>1201</v>
      </c>
      <c r="D709" t="str">
        <f t="shared" si="59"/>
        <v>6546</v>
      </c>
      <c r="E709" t="str">
        <f t="shared" si="60"/>
        <v>0019</v>
      </c>
      <c r="F709" t="s">
        <v>1670</v>
      </c>
      <c r="G709" s="8">
        <v>0</v>
      </c>
      <c r="H709" s="8">
        <v>0</v>
      </c>
      <c r="I709" s="8">
        <f t="shared" si="63"/>
        <v>0</v>
      </c>
      <c r="J709" s="56">
        <f>VLOOKUP(D709,'Lookup Areas'!$E$4:$G$258,2,FALSE)</f>
        <v>0</v>
      </c>
      <c r="L709" s="57">
        <f t="shared" si="61"/>
        <v>0</v>
      </c>
      <c r="M709" s="8"/>
      <c r="N709" s="8"/>
      <c r="O709" s="8"/>
    </row>
    <row r="710" spans="1:15" x14ac:dyDescent="0.2">
      <c r="A710">
        <v>1077</v>
      </c>
      <c r="B710" t="s">
        <v>2501</v>
      </c>
      <c r="C710" t="str">
        <f t="shared" si="58"/>
        <v>1301</v>
      </c>
      <c r="D710" t="str">
        <f t="shared" si="59"/>
        <v>6546</v>
      </c>
      <c r="E710" t="str">
        <f t="shared" si="60"/>
        <v>0000</v>
      </c>
      <c r="F710" t="s">
        <v>1670</v>
      </c>
      <c r="G710" s="8">
        <v>0</v>
      </c>
      <c r="H710" s="8">
        <v>0</v>
      </c>
      <c r="I710" s="8">
        <f t="shared" si="63"/>
        <v>0</v>
      </c>
      <c r="J710" s="56">
        <f>VLOOKUP(D710,'Lookup Areas'!$E$4:$G$258,2,FALSE)</f>
        <v>0</v>
      </c>
      <c r="L710" s="57">
        <f t="shared" si="61"/>
        <v>0</v>
      </c>
      <c r="M710" s="8"/>
      <c r="N710" s="8"/>
      <c r="O710" s="8"/>
    </row>
    <row r="711" spans="1:15" x14ac:dyDescent="0.2">
      <c r="A711">
        <v>41</v>
      </c>
      <c r="B711" t="s">
        <v>1792</v>
      </c>
      <c r="C711" t="str">
        <f t="shared" si="58"/>
        <v>0101</v>
      </c>
      <c r="D711" t="str">
        <f t="shared" si="59"/>
        <v>6547</v>
      </c>
      <c r="E711" t="str">
        <f t="shared" si="60"/>
        <v>0000</v>
      </c>
      <c r="F711" t="s">
        <v>1793</v>
      </c>
      <c r="G711" s="8">
        <v>0</v>
      </c>
      <c r="H711" s="8">
        <v>0</v>
      </c>
      <c r="I711" s="8">
        <f t="shared" si="63"/>
        <v>0</v>
      </c>
      <c r="J711" s="56">
        <f>VLOOKUP(D711,'Lookup Areas'!$E$4:$G$258,2,FALSE)</f>
        <v>0</v>
      </c>
      <c r="L711" s="57">
        <f t="shared" si="61"/>
        <v>0</v>
      </c>
      <c r="M711" s="8"/>
      <c r="N711" s="8"/>
      <c r="O711" s="8"/>
    </row>
    <row r="712" spans="1:15" x14ac:dyDescent="0.2">
      <c r="A712">
        <v>474</v>
      </c>
      <c r="B712" t="s">
        <v>2130</v>
      </c>
      <c r="C712" t="str">
        <f t="shared" ref="C712:C775" si="64">LEFT(B712,4)</f>
        <v>0501</v>
      </c>
      <c r="D712" t="str">
        <f t="shared" ref="D712:D775" si="65">MID(B712,6,4)</f>
        <v>6548</v>
      </c>
      <c r="E712" t="str">
        <f t="shared" ref="E712:E775" si="66">RIGHT(B712,4)</f>
        <v>0000</v>
      </c>
      <c r="F712" t="s">
        <v>2131</v>
      </c>
      <c r="G712" s="8">
        <v>0</v>
      </c>
      <c r="H712" s="8">
        <v>0</v>
      </c>
      <c r="I712" s="8">
        <f t="shared" si="63"/>
        <v>0</v>
      </c>
      <c r="J712" s="56">
        <f>VLOOKUP(D712,'Lookup Areas'!$E$4:$G$258,2,FALSE)</f>
        <v>0</v>
      </c>
      <c r="L712" s="57">
        <f t="shared" ref="L712:L775" si="67">I712+(I712*J712)</f>
        <v>0</v>
      </c>
      <c r="M712" s="8"/>
      <c r="N712" s="8"/>
      <c r="O712" s="8"/>
    </row>
    <row r="713" spans="1:15" x14ac:dyDescent="0.2">
      <c r="A713">
        <v>42</v>
      </c>
      <c r="B713" t="s">
        <v>1794</v>
      </c>
      <c r="C713" t="str">
        <f t="shared" si="64"/>
        <v>0101</v>
      </c>
      <c r="D713" t="str">
        <f t="shared" si="65"/>
        <v>6549</v>
      </c>
      <c r="E713" t="str">
        <f t="shared" si="66"/>
        <v>0000</v>
      </c>
      <c r="F713" t="s">
        <v>1795</v>
      </c>
      <c r="G713" s="8">
        <v>0</v>
      </c>
      <c r="H713" s="8">
        <v>0</v>
      </c>
      <c r="I713" s="8">
        <f t="shared" si="63"/>
        <v>0</v>
      </c>
      <c r="J713" s="56">
        <f>VLOOKUP(D713,'Lookup Areas'!$E$4:$G$258,2,FALSE)</f>
        <v>0</v>
      </c>
      <c r="L713" s="57">
        <f t="shared" si="67"/>
        <v>0</v>
      </c>
      <c r="M713" s="8"/>
      <c r="N713" s="8"/>
      <c r="O713" s="8"/>
    </row>
    <row r="714" spans="1:15" x14ac:dyDescent="0.2">
      <c r="A714">
        <v>165</v>
      </c>
      <c r="B714" t="s">
        <v>950</v>
      </c>
      <c r="C714" t="str">
        <f t="shared" si="64"/>
        <v>0201</v>
      </c>
      <c r="D714" t="str">
        <f t="shared" si="65"/>
        <v>6549</v>
      </c>
      <c r="E714" t="str">
        <f t="shared" si="66"/>
        <v>0008</v>
      </c>
      <c r="F714" t="s">
        <v>1598</v>
      </c>
      <c r="G714" s="8">
        <v>488060</v>
      </c>
      <c r="H714" s="8">
        <v>65416.87</v>
      </c>
      <c r="I714" s="8">
        <f t="shared" si="63"/>
        <v>174444.98666666666</v>
      </c>
      <c r="J714" s="56">
        <f>VLOOKUP(D714,'Lookup Areas'!$E$4:$G$258,2,FALSE)</f>
        <v>0</v>
      </c>
      <c r="L714" s="57">
        <f t="shared" si="67"/>
        <v>174444.98666666666</v>
      </c>
      <c r="M714" s="8"/>
      <c r="N714" s="8"/>
      <c r="O714" s="8"/>
    </row>
    <row r="715" spans="1:15" x14ac:dyDescent="0.2">
      <c r="A715">
        <v>276</v>
      </c>
      <c r="B715" t="s">
        <v>1026</v>
      </c>
      <c r="C715" t="str">
        <f t="shared" si="64"/>
        <v>0204</v>
      </c>
      <c r="D715" t="str">
        <f t="shared" si="65"/>
        <v>6549</v>
      </c>
      <c r="E715" t="str">
        <f t="shared" si="66"/>
        <v>0013</v>
      </c>
      <c r="F715" t="s">
        <v>1614</v>
      </c>
      <c r="G715" s="8">
        <v>0</v>
      </c>
      <c r="H715" s="8">
        <v>278280.44</v>
      </c>
      <c r="I715" s="8">
        <f t="shared" si="63"/>
        <v>742081.17333333334</v>
      </c>
      <c r="J715" s="56">
        <f>VLOOKUP(D715,'Lookup Areas'!$E$4:$G$258,2,FALSE)</f>
        <v>0</v>
      </c>
      <c r="L715" s="57">
        <f t="shared" si="67"/>
        <v>742081.17333333334</v>
      </c>
      <c r="M715" s="8"/>
      <c r="N715" s="8"/>
      <c r="O715" s="8"/>
    </row>
    <row r="716" spans="1:15" x14ac:dyDescent="0.2">
      <c r="A716">
        <v>448</v>
      </c>
      <c r="B716" t="s">
        <v>2114</v>
      </c>
      <c r="C716" t="str">
        <f t="shared" si="64"/>
        <v>0301</v>
      </c>
      <c r="D716" t="str">
        <f t="shared" si="65"/>
        <v>6549</v>
      </c>
      <c r="E716" t="str">
        <f t="shared" si="66"/>
        <v>0000</v>
      </c>
      <c r="F716" t="s">
        <v>1795</v>
      </c>
      <c r="G716" s="8">
        <v>0</v>
      </c>
      <c r="H716" s="8">
        <v>0</v>
      </c>
      <c r="I716" s="8">
        <f t="shared" si="63"/>
        <v>0</v>
      </c>
      <c r="J716" s="56">
        <f>VLOOKUP(D716,'Lookup Areas'!$E$4:$G$258,2,FALSE)</f>
        <v>0</v>
      </c>
      <c r="L716" s="57">
        <f t="shared" si="67"/>
        <v>0</v>
      </c>
      <c r="M716" s="8"/>
      <c r="N716" s="8"/>
      <c r="O716" s="8"/>
    </row>
    <row r="717" spans="1:15" x14ac:dyDescent="0.2">
      <c r="A717">
        <v>475</v>
      </c>
      <c r="B717" t="s">
        <v>2132</v>
      </c>
      <c r="C717" t="str">
        <f t="shared" si="64"/>
        <v>0501</v>
      </c>
      <c r="D717" t="str">
        <f t="shared" si="65"/>
        <v>6549</v>
      </c>
      <c r="E717" t="str">
        <f t="shared" si="66"/>
        <v>0000</v>
      </c>
      <c r="F717" t="s">
        <v>1795</v>
      </c>
      <c r="G717" s="8">
        <v>0</v>
      </c>
      <c r="H717" s="8">
        <v>0</v>
      </c>
      <c r="I717" s="8">
        <f t="shared" si="63"/>
        <v>0</v>
      </c>
      <c r="J717" s="56">
        <f>VLOOKUP(D717,'Lookup Areas'!$E$4:$G$258,2,FALSE)</f>
        <v>0</v>
      </c>
      <c r="L717" s="57">
        <f t="shared" si="67"/>
        <v>0</v>
      </c>
      <c r="M717" s="8"/>
      <c r="N717" s="8"/>
      <c r="O717" s="8"/>
    </row>
    <row r="718" spans="1:15" x14ac:dyDescent="0.2">
      <c r="A718">
        <v>501</v>
      </c>
      <c r="B718" t="s">
        <v>2153</v>
      </c>
      <c r="C718" t="str">
        <f t="shared" si="64"/>
        <v>0503</v>
      </c>
      <c r="D718" t="str">
        <f t="shared" si="65"/>
        <v>6549</v>
      </c>
      <c r="E718" t="str">
        <f t="shared" si="66"/>
        <v>0000</v>
      </c>
      <c r="F718" t="s">
        <v>1795</v>
      </c>
      <c r="G718" s="8">
        <v>0</v>
      </c>
      <c r="H718" s="8">
        <v>0</v>
      </c>
      <c r="I718" s="8">
        <f t="shared" si="63"/>
        <v>0</v>
      </c>
      <c r="J718" s="56">
        <f>VLOOKUP(D718,'Lookup Areas'!$E$4:$G$258,2,FALSE)</f>
        <v>0</v>
      </c>
      <c r="L718" s="57">
        <f t="shared" si="67"/>
        <v>0</v>
      </c>
      <c r="M718" s="8"/>
      <c r="N718" s="8"/>
      <c r="O718" s="8"/>
    </row>
    <row r="719" spans="1:15" x14ac:dyDescent="0.2">
      <c r="A719">
        <v>715</v>
      </c>
      <c r="B719" t="s">
        <v>2312</v>
      </c>
      <c r="C719" t="str">
        <f t="shared" si="64"/>
        <v>0801</v>
      </c>
      <c r="D719" t="str">
        <f t="shared" si="65"/>
        <v>6549</v>
      </c>
      <c r="E719" t="str">
        <f t="shared" si="66"/>
        <v>0015</v>
      </c>
      <c r="F719" t="s">
        <v>2313</v>
      </c>
      <c r="G719" s="8">
        <v>0</v>
      </c>
      <c r="H719" s="8">
        <v>0</v>
      </c>
      <c r="I719" s="8">
        <f t="shared" si="63"/>
        <v>0</v>
      </c>
      <c r="J719" s="56">
        <f>VLOOKUP(D719,'Lookup Areas'!$E$4:$G$258,2,FALSE)</f>
        <v>0</v>
      </c>
      <c r="L719" s="57">
        <f t="shared" si="67"/>
        <v>0</v>
      </c>
      <c r="M719" s="8"/>
      <c r="N719" s="8"/>
      <c r="O719" s="8"/>
    </row>
    <row r="720" spans="1:15" x14ac:dyDescent="0.2">
      <c r="A720">
        <v>756</v>
      </c>
      <c r="B720" t="s">
        <v>2351</v>
      </c>
      <c r="C720" t="str">
        <f t="shared" si="64"/>
        <v>0903</v>
      </c>
      <c r="D720" t="str">
        <f t="shared" si="65"/>
        <v>6549</v>
      </c>
      <c r="E720" t="str">
        <f t="shared" si="66"/>
        <v>0000</v>
      </c>
      <c r="F720" t="s">
        <v>1795</v>
      </c>
      <c r="G720" s="8">
        <v>0</v>
      </c>
      <c r="H720" s="8">
        <v>0</v>
      </c>
      <c r="I720" s="8">
        <f t="shared" si="63"/>
        <v>0</v>
      </c>
      <c r="J720" s="56">
        <f>VLOOKUP(D720,'Lookup Areas'!$E$4:$G$258,2,FALSE)</f>
        <v>0</v>
      </c>
      <c r="L720" s="57">
        <f t="shared" si="67"/>
        <v>0</v>
      </c>
      <c r="M720" s="8"/>
      <c r="N720" s="8"/>
      <c r="O720" s="8"/>
    </row>
    <row r="721" spans="1:15" x14ac:dyDescent="0.2">
      <c r="A721">
        <v>798</v>
      </c>
      <c r="B721" t="s">
        <v>2374</v>
      </c>
      <c r="C721" t="str">
        <f t="shared" si="64"/>
        <v>1001</v>
      </c>
      <c r="D721" t="str">
        <f t="shared" si="65"/>
        <v>6549</v>
      </c>
      <c r="E721" t="str">
        <f t="shared" si="66"/>
        <v>0000</v>
      </c>
      <c r="F721" t="s">
        <v>1795</v>
      </c>
      <c r="G721" s="8">
        <v>0</v>
      </c>
      <c r="H721" s="8">
        <v>0</v>
      </c>
      <c r="I721" s="8">
        <f t="shared" si="63"/>
        <v>0</v>
      </c>
      <c r="J721" s="56">
        <f>VLOOKUP(D721,'Lookup Areas'!$E$4:$G$258,2,FALSE)</f>
        <v>0</v>
      </c>
      <c r="L721" s="57">
        <f t="shared" si="67"/>
        <v>0</v>
      </c>
      <c r="M721" s="8"/>
      <c r="N721" s="8"/>
      <c r="O721" s="8"/>
    </row>
    <row r="722" spans="1:15" x14ac:dyDescent="0.2">
      <c r="A722">
        <v>872</v>
      </c>
      <c r="B722" t="s">
        <v>2414</v>
      </c>
      <c r="C722" t="str">
        <f t="shared" si="64"/>
        <v>1011</v>
      </c>
      <c r="D722" t="str">
        <f t="shared" si="65"/>
        <v>6549</v>
      </c>
      <c r="E722" t="str">
        <f t="shared" si="66"/>
        <v>0000</v>
      </c>
      <c r="F722" t="s">
        <v>1795</v>
      </c>
      <c r="G722" s="8">
        <v>0</v>
      </c>
      <c r="H722" s="8">
        <v>0</v>
      </c>
      <c r="I722" s="8">
        <f t="shared" si="63"/>
        <v>0</v>
      </c>
      <c r="J722" s="56">
        <f>VLOOKUP(D722,'Lookup Areas'!$E$4:$G$258,2,FALSE)</f>
        <v>0</v>
      </c>
      <c r="L722" s="57">
        <f t="shared" si="67"/>
        <v>0</v>
      </c>
      <c r="M722" s="8"/>
      <c r="N722" s="8"/>
      <c r="O722" s="8"/>
    </row>
    <row r="723" spans="1:15" x14ac:dyDescent="0.2">
      <c r="A723">
        <v>939</v>
      </c>
      <c r="B723" t="s">
        <v>2441</v>
      </c>
      <c r="C723" t="str">
        <f t="shared" si="64"/>
        <v>1101</v>
      </c>
      <c r="D723" t="str">
        <f t="shared" si="65"/>
        <v>6549</v>
      </c>
      <c r="E723" t="str">
        <f t="shared" si="66"/>
        <v>0000</v>
      </c>
      <c r="F723" t="s">
        <v>1795</v>
      </c>
      <c r="G723" s="8">
        <v>0</v>
      </c>
      <c r="H723" s="8">
        <v>0</v>
      </c>
      <c r="I723" s="8">
        <f t="shared" si="63"/>
        <v>0</v>
      </c>
      <c r="J723" s="56">
        <f>VLOOKUP(D723,'Lookup Areas'!$E$4:$G$258,2,FALSE)</f>
        <v>0</v>
      </c>
      <c r="L723" s="57">
        <f t="shared" si="67"/>
        <v>0</v>
      </c>
      <c r="M723" s="8"/>
      <c r="N723" s="8"/>
      <c r="O723" s="8"/>
    </row>
    <row r="724" spans="1:15" x14ac:dyDescent="0.2">
      <c r="A724">
        <v>1013</v>
      </c>
      <c r="B724" t="s">
        <v>2473</v>
      </c>
      <c r="C724" t="str">
        <f t="shared" si="64"/>
        <v>1201</v>
      </c>
      <c r="D724" t="str">
        <f t="shared" si="65"/>
        <v>6549</v>
      </c>
      <c r="E724" t="str">
        <f t="shared" si="66"/>
        <v>0000</v>
      </c>
      <c r="F724" t="s">
        <v>1795</v>
      </c>
      <c r="G724" s="8">
        <v>0</v>
      </c>
      <c r="H724" s="8">
        <v>0</v>
      </c>
      <c r="I724" s="8">
        <f t="shared" si="63"/>
        <v>0</v>
      </c>
      <c r="J724" s="56">
        <f>VLOOKUP(D724,'Lookup Areas'!$E$4:$G$258,2,FALSE)</f>
        <v>0</v>
      </c>
      <c r="L724" s="57">
        <f t="shared" si="67"/>
        <v>0</v>
      </c>
      <c r="M724" s="8"/>
      <c r="N724" s="8"/>
      <c r="O724" s="8"/>
    </row>
    <row r="725" spans="1:15" x14ac:dyDescent="0.2">
      <c r="A725">
        <v>1078</v>
      </c>
      <c r="B725" t="s">
        <v>2502</v>
      </c>
      <c r="C725" t="str">
        <f t="shared" si="64"/>
        <v>1301</v>
      </c>
      <c r="D725" t="str">
        <f t="shared" si="65"/>
        <v>6549</v>
      </c>
      <c r="E725" t="str">
        <f t="shared" si="66"/>
        <v>0000</v>
      </c>
      <c r="F725" t="s">
        <v>1795</v>
      </c>
      <c r="G725" s="8">
        <v>0</v>
      </c>
      <c r="H725" s="8">
        <v>0</v>
      </c>
      <c r="I725" s="8">
        <f t="shared" si="63"/>
        <v>0</v>
      </c>
      <c r="J725" s="56">
        <f>VLOOKUP(D725,'Lookup Areas'!$E$4:$G$258,2,FALSE)</f>
        <v>0</v>
      </c>
      <c r="L725" s="57">
        <f t="shared" si="67"/>
        <v>0</v>
      </c>
      <c r="M725" s="8"/>
      <c r="N725" s="8"/>
      <c r="O725" s="8"/>
    </row>
    <row r="726" spans="1:15" x14ac:dyDescent="0.2">
      <c r="A726">
        <v>43</v>
      </c>
      <c r="B726" t="s">
        <v>881</v>
      </c>
      <c r="C726" t="str">
        <f t="shared" si="64"/>
        <v>0101</v>
      </c>
      <c r="D726" t="str">
        <f t="shared" si="65"/>
        <v>6550</v>
      </c>
      <c r="E726" t="str">
        <f t="shared" si="66"/>
        <v>0000</v>
      </c>
      <c r="F726" t="s">
        <v>1796</v>
      </c>
      <c r="G726" s="8">
        <v>0</v>
      </c>
      <c r="H726" s="8">
        <v>49.67</v>
      </c>
      <c r="I726" s="8">
        <f t="shared" si="63"/>
        <v>132.45333333333332</v>
      </c>
      <c r="J726" s="56">
        <f>VLOOKUP(D726,'Lookup Areas'!$E$4:$G$258,2,FALSE)</f>
        <v>0</v>
      </c>
      <c r="L726" s="57">
        <f t="shared" si="67"/>
        <v>132.45333333333332</v>
      </c>
      <c r="M726" s="8"/>
      <c r="N726" s="8"/>
      <c r="O726" s="8"/>
    </row>
    <row r="727" spans="1:15" x14ac:dyDescent="0.2">
      <c r="A727">
        <v>1014</v>
      </c>
      <c r="B727" t="s">
        <v>2474</v>
      </c>
      <c r="C727" t="str">
        <f t="shared" si="64"/>
        <v>1201</v>
      </c>
      <c r="D727" t="str">
        <f t="shared" si="65"/>
        <v>6551</v>
      </c>
      <c r="E727" t="str">
        <f t="shared" si="66"/>
        <v>0000</v>
      </c>
      <c r="F727" t="s">
        <v>2475</v>
      </c>
      <c r="G727" s="8">
        <v>0</v>
      </c>
      <c r="H727" s="8">
        <v>0</v>
      </c>
      <c r="I727" s="8">
        <f t="shared" si="63"/>
        <v>0</v>
      </c>
      <c r="J727" s="56">
        <f>VLOOKUP(D727,'Lookup Areas'!$E$4:$G$258,2,FALSE)</f>
        <v>0</v>
      </c>
      <c r="L727" s="57">
        <f t="shared" si="67"/>
        <v>0</v>
      </c>
      <c r="M727" s="8"/>
      <c r="N727" s="8"/>
      <c r="O727" s="8"/>
    </row>
    <row r="728" spans="1:15" x14ac:dyDescent="0.2">
      <c r="A728">
        <v>44</v>
      </c>
      <c r="B728" t="s">
        <v>1797</v>
      </c>
      <c r="C728" t="str">
        <f t="shared" si="64"/>
        <v>0101</v>
      </c>
      <c r="D728" t="str">
        <f t="shared" si="65"/>
        <v>6552</v>
      </c>
      <c r="E728" t="str">
        <f t="shared" si="66"/>
        <v>0000</v>
      </c>
      <c r="F728" t="s">
        <v>1798</v>
      </c>
      <c r="G728" s="8">
        <v>0</v>
      </c>
      <c r="H728" s="8">
        <v>0</v>
      </c>
      <c r="I728" s="8">
        <f>H728*2</f>
        <v>0</v>
      </c>
      <c r="J728" s="56">
        <f>VLOOKUP(D728,'Lookup Areas'!$E$4:$G$258,2,FALSE)</f>
        <v>0</v>
      </c>
      <c r="L728" s="57">
        <f t="shared" si="67"/>
        <v>0</v>
      </c>
      <c r="M728" s="8"/>
      <c r="N728" s="8"/>
      <c r="O728" s="8"/>
    </row>
    <row r="729" spans="1:15" x14ac:dyDescent="0.2">
      <c r="A729">
        <v>166</v>
      </c>
      <c r="B729" t="s">
        <v>951</v>
      </c>
      <c r="C729" t="str">
        <f t="shared" si="64"/>
        <v>0201</v>
      </c>
      <c r="D729" t="str">
        <f t="shared" si="65"/>
        <v>6552</v>
      </c>
      <c r="E729" t="str">
        <f t="shared" si="66"/>
        <v>0009</v>
      </c>
      <c r="F729" t="s">
        <v>1599</v>
      </c>
      <c r="G729" s="8">
        <v>1234380</v>
      </c>
      <c r="H729" s="8">
        <v>690650.86</v>
      </c>
      <c r="I729" s="8">
        <f t="shared" ref="I729:I752" si="68">H729*2</f>
        <v>1381301.72</v>
      </c>
      <c r="J729" s="56">
        <f>VLOOKUP(D729,'Lookup Areas'!$E$4:$G$258,2,FALSE)</f>
        <v>0</v>
      </c>
      <c r="L729" s="57">
        <f t="shared" si="67"/>
        <v>1381301.72</v>
      </c>
      <c r="M729" s="8"/>
      <c r="N729" s="8"/>
      <c r="O729" s="8"/>
    </row>
    <row r="730" spans="1:15" x14ac:dyDescent="0.2">
      <c r="A730">
        <v>262</v>
      </c>
      <c r="B730" t="s">
        <v>1977</v>
      </c>
      <c r="C730" t="str">
        <f t="shared" si="64"/>
        <v>0203</v>
      </c>
      <c r="D730" t="str">
        <f t="shared" si="65"/>
        <v>6552</v>
      </c>
      <c r="E730" t="str">
        <f t="shared" si="66"/>
        <v>0000</v>
      </c>
      <c r="F730" t="s">
        <v>1798</v>
      </c>
      <c r="G730" s="8">
        <v>0</v>
      </c>
      <c r="H730" s="8">
        <v>0</v>
      </c>
      <c r="I730" s="8">
        <f t="shared" si="68"/>
        <v>0</v>
      </c>
      <c r="J730" s="56">
        <f>VLOOKUP(D730,'Lookup Areas'!$E$4:$G$258,2,FALSE)</f>
        <v>0</v>
      </c>
      <c r="L730" s="57">
        <f t="shared" si="67"/>
        <v>0</v>
      </c>
      <c r="M730" s="8"/>
      <c r="N730" s="8"/>
      <c r="O730" s="8"/>
    </row>
    <row r="731" spans="1:15" x14ac:dyDescent="0.2">
      <c r="A731">
        <v>388</v>
      </c>
      <c r="B731" t="s">
        <v>2072</v>
      </c>
      <c r="C731" t="str">
        <f t="shared" si="64"/>
        <v>0205</v>
      </c>
      <c r="D731" t="str">
        <f t="shared" si="65"/>
        <v>6552</v>
      </c>
      <c r="E731" t="str">
        <f t="shared" si="66"/>
        <v>0006</v>
      </c>
      <c r="F731" t="s">
        <v>2073</v>
      </c>
      <c r="G731" s="8">
        <v>0</v>
      </c>
      <c r="H731" s="8">
        <v>0</v>
      </c>
      <c r="I731" s="8">
        <f t="shared" si="68"/>
        <v>0</v>
      </c>
      <c r="J731" s="56">
        <f>VLOOKUP(D731,'Lookup Areas'!$E$4:$G$258,2,FALSE)</f>
        <v>0</v>
      </c>
      <c r="L731" s="57">
        <f t="shared" si="67"/>
        <v>0</v>
      </c>
      <c r="M731" s="8"/>
      <c r="N731" s="8"/>
      <c r="O731" s="8"/>
    </row>
    <row r="732" spans="1:15" x14ac:dyDescent="0.2">
      <c r="A732">
        <v>449</v>
      </c>
      <c r="B732" t="s">
        <v>2115</v>
      </c>
      <c r="C732" t="str">
        <f t="shared" si="64"/>
        <v>0301</v>
      </c>
      <c r="D732" t="str">
        <f t="shared" si="65"/>
        <v>6552</v>
      </c>
      <c r="E732" t="str">
        <f t="shared" si="66"/>
        <v>0000</v>
      </c>
      <c r="F732" t="s">
        <v>1798</v>
      </c>
      <c r="G732" s="8">
        <v>0</v>
      </c>
      <c r="H732" s="8">
        <v>0</v>
      </c>
      <c r="I732" s="8">
        <f t="shared" si="68"/>
        <v>0</v>
      </c>
      <c r="J732" s="56">
        <f>VLOOKUP(D732,'Lookup Areas'!$E$4:$G$258,2,FALSE)</f>
        <v>0</v>
      </c>
      <c r="L732" s="57">
        <f t="shared" si="67"/>
        <v>0</v>
      </c>
      <c r="M732" s="8"/>
      <c r="N732" s="8"/>
      <c r="O732" s="8"/>
    </row>
    <row r="733" spans="1:15" x14ac:dyDescent="0.2">
      <c r="A733">
        <v>502</v>
      </c>
      <c r="B733" t="s">
        <v>2154</v>
      </c>
      <c r="C733" t="str">
        <f t="shared" si="64"/>
        <v>0503</v>
      </c>
      <c r="D733" t="str">
        <f t="shared" si="65"/>
        <v>6552</v>
      </c>
      <c r="E733" t="str">
        <f t="shared" si="66"/>
        <v>0000</v>
      </c>
      <c r="F733" t="s">
        <v>1798</v>
      </c>
      <c r="G733" s="8">
        <v>0</v>
      </c>
      <c r="H733" s="8">
        <v>0</v>
      </c>
      <c r="I733" s="8">
        <f t="shared" si="68"/>
        <v>0</v>
      </c>
      <c r="J733" s="56">
        <f>VLOOKUP(D733,'Lookup Areas'!$E$4:$G$258,2,FALSE)</f>
        <v>0</v>
      </c>
      <c r="L733" s="57">
        <f t="shared" si="67"/>
        <v>0</v>
      </c>
      <c r="M733" s="8"/>
      <c r="N733" s="8"/>
      <c r="O733" s="8"/>
    </row>
    <row r="734" spans="1:15" x14ac:dyDescent="0.2">
      <c r="A734">
        <v>636</v>
      </c>
      <c r="B734" t="s">
        <v>1242</v>
      </c>
      <c r="C734" t="str">
        <f t="shared" si="64"/>
        <v>0701</v>
      </c>
      <c r="D734" t="str">
        <f t="shared" si="65"/>
        <v>6552</v>
      </c>
      <c r="E734" t="str">
        <f t="shared" si="66"/>
        <v>0000</v>
      </c>
      <c r="F734" t="s">
        <v>1798</v>
      </c>
      <c r="G734" s="8">
        <v>0</v>
      </c>
      <c r="H734" s="8">
        <v>84.14</v>
      </c>
      <c r="I734" s="8">
        <f t="shared" si="68"/>
        <v>168.28</v>
      </c>
      <c r="J734" s="56">
        <f>VLOOKUP(D734,'Lookup Areas'!$E$4:$G$258,2,FALSE)</f>
        <v>0</v>
      </c>
      <c r="L734" s="57">
        <f t="shared" si="67"/>
        <v>168.28</v>
      </c>
      <c r="M734" s="8"/>
      <c r="N734" s="8"/>
      <c r="O734" s="8"/>
    </row>
    <row r="735" spans="1:15" x14ac:dyDescent="0.2">
      <c r="A735">
        <v>716</v>
      </c>
      <c r="B735" t="s">
        <v>1287</v>
      </c>
      <c r="C735" t="str">
        <f t="shared" si="64"/>
        <v>0801</v>
      </c>
      <c r="D735" t="str">
        <f t="shared" si="65"/>
        <v>6552</v>
      </c>
      <c r="E735" t="str">
        <f t="shared" si="66"/>
        <v>0015</v>
      </c>
      <c r="F735" t="s">
        <v>2314</v>
      </c>
      <c r="G735" s="8">
        <v>8600</v>
      </c>
      <c r="H735" s="8">
        <v>0</v>
      </c>
      <c r="I735" s="8">
        <f t="shared" si="68"/>
        <v>0</v>
      </c>
      <c r="J735" s="56">
        <f>VLOOKUP(D735,'Lookup Areas'!$E$4:$G$258,2,FALSE)</f>
        <v>0</v>
      </c>
      <c r="L735" s="57">
        <f t="shared" si="67"/>
        <v>0</v>
      </c>
      <c r="M735" s="8"/>
      <c r="N735" s="8"/>
      <c r="O735" s="8"/>
    </row>
    <row r="736" spans="1:15" x14ac:dyDescent="0.2">
      <c r="A736">
        <v>799</v>
      </c>
      <c r="B736" t="s">
        <v>1331</v>
      </c>
      <c r="C736" t="str">
        <f t="shared" si="64"/>
        <v>1001</v>
      </c>
      <c r="D736" t="str">
        <f t="shared" si="65"/>
        <v>6552</v>
      </c>
      <c r="E736" t="str">
        <f t="shared" si="66"/>
        <v>0000</v>
      </c>
      <c r="F736" t="s">
        <v>1798</v>
      </c>
      <c r="G736" s="8">
        <v>0</v>
      </c>
      <c r="H736" s="8">
        <v>236.49</v>
      </c>
      <c r="I736" s="8">
        <f t="shared" si="68"/>
        <v>472.98</v>
      </c>
      <c r="J736" s="56">
        <f>VLOOKUP(D736,'Lookup Areas'!$E$4:$G$258,2,FALSE)</f>
        <v>0</v>
      </c>
      <c r="L736" s="57">
        <f t="shared" si="67"/>
        <v>472.98</v>
      </c>
      <c r="M736" s="8"/>
      <c r="N736" s="8"/>
      <c r="O736" s="8"/>
    </row>
    <row r="737" spans="1:15" x14ac:dyDescent="0.2">
      <c r="A737">
        <v>800</v>
      </c>
      <c r="B737" t="s">
        <v>1332</v>
      </c>
      <c r="C737" t="str">
        <f t="shared" si="64"/>
        <v>1001</v>
      </c>
      <c r="D737" t="str">
        <f t="shared" si="65"/>
        <v>6552</v>
      </c>
      <c r="E737" t="str">
        <f t="shared" si="66"/>
        <v>0017</v>
      </c>
      <c r="F737" t="s">
        <v>1720</v>
      </c>
      <c r="G737" s="8">
        <v>24370</v>
      </c>
      <c r="H737" s="8">
        <v>0</v>
      </c>
      <c r="I737" s="8">
        <f t="shared" si="68"/>
        <v>0</v>
      </c>
      <c r="J737" s="56">
        <f>VLOOKUP(D737,'Lookup Areas'!$E$4:$G$258,2,FALSE)</f>
        <v>0</v>
      </c>
      <c r="L737" s="57">
        <f t="shared" si="67"/>
        <v>0</v>
      </c>
      <c r="M737" s="8"/>
      <c r="N737" s="8"/>
      <c r="O737" s="8"/>
    </row>
    <row r="738" spans="1:15" x14ac:dyDescent="0.2">
      <c r="A738">
        <v>801</v>
      </c>
      <c r="B738" t="s">
        <v>1333</v>
      </c>
      <c r="C738" t="str">
        <f t="shared" si="64"/>
        <v>1001</v>
      </c>
      <c r="D738" t="str">
        <f t="shared" si="65"/>
        <v>6552</v>
      </c>
      <c r="E738" t="str">
        <f t="shared" si="66"/>
        <v>0018</v>
      </c>
      <c r="F738" t="s">
        <v>1721</v>
      </c>
      <c r="G738" s="8">
        <v>8940</v>
      </c>
      <c r="H738" s="8">
        <v>0</v>
      </c>
      <c r="I738" s="8">
        <f t="shared" si="68"/>
        <v>0</v>
      </c>
      <c r="J738" s="56">
        <f>VLOOKUP(D738,'Lookup Areas'!$E$4:$G$258,2,FALSE)</f>
        <v>0</v>
      </c>
      <c r="L738" s="57">
        <f t="shared" si="67"/>
        <v>0</v>
      </c>
      <c r="M738" s="8"/>
      <c r="N738" s="8"/>
      <c r="O738" s="8"/>
    </row>
    <row r="739" spans="1:15" x14ac:dyDescent="0.2">
      <c r="A739">
        <v>802</v>
      </c>
      <c r="B739" t="s">
        <v>1334</v>
      </c>
      <c r="C739" t="str">
        <f t="shared" si="64"/>
        <v>1001</v>
      </c>
      <c r="D739" t="str">
        <f t="shared" si="65"/>
        <v>6552</v>
      </c>
      <c r="E739" t="str">
        <f t="shared" si="66"/>
        <v>0019</v>
      </c>
      <c r="F739" t="s">
        <v>1722</v>
      </c>
      <c r="G739" s="8">
        <v>7310</v>
      </c>
      <c r="H739" s="8">
        <v>0</v>
      </c>
      <c r="I739" s="8">
        <f t="shared" si="68"/>
        <v>0</v>
      </c>
      <c r="J739" s="56">
        <f>VLOOKUP(D739,'Lookup Areas'!$E$4:$G$258,2,FALSE)</f>
        <v>0</v>
      </c>
      <c r="L739" s="57">
        <f t="shared" si="67"/>
        <v>0</v>
      </c>
      <c r="M739" s="8"/>
      <c r="N739" s="8"/>
      <c r="O739" s="8"/>
    </row>
    <row r="740" spans="1:15" x14ac:dyDescent="0.2">
      <c r="A740">
        <v>873</v>
      </c>
      <c r="B740" t="s">
        <v>1377</v>
      </c>
      <c r="C740" t="str">
        <f t="shared" si="64"/>
        <v>1011</v>
      </c>
      <c r="D740" t="str">
        <f t="shared" si="65"/>
        <v>6552</v>
      </c>
      <c r="E740" t="str">
        <f t="shared" si="66"/>
        <v>0000</v>
      </c>
      <c r="F740" t="s">
        <v>1798</v>
      </c>
      <c r="G740" s="8">
        <v>0</v>
      </c>
      <c r="H740" s="8">
        <v>16664.59</v>
      </c>
      <c r="I740" s="8">
        <f t="shared" si="68"/>
        <v>33329.18</v>
      </c>
      <c r="J740" s="56">
        <f>VLOOKUP(D740,'Lookup Areas'!$E$4:$G$258,2,FALSE)</f>
        <v>0</v>
      </c>
      <c r="L740" s="57">
        <f t="shared" si="67"/>
        <v>33329.18</v>
      </c>
      <c r="M740" s="8"/>
      <c r="N740" s="8"/>
      <c r="O740" s="8"/>
    </row>
    <row r="741" spans="1:15" x14ac:dyDescent="0.2">
      <c r="A741">
        <v>874</v>
      </c>
      <c r="B741" t="s">
        <v>1378</v>
      </c>
      <c r="C741" t="str">
        <f t="shared" si="64"/>
        <v>1011</v>
      </c>
      <c r="D741" t="str">
        <f t="shared" si="65"/>
        <v>6552</v>
      </c>
      <c r="E741" t="str">
        <f t="shared" si="66"/>
        <v>0017</v>
      </c>
      <c r="F741" t="s">
        <v>1720</v>
      </c>
      <c r="G741" s="8">
        <v>720</v>
      </c>
      <c r="H741" s="8">
        <v>0</v>
      </c>
      <c r="I741" s="8">
        <f t="shared" si="68"/>
        <v>0</v>
      </c>
      <c r="J741" s="56">
        <f>VLOOKUP(D741,'Lookup Areas'!$E$4:$G$258,2,FALSE)</f>
        <v>0</v>
      </c>
      <c r="L741" s="57">
        <f t="shared" si="67"/>
        <v>0</v>
      </c>
      <c r="M741" s="8"/>
      <c r="N741" s="8"/>
      <c r="O741" s="8"/>
    </row>
    <row r="742" spans="1:15" x14ac:dyDescent="0.2">
      <c r="A742">
        <v>875</v>
      </c>
      <c r="B742" t="s">
        <v>1379</v>
      </c>
      <c r="C742" t="str">
        <f t="shared" si="64"/>
        <v>1011</v>
      </c>
      <c r="D742" t="str">
        <f t="shared" si="65"/>
        <v>6552</v>
      </c>
      <c r="E742" t="str">
        <f t="shared" si="66"/>
        <v>0018</v>
      </c>
      <c r="F742" t="s">
        <v>1721</v>
      </c>
      <c r="G742" s="8">
        <v>260</v>
      </c>
      <c r="H742" s="8">
        <v>0</v>
      </c>
      <c r="I742" s="8">
        <f t="shared" si="68"/>
        <v>0</v>
      </c>
      <c r="J742" s="56">
        <f>VLOOKUP(D742,'Lookup Areas'!$E$4:$G$258,2,FALSE)</f>
        <v>0</v>
      </c>
      <c r="L742" s="57">
        <f t="shared" si="67"/>
        <v>0</v>
      </c>
      <c r="M742" s="8"/>
      <c r="N742" s="8"/>
      <c r="O742" s="8"/>
    </row>
    <row r="743" spans="1:15" x14ac:dyDescent="0.2">
      <c r="A743">
        <v>876</v>
      </c>
      <c r="B743" t="s">
        <v>1380</v>
      </c>
      <c r="C743" t="str">
        <f t="shared" si="64"/>
        <v>1011</v>
      </c>
      <c r="D743" t="str">
        <f t="shared" si="65"/>
        <v>6552</v>
      </c>
      <c r="E743" t="str">
        <f t="shared" si="66"/>
        <v>0019</v>
      </c>
      <c r="F743" t="s">
        <v>1722</v>
      </c>
      <c r="G743" s="8">
        <v>220</v>
      </c>
      <c r="H743" s="8">
        <v>0</v>
      </c>
      <c r="I743" s="8">
        <f t="shared" si="68"/>
        <v>0</v>
      </c>
      <c r="J743" s="56">
        <f>VLOOKUP(D743,'Lookup Areas'!$E$4:$G$258,2,FALSE)</f>
        <v>0</v>
      </c>
      <c r="L743" s="57">
        <f t="shared" si="67"/>
        <v>0</v>
      </c>
      <c r="M743" s="8"/>
      <c r="N743" s="8"/>
      <c r="O743" s="8"/>
    </row>
    <row r="744" spans="1:15" x14ac:dyDescent="0.2">
      <c r="A744">
        <v>940</v>
      </c>
      <c r="B744" t="s">
        <v>1423</v>
      </c>
      <c r="C744" t="str">
        <f t="shared" si="64"/>
        <v>1101</v>
      </c>
      <c r="D744" t="str">
        <f t="shared" si="65"/>
        <v>6552</v>
      </c>
      <c r="E744" t="str">
        <f t="shared" si="66"/>
        <v>0000</v>
      </c>
      <c r="F744" t="s">
        <v>1798</v>
      </c>
      <c r="G744" s="8">
        <v>0</v>
      </c>
      <c r="H744" s="8">
        <v>4390.9799999999996</v>
      </c>
      <c r="I744" s="8">
        <f t="shared" si="68"/>
        <v>8781.9599999999991</v>
      </c>
      <c r="J744" s="56">
        <f>VLOOKUP(D744,'Lookup Areas'!$E$4:$G$258,2,FALSE)</f>
        <v>0</v>
      </c>
      <c r="L744" s="57">
        <f t="shared" si="67"/>
        <v>8781.9599999999991</v>
      </c>
      <c r="M744" s="8"/>
      <c r="N744" s="8"/>
      <c r="O744" s="8"/>
    </row>
    <row r="745" spans="1:15" x14ac:dyDescent="0.2">
      <c r="A745">
        <v>941</v>
      </c>
      <c r="B745" t="s">
        <v>1424</v>
      </c>
      <c r="C745" t="str">
        <f t="shared" si="64"/>
        <v>1101</v>
      </c>
      <c r="D745" t="str">
        <f t="shared" si="65"/>
        <v>6552</v>
      </c>
      <c r="E745" t="str">
        <f t="shared" si="66"/>
        <v>0017</v>
      </c>
      <c r="F745" t="s">
        <v>1720</v>
      </c>
      <c r="G745" s="8">
        <v>46120</v>
      </c>
      <c r="H745" s="8">
        <v>0</v>
      </c>
      <c r="I745" s="8">
        <f t="shared" si="68"/>
        <v>0</v>
      </c>
      <c r="J745" s="56">
        <f>VLOOKUP(D745,'Lookup Areas'!$E$4:$G$258,2,FALSE)</f>
        <v>0</v>
      </c>
      <c r="L745" s="57">
        <f t="shared" si="67"/>
        <v>0</v>
      </c>
      <c r="M745" s="8"/>
      <c r="N745" s="8"/>
      <c r="O745" s="8"/>
    </row>
    <row r="746" spans="1:15" x14ac:dyDescent="0.2">
      <c r="A746">
        <v>942</v>
      </c>
      <c r="B746" t="s">
        <v>1425</v>
      </c>
      <c r="C746" t="str">
        <f t="shared" si="64"/>
        <v>1101</v>
      </c>
      <c r="D746" t="str">
        <f t="shared" si="65"/>
        <v>6552</v>
      </c>
      <c r="E746" t="str">
        <f t="shared" si="66"/>
        <v>0018</v>
      </c>
      <c r="F746" t="s">
        <v>1721</v>
      </c>
      <c r="G746" s="8">
        <v>16910</v>
      </c>
      <c r="H746" s="8">
        <v>0</v>
      </c>
      <c r="I746" s="8">
        <f t="shared" si="68"/>
        <v>0</v>
      </c>
      <c r="J746" s="56">
        <f>VLOOKUP(D746,'Lookup Areas'!$E$4:$G$258,2,FALSE)</f>
        <v>0</v>
      </c>
      <c r="L746" s="57">
        <f t="shared" si="67"/>
        <v>0</v>
      </c>
      <c r="M746" s="8"/>
      <c r="N746" s="8"/>
      <c r="O746" s="8"/>
    </row>
    <row r="747" spans="1:15" x14ac:dyDescent="0.2">
      <c r="A747">
        <v>943</v>
      </c>
      <c r="B747" t="s">
        <v>1426</v>
      </c>
      <c r="C747" t="str">
        <f t="shared" si="64"/>
        <v>1101</v>
      </c>
      <c r="D747" t="str">
        <f t="shared" si="65"/>
        <v>6552</v>
      </c>
      <c r="E747" t="str">
        <f t="shared" si="66"/>
        <v>0019</v>
      </c>
      <c r="F747" t="s">
        <v>1722</v>
      </c>
      <c r="G747" s="8">
        <v>13840</v>
      </c>
      <c r="H747" s="8">
        <v>0</v>
      </c>
      <c r="I747" s="8">
        <f t="shared" si="68"/>
        <v>0</v>
      </c>
      <c r="J747" s="56">
        <f>VLOOKUP(D747,'Lookup Areas'!$E$4:$G$258,2,FALSE)</f>
        <v>0</v>
      </c>
      <c r="L747" s="57">
        <f t="shared" si="67"/>
        <v>0</v>
      </c>
      <c r="M747" s="8"/>
      <c r="N747" s="8"/>
      <c r="O747" s="8"/>
    </row>
    <row r="748" spans="1:15" x14ac:dyDescent="0.2">
      <c r="A748">
        <v>1015</v>
      </c>
      <c r="B748" t="s">
        <v>1476</v>
      </c>
      <c r="C748" t="str">
        <f t="shared" si="64"/>
        <v>1201</v>
      </c>
      <c r="D748" t="str">
        <f t="shared" si="65"/>
        <v>6552</v>
      </c>
      <c r="E748" t="str">
        <f t="shared" si="66"/>
        <v>0000</v>
      </c>
      <c r="F748" t="s">
        <v>1798</v>
      </c>
      <c r="G748" s="8">
        <v>0</v>
      </c>
      <c r="H748" s="8">
        <v>16240.6</v>
      </c>
      <c r="I748" s="8">
        <f t="shared" si="68"/>
        <v>32481.200000000001</v>
      </c>
      <c r="J748" s="56">
        <f>VLOOKUP(D748,'Lookup Areas'!$E$4:$G$258,2,FALSE)</f>
        <v>0</v>
      </c>
      <c r="L748" s="57">
        <f t="shared" si="67"/>
        <v>32481.200000000001</v>
      </c>
      <c r="M748" s="8"/>
      <c r="N748" s="8"/>
      <c r="O748" s="8"/>
    </row>
    <row r="749" spans="1:15" x14ac:dyDescent="0.2">
      <c r="A749">
        <v>1016</v>
      </c>
      <c r="B749" t="s">
        <v>1477</v>
      </c>
      <c r="C749" t="str">
        <f t="shared" si="64"/>
        <v>1201</v>
      </c>
      <c r="D749" t="str">
        <f t="shared" si="65"/>
        <v>6552</v>
      </c>
      <c r="E749" t="str">
        <f t="shared" si="66"/>
        <v>0017</v>
      </c>
      <c r="F749" t="s">
        <v>1720</v>
      </c>
      <c r="G749" s="8">
        <v>9370</v>
      </c>
      <c r="H749" s="8">
        <v>1264.0899999999999</v>
      </c>
      <c r="I749" s="8">
        <f t="shared" si="68"/>
        <v>2528.1799999999998</v>
      </c>
      <c r="J749" s="56">
        <f>VLOOKUP(D749,'Lookup Areas'!$E$4:$G$258,2,FALSE)</f>
        <v>0</v>
      </c>
      <c r="L749" s="57">
        <f t="shared" si="67"/>
        <v>2528.1799999999998</v>
      </c>
      <c r="M749" s="8"/>
      <c r="N749" s="8"/>
      <c r="O749" s="8"/>
    </row>
    <row r="750" spans="1:15" x14ac:dyDescent="0.2">
      <c r="A750">
        <v>1017</v>
      </c>
      <c r="B750" t="s">
        <v>1478</v>
      </c>
      <c r="C750" t="str">
        <f t="shared" si="64"/>
        <v>1201</v>
      </c>
      <c r="D750" t="str">
        <f t="shared" si="65"/>
        <v>6552</v>
      </c>
      <c r="E750" t="str">
        <f t="shared" si="66"/>
        <v>0018</v>
      </c>
      <c r="F750" t="s">
        <v>1721</v>
      </c>
      <c r="G750" s="8">
        <v>3440</v>
      </c>
      <c r="H750" s="8">
        <v>0</v>
      </c>
      <c r="I750" s="8">
        <f t="shared" si="68"/>
        <v>0</v>
      </c>
      <c r="J750" s="56">
        <f>VLOOKUP(D750,'Lookup Areas'!$E$4:$G$258,2,FALSE)</f>
        <v>0</v>
      </c>
      <c r="L750" s="57">
        <f t="shared" si="67"/>
        <v>0</v>
      </c>
      <c r="M750" s="8"/>
      <c r="N750" s="8"/>
      <c r="O750" s="8"/>
    </row>
    <row r="751" spans="1:15" x14ac:dyDescent="0.2">
      <c r="A751">
        <v>1018</v>
      </c>
      <c r="B751" t="s">
        <v>1479</v>
      </c>
      <c r="C751" t="str">
        <f t="shared" si="64"/>
        <v>1201</v>
      </c>
      <c r="D751" t="str">
        <f t="shared" si="65"/>
        <v>6552</v>
      </c>
      <c r="E751" t="str">
        <f t="shared" si="66"/>
        <v>0019</v>
      </c>
      <c r="F751" t="s">
        <v>1722</v>
      </c>
      <c r="G751" s="8">
        <v>2810</v>
      </c>
      <c r="H751" s="8">
        <v>0</v>
      </c>
      <c r="I751" s="8">
        <f t="shared" si="68"/>
        <v>0</v>
      </c>
      <c r="J751" s="56">
        <f>VLOOKUP(D751,'Lookup Areas'!$E$4:$G$258,2,FALSE)</f>
        <v>0</v>
      </c>
      <c r="L751" s="57">
        <f t="shared" si="67"/>
        <v>0</v>
      </c>
      <c r="M751" s="8"/>
      <c r="N751" s="8"/>
      <c r="O751" s="8"/>
    </row>
    <row r="752" spans="1:15" x14ac:dyDescent="0.2">
      <c r="A752">
        <v>1079</v>
      </c>
      <c r="B752" t="s">
        <v>1522</v>
      </c>
      <c r="C752" t="str">
        <f t="shared" si="64"/>
        <v>1301</v>
      </c>
      <c r="D752" t="str">
        <f t="shared" si="65"/>
        <v>6552</v>
      </c>
      <c r="E752" t="str">
        <f t="shared" si="66"/>
        <v>0000</v>
      </c>
      <c r="F752" t="s">
        <v>1798</v>
      </c>
      <c r="G752" s="8">
        <v>1000000</v>
      </c>
      <c r="H752" s="8">
        <v>0</v>
      </c>
      <c r="I752" s="8">
        <f t="shared" si="68"/>
        <v>0</v>
      </c>
      <c r="J752" s="56">
        <f>VLOOKUP(D752,'Lookup Areas'!$E$4:$G$258,2,FALSE)</f>
        <v>0</v>
      </c>
      <c r="L752" s="57">
        <f>G752</f>
        <v>1000000</v>
      </c>
      <c r="M752" s="8"/>
      <c r="N752" s="8"/>
      <c r="O752" s="8"/>
    </row>
    <row r="753" spans="1:15" x14ac:dyDescent="0.2">
      <c r="A753">
        <v>573</v>
      </c>
      <c r="B753" t="s">
        <v>1198</v>
      </c>
      <c r="C753" t="str">
        <f t="shared" si="64"/>
        <v>0507</v>
      </c>
      <c r="D753" t="str">
        <f t="shared" si="65"/>
        <v>6553</v>
      </c>
      <c r="E753" t="str">
        <f t="shared" si="66"/>
        <v>0012</v>
      </c>
      <c r="F753" t="s">
        <v>2222</v>
      </c>
      <c r="G753" s="8">
        <v>0</v>
      </c>
      <c r="H753" s="8">
        <v>17870.7</v>
      </c>
      <c r="I753" s="8">
        <f t="shared" si="63"/>
        <v>47655.199999999997</v>
      </c>
      <c r="J753" s="56">
        <f>VLOOKUP(D753,'Lookup Areas'!$E$4:$G$258,2,FALSE)</f>
        <v>0</v>
      </c>
      <c r="L753" s="57">
        <f t="shared" si="67"/>
        <v>47655.199999999997</v>
      </c>
      <c r="M753" s="8"/>
      <c r="N753" s="8"/>
      <c r="O753" s="8"/>
    </row>
    <row r="754" spans="1:15" x14ac:dyDescent="0.2">
      <c r="A754">
        <v>674</v>
      </c>
      <c r="B754" t="s">
        <v>2271</v>
      </c>
      <c r="C754" t="str">
        <f t="shared" si="64"/>
        <v>0704</v>
      </c>
      <c r="D754" t="str">
        <f t="shared" si="65"/>
        <v>6553</v>
      </c>
      <c r="E754" t="str">
        <f t="shared" si="66"/>
        <v>0000</v>
      </c>
      <c r="F754" t="s">
        <v>2272</v>
      </c>
      <c r="G754" s="8">
        <v>0</v>
      </c>
      <c r="H754" s="8">
        <v>0</v>
      </c>
      <c r="I754" s="8">
        <f t="shared" si="63"/>
        <v>0</v>
      </c>
      <c r="J754" s="56">
        <f>VLOOKUP(D754,'Lookup Areas'!$E$4:$G$258,2,FALSE)</f>
        <v>0</v>
      </c>
      <c r="L754" s="57">
        <f t="shared" si="67"/>
        <v>0</v>
      </c>
      <c r="M754" s="8"/>
      <c r="N754" s="8"/>
      <c r="O754" s="8"/>
    </row>
    <row r="755" spans="1:15" x14ac:dyDescent="0.2">
      <c r="A755">
        <v>45</v>
      </c>
      <c r="B755" t="s">
        <v>882</v>
      </c>
      <c r="C755" t="str">
        <f t="shared" si="64"/>
        <v>0101</v>
      </c>
      <c r="D755" t="str">
        <f t="shared" si="65"/>
        <v>6554</v>
      </c>
      <c r="E755" t="str">
        <f t="shared" si="66"/>
        <v>0000</v>
      </c>
      <c r="F755" t="s">
        <v>1799</v>
      </c>
      <c r="G755" s="8">
        <v>11000</v>
      </c>
      <c r="H755" s="8">
        <v>6434.88</v>
      </c>
      <c r="I755" s="8">
        <f t="shared" si="63"/>
        <v>17159.68</v>
      </c>
      <c r="J755" s="56">
        <f>VLOOKUP(D755,'Lookup Areas'!$E$4:$G$258,2,FALSE)</f>
        <v>0</v>
      </c>
      <c r="L755" s="57">
        <f t="shared" si="67"/>
        <v>17159.68</v>
      </c>
      <c r="M755" s="8"/>
      <c r="N755" s="8"/>
      <c r="O755" s="8"/>
    </row>
    <row r="756" spans="1:15" x14ac:dyDescent="0.2">
      <c r="A756">
        <v>167</v>
      </c>
      <c r="B756" t="s">
        <v>952</v>
      </c>
      <c r="C756" t="str">
        <f t="shared" si="64"/>
        <v>0201</v>
      </c>
      <c r="D756" t="str">
        <f t="shared" si="65"/>
        <v>6554</v>
      </c>
      <c r="E756" t="str">
        <f t="shared" si="66"/>
        <v>0008</v>
      </c>
      <c r="F756" t="s">
        <v>1921</v>
      </c>
      <c r="G756" s="8">
        <v>90</v>
      </c>
      <c r="H756" s="8">
        <v>2114.0300000000002</v>
      </c>
      <c r="I756" s="8">
        <f t="shared" si="63"/>
        <v>5637.4133333333339</v>
      </c>
      <c r="J756" s="56">
        <f>VLOOKUP(D756,'Lookup Areas'!$E$4:$G$258,2,FALSE)</f>
        <v>0</v>
      </c>
      <c r="L756" s="57">
        <f t="shared" si="67"/>
        <v>5637.4133333333339</v>
      </c>
      <c r="M756" s="8"/>
      <c r="N756" s="8"/>
      <c r="O756" s="8"/>
    </row>
    <row r="757" spans="1:15" x14ac:dyDescent="0.2">
      <c r="A757">
        <v>168</v>
      </c>
      <c r="B757" t="s">
        <v>953</v>
      </c>
      <c r="C757" t="str">
        <f t="shared" si="64"/>
        <v>0201</v>
      </c>
      <c r="D757" t="str">
        <f t="shared" si="65"/>
        <v>6554</v>
      </c>
      <c r="E757" t="str">
        <f t="shared" si="66"/>
        <v>0009</v>
      </c>
      <c r="F757" t="s">
        <v>1600</v>
      </c>
      <c r="G757" s="8">
        <v>620</v>
      </c>
      <c r="H757" s="8">
        <v>0</v>
      </c>
      <c r="I757" s="8">
        <f t="shared" si="63"/>
        <v>0</v>
      </c>
      <c r="J757" s="56">
        <f>VLOOKUP(D757,'Lookup Areas'!$E$4:$G$258,2,FALSE)</f>
        <v>0</v>
      </c>
      <c r="L757" s="57">
        <f t="shared" si="67"/>
        <v>0</v>
      </c>
      <c r="M757" s="8"/>
      <c r="N757" s="8"/>
      <c r="O757" s="8"/>
    </row>
    <row r="758" spans="1:15" x14ac:dyDescent="0.2">
      <c r="A758">
        <v>230</v>
      </c>
      <c r="B758" t="s">
        <v>996</v>
      </c>
      <c r="C758" t="str">
        <f t="shared" si="64"/>
        <v>0202</v>
      </c>
      <c r="D758" t="str">
        <f t="shared" si="65"/>
        <v>6554</v>
      </c>
      <c r="E758" t="str">
        <f t="shared" si="66"/>
        <v>0000</v>
      </c>
      <c r="F758" t="s">
        <v>1799</v>
      </c>
      <c r="G758" s="8">
        <v>900</v>
      </c>
      <c r="H758" s="8">
        <v>0</v>
      </c>
      <c r="I758" s="8">
        <f t="shared" si="63"/>
        <v>0</v>
      </c>
      <c r="J758" s="56">
        <f>VLOOKUP(D758,'Lookup Areas'!$E$4:$G$258,2,FALSE)</f>
        <v>0</v>
      </c>
      <c r="L758" s="57">
        <f t="shared" si="67"/>
        <v>0</v>
      </c>
      <c r="M758" s="8"/>
      <c r="N758" s="8"/>
      <c r="O758" s="8"/>
    </row>
    <row r="759" spans="1:15" x14ac:dyDescent="0.2">
      <c r="A759">
        <v>263</v>
      </c>
      <c r="B759" t="s">
        <v>1020</v>
      </c>
      <c r="C759" t="str">
        <f t="shared" si="64"/>
        <v>0203</v>
      </c>
      <c r="D759" t="str">
        <f t="shared" si="65"/>
        <v>6554</v>
      </c>
      <c r="E759" t="str">
        <f t="shared" si="66"/>
        <v>0000</v>
      </c>
      <c r="F759" t="s">
        <v>1799</v>
      </c>
      <c r="G759" s="8">
        <v>350</v>
      </c>
      <c r="H759" s="8">
        <v>0</v>
      </c>
      <c r="I759" s="8">
        <f t="shared" si="63"/>
        <v>0</v>
      </c>
      <c r="J759" s="56">
        <f>VLOOKUP(D759,'Lookup Areas'!$E$4:$G$258,2,FALSE)</f>
        <v>0</v>
      </c>
      <c r="L759" s="57">
        <f t="shared" si="67"/>
        <v>0</v>
      </c>
      <c r="M759" s="8"/>
      <c r="N759" s="8"/>
      <c r="O759" s="8"/>
    </row>
    <row r="760" spans="1:15" x14ac:dyDescent="0.2">
      <c r="A760">
        <v>389</v>
      </c>
      <c r="B760" t="s">
        <v>1101</v>
      </c>
      <c r="C760" t="str">
        <f t="shared" si="64"/>
        <v>0205</v>
      </c>
      <c r="D760" t="str">
        <f t="shared" si="65"/>
        <v>6554</v>
      </c>
      <c r="E760" t="str">
        <f t="shared" si="66"/>
        <v>0005</v>
      </c>
      <c r="F760" t="s">
        <v>1671</v>
      </c>
      <c r="G760" s="8">
        <v>640</v>
      </c>
      <c r="H760" s="8">
        <v>7450.85</v>
      </c>
      <c r="I760" s="8">
        <f t="shared" si="63"/>
        <v>19868.933333333334</v>
      </c>
      <c r="J760" s="56">
        <f>VLOOKUP(D760,'Lookup Areas'!$E$4:$G$258,2,FALSE)</f>
        <v>0</v>
      </c>
      <c r="L760" s="57">
        <f t="shared" si="67"/>
        <v>19868.933333333334</v>
      </c>
      <c r="M760" s="8"/>
      <c r="N760" s="8"/>
      <c r="O760" s="8"/>
    </row>
    <row r="761" spans="1:15" x14ac:dyDescent="0.2">
      <c r="A761">
        <v>390</v>
      </c>
      <c r="B761" t="s">
        <v>1102</v>
      </c>
      <c r="C761" t="str">
        <f t="shared" si="64"/>
        <v>0205</v>
      </c>
      <c r="D761" t="str">
        <f t="shared" si="65"/>
        <v>6554</v>
      </c>
      <c r="E761" t="str">
        <f t="shared" si="66"/>
        <v>0006</v>
      </c>
      <c r="F761" t="s">
        <v>2074</v>
      </c>
      <c r="G761" s="8">
        <v>1980</v>
      </c>
      <c r="H761" s="8">
        <v>4798.05</v>
      </c>
      <c r="I761" s="8">
        <f t="shared" si="63"/>
        <v>12794.8</v>
      </c>
      <c r="J761" s="56">
        <f>VLOOKUP(D761,'Lookup Areas'!$E$4:$G$258,2,FALSE)</f>
        <v>0</v>
      </c>
      <c r="L761" s="57">
        <f t="shared" si="67"/>
        <v>12794.8</v>
      </c>
      <c r="M761" s="8"/>
      <c r="N761" s="8"/>
      <c r="O761" s="8"/>
    </row>
    <row r="762" spans="1:15" x14ac:dyDescent="0.2">
      <c r="A762">
        <v>450</v>
      </c>
      <c r="B762" t="s">
        <v>2116</v>
      </c>
      <c r="C762" t="str">
        <f t="shared" si="64"/>
        <v>0301</v>
      </c>
      <c r="D762" t="str">
        <f t="shared" si="65"/>
        <v>6554</v>
      </c>
      <c r="E762" t="str">
        <f t="shared" si="66"/>
        <v>0000</v>
      </c>
      <c r="F762" t="s">
        <v>1799</v>
      </c>
      <c r="G762" s="8">
        <v>0</v>
      </c>
      <c r="H762" s="8">
        <v>0</v>
      </c>
      <c r="I762" s="8">
        <f t="shared" si="63"/>
        <v>0</v>
      </c>
      <c r="J762" s="56">
        <f>VLOOKUP(D762,'Lookup Areas'!$E$4:$G$258,2,FALSE)</f>
        <v>0</v>
      </c>
      <c r="L762" s="57">
        <f t="shared" si="67"/>
        <v>0</v>
      </c>
      <c r="M762" s="8"/>
      <c r="N762" s="8"/>
      <c r="O762" s="8"/>
    </row>
    <row r="763" spans="1:15" x14ac:dyDescent="0.2">
      <c r="A763">
        <v>476</v>
      </c>
      <c r="B763" t="s">
        <v>2133</v>
      </c>
      <c r="C763" t="str">
        <f t="shared" si="64"/>
        <v>0501</v>
      </c>
      <c r="D763" t="str">
        <f t="shared" si="65"/>
        <v>6554</v>
      </c>
      <c r="E763" t="str">
        <f t="shared" si="66"/>
        <v>0000</v>
      </c>
      <c r="F763" t="s">
        <v>1799</v>
      </c>
      <c r="G763" s="8">
        <v>0</v>
      </c>
      <c r="H763" s="8">
        <v>0</v>
      </c>
      <c r="I763" s="8">
        <f t="shared" si="63"/>
        <v>0</v>
      </c>
      <c r="J763" s="56">
        <f>VLOOKUP(D763,'Lookup Areas'!$E$4:$G$258,2,FALSE)</f>
        <v>0</v>
      </c>
      <c r="L763" s="57">
        <f t="shared" si="67"/>
        <v>0</v>
      </c>
      <c r="M763" s="8"/>
      <c r="N763" s="8"/>
      <c r="O763" s="8"/>
    </row>
    <row r="764" spans="1:15" x14ac:dyDescent="0.2">
      <c r="A764">
        <v>503</v>
      </c>
      <c r="B764" t="s">
        <v>2155</v>
      </c>
      <c r="C764" t="str">
        <f t="shared" si="64"/>
        <v>0503</v>
      </c>
      <c r="D764" t="str">
        <f t="shared" si="65"/>
        <v>6554</v>
      </c>
      <c r="E764" t="str">
        <f t="shared" si="66"/>
        <v>0000</v>
      </c>
      <c r="F764" t="s">
        <v>1799</v>
      </c>
      <c r="G764" s="8">
        <v>0</v>
      </c>
      <c r="H764" s="8">
        <v>0</v>
      </c>
      <c r="I764" s="8">
        <f t="shared" si="63"/>
        <v>0</v>
      </c>
      <c r="J764" s="56">
        <f>VLOOKUP(D764,'Lookup Areas'!$E$4:$G$258,2,FALSE)</f>
        <v>0</v>
      </c>
      <c r="L764" s="57">
        <f t="shared" si="67"/>
        <v>0</v>
      </c>
      <c r="M764" s="8"/>
      <c r="N764" s="8"/>
      <c r="O764" s="8"/>
    </row>
    <row r="765" spans="1:15" x14ac:dyDescent="0.2">
      <c r="A765">
        <v>574</v>
      </c>
      <c r="B765" t="s">
        <v>1199</v>
      </c>
      <c r="C765" t="str">
        <f t="shared" si="64"/>
        <v>0507</v>
      </c>
      <c r="D765" t="str">
        <f t="shared" si="65"/>
        <v>6554</v>
      </c>
      <c r="E765" t="str">
        <f t="shared" si="66"/>
        <v>0011</v>
      </c>
      <c r="F765" t="s">
        <v>1700</v>
      </c>
      <c r="G765" s="8">
        <v>15610</v>
      </c>
      <c r="H765" s="8">
        <v>22985.22</v>
      </c>
      <c r="I765" s="8">
        <f t="shared" si="63"/>
        <v>61293.919999999998</v>
      </c>
      <c r="J765" s="56">
        <f>VLOOKUP(D765,'Lookup Areas'!$E$4:$G$258,2,FALSE)</f>
        <v>0</v>
      </c>
      <c r="L765" s="57">
        <f t="shared" si="67"/>
        <v>61293.919999999998</v>
      </c>
      <c r="M765" s="8"/>
      <c r="N765" s="8"/>
      <c r="O765" s="8"/>
    </row>
    <row r="766" spans="1:15" x14ac:dyDescent="0.2">
      <c r="A766">
        <v>603</v>
      </c>
      <c r="B766" t="s">
        <v>1220</v>
      </c>
      <c r="C766" t="str">
        <f t="shared" si="64"/>
        <v>0601</v>
      </c>
      <c r="D766" t="str">
        <f t="shared" si="65"/>
        <v>6554</v>
      </c>
      <c r="E766" t="str">
        <f t="shared" si="66"/>
        <v>0000</v>
      </c>
      <c r="F766" t="s">
        <v>1799</v>
      </c>
      <c r="G766" s="8">
        <v>0</v>
      </c>
      <c r="H766" s="8">
        <v>640</v>
      </c>
      <c r="I766" s="8">
        <f t="shared" si="63"/>
        <v>1706.6666666666665</v>
      </c>
      <c r="J766" s="56">
        <f>VLOOKUP(D766,'Lookup Areas'!$E$4:$G$258,2,FALSE)</f>
        <v>0</v>
      </c>
      <c r="L766" s="57">
        <f t="shared" si="67"/>
        <v>1706.6666666666665</v>
      </c>
      <c r="M766" s="8"/>
      <c r="N766" s="8"/>
      <c r="O766" s="8"/>
    </row>
    <row r="767" spans="1:15" x14ac:dyDescent="0.2">
      <c r="A767">
        <v>637</v>
      </c>
      <c r="B767" t="s">
        <v>1243</v>
      </c>
      <c r="C767" t="str">
        <f t="shared" si="64"/>
        <v>0701</v>
      </c>
      <c r="D767" t="str">
        <f t="shared" si="65"/>
        <v>6554</v>
      </c>
      <c r="E767" t="str">
        <f t="shared" si="66"/>
        <v>0000</v>
      </c>
      <c r="F767" t="s">
        <v>1799</v>
      </c>
      <c r="G767" s="8">
        <v>0</v>
      </c>
      <c r="H767" s="8">
        <v>244.75</v>
      </c>
      <c r="I767" s="8">
        <f t="shared" si="63"/>
        <v>652.66666666666663</v>
      </c>
      <c r="J767" s="56">
        <f>VLOOKUP(D767,'Lookup Areas'!$E$4:$G$258,2,FALSE)</f>
        <v>0</v>
      </c>
      <c r="L767" s="57">
        <f t="shared" si="67"/>
        <v>652.66666666666663</v>
      </c>
      <c r="M767" s="8"/>
      <c r="N767" s="8"/>
      <c r="O767" s="8"/>
    </row>
    <row r="768" spans="1:15" x14ac:dyDescent="0.2">
      <c r="A768">
        <v>675</v>
      </c>
      <c r="B768" t="s">
        <v>2273</v>
      </c>
      <c r="C768" t="str">
        <f t="shared" si="64"/>
        <v>0704</v>
      </c>
      <c r="D768" t="str">
        <f t="shared" si="65"/>
        <v>6554</v>
      </c>
      <c r="E768" t="str">
        <f t="shared" si="66"/>
        <v>0000</v>
      </c>
      <c r="F768" t="s">
        <v>1799</v>
      </c>
      <c r="G768" s="8">
        <v>0</v>
      </c>
      <c r="H768" s="8">
        <v>0</v>
      </c>
      <c r="I768" s="8">
        <f t="shared" ref="I768:I831" si="69">H768*$I$5</f>
        <v>0</v>
      </c>
      <c r="J768" s="56">
        <f>VLOOKUP(D768,'Lookup Areas'!$E$4:$G$258,2,FALSE)</f>
        <v>0</v>
      </c>
      <c r="L768" s="57">
        <f t="shared" si="67"/>
        <v>0</v>
      </c>
      <c r="M768" s="8"/>
      <c r="N768" s="8"/>
      <c r="O768" s="8"/>
    </row>
    <row r="769" spans="1:15" x14ac:dyDescent="0.2">
      <c r="A769">
        <v>717</v>
      </c>
      <c r="B769" t="s">
        <v>1288</v>
      </c>
      <c r="C769" t="str">
        <f t="shared" si="64"/>
        <v>0801</v>
      </c>
      <c r="D769" t="str">
        <f t="shared" si="65"/>
        <v>6554</v>
      </c>
      <c r="E769" t="str">
        <f t="shared" si="66"/>
        <v>0015</v>
      </c>
      <c r="F769" t="s">
        <v>2315</v>
      </c>
      <c r="G769" s="8">
        <v>1190</v>
      </c>
      <c r="H769" s="8">
        <v>0</v>
      </c>
      <c r="I769" s="8">
        <f t="shared" si="69"/>
        <v>0</v>
      </c>
      <c r="J769" s="56">
        <f>VLOOKUP(D769,'Lookup Areas'!$E$4:$G$258,2,FALSE)</f>
        <v>0</v>
      </c>
      <c r="L769" s="57">
        <f t="shared" si="67"/>
        <v>0</v>
      </c>
      <c r="M769" s="8"/>
      <c r="N769" s="8"/>
      <c r="O769" s="8"/>
    </row>
    <row r="770" spans="1:15" x14ac:dyDescent="0.2">
      <c r="A770">
        <v>803</v>
      </c>
      <c r="B770" t="s">
        <v>1335</v>
      </c>
      <c r="C770" t="str">
        <f t="shared" si="64"/>
        <v>1001</v>
      </c>
      <c r="D770" t="str">
        <f t="shared" si="65"/>
        <v>6554</v>
      </c>
      <c r="E770" t="str">
        <f t="shared" si="66"/>
        <v>0000</v>
      </c>
      <c r="F770" t="s">
        <v>1799</v>
      </c>
      <c r="G770" s="8">
        <v>0</v>
      </c>
      <c r="H770" s="8">
        <v>5399.1</v>
      </c>
      <c r="I770" s="8">
        <f t="shared" si="69"/>
        <v>14397.6</v>
      </c>
      <c r="J770" s="56">
        <f>VLOOKUP(D770,'Lookup Areas'!$E$4:$G$258,2,FALSE)</f>
        <v>0</v>
      </c>
      <c r="L770" s="57">
        <f t="shared" si="67"/>
        <v>14397.6</v>
      </c>
      <c r="M770" s="8"/>
      <c r="N770" s="8"/>
      <c r="O770" s="8"/>
    </row>
    <row r="771" spans="1:15" x14ac:dyDescent="0.2">
      <c r="A771">
        <v>877</v>
      </c>
      <c r="B771" t="s">
        <v>1381</v>
      </c>
      <c r="C771" t="str">
        <f t="shared" si="64"/>
        <v>1011</v>
      </c>
      <c r="D771" t="str">
        <f t="shared" si="65"/>
        <v>6554</v>
      </c>
      <c r="E771" t="str">
        <f t="shared" si="66"/>
        <v>0000</v>
      </c>
      <c r="F771" t="s">
        <v>1799</v>
      </c>
      <c r="G771" s="8">
        <v>0</v>
      </c>
      <c r="H771" s="8">
        <v>12773.74</v>
      </c>
      <c r="I771" s="8">
        <f t="shared" si="69"/>
        <v>34063.306666666664</v>
      </c>
      <c r="J771" s="56">
        <f>VLOOKUP(D771,'Lookup Areas'!$E$4:$G$258,2,FALSE)</f>
        <v>0</v>
      </c>
      <c r="L771" s="57">
        <f t="shared" si="67"/>
        <v>34063.306666666664</v>
      </c>
      <c r="M771" s="8"/>
      <c r="N771" s="8"/>
      <c r="O771" s="8"/>
    </row>
    <row r="772" spans="1:15" x14ac:dyDescent="0.2">
      <c r="A772">
        <v>944</v>
      </c>
      <c r="B772" t="s">
        <v>1427</v>
      </c>
      <c r="C772" t="str">
        <f t="shared" si="64"/>
        <v>1101</v>
      </c>
      <c r="D772" t="str">
        <f t="shared" si="65"/>
        <v>6554</v>
      </c>
      <c r="E772" t="str">
        <f t="shared" si="66"/>
        <v>0000</v>
      </c>
      <c r="F772" t="s">
        <v>1799</v>
      </c>
      <c r="G772" s="8">
        <v>0</v>
      </c>
      <c r="H772" s="8">
        <v>1196.43</v>
      </c>
      <c r="I772" s="8">
        <f t="shared" si="69"/>
        <v>3190.48</v>
      </c>
      <c r="J772" s="56">
        <f>VLOOKUP(D772,'Lookup Areas'!$E$4:$G$258,2,FALSE)</f>
        <v>0</v>
      </c>
      <c r="L772" s="57">
        <f t="shared" si="67"/>
        <v>3190.48</v>
      </c>
      <c r="M772" s="8"/>
      <c r="N772" s="8"/>
      <c r="O772" s="8"/>
    </row>
    <row r="773" spans="1:15" x14ac:dyDescent="0.2">
      <c r="A773">
        <v>1019</v>
      </c>
      <c r="B773" t="s">
        <v>1480</v>
      </c>
      <c r="C773" t="str">
        <f t="shared" si="64"/>
        <v>1201</v>
      </c>
      <c r="D773" t="str">
        <f t="shared" si="65"/>
        <v>6554</v>
      </c>
      <c r="E773" t="str">
        <f t="shared" si="66"/>
        <v>0000</v>
      </c>
      <c r="F773" t="s">
        <v>1799</v>
      </c>
      <c r="G773" s="8">
        <v>15850</v>
      </c>
      <c r="H773" s="8">
        <v>8727.2199999999993</v>
      </c>
      <c r="I773" s="8">
        <f t="shared" si="69"/>
        <v>23272.586666666662</v>
      </c>
      <c r="J773" s="56">
        <f>VLOOKUP(D773,'Lookup Areas'!$E$4:$G$258,2,FALSE)</f>
        <v>0</v>
      </c>
      <c r="L773" s="57">
        <f t="shared" si="67"/>
        <v>23272.586666666662</v>
      </c>
      <c r="M773" s="8"/>
      <c r="N773" s="8"/>
      <c r="O773" s="8"/>
    </row>
    <row r="774" spans="1:15" x14ac:dyDescent="0.2">
      <c r="A774">
        <v>1080</v>
      </c>
      <c r="B774" t="s">
        <v>1523</v>
      </c>
      <c r="C774" t="str">
        <f t="shared" si="64"/>
        <v>1301</v>
      </c>
      <c r="D774" t="str">
        <f t="shared" si="65"/>
        <v>6554</v>
      </c>
      <c r="E774" t="str">
        <f t="shared" si="66"/>
        <v>0000</v>
      </c>
      <c r="F774" t="s">
        <v>1799</v>
      </c>
      <c r="G774" s="8">
        <v>119090</v>
      </c>
      <c r="H774" s="8">
        <v>5183.96</v>
      </c>
      <c r="I774" s="8">
        <f t="shared" si="69"/>
        <v>13823.893333333333</v>
      </c>
      <c r="J774" s="56">
        <f>VLOOKUP(D774,'Lookup Areas'!$E$4:$G$258,2,FALSE)</f>
        <v>0</v>
      </c>
      <c r="L774" s="57">
        <f t="shared" si="67"/>
        <v>13823.893333333333</v>
      </c>
      <c r="M774" s="8"/>
      <c r="N774" s="8"/>
      <c r="O774" s="8"/>
    </row>
    <row r="775" spans="1:15" x14ac:dyDescent="0.2">
      <c r="A775">
        <v>169</v>
      </c>
      <c r="B775" t="s">
        <v>1922</v>
      </c>
      <c r="C775" t="str">
        <f t="shared" si="64"/>
        <v>0201</v>
      </c>
      <c r="D775" t="str">
        <f t="shared" si="65"/>
        <v>6555</v>
      </c>
      <c r="E775" t="str">
        <f t="shared" si="66"/>
        <v>0009</v>
      </c>
      <c r="F775" t="s">
        <v>1923</v>
      </c>
      <c r="G775" s="8">
        <v>0</v>
      </c>
      <c r="H775" s="8">
        <v>0</v>
      </c>
      <c r="I775" s="8">
        <f t="shared" si="69"/>
        <v>0</v>
      </c>
      <c r="J775" s="56">
        <f>VLOOKUP(D775,'Lookup Areas'!$E$4:$G$258,2,FALSE)</f>
        <v>0</v>
      </c>
      <c r="L775" s="57">
        <f t="shared" si="67"/>
        <v>0</v>
      </c>
      <c r="M775" s="8"/>
      <c r="N775" s="8"/>
      <c r="O775" s="8"/>
    </row>
    <row r="776" spans="1:15" x14ac:dyDescent="0.2">
      <c r="A776">
        <v>391</v>
      </c>
      <c r="B776" t="s">
        <v>2075</v>
      </c>
      <c r="C776" t="str">
        <f t="shared" ref="C776:C839" si="70">LEFT(B776,4)</f>
        <v>0205</v>
      </c>
      <c r="D776" t="str">
        <f t="shared" ref="D776:D839" si="71">MID(B776,6,4)</f>
        <v>6556</v>
      </c>
      <c r="E776" t="str">
        <f t="shared" ref="E776:E839" si="72">RIGHT(B776,4)</f>
        <v>0006</v>
      </c>
      <c r="F776" t="s">
        <v>2076</v>
      </c>
      <c r="G776" s="8">
        <v>0</v>
      </c>
      <c r="H776" s="8">
        <v>0</v>
      </c>
      <c r="I776" s="8">
        <f t="shared" si="69"/>
        <v>0</v>
      </c>
      <c r="J776" s="56">
        <f>VLOOKUP(D776,'Lookup Areas'!$E$4:$G$258,2,FALSE)</f>
        <v>0</v>
      </c>
      <c r="L776" s="57">
        <f t="shared" ref="L776:L840" si="73">I776+(I776*J776)</f>
        <v>0</v>
      </c>
      <c r="M776" s="8"/>
      <c r="N776" s="8"/>
      <c r="O776" s="8"/>
    </row>
    <row r="777" spans="1:15" x14ac:dyDescent="0.2">
      <c r="A777">
        <v>1081</v>
      </c>
      <c r="B777" t="s">
        <v>2503</v>
      </c>
      <c r="C777" t="str">
        <f t="shared" si="70"/>
        <v>1301</v>
      </c>
      <c r="D777" t="str">
        <f t="shared" si="71"/>
        <v>6557</v>
      </c>
      <c r="E777" t="str">
        <f t="shared" si="72"/>
        <v>0000</v>
      </c>
      <c r="F777" t="s">
        <v>2504</v>
      </c>
      <c r="G777" s="8">
        <v>0</v>
      </c>
      <c r="H777" s="8">
        <v>0</v>
      </c>
      <c r="I777" s="8">
        <f t="shared" si="69"/>
        <v>0</v>
      </c>
      <c r="J777" s="56">
        <f>VLOOKUP(D777,'Lookup Areas'!$E$4:$G$258,2,FALSE)</f>
        <v>0</v>
      </c>
      <c r="L777" s="57">
        <f t="shared" si="73"/>
        <v>0</v>
      </c>
      <c r="M777" s="8"/>
      <c r="N777" s="8"/>
      <c r="O777" s="8"/>
    </row>
    <row r="778" spans="1:15" x14ac:dyDescent="0.2">
      <c r="A778">
        <v>504</v>
      </c>
      <c r="B778" t="s">
        <v>1158</v>
      </c>
      <c r="C778" t="str">
        <f t="shared" si="70"/>
        <v>0503</v>
      </c>
      <c r="D778" t="str">
        <f t="shared" si="71"/>
        <v>6558</v>
      </c>
      <c r="E778" t="str">
        <f t="shared" si="72"/>
        <v>0000</v>
      </c>
      <c r="F778" t="s">
        <v>2156</v>
      </c>
      <c r="G778" s="8">
        <v>10000</v>
      </c>
      <c r="H778" s="8">
        <v>2000</v>
      </c>
      <c r="I778" s="8">
        <f t="shared" si="69"/>
        <v>5333.333333333333</v>
      </c>
      <c r="J778" s="56">
        <f>VLOOKUP(D778,'Lookup Areas'!$E$4:$G$258,2,FALSE)</f>
        <v>0</v>
      </c>
      <c r="L778" s="57">
        <f>G778</f>
        <v>10000</v>
      </c>
      <c r="M778" s="8"/>
      <c r="N778" s="8"/>
      <c r="O778" s="8"/>
    </row>
    <row r="779" spans="1:15" x14ac:dyDescent="0.2">
      <c r="A779">
        <v>718</v>
      </c>
      <c r="B779" t="s">
        <v>2316</v>
      </c>
      <c r="C779" t="str">
        <f t="shared" si="70"/>
        <v>0801</v>
      </c>
      <c r="D779" t="str">
        <f t="shared" si="71"/>
        <v>6558</v>
      </c>
      <c r="E779" t="str">
        <f t="shared" si="72"/>
        <v>0015</v>
      </c>
      <c r="F779" t="s">
        <v>2317</v>
      </c>
      <c r="G779" s="8">
        <v>0</v>
      </c>
      <c r="H779" s="8">
        <v>0</v>
      </c>
      <c r="I779" s="8">
        <f t="shared" si="69"/>
        <v>0</v>
      </c>
      <c r="J779" s="56">
        <f>VLOOKUP(D779,'Lookup Areas'!$E$4:$G$258,2,FALSE)</f>
        <v>0</v>
      </c>
      <c r="L779" s="57">
        <f t="shared" si="73"/>
        <v>0</v>
      </c>
      <c r="M779" s="8"/>
      <c r="N779" s="8"/>
      <c r="O779" s="8"/>
    </row>
    <row r="780" spans="1:15" x14ac:dyDescent="0.2">
      <c r="A780">
        <v>804</v>
      </c>
      <c r="B780" t="s">
        <v>1336</v>
      </c>
      <c r="C780" t="str">
        <f t="shared" si="70"/>
        <v>1001</v>
      </c>
      <c r="D780" t="str">
        <f t="shared" si="71"/>
        <v>6558</v>
      </c>
      <c r="E780" t="str">
        <f t="shared" si="72"/>
        <v>0000</v>
      </c>
      <c r="F780" t="s">
        <v>2156</v>
      </c>
      <c r="G780" s="8">
        <v>600000</v>
      </c>
      <c r="H780" s="8">
        <v>30319.01</v>
      </c>
      <c r="I780" s="8">
        <f t="shared" si="69"/>
        <v>80850.693333333329</v>
      </c>
      <c r="J780" s="56">
        <f>VLOOKUP(D780,'Lookup Areas'!$E$4:$G$258,2,FALSE)</f>
        <v>0</v>
      </c>
      <c r="L780" s="57">
        <f>G780</f>
        <v>600000</v>
      </c>
      <c r="M780" s="8"/>
      <c r="N780" s="8"/>
      <c r="O780" s="8"/>
    </row>
    <row r="781" spans="1:15" x14ac:dyDescent="0.2">
      <c r="A781">
        <v>1020</v>
      </c>
      <c r="B781" t="s">
        <v>1481</v>
      </c>
      <c r="C781" t="str">
        <f t="shared" si="70"/>
        <v>1201</v>
      </c>
      <c r="D781" t="str">
        <f t="shared" si="71"/>
        <v>6558</v>
      </c>
      <c r="E781" t="str">
        <f t="shared" si="72"/>
        <v>0000</v>
      </c>
      <c r="F781" t="s">
        <v>2156</v>
      </c>
      <c r="G781" s="8">
        <v>900000</v>
      </c>
      <c r="H781" s="8">
        <v>292809.84000000003</v>
      </c>
      <c r="I781" s="8">
        <f t="shared" si="69"/>
        <v>780826.24</v>
      </c>
      <c r="J781" s="56">
        <f>VLOOKUP(D781,'Lookup Areas'!$E$4:$G$258,2,FALSE)</f>
        <v>0</v>
      </c>
      <c r="L781" s="57">
        <f>G781</f>
        <v>900000</v>
      </c>
      <c r="M781" s="8"/>
      <c r="N781" s="8"/>
      <c r="O781" s="8"/>
    </row>
    <row r="782" spans="1:15" x14ac:dyDescent="0.2">
      <c r="A782">
        <v>719</v>
      </c>
      <c r="B782" t="s">
        <v>1289</v>
      </c>
      <c r="C782" t="str">
        <f t="shared" si="70"/>
        <v>0801</v>
      </c>
      <c r="D782" t="str">
        <f t="shared" si="71"/>
        <v>6559</v>
      </c>
      <c r="E782" t="str">
        <f t="shared" si="72"/>
        <v>0015</v>
      </c>
      <c r="F782" t="s">
        <v>2318</v>
      </c>
      <c r="G782" s="8">
        <v>120000</v>
      </c>
      <c r="H782" s="8">
        <v>0</v>
      </c>
      <c r="I782" s="8">
        <f t="shared" si="69"/>
        <v>0</v>
      </c>
      <c r="J782" s="56">
        <f>VLOOKUP(D782,'Lookup Areas'!$E$4:$G$258,2,FALSE)</f>
        <v>0</v>
      </c>
      <c r="L782" s="57">
        <f t="shared" si="73"/>
        <v>0</v>
      </c>
      <c r="M782" s="8"/>
      <c r="N782" s="8"/>
      <c r="O782" s="8"/>
    </row>
    <row r="783" spans="1:15" x14ac:dyDescent="0.2">
      <c r="A783">
        <v>720</v>
      </c>
      <c r="B783" t="s">
        <v>2319</v>
      </c>
      <c r="C783" t="str">
        <f t="shared" si="70"/>
        <v>0801</v>
      </c>
      <c r="D783" t="str">
        <f t="shared" si="71"/>
        <v>6559</v>
      </c>
      <c r="E783" t="str">
        <f t="shared" si="72"/>
        <v>0016</v>
      </c>
      <c r="F783" t="s">
        <v>2320</v>
      </c>
      <c r="G783" s="8">
        <v>0</v>
      </c>
      <c r="H783" s="8">
        <v>0</v>
      </c>
      <c r="I783" s="8">
        <f t="shared" si="69"/>
        <v>0</v>
      </c>
      <c r="J783" s="56">
        <f>VLOOKUP(D783,'Lookup Areas'!$E$4:$G$258,2,FALSE)</f>
        <v>0</v>
      </c>
      <c r="L783" s="57">
        <f t="shared" si="73"/>
        <v>0</v>
      </c>
      <c r="M783" s="8"/>
      <c r="N783" s="8"/>
      <c r="O783" s="8"/>
    </row>
    <row r="784" spans="1:15" x14ac:dyDescent="0.2">
      <c r="A784">
        <v>805</v>
      </c>
      <c r="B784" t="s">
        <v>2375</v>
      </c>
      <c r="C784" t="str">
        <f t="shared" si="70"/>
        <v>1001</v>
      </c>
      <c r="D784" t="str">
        <f t="shared" si="71"/>
        <v>6559</v>
      </c>
      <c r="E784" t="str">
        <f t="shared" si="72"/>
        <v>0000</v>
      </c>
      <c r="F784" t="s">
        <v>2376</v>
      </c>
      <c r="G784" s="8">
        <v>0</v>
      </c>
      <c r="H784" s="8">
        <v>0</v>
      </c>
      <c r="I784" s="8">
        <f t="shared" si="69"/>
        <v>0</v>
      </c>
      <c r="J784" s="56">
        <f>VLOOKUP(D784,'Lookup Areas'!$E$4:$G$258,2,FALSE)</f>
        <v>0</v>
      </c>
      <c r="L784" s="57">
        <f t="shared" si="73"/>
        <v>0</v>
      </c>
      <c r="M784" s="8"/>
      <c r="N784" s="8"/>
      <c r="O784" s="8"/>
    </row>
    <row r="785" spans="1:15" x14ac:dyDescent="0.2">
      <c r="A785">
        <v>1021</v>
      </c>
      <c r="B785" t="s">
        <v>2476</v>
      </c>
      <c r="C785" t="str">
        <f t="shared" si="70"/>
        <v>1201</v>
      </c>
      <c r="D785" t="str">
        <f t="shared" si="71"/>
        <v>6559</v>
      </c>
      <c r="E785" t="str">
        <f t="shared" si="72"/>
        <v>0000</v>
      </c>
      <c r="F785" t="s">
        <v>2376</v>
      </c>
      <c r="G785" s="8">
        <v>0</v>
      </c>
      <c r="H785" s="8">
        <v>0</v>
      </c>
      <c r="I785" s="8">
        <f t="shared" si="69"/>
        <v>0</v>
      </c>
      <c r="J785" s="56">
        <f>VLOOKUP(D785,'Lookup Areas'!$E$4:$G$258,2,FALSE)</f>
        <v>0</v>
      </c>
      <c r="L785" s="57">
        <f t="shared" si="73"/>
        <v>0</v>
      </c>
      <c r="M785" s="8"/>
      <c r="N785" s="8"/>
      <c r="O785" s="8"/>
    </row>
    <row r="786" spans="1:15" x14ac:dyDescent="0.2">
      <c r="A786">
        <v>505</v>
      </c>
      <c r="B786" t="s">
        <v>2157</v>
      </c>
      <c r="C786" t="str">
        <f t="shared" si="70"/>
        <v>0503</v>
      </c>
      <c r="D786" t="str">
        <f t="shared" si="71"/>
        <v>6560</v>
      </c>
      <c r="E786" t="str">
        <f t="shared" si="72"/>
        <v>0000</v>
      </c>
      <c r="F786" t="s">
        <v>2158</v>
      </c>
      <c r="G786" s="8">
        <v>0</v>
      </c>
      <c r="H786" s="8">
        <v>0</v>
      </c>
      <c r="I786" s="8">
        <f t="shared" si="69"/>
        <v>0</v>
      </c>
      <c r="J786" s="56">
        <f>VLOOKUP(D786,'Lookup Areas'!$E$4:$G$258,2,FALSE)</f>
        <v>0</v>
      </c>
      <c r="L786" s="57">
        <f t="shared" si="73"/>
        <v>0</v>
      </c>
      <c r="M786" s="8"/>
      <c r="N786" s="8"/>
      <c r="O786" s="8"/>
    </row>
    <row r="787" spans="1:15" x14ac:dyDescent="0.2">
      <c r="A787">
        <v>575</v>
      </c>
      <c r="B787" t="s">
        <v>1200</v>
      </c>
      <c r="C787" t="str">
        <f t="shared" si="70"/>
        <v>0507</v>
      </c>
      <c r="D787" t="str">
        <f t="shared" si="71"/>
        <v>6560</v>
      </c>
      <c r="E787" t="str">
        <f t="shared" si="72"/>
        <v>0011</v>
      </c>
      <c r="F787" t="s">
        <v>1701</v>
      </c>
      <c r="G787" s="8">
        <v>12000</v>
      </c>
      <c r="H787" s="8">
        <v>0</v>
      </c>
      <c r="I787" s="8">
        <f t="shared" si="69"/>
        <v>0</v>
      </c>
      <c r="J787" s="56">
        <f>VLOOKUP(D787,'Lookup Areas'!$E$4:$G$258,2,FALSE)</f>
        <v>0</v>
      </c>
      <c r="L787" s="57">
        <f t="shared" si="73"/>
        <v>0</v>
      </c>
      <c r="M787" s="8"/>
      <c r="N787" s="8"/>
      <c r="O787" s="8"/>
    </row>
    <row r="788" spans="1:15" x14ac:dyDescent="0.2">
      <c r="A788">
        <v>806</v>
      </c>
      <c r="B788" t="s">
        <v>2377</v>
      </c>
      <c r="C788" t="str">
        <f t="shared" si="70"/>
        <v>1001</v>
      </c>
      <c r="D788" t="str">
        <f t="shared" si="71"/>
        <v>6560</v>
      </c>
      <c r="E788" t="str">
        <f t="shared" si="72"/>
        <v>0000</v>
      </c>
      <c r="F788" t="s">
        <v>2158</v>
      </c>
      <c r="G788" s="8">
        <v>0</v>
      </c>
      <c r="H788" s="8">
        <v>0</v>
      </c>
      <c r="I788" s="8">
        <f t="shared" si="69"/>
        <v>0</v>
      </c>
      <c r="J788" s="56">
        <f>VLOOKUP(D788,'Lookup Areas'!$E$4:$G$258,2,FALSE)</f>
        <v>0</v>
      </c>
      <c r="L788" s="57">
        <f t="shared" si="73"/>
        <v>0</v>
      </c>
      <c r="M788" s="8"/>
      <c r="N788" s="8"/>
      <c r="O788" s="8"/>
    </row>
    <row r="789" spans="1:15" x14ac:dyDescent="0.2">
      <c r="A789">
        <v>878</v>
      </c>
      <c r="B789" t="s">
        <v>2415</v>
      </c>
      <c r="C789" t="str">
        <f t="shared" si="70"/>
        <v>1011</v>
      </c>
      <c r="D789" t="str">
        <f t="shared" si="71"/>
        <v>6560</v>
      </c>
      <c r="E789" t="str">
        <f t="shared" si="72"/>
        <v>0000</v>
      </c>
      <c r="F789" t="s">
        <v>2158</v>
      </c>
      <c r="G789" s="8">
        <v>0</v>
      </c>
      <c r="H789" s="8">
        <v>0</v>
      </c>
      <c r="I789" s="8">
        <f t="shared" si="69"/>
        <v>0</v>
      </c>
      <c r="J789" s="56">
        <f>VLOOKUP(D789,'Lookup Areas'!$E$4:$G$258,2,FALSE)</f>
        <v>0</v>
      </c>
      <c r="L789" s="57">
        <f t="shared" si="73"/>
        <v>0</v>
      </c>
      <c r="M789" s="8"/>
      <c r="N789" s="8"/>
      <c r="O789" s="8"/>
    </row>
    <row r="790" spans="1:15" x14ac:dyDescent="0.2">
      <c r="A790">
        <v>945</v>
      </c>
      <c r="B790" t="s">
        <v>1428</v>
      </c>
      <c r="C790" t="str">
        <f t="shared" si="70"/>
        <v>1101</v>
      </c>
      <c r="D790" t="str">
        <f t="shared" si="71"/>
        <v>6560</v>
      </c>
      <c r="E790" t="str">
        <f t="shared" si="72"/>
        <v>0000</v>
      </c>
      <c r="F790" t="s">
        <v>2158</v>
      </c>
      <c r="G790" s="8">
        <v>229620</v>
      </c>
      <c r="H790" s="8">
        <v>0</v>
      </c>
      <c r="I790" s="8">
        <f t="shared" si="69"/>
        <v>0</v>
      </c>
      <c r="J790" s="56">
        <f>VLOOKUP(D790,'Lookup Areas'!$E$4:$G$258,2,FALSE)</f>
        <v>0</v>
      </c>
      <c r="L790" s="57">
        <f t="shared" si="73"/>
        <v>0</v>
      </c>
      <c r="M790" s="8"/>
      <c r="N790" s="8"/>
      <c r="O790" s="8"/>
    </row>
    <row r="791" spans="1:15" x14ac:dyDescent="0.2">
      <c r="A791">
        <v>1022</v>
      </c>
      <c r="B791" t="s">
        <v>1482</v>
      </c>
      <c r="C791" t="str">
        <f t="shared" si="70"/>
        <v>1201</v>
      </c>
      <c r="D791" t="str">
        <f t="shared" si="71"/>
        <v>6560</v>
      </c>
      <c r="E791" t="str">
        <f t="shared" si="72"/>
        <v>0000</v>
      </c>
      <c r="F791" t="s">
        <v>2158</v>
      </c>
      <c r="G791" s="8">
        <v>451890</v>
      </c>
      <c r="H791" s="8">
        <v>490787.32</v>
      </c>
      <c r="I791" s="8">
        <f t="shared" si="69"/>
        <v>1308766.1866666665</v>
      </c>
      <c r="J791" s="56">
        <f>VLOOKUP(D791,'Lookup Areas'!$E$4:$G$258,2,FALSE)</f>
        <v>0</v>
      </c>
      <c r="L791" s="57">
        <f t="shared" si="73"/>
        <v>1308766.1866666665</v>
      </c>
      <c r="M791" s="8"/>
      <c r="N791" s="8"/>
      <c r="O791" s="8"/>
    </row>
    <row r="792" spans="1:15" x14ac:dyDescent="0.2">
      <c r="A792">
        <v>74</v>
      </c>
      <c r="B792" t="s">
        <v>1813</v>
      </c>
      <c r="C792" t="str">
        <f t="shared" si="70"/>
        <v>0102</v>
      </c>
      <c r="D792" t="str">
        <f t="shared" si="71"/>
        <v>6561</v>
      </c>
      <c r="E792" t="str">
        <f t="shared" si="72"/>
        <v>0000</v>
      </c>
      <c r="F792" t="s">
        <v>1713</v>
      </c>
      <c r="G792" s="8">
        <v>0</v>
      </c>
      <c r="H792" s="8">
        <v>0</v>
      </c>
      <c r="I792" s="8">
        <f t="shared" si="69"/>
        <v>0</v>
      </c>
      <c r="J792" s="56">
        <f>VLOOKUP(D792,'Lookup Areas'!$E$4:$G$258,2,FALSE)</f>
        <v>0</v>
      </c>
      <c r="L792" s="57">
        <f t="shared" si="73"/>
        <v>0</v>
      </c>
      <c r="M792" s="8"/>
      <c r="N792" s="8"/>
      <c r="O792" s="8"/>
    </row>
    <row r="793" spans="1:15" x14ac:dyDescent="0.2">
      <c r="A793">
        <v>392</v>
      </c>
      <c r="B793" t="s">
        <v>2077</v>
      </c>
      <c r="C793" t="str">
        <f t="shared" si="70"/>
        <v>0205</v>
      </c>
      <c r="D793" t="str">
        <f t="shared" si="71"/>
        <v>6561</v>
      </c>
      <c r="E793" t="str">
        <f t="shared" si="72"/>
        <v>0006</v>
      </c>
      <c r="F793" t="s">
        <v>1713</v>
      </c>
      <c r="G793" s="8">
        <v>0</v>
      </c>
      <c r="H793" s="8">
        <v>0</v>
      </c>
      <c r="I793" s="8">
        <f t="shared" si="69"/>
        <v>0</v>
      </c>
      <c r="J793" s="56">
        <f>VLOOKUP(D793,'Lookup Areas'!$E$4:$G$258,2,FALSE)</f>
        <v>0</v>
      </c>
      <c r="L793" s="57">
        <f t="shared" si="73"/>
        <v>0</v>
      </c>
      <c r="M793" s="8"/>
      <c r="N793" s="8"/>
      <c r="O793" s="8"/>
    </row>
    <row r="794" spans="1:15" x14ac:dyDescent="0.2">
      <c r="A794">
        <v>451</v>
      </c>
      <c r="B794" t="s">
        <v>2117</v>
      </c>
      <c r="C794" t="str">
        <f t="shared" si="70"/>
        <v>0301</v>
      </c>
      <c r="D794" t="str">
        <f t="shared" si="71"/>
        <v>6561</v>
      </c>
      <c r="E794" t="str">
        <f t="shared" si="72"/>
        <v>0000</v>
      </c>
      <c r="F794" t="s">
        <v>1713</v>
      </c>
      <c r="G794" s="8">
        <v>0</v>
      </c>
      <c r="H794" s="8">
        <v>0</v>
      </c>
      <c r="I794" s="8">
        <f t="shared" si="69"/>
        <v>0</v>
      </c>
      <c r="J794" s="56">
        <f>VLOOKUP(D794,'Lookup Areas'!$E$4:$G$258,2,FALSE)</f>
        <v>0</v>
      </c>
      <c r="L794" s="57">
        <f t="shared" si="73"/>
        <v>0</v>
      </c>
      <c r="M794" s="8"/>
      <c r="N794" s="8"/>
      <c r="O794" s="8"/>
    </row>
    <row r="795" spans="1:15" x14ac:dyDescent="0.2">
      <c r="A795">
        <v>721</v>
      </c>
      <c r="B795" t="s">
        <v>1290</v>
      </c>
      <c r="C795" t="str">
        <f t="shared" si="70"/>
        <v>0801</v>
      </c>
      <c r="D795" t="str">
        <f t="shared" si="71"/>
        <v>6561</v>
      </c>
      <c r="E795" t="str">
        <f t="shared" si="72"/>
        <v>0015</v>
      </c>
      <c r="F795" t="s">
        <v>1713</v>
      </c>
      <c r="G795" s="8">
        <v>218530</v>
      </c>
      <c r="H795" s="8">
        <v>839880.59</v>
      </c>
      <c r="I795" s="8">
        <f t="shared" si="69"/>
        <v>2239681.5733333332</v>
      </c>
      <c r="J795" s="56">
        <f>VLOOKUP(D795,'Lookup Areas'!$E$4:$G$258,2,FALSE)</f>
        <v>0</v>
      </c>
      <c r="L795" s="57">
        <v>1200000</v>
      </c>
      <c r="M795" s="8"/>
      <c r="N795" s="8"/>
      <c r="O795" s="8"/>
    </row>
    <row r="796" spans="1:15" x14ac:dyDescent="0.2">
      <c r="A796">
        <v>807</v>
      </c>
      <c r="B796" t="s">
        <v>2378</v>
      </c>
      <c r="C796" t="str">
        <f t="shared" si="70"/>
        <v>1001</v>
      </c>
      <c r="D796" t="str">
        <f t="shared" si="71"/>
        <v>6561</v>
      </c>
      <c r="E796" t="str">
        <f t="shared" si="72"/>
        <v>0000</v>
      </c>
      <c r="F796" t="s">
        <v>1713</v>
      </c>
      <c r="G796" s="8">
        <v>0</v>
      </c>
      <c r="H796" s="8">
        <v>0</v>
      </c>
      <c r="I796" s="8">
        <f t="shared" si="69"/>
        <v>0</v>
      </c>
      <c r="J796" s="56">
        <f>VLOOKUP(D796,'Lookup Areas'!$E$4:$G$258,2,FALSE)</f>
        <v>0</v>
      </c>
      <c r="L796" s="57">
        <f t="shared" si="73"/>
        <v>0</v>
      </c>
      <c r="M796" s="8"/>
      <c r="N796" s="8"/>
      <c r="O796" s="8"/>
    </row>
    <row r="797" spans="1:15" x14ac:dyDescent="0.2">
      <c r="A797">
        <v>946</v>
      </c>
      <c r="B797" t="s">
        <v>2442</v>
      </c>
      <c r="C797" t="str">
        <f t="shared" si="70"/>
        <v>1101</v>
      </c>
      <c r="D797" t="str">
        <f t="shared" si="71"/>
        <v>6561</v>
      </c>
      <c r="E797" t="str">
        <f t="shared" si="72"/>
        <v>0000</v>
      </c>
      <c r="F797" t="s">
        <v>1713</v>
      </c>
      <c r="G797" s="8">
        <v>0</v>
      </c>
      <c r="H797" s="8">
        <v>0</v>
      </c>
      <c r="I797" s="8">
        <f t="shared" si="69"/>
        <v>0</v>
      </c>
      <c r="J797" s="56">
        <f>VLOOKUP(D797,'Lookup Areas'!$E$4:$G$258,2,FALSE)</f>
        <v>0</v>
      </c>
      <c r="L797" s="57">
        <f t="shared" si="73"/>
        <v>0</v>
      </c>
      <c r="M797" s="8"/>
      <c r="N797" s="8"/>
      <c r="O797" s="8"/>
    </row>
    <row r="798" spans="1:15" x14ac:dyDescent="0.2">
      <c r="A798">
        <v>170</v>
      </c>
      <c r="B798" t="s">
        <v>954</v>
      </c>
      <c r="C798" t="str">
        <f t="shared" si="70"/>
        <v>0201</v>
      </c>
      <c r="D798" t="str">
        <f t="shared" si="71"/>
        <v>6562</v>
      </c>
      <c r="E798" t="str">
        <f t="shared" si="72"/>
        <v>0008</v>
      </c>
      <c r="F798" t="s">
        <v>1601</v>
      </c>
      <c r="G798" s="8">
        <v>331490</v>
      </c>
      <c r="H798" s="8">
        <v>0</v>
      </c>
      <c r="I798" s="8">
        <f t="shared" si="69"/>
        <v>0</v>
      </c>
      <c r="J798" s="56">
        <f>VLOOKUP(D798,'Lookup Areas'!$E$4:$G$258,2,FALSE)</f>
        <v>0</v>
      </c>
      <c r="L798" s="57">
        <f t="shared" si="73"/>
        <v>0</v>
      </c>
      <c r="M798" s="8"/>
      <c r="N798" s="8"/>
      <c r="O798" s="8"/>
    </row>
    <row r="799" spans="1:15" x14ac:dyDescent="0.2">
      <c r="A799">
        <v>506</v>
      </c>
      <c r="B799" t="s">
        <v>2159</v>
      </c>
      <c r="C799" t="str">
        <f t="shared" si="70"/>
        <v>0503</v>
      </c>
      <c r="D799" t="str">
        <f t="shared" si="71"/>
        <v>6562</v>
      </c>
      <c r="E799" t="str">
        <f t="shared" si="72"/>
        <v>0000</v>
      </c>
      <c r="F799" t="s">
        <v>1601</v>
      </c>
      <c r="G799" s="8">
        <v>0</v>
      </c>
      <c r="H799" s="8">
        <v>0</v>
      </c>
      <c r="I799" s="8">
        <f t="shared" si="69"/>
        <v>0</v>
      </c>
      <c r="J799" s="56">
        <f>VLOOKUP(D799,'Lookup Areas'!$E$4:$G$258,2,FALSE)</f>
        <v>0</v>
      </c>
      <c r="L799" s="57">
        <f t="shared" si="73"/>
        <v>0</v>
      </c>
      <c r="M799" s="8"/>
      <c r="N799" s="8"/>
      <c r="O799" s="8"/>
    </row>
    <row r="800" spans="1:15" x14ac:dyDescent="0.2">
      <c r="A800">
        <v>576</v>
      </c>
      <c r="B800" t="s">
        <v>1201</v>
      </c>
      <c r="C800" t="str">
        <f t="shared" si="70"/>
        <v>0507</v>
      </c>
      <c r="D800" t="str">
        <f t="shared" si="71"/>
        <v>6562</v>
      </c>
      <c r="E800" t="str">
        <f t="shared" si="72"/>
        <v>0011</v>
      </c>
      <c r="F800" t="s">
        <v>1601</v>
      </c>
      <c r="G800" s="8">
        <v>15000</v>
      </c>
      <c r="H800" s="8">
        <v>0</v>
      </c>
      <c r="I800" s="8">
        <f t="shared" si="69"/>
        <v>0</v>
      </c>
      <c r="J800" s="56">
        <f>VLOOKUP(D800,'Lookup Areas'!$E$4:$G$258,2,FALSE)</f>
        <v>0</v>
      </c>
      <c r="L800" s="57">
        <f t="shared" si="73"/>
        <v>0</v>
      </c>
      <c r="M800" s="8"/>
      <c r="N800" s="8"/>
      <c r="O800" s="8"/>
    </row>
    <row r="801" spans="1:15" x14ac:dyDescent="0.2">
      <c r="A801">
        <v>507</v>
      </c>
      <c r="B801" t="s">
        <v>2160</v>
      </c>
      <c r="C801" t="str">
        <f t="shared" si="70"/>
        <v>0503</v>
      </c>
      <c r="D801" t="str">
        <f t="shared" si="71"/>
        <v>6563</v>
      </c>
      <c r="E801" t="str">
        <f t="shared" si="72"/>
        <v>0000</v>
      </c>
      <c r="F801" t="s">
        <v>2161</v>
      </c>
      <c r="G801" s="8">
        <v>0</v>
      </c>
      <c r="H801" s="8">
        <v>0</v>
      </c>
      <c r="I801" s="8">
        <f t="shared" si="69"/>
        <v>0</v>
      </c>
      <c r="J801" s="56">
        <f>VLOOKUP(D801,'Lookup Areas'!$E$4:$G$258,2,FALSE)</f>
        <v>0</v>
      </c>
      <c r="L801" s="57">
        <f t="shared" si="73"/>
        <v>0</v>
      </c>
      <c r="M801" s="8"/>
      <c r="N801" s="8"/>
      <c r="O801" s="8"/>
    </row>
    <row r="802" spans="1:15" x14ac:dyDescent="0.2">
      <c r="A802">
        <v>508</v>
      </c>
      <c r="B802" t="s">
        <v>2162</v>
      </c>
      <c r="C802" t="str">
        <f t="shared" si="70"/>
        <v>0503</v>
      </c>
      <c r="D802" t="str">
        <f t="shared" si="71"/>
        <v>6564</v>
      </c>
      <c r="E802" t="str">
        <f t="shared" si="72"/>
        <v>0000</v>
      </c>
      <c r="F802" t="s">
        <v>2163</v>
      </c>
      <c r="G802" s="8">
        <v>0</v>
      </c>
      <c r="H802" s="8">
        <v>0</v>
      </c>
      <c r="I802" s="8">
        <f t="shared" si="69"/>
        <v>0</v>
      </c>
      <c r="J802" s="56">
        <f>VLOOKUP(D802,'Lookup Areas'!$E$4:$G$258,2,FALSE)</f>
        <v>0</v>
      </c>
      <c r="L802" s="57">
        <f t="shared" si="73"/>
        <v>0</v>
      </c>
      <c r="M802" s="8"/>
      <c r="N802" s="8"/>
      <c r="O802" s="8"/>
    </row>
    <row r="803" spans="1:15" x14ac:dyDescent="0.2">
      <c r="A803">
        <v>508.1</v>
      </c>
      <c r="B803" t="s">
        <v>2892</v>
      </c>
      <c r="C803" t="str">
        <f t="shared" si="70"/>
        <v>0203</v>
      </c>
      <c r="D803" t="str">
        <f t="shared" si="71"/>
        <v>6572</v>
      </c>
      <c r="E803" t="str">
        <f t="shared" si="72"/>
        <v>0000</v>
      </c>
      <c r="F803" s="61" t="s">
        <v>2891</v>
      </c>
      <c r="G803" s="8">
        <v>0</v>
      </c>
      <c r="H803" s="8"/>
      <c r="I803" s="8">
        <f t="shared" si="69"/>
        <v>0</v>
      </c>
      <c r="J803" s="56"/>
      <c r="L803" s="57">
        <v>460000</v>
      </c>
      <c r="M803" s="8"/>
      <c r="N803" s="8"/>
      <c r="O803" s="8"/>
    </row>
    <row r="804" spans="1:15" x14ac:dyDescent="0.2">
      <c r="A804">
        <v>75</v>
      </c>
      <c r="B804" t="s">
        <v>1814</v>
      </c>
      <c r="C804" t="str">
        <f t="shared" si="70"/>
        <v>0102</v>
      </c>
      <c r="D804" t="str">
        <f t="shared" si="71"/>
        <v>6565</v>
      </c>
      <c r="E804" t="str">
        <f t="shared" si="72"/>
        <v>0000</v>
      </c>
      <c r="F804" t="s">
        <v>1815</v>
      </c>
      <c r="G804" s="8">
        <v>0</v>
      </c>
      <c r="H804" s="8">
        <v>0</v>
      </c>
      <c r="I804" s="8">
        <f t="shared" si="69"/>
        <v>0</v>
      </c>
      <c r="J804" s="56">
        <f>VLOOKUP(D804,'Lookup Areas'!$E$4:$G$258,2,FALSE)</f>
        <v>0</v>
      </c>
      <c r="L804" s="57">
        <f t="shared" si="73"/>
        <v>0</v>
      </c>
      <c r="M804" s="8"/>
      <c r="N804" s="8"/>
      <c r="O804" s="8"/>
    </row>
    <row r="805" spans="1:15" x14ac:dyDescent="0.2">
      <c r="A805">
        <v>171</v>
      </c>
      <c r="B805" t="s">
        <v>955</v>
      </c>
      <c r="C805" t="str">
        <f t="shared" si="70"/>
        <v>0201</v>
      </c>
      <c r="D805" t="str">
        <f t="shared" si="71"/>
        <v>6565</v>
      </c>
      <c r="E805" t="str">
        <f t="shared" si="72"/>
        <v>0008</v>
      </c>
      <c r="F805" t="s">
        <v>1602</v>
      </c>
      <c r="G805" s="8">
        <v>2082300</v>
      </c>
      <c r="H805" s="8">
        <v>789115.74</v>
      </c>
      <c r="I805" s="8">
        <f t="shared" si="69"/>
        <v>2104308.6399999997</v>
      </c>
      <c r="J805" s="56">
        <f>VLOOKUP(D805,'Lookup Areas'!$E$4:$G$258,2,FALSE)</f>
        <v>0</v>
      </c>
      <c r="L805" s="57">
        <f>I805+(I805*J805)+K805</f>
        <v>2104308.6399999997</v>
      </c>
      <c r="M805" s="8"/>
      <c r="N805" s="8"/>
      <c r="O805" s="8"/>
    </row>
    <row r="806" spans="1:15" x14ac:dyDescent="0.2">
      <c r="A806">
        <v>231</v>
      </c>
      <c r="B806" t="s">
        <v>997</v>
      </c>
      <c r="C806" t="str">
        <f t="shared" si="70"/>
        <v>0202</v>
      </c>
      <c r="D806" t="str">
        <f t="shared" si="71"/>
        <v>6565</v>
      </c>
      <c r="E806" t="str">
        <f t="shared" si="72"/>
        <v>0000</v>
      </c>
      <c r="F806" t="s">
        <v>1815</v>
      </c>
      <c r="G806" s="8">
        <v>100000</v>
      </c>
      <c r="H806" s="8">
        <v>0</v>
      </c>
      <c r="I806" s="8">
        <f t="shared" si="69"/>
        <v>0</v>
      </c>
      <c r="J806" s="56">
        <f>VLOOKUP(D806,'Lookup Areas'!$E$4:$G$258,2,FALSE)</f>
        <v>0</v>
      </c>
      <c r="L806" s="57">
        <f t="shared" si="73"/>
        <v>0</v>
      </c>
      <c r="M806" s="8"/>
      <c r="N806" s="8"/>
      <c r="O806" s="8"/>
    </row>
    <row r="807" spans="1:15" x14ac:dyDescent="0.2">
      <c r="A807">
        <v>393</v>
      </c>
      <c r="B807" t="s">
        <v>1103</v>
      </c>
      <c r="C807" t="str">
        <f t="shared" si="70"/>
        <v>0205</v>
      </c>
      <c r="D807" t="str">
        <f t="shared" si="71"/>
        <v>6565</v>
      </c>
      <c r="E807" t="str">
        <f t="shared" si="72"/>
        <v>0003</v>
      </c>
      <c r="F807" t="s">
        <v>1672</v>
      </c>
      <c r="G807" s="8">
        <v>60000</v>
      </c>
      <c r="H807" s="8">
        <v>145198.04</v>
      </c>
      <c r="I807" s="8">
        <f t="shared" si="69"/>
        <v>387194.77333333332</v>
      </c>
      <c r="J807" s="56">
        <f>VLOOKUP(D807,'Lookup Areas'!$E$4:$G$258,2,FALSE)</f>
        <v>0</v>
      </c>
      <c r="L807" s="57">
        <f t="shared" si="73"/>
        <v>387194.77333333332</v>
      </c>
      <c r="M807" s="8"/>
      <c r="N807" s="8"/>
      <c r="O807" s="8"/>
    </row>
    <row r="808" spans="1:15" x14ac:dyDescent="0.2">
      <c r="A808">
        <v>394</v>
      </c>
      <c r="B808" t="s">
        <v>1104</v>
      </c>
      <c r="C808" t="str">
        <f t="shared" si="70"/>
        <v>0205</v>
      </c>
      <c r="D808" t="str">
        <f t="shared" si="71"/>
        <v>6565</v>
      </c>
      <c r="E808" t="str">
        <f t="shared" si="72"/>
        <v>0006</v>
      </c>
      <c r="F808" t="s">
        <v>1673</v>
      </c>
      <c r="G808" s="8">
        <v>100000</v>
      </c>
      <c r="H808" s="8">
        <v>452685.08</v>
      </c>
      <c r="I808" s="8">
        <f t="shared" si="69"/>
        <v>1207160.2133333334</v>
      </c>
      <c r="J808" s="56">
        <f>VLOOKUP(D808,'Lookup Areas'!$E$4:$G$258,2,FALSE)</f>
        <v>0</v>
      </c>
      <c r="L808" s="57">
        <f t="shared" si="73"/>
        <v>1207160.2133333334</v>
      </c>
      <c r="M808" s="8"/>
      <c r="N808" s="8"/>
      <c r="O808" s="8"/>
    </row>
    <row r="809" spans="1:15" x14ac:dyDescent="0.2">
      <c r="A809">
        <v>452</v>
      </c>
      <c r="B809" t="s">
        <v>2118</v>
      </c>
      <c r="C809" t="str">
        <f t="shared" si="70"/>
        <v>0301</v>
      </c>
      <c r="D809" t="str">
        <f t="shared" si="71"/>
        <v>6565</v>
      </c>
      <c r="E809" t="str">
        <f t="shared" si="72"/>
        <v>0000</v>
      </c>
      <c r="F809" t="s">
        <v>1815</v>
      </c>
      <c r="G809" s="8">
        <v>0</v>
      </c>
      <c r="H809" s="8">
        <v>0</v>
      </c>
      <c r="I809" s="8">
        <f t="shared" si="69"/>
        <v>0</v>
      </c>
      <c r="J809" s="56">
        <f>VLOOKUP(D809,'Lookup Areas'!$E$4:$G$258,2,FALSE)</f>
        <v>0</v>
      </c>
      <c r="L809" s="57">
        <f t="shared" si="73"/>
        <v>0</v>
      </c>
      <c r="M809" s="8"/>
      <c r="N809" s="8"/>
      <c r="O809" s="8"/>
    </row>
    <row r="810" spans="1:15" x14ac:dyDescent="0.2">
      <c r="A810">
        <v>638</v>
      </c>
      <c r="B810" t="s">
        <v>2246</v>
      </c>
      <c r="C810" t="str">
        <f t="shared" si="70"/>
        <v>0701</v>
      </c>
      <c r="D810" t="str">
        <f t="shared" si="71"/>
        <v>6565</v>
      </c>
      <c r="E810" t="str">
        <f t="shared" si="72"/>
        <v>0000</v>
      </c>
      <c r="F810" t="s">
        <v>1815</v>
      </c>
      <c r="G810" s="8">
        <v>0</v>
      </c>
      <c r="H810" s="8">
        <v>0</v>
      </c>
      <c r="I810" s="8">
        <f t="shared" si="69"/>
        <v>0</v>
      </c>
      <c r="J810" s="56">
        <f>VLOOKUP(D810,'Lookup Areas'!$E$4:$G$258,2,FALSE)</f>
        <v>0</v>
      </c>
      <c r="L810" s="57">
        <f t="shared" si="73"/>
        <v>0</v>
      </c>
      <c r="M810" s="8"/>
      <c r="N810" s="8"/>
      <c r="O810" s="8"/>
    </row>
    <row r="811" spans="1:15" x14ac:dyDescent="0.2">
      <c r="A811">
        <v>1023</v>
      </c>
      <c r="B811" t="s">
        <v>2477</v>
      </c>
      <c r="C811" t="str">
        <f t="shared" si="70"/>
        <v>1201</v>
      </c>
      <c r="D811" t="str">
        <f t="shared" si="71"/>
        <v>6565</v>
      </c>
      <c r="E811" t="str">
        <f t="shared" si="72"/>
        <v>0000</v>
      </c>
      <c r="F811" t="s">
        <v>1815</v>
      </c>
      <c r="G811" s="8">
        <v>0</v>
      </c>
      <c r="H811" s="8">
        <v>0</v>
      </c>
      <c r="I811" s="8">
        <f t="shared" si="69"/>
        <v>0</v>
      </c>
      <c r="J811" s="56">
        <f>VLOOKUP(D811,'Lookup Areas'!$E$4:$G$258,2,FALSE)</f>
        <v>0</v>
      </c>
      <c r="L811" s="57">
        <f t="shared" si="73"/>
        <v>0</v>
      </c>
      <c r="M811" s="8"/>
      <c r="N811" s="8"/>
      <c r="O811" s="8"/>
    </row>
    <row r="812" spans="1:15" x14ac:dyDescent="0.2">
      <c r="A812">
        <v>808</v>
      </c>
      <c r="B812" t="s">
        <v>2379</v>
      </c>
      <c r="C812" t="str">
        <f t="shared" si="70"/>
        <v>1001</v>
      </c>
      <c r="D812" t="str">
        <f t="shared" si="71"/>
        <v>6566</v>
      </c>
      <c r="E812" t="str">
        <f t="shared" si="72"/>
        <v>0000</v>
      </c>
      <c r="F812" t="s">
        <v>2380</v>
      </c>
      <c r="G812" s="8">
        <v>0</v>
      </c>
      <c r="H812" s="8">
        <v>0</v>
      </c>
      <c r="I812" s="8">
        <f t="shared" si="69"/>
        <v>0</v>
      </c>
      <c r="J812" s="56">
        <f>VLOOKUP(D812,'Lookup Areas'!$E$4:$G$258,2,FALSE)</f>
        <v>0</v>
      </c>
      <c r="L812" s="57">
        <f t="shared" si="73"/>
        <v>0</v>
      </c>
      <c r="M812" s="8"/>
      <c r="N812" s="8"/>
      <c r="O812" s="8"/>
    </row>
    <row r="813" spans="1:15" x14ac:dyDescent="0.2">
      <c r="A813">
        <v>172</v>
      </c>
      <c r="B813" t="s">
        <v>1924</v>
      </c>
      <c r="C813" t="str">
        <f t="shared" si="70"/>
        <v>0201</v>
      </c>
      <c r="D813" t="str">
        <f t="shared" si="71"/>
        <v>6567</v>
      </c>
      <c r="E813" t="str">
        <f t="shared" si="72"/>
        <v>0008</v>
      </c>
      <c r="F813" t="s">
        <v>1925</v>
      </c>
      <c r="G813" s="8">
        <v>0</v>
      </c>
      <c r="H813" s="8">
        <v>0</v>
      </c>
      <c r="I813" s="8">
        <f t="shared" si="69"/>
        <v>0</v>
      </c>
      <c r="J813" s="56">
        <f>VLOOKUP(D813,'Lookup Areas'!$E$4:$G$258,2,FALSE)</f>
        <v>0</v>
      </c>
      <c r="L813" s="57">
        <f t="shared" si="73"/>
        <v>0</v>
      </c>
      <c r="M813" s="8"/>
      <c r="N813" s="8"/>
      <c r="O813" s="8"/>
    </row>
    <row r="814" spans="1:15" x14ac:dyDescent="0.2">
      <c r="A814">
        <v>395</v>
      </c>
      <c r="B814" t="s">
        <v>2078</v>
      </c>
      <c r="C814" t="str">
        <f t="shared" si="70"/>
        <v>0205</v>
      </c>
      <c r="D814" t="str">
        <f t="shared" si="71"/>
        <v>6568</v>
      </c>
      <c r="E814" t="str">
        <f t="shared" si="72"/>
        <v>0005</v>
      </c>
      <c r="F814" t="s">
        <v>2079</v>
      </c>
      <c r="G814" s="8">
        <v>0</v>
      </c>
      <c r="H814" s="8">
        <v>0</v>
      </c>
      <c r="I814" s="8">
        <f t="shared" si="69"/>
        <v>0</v>
      </c>
      <c r="J814" s="56">
        <f>VLOOKUP(D814,'Lookup Areas'!$E$4:$G$258,2,FALSE)</f>
        <v>0</v>
      </c>
      <c r="L814" s="57">
        <f t="shared" si="73"/>
        <v>0</v>
      </c>
      <c r="M814" s="8"/>
      <c r="N814" s="8"/>
      <c r="O814" s="8"/>
    </row>
    <row r="815" spans="1:15" x14ac:dyDescent="0.2">
      <c r="A815">
        <v>232</v>
      </c>
      <c r="B815" t="s">
        <v>998</v>
      </c>
      <c r="C815" t="str">
        <f t="shared" si="70"/>
        <v>0202</v>
      </c>
      <c r="D815" t="str">
        <f t="shared" si="71"/>
        <v>6569</v>
      </c>
      <c r="E815" t="str">
        <f t="shared" si="72"/>
        <v>0000</v>
      </c>
      <c r="F815" t="s">
        <v>1965</v>
      </c>
      <c r="G815" s="8">
        <v>100000</v>
      </c>
      <c r="H815" s="8">
        <v>0</v>
      </c>
      <c r="I815" s="8">
        <f t="shared" si="69"/>
        <v>0</v>
      </c>
      <c r="J815" s="56">
        <f>VLOOKUP(D815,'Lookup Areas'!$E$4:$G$258,2,FALSE)</f>
        <v>0</v>
      </c>
      <c r="L815" s="57">
        <f t="shared" si="73"/>
        <v>0</v>
      </c>
      <c r="M815" s="8"/>
      <c r="N815" s="8"/>
      <c r="O815" s="8"/>
    </row>
    <row r="816" spans="1:15" x14ac:dyDescent="0.2">
      <c r="A816">
        <v>396</v>
      </c>
      <c r="B816" t="s">
        <v>1105</v>
      </c>
      <c r="C816" t="str">
        <f t="shared" si="70"/>
        <v>0205</v>
      </c>
      <c r="D816" t="str">
        <f t="shared" si="71"/>
        <v>6570</v>
      </c>
      <c r="E816" t="str">
        <f t="shared" si="72"/>
        <v>0006</v>
      </c>
      <c r="F816" t="s">
        <v>1674</v>
      </c>
      <c r="G816" s="8">
        <v>60000</v>
      </c>
      <c r="H816" s="8">
        <v>0</v>
      </c>
      <c r="I816" s="8">
        <f t="shared" si="69"/>
        <v>0</v>
      </c>
      <c r="J816" s="56">
        <f>VLOOKUP(D816,'Lookup Areas'!$E$4:$G$258,2,FALSE)</f>
        <v>0</v>
      </c>
      <c r="L816" s="57">
        <v>20000</v>
      </c>
      <c r="M816" s="8"/>
      <c r="N816" s="8"/>
      <c r="O816" s="8"/>
    </row>
    <row r="817" spans="1:15" x14ac:dyDescent="0.2">
      <c r="A817">
        <v>639</v>
      </c>
      <c r="B817" t="s">
        <v>1244</v>
      </c>
      <c r="C817" t="str">
        <f t="shared" si="70"/>
        <v>0701</v>
      </c>
      <c r="D817" t="str">
        <f t="shared" si="71"/>
        <v>6571</v>
      </c>
      <c r="E817" t="str">
        <f t="shared" si="72"/>
        <v>0000</v>
      </c>
      <c r="F817" t="s">
        <v>2247</v>
      </c>
      <c r="G817" s="8">
        <v>30000</v>
      </c>
      <c r="H817" s="8">
        <v>7824</v>
      </c>
      <c r="I817" s="8">
        <f t="shared" si="69"/>
        <v>20864</v>
      </c>
      <c r="J817" s="56">
        <f>VLOOKUP(D817,'Lookup Areas'!$E$4:$G$258,2,FALSE)</f>
        <v>0</v>
      </c>
      <c r="L817" s="57">
        <f t="shared" si="73"/>
        <v>20864</v>
      </c>
      <c r="M817" s="8"/>
      <c r="N817" s="8"/>
      <c r="O817" s="8"/>
    </row>
    <row r="818" spans="1:15" x14ac:dyDescent="0.2">
      <c r="A818">
        <v>577</v>
      </c>
      <c r="B818" t="s">
        <v>2223</v>
      </c>
      <c r="C818" t="str">
        <f t="shared" si="70"/>
        <v>0507</v>
      </c>
      <c r="D818" t="str">
        <f t="shared" si="71"/>
        <v>6800</v>
      </c>
      <c r="E818" t="str">
        <f t="shared" si="72"/>
        <v>0011</v>
      </c>
      <c r="F818" t="s">
        <v>2224</v>
      </c>
      <c r="G818" s="8">
        <v>0</v>
      </c>
      <c r="H818" s="8">
        <v>0</v>
      </c>
      <c r="I818" s="8">
        <f t="shared" si="69"/>
        <v>0</v>
      </c>
      <c r="J818" s="56">
        <f>VLOOKUP(D818,'Lookup Areas'!$E$4:$G$258,2,FALSE)</f>
        <v>0.2</v>
      </c>
      <c r="L818" s="57">
        <f t="shared" si="73"/>
        <v>0</v>
      </c>
      <c r="M818" s="8"/>
      <c r="N818" s="8"/>
      <c r="O818" s="8"/>
    </row>
    <row r="819" spans="1:15" x14ac:dyDescent="0.2">
      <c r="A819">
        <v>277</v>
      </c>
      <c r="B819" t="s">
        <v>1027</v>
      </c>
      <c r="C819" t="str">
        <f t="shared" si="70"/>
        <v>0204</v>
      </c>
      <c r="D819" t="str">
        <f t="shared" si="71"/>
        <v>6801</v>
      </c>
      <c r="E819" t="str">
        <f t="shared" si="72"/>
        <v>0013</v>
      </c>
      <c r="F819" t="s">
        <v>1615</v>
      </c>
      <c r="G819" s="8">
        <v>1177440</v>
      </c>
      <c r="H819" s="8">
        <v>138873.14000000001</v>
      </c>
      <c r="I819" s="8">
        <f t="shared" si="69"/>
        <v>370328.37333333335</v>
      </c>
      <c r="J819" s="56">
        <f>VLOOKUP(D819,'Lookup Areas'!$E$4:$G$258,2,FALSE)</f>
        <v>0.2</v>
      </c>
      <c r="L819" s="57">
        <f>I819+(I819*J819)+K819</f>
        <v>444394.04800000001</v>
      </c>
      <c r="M819" s="8"/>
      <c r="N819" s="8"/>
      <c r="O819" s="8"/>
    </row>
    <row r="820" spans="1:15" x14ac:dyDescent="0.2">
      <c r="A820">
        <v>397</v>
      </c>
      <c r="B820" t="s">
        <v>1675</v>
      </c>
      <c r="C820" t="str">
        <f t="shared" si="70"/>
        <v>0205</v>
      </c>
      <c r="D820" t="str">
        <f t="shared" si="71"/>
        <v>6801</v>
      </c>
      <c r="E820" t="str">
        <f t="shared" si="72"/>
        <v>0006</v>
      </c>
      <c r="F820" t="s">
        <v>1676</v>
      </c>
      <c r="G820" s="8">
        <v>0</v>
      </c>
      <c r="H820" s="8">
        <v>43090</v>
      </c>
      <c r="I820" s="8">
        <f t="shared" si="69"/>
        <v>114906.66666666666</v>
      </c>
      <c r="J820" s="56">
        <f>VLOOKUP(D820,'Lookup Areas'!$E$4:$G$258,2,FALSE)</f>
        <v>0.2</v>
      </c>
      <c r="L820" s="57">
        <f t="shared" si="73"/>
        <v>137888</v>
      </c>
      <c r="M820" s="8"/>
      <c r="N820" s="8"/>
      <c r="O820" s="8"/>
    </row>
    <row r="821" spans="1:15" x14ac:dyDescent="0.2">
      <c r="A821">
        <v>509</v>
      </c>
      <c r="B821" t="s">
        <v>1159</v>
      </c>
      <c r="C821" t="str">
        <f t="shared" si="70"/>
        <v>0503</v>
      </c>
      <c r="D821" t="str">
        <f t="shared" si="71"/>
        <v>6801</v>
      </c>
      <c r="E821" t="str">
        <f t="shared" si="72"/>
        <v>0000</v>
      </c>
      <c r="F821" t="s">
        <v>2164</v>
      </c>
      <c r="G821" s="8">
        <v>130980</v>
      </c>
      <c r="H821" s="8">
        <v>0</v>
      </c>
      <c r="I821" s="8">
        <f t="shared" si="69"/>
        <v>0</v>
      </c>
      <c r="J821" s="56">
        <f>VLOOKUP(D821,'Lookup Areas'!$E$4:$G$258,2,FALSE)</f>
        <v>0.2</v>
      </c>
      <c r="L821" s="57">
        <f t="shared" si="73"/>
        <v>0</v>
      </c>
      <c r="M821" s="8"/>
      <c r="N821" s="8"/>
      <c r="O821" s="8"/>
    </row>
    <row r="822" spans="1:15" x14ac:dyDescent="0.2">
      <c r="A822">
        <v>520</v>
      </c>
      <c r="B822" t="s">
        <v>1166</v>
      </c>
      <c r="C822" t="str">
        <f t="shared" si="70"/>
        <v>0504</v>
      </c>
      <c r="D822" t="str">
        <f t="shared" si="71"/>
        <v>6801</v>
      </c>
      <c r="E822" t="str">
        <f t="shared" si="72"/>
        <v>0000</v>
      </c>
      <c r="F822" t="s">
        <v>2164</v>
      </c>
      <c r="G822" s="8">
        <v>190</v>
      </c>
      <c r="H822" s="8">
        <v>0</v>
      </c>
      <c r="I822" s="8">
        <f t="shared" si="69"/>
        <v>0</v>
      </c>
      <c r="J822" s="56">
        <f>VLOOKUP(D822,'Lookup Areas'!$E$4:$G$258,2,FALSE)</f>
        <v>0.2</v>
      </c>
      <c r="L822" s="57">
        <f t="shared" si="73"/>
        <v>0</v>
      </c>
      <c r="M822" s="8"/>
      <c r="N822" s="8"/>
      <c r="O822" s="8"/>
    </row>
    <row r="823" spans="1:15" x14ac:dyDescent="0.2">
      <c r="A823">
        <v>722</v>
      </c>
      <c r="B823" t="s">
        <v>1291</v>
      </c>
      <c r="C823" t="str">
        <f t="shared" si="70"/>
        <v>0801</v>
      </c>
      <c r="D823" t="str">
        <f t="shared" si="71"/>
        <v>6801</v>
      </c>
      <c r="E823" t="str">
        <f t="shared" si="72"/>
        <v>0015</v>
      </c>
      <c r="F823" t="s">
        <v>2321</v>
      </c>
      <c r="G823" s="8">
        <v>10000</v>
      </c>
      <c r="H823" s="8">
        <v>0</v>
      </c>
      <c r="I823" s="8">
        <f t="shared" si="69"/>
        <v>0</v>
      </c>
      <c r="J823" s="56">
        <f>VLOOKUP(D823,'Lookup Areas'!$E$4:$G$258,2,FALSE)</f>
        <v>0.2</v>
      </c>
      <c r="L823" s="57">
        <f t="shared" si="73"/>
        <v>0</v>
      </c>
      <c r="M823" s="8"/>
      <c r="N823" s="8"/>
      <c r="O823" s="8"/>
    </row>
    <row r="824" spans="1:15" x14ac:dyDescent="0.2">
      <c r="A824">
        <v>723</v>
      </c>
      <c r="B824" t="s">
        <v>1292</v>
      </c>
      <c r="C824" t="str">
        <f t="shared" si="70"/>
        <v>0801</v>
      </c>
      <c r="D824" t="str">
        <f t="shared" si="71"/>
        <v>6801</v>
      </c>
      <c r="E824" t="str">
        <f t="shared" si="72"/>
        <v>0016</v>
      </c>
      <c r="F824" t="s">
        <v>1714</v>
      </c>
      <c r="G824" s="8">
        <v>86400</v>
      </c>
      <c r="H824" s="8">
        <v>0</v>
      </c>
      <c r="I824" s="8">
        <f t="shared" si="69"/>
        <v>0</v>
      </c>
      <c r="J824" s="56">
        <f>VLOOKUP(D824,'Lookup Areas'!$E$4:$G$258,2,FALSE)</f>
        <v>0.2</v>
      </c>
      <c r="L824" s="57">
        <f t="shared" si="73"/>
        <v>0</v>
      </c>
      <c r="M824" s="8"/>
      <c r="N824" s="8"/>
      <c r="O824" s="8"/>
    </row>
    <row r="825" spans="1:15" x14ac:dyDescent="0.2">
      <c r="A825">
        <v>809</v>
      </c>
      <c r="B825" t="s">
        <v>2381</v>
      </c>
      <c r="C825" t="str">
        <f t="shared" si="70"/>
        <v>1001</v>
      </c>
      <c r="D825" t="str">
        <f t="shared" si="71"/>
        <v>6801</v>
      </c>
      <c r="E825" t="str">
        <f t="shared" si="72"/>
        <v>0000</v>
      </c>
      <c r="F825" t="s">
        <v>2164</v>
      </c>
      <c r="G825" s="8">
        <v>0</v>
      </c>
      <c r="H825" s="8">
        <v>0</v>
      </c>
      <c r="I825" s="8">
        <f t="shared" si="69"/>
        <v>0</v>
      </c>
      <c r="J825" s="56">
        <f>VLOOKUP(D825,'Lookup Areas'!$E$4:$G$258,2,FALSE)</f>
        <v>0.2</v>
      </c>
      <c r="L825" s="57">
        <f t="shared" si="73"/>
        <v>0</v>
      </c>
      <c r="M825" s="8"/>
      <c r="N825" s="8"/>
      <c r="O825" s="8"/>
    </row>
    <row r="826" spans="1:15" x14ac:dyDescent="0.2">
      <c r="A826">
        <v>947</v>
      </c>
      <c r="B826" t="s">
        <v>2443</v>
      </c>
      <c r="C826" t="str">
        <f t="shared" si="70"/>
        <v>1101</v>
      </c>
      <c r="D826" t="str">
        <f t="shared" si="71"/>
        <v>6801</v>
      </c>
      <c r="E826" t="str">
        <f t="shared" si="72"/>
        <v>0000</v>
      </c>
      <c r="F826" t="s">
        <v>2164</v>
      </c>
      <c r="G826" s="8">
        <v>0</v>
      </c>
      <c r="H826" s="8">
        <v>0</v>
      </c>
      <c r="I826" s="8">
        <f t="shared" si="69"/>
        <v>0</v>
      </c>
      <c r="J826" s="56">
        <f>VLOOKUP(D826,'Lookup Areas'!$E$4:$G$258,2,FALSE)</f>
        <v>0.2</v>
      </c>
      <c r="L826" s="57">
        <f t="shared" si="73"/>
        <v>0</v>
      </c>
      <c r="M826" s="8"/>
      <c r="N826" s="8"/>
      <c r="O826" s="8"/>
    </row>
    <row r="827" spans="1:15" x14ac:dyDescent="0.2">
      <c r="A827">
        <v>1024</v>
      </c>
      <c r="B827" t="s">
        <v>2478</v>
      </c>
      <c r="C827" t="str">
        <f t="shared" si="70"/>
        <v>1201</v>
      </c>
      <c r="D827" t="str">
        <f t="shared" si="71"/>
        <v>6801</v>
      </c>
      <c r="E827" t="str">
        <f t="shared" si="72"/>
        <v>0000</v>
      </c>
      <c r="F827" t="s">
        <v>2164</v>
      </c>
      <c r="G827" s="8">
        <v>0</v>
      </c>
      <c r="H827" s="8">
        <v>0</v>
      </c>
      <c r="I827" s="8">
        <f t="shared" si="69"/>
        <v>0</v>
      </c>
      <c r="J827" s="56">
        <f>VLOOKUP(D827,'Lookup Areas'!$E$4:$G$258,2,FALSE)</f>
        <v>0.2</v>
      </c>
      <c r="L827" s="57">
        <f t="shared" si="73"/>
        <v>0</v>
      </c>
      <c r="M827" s="8"/>
      <c r="N827" s="8"/>
      <c r="O827" s="8"/>
    </row>
    <row r="828" spans="1:15" x14ac:dyDescent="0.2">
      <c r="A828">
        <v>1025</v>
      </c>
      <c r="B828" t="s">
        <v>1483</v>
      </c>
      <c r="C828" t="str">
        <f t="shared" si="70"/>
        <v>1201</v>
      </c>
      <c r="D828" t="str">
        <f t="shared" si="71"/>
        <v>6801</v>
      </c>
      <c r="E828" t="str">
        <f t="shared" si="72"/>
        <v>0017</v>
      </c>
      <c r="F828" t="s">
        <v>1738</v>
      </c>
      <c r="G828" s="8">
        <v>460</v>
      </c>
      <c r="H828" s="8">
        <v>0</v>
      </c>
      <c r="I828" s="8">
        <f t="shared" si="69"/>
        <v>0</v>
      </c>
      <c r="J828" s="56">
        <f>VLOOKUP(D828,'Lookup Areas'!$E$4:$G$258,2,FALSE)</f>
        <v>0.2</v>
      </c>
      <c r="L828" s="57">
        <f t="shared" si="73"/>
        <v>0</v>
      </c>
      <c r="M828" s="8"/>
      <c r="N828" s="8"/>
      <c r="O828" s="8"/>
    </row>
    <row r="829" spans="1:15" x14ac:dyDescent="0.2">
      <c r="A829">
        <v>1026</v>
      </c>
      <c r="B829" t="s">
        <v>1484</v>
      </c>
      <c r="C829" t="str">
        <f t="shared" si="70"/>
        <v>1201</v>
      </c>
      <c r="D829" t="str">
        <f t="shared" si="71"/>
        <v>6801</v>
      </c>
      <c r="E829" t="str">
        <f t="shared" si="72"/>
        <v>0018</v>
      </c>
      <c r="F829" t="s">
        <v>1739</v>
      </c>
      <c r="G829" s="8">
        <v>170</v>
      </c>
      <c r="H829" s="8">
        <v>0</v>
      </c>
      <c r="I829" s="8">
        <f t="shared" si="69"/>
        <v>0</v>
      </c>
      <c r="J829" s="56">
        <f>VLOOKUP(D829,'Lookup Areas'!$E$4:$G$258,2,FALSE)</f>
        <v>0.2</v>
      </c>
      <c r="L829" s="57">
        <f t="shared" si="73"/>
        <v>0</v>
      </c>
      <c r="M829" s="8"/>
      <c r="N829" s="8"/>
      <c r="O829" s="8"/>
    </row>
    <row r="830" spans="1:15" x14ac:dyDescent="0.2">
      <c r="A830">
        <v>1027</v>
      </c>
      <c r="B830" t="s">
        <v>1485</v>
      </c>
      <c r="C830" t="str">
        <f t="shared" si="70"/>
        <v>1201</v>
      </c>
      <c r="D830" t="str">
        <f t="shared" si="71"/>
        <v>6801</v>
      </c>
      <c r="E830" t="str">
        <f t="shared" si="72"/>
        <v>0019</v>
      </c>
      <c r="F830" t="s">
        <v>1740</v>
      </c>
      <c r="G830" s="8">
        <v>140</v>
      </c>
      <c r="H830" s="8">
        <v>0</v>
      </c>
      <c r="I830" s="8">
        <f t="shared" si="69"/>
        <v>0</v>
      </c>
      <c r="J830" s="56">
        <f>VLOOKUP(D830,'Lookup Areas'!$E$4:$G$258,2,FALSE)</f>
        <v>0.2</v>
      </c>
      <c r="L830" s="57">
        <f t="shared" si="73"/>
        <v>0</v>
      </c>
      <c r="M830" s="8"/>
      <c r="N830" s="8"/>
      <c r="O830" s="8"/>
    </row>
    <row r="831" spans="1:15" x14ac:dyDescent="0.2">
      <c r="A831">
        <v>173</v>
      </c>
      <c r="B831" t="s">
        <v>1926</v>
      </c>
      <c r="C831" t="str">
        <f t="shared" si="70"/>
        <v>0201</v>
      </c>
      <c r="D831" t="str">
        <f t="shared" si="71"/>
        <v>6802</v>
      </c>
      <c r="E831" t="str">
        <f t="shared" si="72"/>
        <v>0009</v>
      </c>
      <c r="F831" t="s">
        <v>1927</v>
      </c>
      <c r="G831" s="8">
        <v>0</v>
      </c>
      <c r="H831" s="8">
        <v>0</v>
      </c>
      <c r="I831" s="8">
        <f t="shared" si="69"/>
        <v>0</v>
      </c>
      <c r="J831" s="56">
        <f>VLOOKUP(D831,'Lookup Areas'!$E$4:$G$258,2,FALSE)</f>
        <v>0.2</v>
      </c>
      <c r="L831" s="57">
        <f t="shared" si="73"/>
        <v>0</v>
      </c>
      <c r="M831" s="8"/>
      <c r="N831" s="8"/>
      <c r="O831" s="8"/>
    </row>
    <row r="832" spans="1:15" x14ac:dyDescent="0.2">
      <c r="A832">
        <v>278</v>
      </c>
      <c r="B832" t="s">
        <v>1028</v>
      </c>
      <c r="C832" t="str">
        <f t="shared" si="70"/>
        <v>0204</v>
      </c>
      <c r="D832" t="str">
        <f t="shared" si="71"/>
        <v>6802</v>
      </c>
      <c r="E832" t="str">
        <f t="shared" si="72"/>
        <v>0013</v>
      </c>
      <c r="F832" t="s">
        <v>1616</v>
      </c>
      <c r="G832" s="8">
        <v>330750</v>
      </c>
      <c r="H832" s="8">
        <v>362.5</v>
      </c>
      <c r="I832" s="8">
        <f t="shared" ref="I832:I895" si="74">H832*$I$5</f>
        <v>966.66666666666663</v>
      </c>
      <c r="J832" s="56">
        <f>VLOOKUP(D832,'Lookup Areas'!$E$4:$G$258,2,FALSE)</f>
        <v>0.2</v>
      </c>
      <c r="L832" s="57">
        <f t="shared" si="73"/>
        <v>1160</v>
      </c>
      <c r="M832" s="8"/>
      <c r="N832" s="8"/>
      <c r="O832" s="8"/>
    </row>
    <row r="833" spans="1:15" x14ac:dyDescent="0.2">
      <c r="A833">
        <v>453</v>
      </c>
      <c r="B833" t="s">
        <v>2119</v>
      </c>
      <c r="C833" t="str">
        <f t="shared" si="70"/>
        <v>0301</v>
      </c>
      <c r="D833" t="str">
        <f t="shared" si="71"/>
        <v>6802</v>
      </c>
      <c r="E833" t="str">
        <f t="shared" si="72"/>
        <v>0000</v>
      </c>
      <c r="F833" t="s">
        <v>2120</v>
      </c>
      <c r="G833" s="8">
        <v>0</v>
      </c>
      <c r="H833" s="8">
        <v>0</v>
      </c>
      <c r="I833" s="8">
        <f t="shared" si="74"/>
        <v>0</v>
      </c>
      <c r="J833" s="56">
        <f>VLOOKUP(D833,'Lookup Areas'!$E$4:$G$258,2,FALSE)</f>
        <v>0.2</v>
      </c>
      <c r="L833" s="57">
        <f t="shared" si="73"/>
        <v>0</v>
      </c>
      <c r="M833" s="8"/>
      <c r="N833" s="8"/>
      <c r="O833" s="8"/>
    </row>
    <row r="834" spans="1:15" x14ac:dyDescent="0.2">
      <c r="A834">
        <v>510</v>
      </c>
      <c r="B834" t="s">
        <v>2165</v>
      </c>
      <c r="C834" t="str">
        <f t="shared" si="70"/>
        <v>0503</v>
      </c>
      <c r="D834" t="str">
        <f t="shared" si="71"/>
        <v>6802</v>
      </c>
      <c r="E834" t="str">
        <f t="shared" si="72"/>
        <v>0000</v>
      </c>
      <c r="F834" t="s">
        <v>2120</v>
      </c>
      <c r="G834" s="8">
        <v>0</v>
      </c>
      <c r="H834" s="8">
        <v>0</v>
      </c>
      <c r="I834" s="8">
        <f t="shared" si="74"/>
        <v>0</v>
      </c>
      <c r="J834" s="56">
        <f>VLOOKUP(D834,'Lookup Areas'!$E$4:$G$258,2,FALSE)</f>
        <v>0.2</v>
      </c>
      <c r="L834" s="57">
        <f t="shared" si="73"/>
        <v>0</v>
      </c>
      <c r="M834" s="8"/>
      <c r="N834" s="8"/>
      <c r="O834" s="8"/>
    </row>
    <row r="835" spans="1:15" x14ac:dyDescent="0.2">
      <c r="A835">
        <v>640</v>
      </c>
      <c r="B835" t="s">
        <v>1245</v>
      </c>
      <c r="C835" t="str">
        <f t="shared" si="70"/>
        <v>0701</v>
      </c>
      <c r="D835" t="str">
        <f t="shared" si="71"/>
        <v>6802</v>
      </c>
      <c r="E835" t="str">
        <f t="shared" si="72"/>
        <v>0000</v>
      </c>
      <c r="F835" t="s">
        <v>2120</v>
      </c>
      <c r="G835" s="8">
        <v>20000</v>
      </c>
      <c r="H835" s="8">
        <v>0</v>
      </c>
      <c r="I835" s="8">
        <f t="shared" si="74"/>
        <v>0</v>
      </c>
      <c r="J835" s="56">
        <f>VLOOKUP(D835,'Lookup Areas'!$E$4:$G$258,2,FALSE)</f>
        <v>0.2</v>
      </c>
      <c r="L835" s="57">
        <f t="shared" si="73"/>
        <v>0</v>
      </c>
      <c r="M835" s="8"/>
      <c r="N835" s="8"/>
      <c r="O835" s="8"/>
    </row>
    <row r="836" spans="1:15" x14ac:dyDescent="0.2">
      <c r="A836">
        <v>656</v>
      </c>
      <c r="B836" t="s">
        <v>1253</v>
      </c>
      <c r="C836" t="str">
        <f t="shared" si="70"/>
        <v>0702</v>
      </c>
      <c r="D836" t="str">
        <f t="shared" si="71"/>
        <v>6802</v>
      </c>
      <c r="E836" t="str">
        <f t="shared" si="72"/>
        <v>0000</v>
      </c>
      <c r="F836" t="s">
        <v>2120</v>
      </c>
      <c r="G836" s="8">
        <v>0</v>
      </c>
      <c r="H836" s="8">
        <v>13178.4</v>
      </c>
      <c r="I836" s="8">
        <f t="shared" si="74"/>
        <v>35142.399999999994</v>
      </c>
      <c r="J836" s="56">
        <f>VLOOKUP(D836,'Lookup Areas'!$E$4:$G$258,2,FALSE)</f>
        <v>0.2</v>
      </c>
      <c r="L836" s="57">
        <f t="shared" si="73"/>
        <v>42170.87999999999</v>
      </c>
      <c r="M836" s="8"/>
      <c r="N836" s="8"/>
      <c r="O836" s="8"/>
    </row>
    <row r="837" spans="1:15" x14ac:dyDescent="0.2">
      <c r="A837">
        <v>724</v>
      </c>
      <c r="B837" t="s">
        <v>1293</v>
      </c>
      <c r="C837" t="str">
        <f t="shared" si="70"/>
        <v>0801</v>
      </c>
      <c r="D837" t="str">
        <f t="shared" si="71"/>
        <v>6802</v>
      </c>
      <c r="E837" t="str">
        <f t="shared" si="72"/>
        <v>0015</v>
      </c>
      <c r="F837" t="s">
        <v>1715</v>
      </c>
      <c r="G837" s="8">
        <v>27730</v>
      </c>
      <c r="H837" s="8">
        <v>0</v>
      </c>
      <c r="I837" s="8">
        <f t="shared" si="74"/>
        <v>0</v>
      </c>
      <c r="J837" s="56">
        <f>VLOOKUP(D837,'Lookup Areas'!$E$4:$G$258,2,FALSE)</f>
        <v>0.2</v>
      </c>
      <c r="L837" s="57">
        <f t="shared" si="73"/>
        <v>0</v>
      </c>
      <c r="M837" s="8"/>
      <c r="N837" s="8"/>
      <c r="O837" s="8"/>
    </row>
    <row r="838" spans="1:15" x14ac:dyDescent="0.2">
      <c r="A838">
        <v>725</v>
      </c>
      <c r="B838" t="s">
        <v>2322</v>
      </c>
      <c r="C838" t="str">
        <f t="shared" si="70"/>
        <v>0801</v>
      </c>
      <c r="D838" t="str">
        <f t="shared" si="71"/>
        <v>6802</v>
      </c>
      <c r="E838" t="str">
        <f t="shared" si="72"/>
        <v>0016</v>
      </c>
      <c r="F838" t="s">
        <v>2323</v>
      </c>
      <c r="G838" s="8">
        <v>0</v>
      </c>
      <c r="H838" s="8">
        <v>0</v>
      </c>
      <c r="I838" s="8">
        <f t="shared" si="74"/>
        <v>0</v>
      </c>
      <c r="J838" s="56">
        <f>VLOOKUP(D838,'Lookup Areas'!$E$4:$G$258,2,FALSE)</f>
        <v>0.2</v>
      </c>
      <c r="L838" s="57">
        <f t="shared" si="73"/>
        <v>0</v>
      </c>
      <c r="M838" s="8"/>
      <c r="N838" s="8"/>
      <c r="O838" s="8"/>
    </row>
    <row r="839" spans="1:15" x14ac:dyDescent="0.2">
      <c r="A839">
        <v>757</v>
      </c>
      <c r="B839" t="s">
        <v>2352</v>
      </c>
      <c r="C839" t="str">
        <f t="shared" si="70"/>
        <v>0903</v>
      </c>
      <c r="D839" t="str">
        <f t="shared" si="71"/>
        <v>6802</v>
      </c>
      <c r="E839" t="str">
        <f t="shared" si="72"/>
        <v>0000</v>
      </c>
      <c r="F839" t="s">
        <v>2120</v>
      </c>
      <c r="G839" s="8">
        <v>0</v>
      </c>
      <c r="H839" s="8">
        <v>0</v>
      </c>
      <c r="I839" s="8">
        <f t="shared" si="74"/>
        <v>0</v>
      </c>
      <c r="J839" s="56">
        <f>VLOOKUP(D839,'Lookup Areas'!$E$4:$G$258,2,FALSE)</f>
        <v>0.2</v>
      </c>
      <c r="L839" s="57">
        <f t="shared" si="73"/>
        <v>0</v>
      </c>
      <c r="M839" s="8"/>
      <c r="N839" s="8"/>
      <c r="O839" s="8"/>
    </row>
    <row r="840" spans="1:15" x14ac:dyDescent="0.2">
      <c r="A840">
        <v>810</v>
      </c>
      <c r="B840" t="s">
        <v>2382</v>
      </c>
      <c r="C840" t="str">
        <f t="shared" ref="C840:C903" si="75">LEFT(B840,4)</f>
        <v>1001</v>
      </c>
      <c r="D840" t="str">
        <f t="shared" ref="D840:D903" si="76">MID(B840,6,4)</f>
        <v>6802</v>
      </c>
      <c r="E840" t="str">
        <f t="shared" ref="E840:E903" si="77">RIGHT(B840,4)</f>
        <v>0000</v>
      </c>
      <c r="F840" t="s">
        <v>2120</v>
      </c>
      <c r="G840" s="8">
        <v>0</v>
      </c>
      <c r="H840" s="8">
        <v>0</v>
      </c>
      <c r="I840" s="8">
        <f t="shared" si="74"/>
        <v>0</v>
      </c>
      <c r="J840" s="56">
        <f>VLOOKUP(D840,'Lookup Areas'!$E$4:$G$258,2,FALSE)</f>
        <v>0.2</v>
      </c>
      <c r="L840" s="57">
        <f t="shared" si="73"/>
        <v>0</v>
      </c>
      <c r="M840" s="8"/>
      <c r="N840" s="8"/>
      <c r="O840" s="8"/>
    </row>
    <row r="841" spans="1:15" x14ac:dyDescent="0.2">
      <c r="A841">
        <v>811</v>
      </c>
      <c r="B841" t="s">
        <v>1337</v>
      </c>
      <c r="C841" t="str">
        <f t="shared" si="75"/>
        <v>1001</v>
      </c>
      <c r="D841" t="str">
        <f t="shared" si="76"/>
        <v>6802</v>
      </c>
      <c r="E841" t="str">
        <f t="shared" si="77"/>
        <v>0017</v>
      </c>
      <c r="F841" t="s">
        <v>1723</v>
      </c>
      <c r="G841" s="8">
        <v>1280</v>
      </c>
      <c r="H841" s="8">
        <v>0</v>
      </c>
      <c r="I841" s="8">
        <f t="shared" si="74"/>
        <v>0</v>
      </c>
      <c r="J841" s="56">
        <f>VLOOKUP(D841,'Lookup Areas'!$E$4:$G$258,2,FALSE)</f>
        <v>0.2</v>
      </c>
      <c r="L841" s="57">
        <f t="shared" ref="L841:L904" si="78">I841+(I841*J841)</f>
        <v>0</v>
      </c>
      <c r="M841" s="8"/>
      <c r="N841" s="8"/>
      <c r="O841" s="8"/>
    </row>
    <row r="842" spans="1:15" x14ac:dyDescent="0.2">
      <c r="A842">
        <v>812</v>
      </c>
      <c r="B842" t="s">
        <v>1338</v>
      </c>
      <c r="C842" t="str">
        <f t="shared" si="75"/>
        <v>1001</v>
      </c>
      <c r="D842" t="str">
        <f t="shared" si="76"/>
        <v>6802</v>
      </c>
      <c r="E842" t="str">
        <f t="shared" si="77"/>
        <v>0018</v>
      </c>
      <c r="F842" t="s">
        <v>1724</v>
      </c>
      <c r="G842" s="8">
        <v>470</v>
      </c>
      <c r="H842" s="8">
        <v>0</v>
      </c>
      <c r="I842" s="8">
        <f t="shared" si="74"/>
        <v>0</v>
      </c>
      <c r="J842" s="56">
        <f>VLOOKUP(D842,'Lookup Areas'!$E$4:$G$258,2,FALSE)</f>
        <v>0.2</v>
      </c>
      <c r="L842" s="57">
        <f t="shared" si="78"/>
        <v>0</v>
      </c>
      <c r="M842" s="8"/>
      <c r="N842" s="8"/>
      <c r="O842" s="8"/>
    </row>
    <row r="843" spans="1:15" x14ac:dyDescent="0.2">
      <c r="A843">
        <v>813</v>
      </c>
      <c r="B843" t="s">
        <v>1339</v>
      </c>
      <c r="C843" t="str">
        <f t="shared" si="75"/>
        <v>1001</v>
      </c>
      <c r="D843" t="str">
        <f t="shared" si="76"/>
        <v>6802</v>
      </c>
      <c r="E843" t="str">
        <f t="shared" si="77"/>
        <v>0019</v>
      </c>
      <c r="F843" t="s">
        <v>1725</v>
      </c>
      <c r="G843" s="8">
        <v>390</v>
      </c>
      <c r="H843" s="8">
        <v>0</v>
      </c>
      <c r="I843" s="8">
        <f t="shared" si="74"/>
        <v>0</v>
      </c>
      <c r="J843" s="56">
        <f>VLOOKUP(D843,'Lookup Areas'!$E$4:$G$258,2,FALSE)</f>
        <v>0.2</v>
      </c>
      <c r="L843" s="57">
        <f t="shared" si="78"/>
        <v>0</v>
      </c>
      <c r="M843" s="8"/>
      <c r="N843" s="8"/>
      <c r="O843" s="8"/>
    </row>
    <row r="844" spans="1:15" x14ac:dyDescent="0.2">
      <c r="A844">
        <v>879</v>
      </c>
      <c r="B844" t="s">
        <v>1382</v>
      </c>
      <c r="C844" t="str">
        <f t="shared" si="75"/>
        <v>1011</v>
      </c>
      <c r="D844" t="str">
        <f t="shared" si="76"/>
        <v>6802</v>
      </c>
      <c r="E844" t="str">
        <f t="shared" si="77"/>
        <v>0000</v>
      </c>
      <c r="F844" t="s">
        <v>2120</v>
      </c>
      <c r="G844" s="8">
        <v>0</v>
      </c>
      <c r="H844" s="8">
        <v>195</v>
      </c>
      <c r="I844" s="8">
        <f t="shared" si="74"/>
        <v>520</v>
      </c>
      <c r="J844" s="56">
        <f>VLOOKUP(D844,'Lookup Areas'!$E$4:$G$258,2,FALSE)</f>
        <v>0.2</v>
      </c>
      <c r="L844" s="57">
        <f t="shared" si="78"/>
        <v>624</v>
      </c>
      <c r="M844" s="8"/>
      <c r="N844" s="8"/>
      <c r="O844" s="8"/>
    </row>
    <row r="845" spans="1:15" x14ac:dyDescent="0.2">
      <c r="A845">
        <v>948</v>
      </c>
      <c r="B845" t="s">
        <v>2444</v>
      </c>
      <c r="C845" t="str">
        <f t="shared" si="75"/>
        <v>1101</v>
      </c>
      <c r="D845" t="str">
        <f t="shared" si="76"/>
        <v>6802</v>
      </c>
      <c r="E845" t="str">
        <f t="shared" si="77"/>
        <v>0000</v>
      </c>
      <c r="F845" t="s">
        <v>2120</v>
      </c>
      <c r="G845" s="8">
        <v>0</v>
      </c>
      <c r="H845" s="8">
        <v>0</v>
      </c>
      <c r="I845" s="8">
        <f t="shared" si="74"/>
        <v>0</v>
      </c>
      <c r="J845" s="56">
        <f>VLOOKUP(D845,'Lookup Areas'!$E$4:$G$258,2,FALSE)</f>
        <v>0.2</v>
      </c>
      <c r="L845" s="57">
        <f t="shared" si="78"/>
        <v>0</v>
      </c>
      <c r="M845" s="8"/>
      <c r="N845" s="8"/>
      <c r="O845" s="8"/>
    </row>
    <row r="846" spans="1:15" x14ac:dyDescent="0.2">
      <c r="A846">
        <v>949</v>
      </c>
      <c r="B846" t="s">
        <v>1429</v>
      </c>
      <c r="C846" t="str">
        <f t="shared" si="75"/>
        <v>1101</v>
      </c>
      <c r="D846" t="str">
        <f t="shared" si="76"/>
        <v>6802</v>
      </c>
      <c r="E846" t="str">
        <f t="shared" si="77"/>
        <v>0017</v>
      </c>
      <c r="F846" t="s">
        <v>1723</v>
      </c>
      <c r="G846" s="8">
        <v>36950</v>
      </c>
      <c r="H846" s="8">
        <v>0</v>
      </c>
      <c r="I846" s="8">
        <f t="shared" si="74"/>
        <v>0</v>
      </c>
      <c r="J846" s="56">
        <f>VLOOKUP(D846,'Lookup Areas'!$E$4:$G$258,2,FALSE)</f>
        <v>0.2</v>
      </c>
      <c r="L846" s="57">
        <f t="shared" si="78"/>
        <v>0</v>
      </c>
      <c r="M846" s="8"/>
      <c r="N846" s="8"/>
      <c r="O846" s="8"/>
    </row>
    <row r="847" spans="1:15" x14ac:dyDescent="0.2">
      <c r="A847">
        <v>950</v>
      </c>
      <c r="B847" t="s">
        <v>1430</v>
      </c>
      <c r="C847" t="str">
        <f t="shared" si="75"/>
        <v>1101</v>
      </c>
      <c r="D847" t="str">
        <f t="shared" si="76"/>
        <v>6802</v>
      </c>
      <c r="E847" t="str">
        <f t="shared" si="77"/>
        <v>0018</v>
      </c>
      <c r="F847" t="s">
        <v>1724</v>
      </c>
      <c r="G847" s="8">
        <v>13550</v>
      </c>
      <c r="H847" s="8">
        <v>0</v>
      </c>
      <c r="I847" s="8">
        <f t="shared" si="74"/>
        <v>0</v>
      </c>
      <c r="J847" s="56">
        <f>VLOOKUP(D847,'Lookup Areas'!$E$4:$G$258,2,FALSE)</f>
        <v>0.2</v>
      </c>
      <c r="L847" s="57">
        <f t="shared" si="78"/>
        <v>0</v>
      </c>
      <c r="M847" s="8"/>
      <c r="N847" s="8"/>
      <c r="O847" s="8"/>
    </row>
    <row r="848" spans="1:15" x14ac:dyDescent="0.2">
      <c r="A848">
        <v>951</v>
      </c>
      <c r="B848" t="s">
        <v>1431</v>
      </c>
      <c r="C848" t="str">
        <f t="shared" si="75"/>
        <v>1101</v>
      </c>
      <c r="D848" t="str">
        <f t="shared" si="76"/>
        <v>6802</v>
      </c>
      <c r="E848" t="str">
        <f t="shared" si="77"/>
        <v>0019</v>
      </c>
      <c r="F848" t="s">
        <v>1725</v>
      </c>
      <c r="G848" s="8">
        <v>11090</v>
      </c>
      <c r="H848" s="8">
        <v>0</v>
      </c>
      <c r="I848" s="8">
        <f t="shared" si="74"/>
        <v>0</v>
      </c>
      <c r="J848" s="56">
        <f>VLOOKUP(D848,'Lookup Areas'!$E$4:$G$258,2,FALSE)</f>
        <v>0.2</v>
      </c>
      <c r="L848" s="57">
        <f t="shared" si="78"/>
        <v>0</v>
      </c>
      <c r="M848" s="8"/>
      <c r="N848" s="8"/>
      <c r="O848" s="8"/>
    </row>
    <row r="849" spans="1:15" x14ac:dyDescent="0.2">
      <c r="A849">
        <v>1028</v>
      </c>
      <c r="B849" t="s">
        <v>2479</v>
      </c>
      <c r="C849" t="str">
        <f t="shared" si="75"/>
        <v>1201</v>
      </c>
      <c r="D849" t="str">
        <f t="shared" si="76"/>
        <v>6802</v>
      </c>
      <c r="E849" t="str">
        <f t="shared" si="77"/>
        <v>0000</v>
      </c>
      <c r="F849" t="s">
        <v>2120</v>
      </c>
      <c r="G849" s="8">
        <v>0</v>
      </c>
      <c r="H849" s="8">
        <v>0</v>
      </c>
      <c r="I849" s="8">
        <f t="shared" si="74"/>
        <v>0</v>
      </c>
      <c r="J849" s="56">
        <f>VLOOKUP(D849,'Lookup Areas'!$E$4:$G$258,2,FALSE)</f>
        <v>0.2</v>
      </c>
      <c r="L849" s="57">
        <f t="shared" si="78"/>
        <v>0</v>
      </c>
      <c r="M849" s="8"/>
      <c r="N849" s="8"/>
      <c r="O849" s="8"/>
    </row>
    <row r="850" spans="1:15" x14ac:dyDescent="0.2">
      <c r="A850">
        <v>46</v>
      </c>
      <c r="B850" t="s">
        <v>883</v>
      </c>
      <c r="C850" t="str">
        <f t="shared" si="75"/>
        <v>0101</v>
      </c>
      <c r="D850" t="str">
        <f t="shared" si="76"/>
        <v>6803</v>
      </c>
      <c r="E850" t="str">
        <f t="shared" si="77"/>
        <v>0000</v>
      </c>
      <c r="F850" t="s">
        <v>1573</v>
      </c>
      <c r="G850" s="8">
        <v>5600</v>
      </c>
      <c r="H850" s="8">
        <v>0</v>
      </c>
      <c r="I850" s="8">
        <f t="shared" si="74"/>
        <v>0</v>
      </c>
      <c r="J850" s="56">
        <f>VLOOKUP(D850,'Lookup Areas'!$E$4:$G$258,2,FALSE)</f>
        <v>0.2</v>
      </c>
      <c r="L850" s="57">
        <f t="shared" si="78"/>
        <v>0</v>
      </c>
      <c r="M850" s="8"/>
      <c r="N850" s="8"/>
      <c r="O850" s="8"/>
    </row>
    <row r="851" spans="1:15" x14ac:dyDescent="0.2">
      <c r="A851">
        <v>174</v>
      </c>
      <c r="B851" t="s">
        <v>956</v>
      </c>
      <c r="C851" t="str">
        <f t="shared" si="75"/>
        <v>0201</v>
      </c>
      <c r="D851" t="str">
        <f t="shared" si="76"/>
        <v>6803</v>
      </c>
      <c r="E851" t="str">
        <f t="shared" si="77"/>
        <v>0008</v>
      </c>
      <c r="F851" t="s">
        <v>1573</v>
      </c>
      <c r="G851" s="8">
        <v>20340</v>
      </c>
      <c r="H851" s="8">
        <v>0</v>
      </c>
      <c r="I851" s="8">
        <f t="shared" si="74"/>
        <v>0</v>
      </c>
      <c r="J851" s="56">
        <f>VLOOKUP(D851,'Lookup Areas'!$E$4:$G$258,2,FALSE)</f>
        <v>0.2</v>
      </c>
      <c r="L851" s="57">
        <f t="shared" si="78"/>
        <v>0</v>
      </c>
      <c r="M851" s="8"/>
      <c r="N851" s="8"/>
      <c r="O851" s="8"/>
    </row>
    <row r="852" spans="1:15" x14ac:dyDescent="0.2">
      <c r="A852">
        <v>175</v>
      </c>
      <c r="B852" t="s">
        <v>1928</v>
      </c>
      <c r="C852" t="str">
        <f t="shared" si="75"/>
        <v>0201</v>
      </c>
      <c r="D852" t="str">
        <f t="shared" si="76"/>
        <v>6803</v>
      </c>
      <c r="E852" t="str">
        <f t="shared" si="77"/>
        <v>0009</v>
      </c>
      <c r="F852" t="s">
        <v>1573</v>
      </c>
      <c r="G852" s="8">
        <v>0</v>
      </c>
      <c r="H852" s="8">
        <v>0</v>
      </c>
      <c r="I852" s="8">
        <f t="shared" si="74"/>
        <v>0</v>
      </c>
      <c r="J852" s="56">
        <f>VLOOKUP(D852,'Lookup Areas'!$E$4:$G$258,2,FALSE)</f>
        <v>0.2</v>
      </c>
      <c r="L852" s="57">
        <f t="shared" si="78"/>
        <v>0</v>
      </c>
      <c r="M852" s="8"/>
      <c r="N852" s="8"/>
      <c r="O852" s="8"/>
    </row>
    <row r="853" spans="1:15" x14ac:dyDescent="0.2">
      <c r="A853">
        <v>233</v>
      </c>
      <c r="B853" t="s">
        <v>999</v>
      </c>
      <c r="C853" t="str">
        <f t="shared" si="75"/>
        <v>0202</v>
      </c>
      <c r="D853" t="str">
        <f t="shared" si="76"/>
        <v>6803</v>
      </c>
      <c r="E853" t="str">
        <f t="shared" si="77"/>
        <v>0000</v>
      </c>
      <c r="F853" t="s">
        <v>1573</v>
      </c>
      <c r="G853" s="8">
        <v>0</v>
      </c>
      <c r="H853" s="8">
        <v>80</v>
      </c>
      <c r="I853" s="8">
        <f t="shared" si="74"/>
        <v>213.33333333333331</v>
      </c>
      <c r="J853" s="56">
        <f>VLOOKUP(D853,'Lookup Areas'!$E$4:$G$258,2,FALSE)</f>
        <v>0.2</v>
      </c>
      <c r="L853" s="57">
        <f t="shared" si="78"/>
        <v>255.99999999999997</v>
      </c>
      <c r="M853" s="8"/>
      <c r="N853" s="8"/>
      <c r="O853" s="8"/>
    </row>
    <row r="854" spans="1:15" x14ac:dyDescent="0.2">
      <c r="A854">
        <v>264</v>
      </c>
      <c r="B854" t="s">
        <v>1021</v>
      </c>
      <c r="C854" t="str">
        <f t="shared" si="75"/>
        <v>0203</v>
      </c>
      <c r="D854" t="str">
        <f t="shared" si="76"/>
        <v>6803</v>
      </c>
      <c r="E854" t="str">
        <f t="shared" si="77"/>
        <v>0000</v>
      </c>
      <c r="F854" t="s">
        <v>1573</v>
      </c>
      <c r="G854" s="8">
        <v>4600</v>
      </c>
      <c r="H854" s="8">
        <v>395.27</v>
      </c>
      <c r="I854" s="8">
        <f t="shared" si="74"/>
        <v>1054.0533333333333</v>
      </c>
      <c r="J854" s="56">
        <f>VLOOKUP(D854,'Lookup Areas'!$E$4:$G$258,2,FALSE)</f>
        <v>0.2</v>
      </c>
      <c r="L854" s="57">
        <f t="shared" si="78"/>
        <v>1264.864</v>
      </c>
      <c r="M854" s="8"/>
      <c r="N854" s="8"/>
      <c r="O854" s="8"/>
    </row>
    <row r="855" spans="1:15" x14ac:dyDescent="0.2">
      <c r="A855">
        <v>279</v>
      </c>
      <c r="B855" t="s">
        <v>1991</v>
      </c>
      <c r="C855" t="str">
        <f t="shared" si="75"/>
        <v>0204</v>
      </c>
      <c r="D855" t="str">
        <f t="shared" si="76"/>
        <v>6803</v>
      </c>
      <c r="E855" t="str">
        <f t="shared" si="77"/>
        <v>0013</v>
      </c>
      <c r="F855" t="s">
        <v>1573</v>
      </c>
      <c r="G855" s="8">
        <v>0</v>
      </c>
      <c r="H855" s="8">
        <v>0</v>
      </c>
      <c r="I855" s="8">
        <f t="shared" si="74"/>
        <v>0</v>
      </c>
      <c r="J855" s="56">
        <f>VLOOKUP(D855,'Lookup Areas'!$E$4:$G$258,2,FALSE)</f>
        <v>0.2</v>
      </c>
      <c r="L855" s="57">
        <f t="shared" si="78"/>
        <v>0</v>
      </c>
      <c r="M855" s="8"/>
      <c r="N855" s="8"/>
      <c r="O855" s="8"/>
    </row>
    <row r="856" spans="1:15" x14ac:dyDescent="0.2">
      <c r="A856">
        <v>398</v>
      </c>
      <c r="B856" t="s">
        <v>2080</v>
      </c>
      <c r="C856" t="str">
        <f t="shared" si="75"/>
        <v>0205</v>
      </c>
      <c r="D856" t="str">
        <f t="shared" si="76"/>
        <v>6803</v>
      </c>
      <c r="E856" t="str">
        <f t="shared" si="77"/>
        <v>0005</v>
      </c>
      <c r="F856" t="s">
        <v>1573</v>
      </c>
      <c r="G856" s="8">
        <v>0</v>
      </c>
      <c r="H856" s="8">
        <v>0</v>
      </c>
      <c r="I856" s="8">
        <f t="shared" si="74"/>
        <v>0</v>
      </c>
      <c r="J856" s="56">
        <f>VLOOKUP(D856,'Lookup Areas'!$E$4:$G$258,2,FALSE)</f>
        <v>0.2</v>
      </c>
      <c r="L856" s="57">
        <f t="shared" si="78"/>
        <v>0</v>
      </c>
      <c r="M856" s="8"/>
      <c r="N856" s="8"/>
      <c r="O856" s="8"/>
    </row>
    <row r="857" spans="1:15" x14ac:dyDescent="0.2">
      <c r="A857">
        <v>399</v>
      </c>
      <c r="B857" t="s">
        <v>1106</v>
      </c>
      <c r="C857" t="str">
        <f t="shared" si="75"/>
        <v>0205</v>
      </c>
      <c r="D857" t="str">
        <f t="shared" si="76"/>
        <v>6803</v>
      </c>
      <c r="E857" t="str">
        <f t="shared" si="77"/>
        <v>0006</v>
      </c>
      <c r="F857" t="s">
        <v>1573</v>
      </c>
      <c r="G857" s="8">
        <v>160</v>
      </c>
      <c r="H857" s="8">
        <v>0</v>
      </c>
      <c r="I857" s="8">
        <f t="shared" si="74"/>
        <v>0</v>
      </c>
      <c r="J857" s="56">
        <f>VLOOKUP(D857,'Lookup Areas'!$E$4:$G$258,2,FALSE)</f>
        <v>0.2</v>
      </c>
      <c r="L857" s="57">
        <f t="shared" si="78"/>
        <v>0</v>
      </c>
      <c r="M857" s="8"/>
      <c r="N857" s="8"/>
      <c r="O857" s="8"/>
    </row>
    <row r="858" spans="1:15" x14ac:dyDescent="0.2">
      <c r="A858">
        <v>454</v>
      </c>
      <c r="B858" t="s">
        <v>2121</v>
      </c>
      <c r="C858" t="str">
        <f t="shared" si="75"/>
        <v>0301</v>
      </c>
      <c r="D858" t="str">
        <f t="shared" si="76"/>
        <v>6803</v>
      </c>
      <c r="E858" t="str">
        <f t="shared" si="77"/>
        <v>0000</v>
      </c>
      <c r="F858" t="s">
        <v>1573</v>
      </c>
      <c r="G858" s="8">
        <v>0</v>
      </c>
      <c r="H858" s="8">
        <v>0</v>
      </c>
      <c r="I858" s="8">
        <f t="shared" si="74"/>
        <v>0</v>
      </c>
      <c r="J858" s="56">
        <f>VLOOKUP(D858,'Lookup Areas'!$E$4:$G$258,2,FALSE)</f>
        <v>0.2</v>
      </c>
      <c r="L858" s="57">
        <f t="shared" si="78"/>
        <v>0</v>
      </c>
      <c r="M858" s="8"/>
      <c r="N858" s="8"/>
      <c r="O858" s="8"/>
    </row>
    <row r="859" spans="1:15" x14ac:dyDescent="0.2">
      <c r="A859">
        <v>477</v>
      </c>
      <c r="B859" t="s">
        <v>2134</v>
      </c>
      <c r="C859" t="str">
        <f t="shared" si="75"/>
        <v>0501</v>
      </c>
      <c r="D859" t="str">
        <f t="shared" si="76"/>
        <v>6803</v>
      </c>
      <c r="E859" t="str">
        <f t="shared" si="77"/>
        <v>0000</v>
      </c>
      <c r="F859" t="s">
        <v>1573</v>
      </c>
      <c r="G859" s="8">
        <v>0</v>
      </c>
      <c r="H859" s="8">
        <v>0</v>
      </c>
      <c r="I859" s="8">
        <f t="shared" si="74"/>
        <v>0</v>
      </c>
      <c r="J859" s="56">
        <f>VLOOKUP(D859,'Lookup Areas'!$E$4:$G$258,2,FALSE)</f>
        <v>0.2</v>
      </c>
      <c r="L859" s="57">
        <f t="shared" si="78"/>
        <v>0</v>
      </c>
      <c r="M859" s="8"/>
      <c r="N859" s="8"/>
      <c r="O859" s="8"/>
    </row>
    <row r="860" spans="1:15" x14ac:dyDescent="0.2">
      <c r="A860">
        <v>578</v>
      </c>
      <c r="B860" t="s">
        <v>1202</v>
      </c>
      <c r="C860" t="str">
        <f t="shared" si="75"/>
        <v>0507</v>
      </c>
      <c r="D860" t="str">
        <f t="shared" si="76"/>
        <v>6803</v>
      </c>
      <c r="E860" t="str">
        <f t="shared" si="77"/>
        <v>0011</v>
      </c>
      <c r="F860" t="s">
        <v>1573</v>
      </c>
      <c r="G860" s="8">
        <v>0</v>
      </c>
      <c r="H860" s="8">
        <v>450</v>
      </c>
      <c r="I860" s="8">
        <f t="shared" si="74"/>
        <v>1200</v>
      </c>
      <c r="J860" s="56">
        <f>VLOOKUP(D860,'Lookup Areas'!$E$4:$G$258,2,FALSE)</f>
        <v>0.2</v>
      </c>
      <c r="L860" s="57">
        <f t="shared" si="78"/>
        <v>1440</v>
      </c>
      <c r="M860" s="8"/>
      <c r="N860" s="8"/>
      <c r="O860" s="8"/>
    </row>
    <row r="861" spans="1:15" x14ac:dyDescent="0.2">
      <c r="A861">
        <v>604</v>
      </c>
      <c r="B861" t="s">
        <v>2232</v>
      </c>
      <c r="C861" t="str">
        <f t="shared" si="75"/>
        <v>0601</v>
      </c>
      <c r="D861" t="str">
        <f t="shared" si="76"/>
        <v>6803</v>
      </c>
      <c r="E861" t="str">
        <f t="shared" si="77"/>
        <v>0000</v>
      </c>
      <c r="F861" t="s">
        <v>1573</v>
      </c>
      <c r="G861" s="8">
        <v>0</v>
      </c>
      <c r="H861" s="8">
        <v>0</v>
      </c>
      <c r="I861" s="8">
        <f t="shared" si="74"/>
        <v>0</v>
      </c>
      <c r="J861" s="56">
        <f>VLOOKUP(D861,'Lookup Areas'!$E$4:$G$258,2,FALSE)</f>
        <v>0.2</v>
      </c>
      <c r="L861" s="57">
        <f t="shared" si="78"/>
        <v>0</v>
      </c>
      <c r="M861" s="8"/>
      <c r="N861" s="8"/>
      <c r="O861" s="8"/>
    </row>
    <row r="862" spans="1:15" x14ac:dyDescent="0.2">
      <c r="A862">
        <v>657</v>
      </c>
      <c r="B862" t="s">
        <v>2259</v>
      </c>
      <c r="C862" t="str">
        <f t="shared" si="75"/>
        <v>0702</v>
      </c>
      <c r="D862" t="str">
        <f t="shared" si="76"/>
        <v>6803</v>
      </c>
      <c r="E862" t="str">
        <f t="shared" si="77"/>
        <v>0000</v>
      </c>
      <c r="F862" t="s">
        <v>1573</v>
      </c>
      <c r="G862" s="8">
        <v>0</v>
      </c>
      <c r="H862" s="8">
        <v>0</v>
      </c>
      <c r="I862" s="8">
        <f t="shared" si="74"/>
        <v>0</v>
      </c>
      <c r="J862" s="56">
        <f>VLOOKUP(D862,'Lookup Areas'!$E$4:$G$258,2,FALSE)</f>
        <v>0.2</v>
      </c>
      <c r="L862" s="57">
        <f t="shared" si="78"/>
        <v>0</v>
      </c>
      <c r="M862" s="8"/>
      <c r="N862" s="8"/>
      <c r="O862" s="8"/>
    </row>
    <row r="863" spans="1:15" x14ac:dyDescent="0.2">
      <c r="A863">
        <v>280</v>
      </c>
      <c r="B863" t="s">
        <v>1029</v>
      </c>
      <c r="C863" t="str">
        <f t="shared" si="75"/>
        <v>0204</v>
      </c>
      <c r="D863" t="str">
        <f t="shared" si="76"/>
        <v>6804</v>
      </c>
      <c r="E863" t="str">
        <f t="shared" si="77"/>
        <v>0013</v>
      </c>
      <c r="F863" t="s">
        <v>1617</v>
      </c>
      <c r="G863" s="8">
        <v>10480</v>
      </c>
      <c r="H863" s="8">
        <v>1222.3</v>
      </c>
      <c r="I863" s="8">
        <f t="shared" si="74"/>
        <v>3259.4666666666662</v>
      </c>
      <c r="J863" s="56">
        <f>VLOOKUP(D863,'Lookup Areas'!$E$4:$G$258,2,FALSE)</f>
        <v>0.2</v>
      </c>
      <c r="L863" s="57">
        <f t="shared" si="78"/>
        <v>3911.3599999999997</v>
      </c>
      <c r="M863" s="8"/>
      <c r="N863" s="8"/>
      <c r="O863" s="8"/>
    </row>
    <row r="864" spans="1:15" x14ac:dyDescent="0.2">
      <c r="A864">
        <v>521</v>
      </c>
      <c r="B864" t="s">
        <v>1167</v>
      </c>
      <c r="C864" t="str">
        <f t="shared" si="75"/>
        <v>0504</v>
      </c>
      <c r="D864" t="str">
        <f t="shared" si="76"/>
        <v>6804</v>
      </c>
      <c r="E864" t="str">
        <f t="shared" si="77"/>
        <v>0000</v>
      </c>
      <c r="F864" t="s">
        <v>2172</v>
      </c>
      <c r="G864" s="8">
        <v>0</v>
      </c>
      <c r="H864" s="8">
        <v>3940</v>
      </c>
      <c r="I864" s="8">
        <f t="shared" si="74"/>
        <v>10506.666666666666</v>
      </c>
      <c r="J864" s="56">
        <f>VLOOKUP(D864,'Lookup Areas'!$E$4:$G$258,2,FALSE)</f>
        <v>0.2</v>
      </c>
      <c r="L864" s="57">
        <f t="shared" si="78"/>
        <v>12608</v>
      </c>
      <c r="M864" s="8"/>
      <c r="N864" s="8"/>
      <c r="O864" s="8"/>
    </row>
    <row r="865" spans="1:15" x14ac:dyDescent="0.2">
      <c r="A865">
        <v>579</v>
      </c>
      <c r="B865" t="s">
        <v>1203</v>
      </c>
      <c r="C865" t="str">
        <f t="shared" si="75"/>
        <v>0507</v>
      </c>
      <c r="D865" t="str">
        <f t="shared" si="76"/>
        <v>6804</v>
      </c>
      <c r="E865" t="str">
        <f t="shared" si="77"/>
        <v>0012</v>
      </c>
      <c r="F865" t="s">
        <v>1702</v>
      </c>
      <c r="G865" s="8">
        <v>134910</v>
      </c>
      <c r="H865" s="8">
        <v>13268.5</v>
      </c>
      <c r="I865" s="8">
        <f t="shared" si="74"/>
        <v>35382.666666666664</v>
      </c>
      <c r="J865" s="56">
        <f>VLOOKUP(D865,'Lookup Areas'!$E$4:$G$258,2,FALSE)</f>
        <v>0.2</v>
      </c>
      <c r="L865" s="57">
        <f t="shared" si="78"/>
        <v>42459.199999999997</v>
      </c>
      <c r="M865" s="8"/>
      <c r="N865" s="8"/>
      <c r="O865" s="8"/>
    </row>
    <row r="866" spans="1:15" x14ac:dyDescent="0.2">
      <c r="A866">
        <v>676</v>
      </c>
      <c r="B866" t="s">
        <v>2274</v>
      </c>
      <c r="C866" t="str">
        <f t="shared" si="75"/>
        <v>0704</v>
      </c>
      <c r="D866" t="str">
        <f t="shared" si="76"/>
        <v>6804</v>
      </c>
      <c r="E866" t="str">
        <f t="shared" si="77"/>
        <v>0000</v>
      </c>
      <c r="F866" t="s">
        <v>2172</v>
      </c>
      <c r="G866" s="8">
        <v>0</v>
      </c>
      <c r="H866" s="8">
        <v>0</v>
      </c>
      <c r="I866" s="8">
        <f t="shared" si="74"/>
        <v>0</v>
      </c>
      <c r="J866" s="56">
        <f>VLOOKUP(D866,'Lookup Areas'!$E$4:$G$258,2,FALSE)</f>
        <v>0.2</v>
      </c>
      <c r="L866" s="57">
        <f t="shared" si="78"/>
        <v>0</v>
      </c>
      <c r="M866" s="8"/>
      <c r="N866" s="8"/>
      <c r="O866" s="8"/>
    </row>
    <row r="867" spans="1:15" x14ac:dyDescent="0.2">
      <c r="A867">
        <v>726</v>
      </c>
      <c r="B867" t="s">
        <v>2324</v>
      </c>
      <c r="C867" t="str">
        <f t="shared" si="75"/>
        <v>0801</v>
      </c>
      <c r="D867" t="str">
        <f t="shared" si="76"/>
        <v>6804</v>
      </c>
      <c r="E867" t="str">
        <f t="shared" si="77"/>
        <v>0015</v>
      </c>
      <c r="F867" t="s">
        <v>2325</v>
      </c>
      <c r="G867" s="8">
        <v>0</v>
      </c>
      <c r="H867" s="8">
        <v>0</v>
      </c>
      <c r="I867" s="8">
        <f t="shared" si="74"/>
        <v>0</v>
      </c>
      <c r="J867" s="56">
        <f>VLOOKUP(D867,'Lookup Areas'!$E$4:$G$258,2,FALSE)</f>
        <v>0.2</v>
      </c>
      <c r="L867" s="57">
        <f t="shared" si="78"/>
        <v>0</v>
      </c>
      <c r="M867" s="8"/>
      <c r="N867" s="8"/>
      <c r="O867" s="8"/>
    </row>
    <row r="868" spans="1:15" x14ac:dyDescent="0.2">
      <c r="A868">
        <v>880</v>
      </c>
      <c r="B868" t="s">
        <v>1383</v>
      </c>
      <c r="C868" t="str">
        <f t="shared" si="75"/>
        <v>1011</v>
      </c>
      <c r="D868" t="str">
        <f t="shared" si="76"/>
        <v>6804</v>
      </c>
      <c r="E868" t="str">
        <f t="shared" si="77"/>
        <v>0000</v>
      </c>
      <c r="F868" t="s">
        <v>2172</v>
      </c>
      <c r="G868" s="8">
        <v>0</v>
      </c>
      <c r="H868" s="8">
        <v>924.5</v>
      </c>
      <c r="I868" s="8">
        <f t="shared" si="74"/>
        <v>2465.333333333333</v>
      </c>
      <c r="J868" s="56">
        <f>VLOOKUP(D868,'Lookup Areas'!$E$4:$G$258,2,FALSE)</f>
        <v>0.2</v>
      </c>
      <c r="L868" s="57">
        <f t="shared" si="78"/>
        <v>2958.3999999999996</v>
      </c>
      <c r="M868" s="8"/>
      <c r="N868" s="8"/>
      <c r="O868" s="8"/>
    </row>
    <row r="869" spans="1:15" x14ac:dyDescent="0.2">
      <c r="A869">
        <v>881</v>
      </c>
      <c r="B869" t="s">
        <v>1384</v>
      </c>
      <c r="C869" t="str">
        <f t="shared" si="75"/>
        <v>1011</v>
      </c>
      <c r="D869" t="str">
        <f t="shared" si="76"/>
        <v>6804</v>
      </c>
      <c r="E869" t="str">
        <f t="shared" si="77"/>
        <v>0017</v>
      </c>
      <c r="F869" t="s">
        <v>2416</v>
      </c>
      <c r="G869" s="8">
        <v>78000</v>
      </c>
      <c r="H869" s="8">
        <v>1440</v>
      </c>
      <c r="I869" s="8">
        <f t="shared" si="74"/>
        <v>3840</v>
      </c>
      <c r="J869" s="56">
        <f>VLOOKUP(D869,'Lookup Areas'!$E$4:$G$258,2,FALSE)</f>
        <v>0.2</v>
      </c>
      <c r="L869" s="57">
        <f t="shared" si="78"/>
        <v>4608</v>
      </c>
      <c r="M869" s="8"/>
      <c r="N869" s="8"/>
      <c r="O869" s="8"/>
    </row>
    <row r="870" spans="1:15" x14ac:dyDescent="0.2">
      <c r="A870">
        <v>882</v>
      </c>
      <c r="B870" t="s">
        <v>1385</v>
      </c>
      <c r="C870" t="str">
        <f t="shared" si="75"/>
        <v>1011</v>
      </c>
      <c r="D870" t="str">
        <f t="shared" si="76"/>
        <v>6804</v>
      </c>
      <c r="E870" t="str">
        <f t="shared" si="77"/>
        <v>0018</v>
      </c>
      <c r="F870" t="s">
        <v>1733</v>
      </c>
      <c r="G870" s="8">
        <v>28600</v>
      </c>
      <c r="H870" s="8">
        <v>0</v>
      </c>
      <c r="I870" s="8">
        <f t="shared" si="74"/>
        <v>0</v>
      </c>
      <c r="J870" s="56">
        <f>VLOOKUP(D870,'Lookup Areas'!$E$4:$G$258,2,FALSE)</f>
        <v>0.2</v>
      </c>
      <c r="L870" s="57">
        <f t="shared" si="78"/>
        <v>0</v>
      </c>
      <c r="M870" s="8"/>
      <c r="N870" s="8"/>
      <c r="O870" s="8"/>
    </row>
    <row r="871" spans="1:15" x14ac:dyDescent="0.2">
      <c r="A871">
        <v>883</v>
      </c>
      <c r="B871" t="s">
        <v>1386</v>
      </c>
      <c r="C871" t="str">
        <f t="shared" si="75"/>
        <v>1011</v>
      </c>
      <c r="D871" t="str">
        <f t="shared" si="76"/>
        <v>6804</v>
      </c>
      <c r="E871" t="str">
        <f t="shared" si="77"/>
        <v>0019</v>
      </c>
      <c r="F871" t="s">
        <v>1734</v>
      </c>
      <c r="G871" s="8">
        <v>23400</v>
      </c>
      <c r="H871" s="8">
        <v>0</v>
      </c>
      <c r="I871" s="8">
        <f t="shared" si="74"/>
        <v>0</v>
      </c>
      <c r="J871" s="56">
        <f>VLOOKUP(D871,'Lookup Areas'!$E$4:$G$258,2,FALSE)</f>
        <v>0.2</v>
      </c>
      <c r="L871" s="57">
        <f t="shared" si="78"/>
        <v>0</v>
      </c>
      <c r="M871" s="8"/>
      <c r="N871" s="8"/>
      <c r="O871" s="8"/>
    </row>
    <row r="872" spans="1:15" x14ac:dyDescent="0.2">
      <c r="A872">
        <v>281</v>
      </c>
      <c r="B872" t="s">
        <v>1992</v>
      </c>
      <c r="C872" t="str">
        <f t="shared" si="75"/>
        <v>0204</v>
      </c>
      <c r="D872" t="str">
        <f t="shared" si="76"/>
        <v>6805</v>
      </c>
      <c r="E872" t="str">
        <f t="shared" si="77"/>
        <v>0013</v>
      </c>
      <c r="F872" t="s">
        <v>1993</v>
      </c>
      <c r="G872" s="8">
        <v>0</v>
      </c>
      <c r="H872" s="8">
        <v>0</v>
      </c>
      <c r="I872" s="8">
        <f t="shared" si="74"/>
        <v>0</v>
      </c>
      <c r="J872" s="56">
        <f>VLOOKUP(D872,'Lookup Areas'!$E$4:$G$258,2,FALSE)</f>
        <v>0.2</v>
      </c>
      <c r="L872" s="57">
        <f t="shared" si="78"/>
        <v>0</v>
      </c>
      <c r="M872" s="8"/>
      <c r="N872" s="8"/>
      <c r="O872" s="8"/>
    </row>
    <row r="873" spans="1:15" x14ac:dyDescent="0.2">
      <c r="A873">
        <v>727</v>
      </c>
      <c r="B873" t="s">
        <v>1294</v>
      </c>
      <c r="C873" t="str">
        <f t="shared" si="75"/>
        <v>0801</v>
      </c>
      <c r="D873" t="str">
        <f t="shared" si="76"/>
        <v>6805</v>
      </c>
      <c r="E873" t="str">
        <f t="shared" si="77"/>
        <v>0016</v>
      </c>
      <c r="F873" t="s">
        <v>1716</v>
      </c>
      <c r="G873" s="8">
        <v>1260</v>
      </c>
      <c r="H873" s="8">
        <v>0</v>
      </c>
      <c r="I873" s="8">
        <f t="shared" si="74"/>
        <v>0</v>
      </c>
      <c r="J873" s="56">
        <f>VLOOKUP(D873,'Lookup Areas'!$E$4:$G$258,2,FALSE)</f>
        <v>0.2</v>
      </c>
      <c r="L873" s="57">
        <f t="shared" si="78"/>
        <v>0</v>
      </c>
      <c r="M873" s="8"/>
      <c r="N873" s="8"/>
      <c r="O873" s="8"/>
    </row>
    <row r="874" spans="1:15" x14ac:dyDescent="0.2">
      <c r="A874">
        <v>282</v>
      </c>
      <c r="B874" t="s">
        <v>1994</v>
      </c>
      <c r="C874" t="str">
        <f t="shared" si="75"/>
        <v>0204</v>
      </c>
      <c r="D874" t="str">
        <f t="shared" si="76"/>
        <v>6806</v>
      </c>
      <c r="E874" t="str">
        <f t="shared" si="77"/>
        <v>0013</v>
      </c>
      <c r="F874" t="s">
        <v>1995</v>
      </c>
      <c r="G874" s="8">
        <v>0</v>
      </c>
      <c r="H874" s="8">
        <v>0</v>
      </c>
      <c r="I874" s="8">
        <f t="shared" si="74"/>
        <v>0</v>
      </c>
      <c r="J874" s="56">
        <f>VLOOKUP(D874,'Lookup Areas'!$E$4:$G$258,2,FALSE)</f>
        <v>0.2</v>
      </c>
      <c r="L874" s="57">
        <f t="shared" si="78"/>
        <v>0</v>
      </c>
      <c r="M874" s="8"/>
      <c r="N874" s="8"/>
      <c r="O874" s="8"/>
    </row>
    <row r="875" spans="1:15" x14ac:dyDescent="0.2">
      <c r="A875">
        <v>1029</v>
      </c>
      <c r="B875" t="s">
        <v>1486</v>
      </c>
      <c r="C875" t="str">
        <f t="shared" si="75"/>
        <v>1201</v>
      </c>
      <c r="D875" t="str">
        <f t="shared" si="76"/>
        <v>6806</v>
      </c>
      <c r="E875" t="str">
        <f t="shared" si="77"/>
        <v>0000</v>
      </c>
      <c r="F875" t="s">
        <v>2480</v>
      </c>
      <c r="G875" s="8">
        <v>0</v>
      </c>
      <c r="H875" s="8">
        <v>187.62</v>
      </c>
      <c r="I875" s="8">
        <f t="shared" si="74"/>
        <v>500.32</v>
      </c>
      <c r="J875" s="56">
        <f>VLOOKUP(D875,'Lookup Areas'!$E$4:$G$258,2,FALSE)</f>
        <v>0.2</v>
      </c>
      <c r="L875" s="57">
        <f t="shared" si="78"/>
        <v>600.38400000000001</v>
      </c>
      <c r="M875" s="8"/>
      <c r="N875" s="8"/>
      <c r="O875" s="8"/>
    </row>
    <row r="876" spans="1:15" x14ac:dyDescent="0.2">
      <c r="A876">
        <v>283</v>
      </c>
      <c r="B876" t="s">
        <v>1996</v>
      </c>
      <c r="C876" t="str">
        <f t="shared" si="75"/>
        <v>0204</v>
      </c>
      <c r="D876" t="str">
        <f t="shared" si="76"/>
        <v>6807</v>
      </c>
      <c r="E876" t="str">
        <f t="shared" si="77"/>
        <v>0013</v>
      </c>
      <c r="F876" t="s">
        <v>1997</v>
      </c>
      <c r="G876" s="8">
        <v>0</v>
      </c>
      <c r="H876" s="8">
        <v>0</v>
      </c>
      <c r="I876" s="8">
        <f t="shared" si="74"/>
        <v>0</v>
      </c>
      <c r="J876" s="56">
        <f>VLOOKUP(D876,'Lookup Areas'!$E$4:$G$258,2,FALSE)</f>
        <v>0.2</v>
      </c>
      <c r="L876" s="57">
        <f t="shared" si="78"/>
        <v>0</v>
      </c>
      <c r="M876" s="8"/>
      <c r="N876" s="8"/>
      <c r="O876" s="8"/>
    </row>
    <row r="877" spans="1:15" x14ac:dyDescent="0.2">
      <c r="A877">
        <v>952</v>
      </c>
      <c r="B877" t="s">
        <v>1432</v>
      </c>
      <c r="C877" t="str">
        <f t="shared" si="75"/>
        <v>1101</v>
      </c>
      <c r="D877" t="str">
        <f t="shared" si="76"/>
        <v>6807</v>
      </c>
      <c r="E877" t="str">
        <f t="shared" si="77"/>
        <v>0000</v>
      </c>
      <c r="F877" t="s">
        <v>2445</v>
      </c>
      <c r="G877" s="8">
        <v>0</v>
      </c>
      <c r="H877" s="8">
        <v>70980</v>
      </c>
      <c r="I877" s="8">
        <f t="shared" si="74"/>
        <v>189280</v>
      </c>
      <c r="J877" s="56">
        <f>VLOOKUP(D877,'Lookup Areas'!$E$4:$G$258,2,FALSE)</f>
        <v>0.2</v>
      </c>
      <c r="L877" s="57">
        <f t="shared" si="78"/>
        <v>227136</v>
      </c>
      <c r="M877" s="8"/>
      <c r="N877" s="8"/>
      <c r="O877" s="8"/>
    </row>
    <row r="878" spans="1:15" x14ac:dyDescent="0.2">
      <c r="A878">
        <v>953</v>
      </c>
      <c r="B878" t="s">
        <v>1433</v>
      </c>
      <c r="C878" t="str">
        <f t="shared" si="75"/>
        <v>1101</v>
      </c>
      <c r="D878" t="str">
        <f t="shared" si="76"/>
        <v>6807</v>
      </c>
      <c r="E878" t="str">
        <f t="shared" si="77"/>
        <v>0017</v>
      </c>
      <c r="F878" t="s">
        <v>1735</v>
      </c>
      <c r="G878" s="8">
        <v>267610</v>
      </c>
      <c r="H878" s="8">
        <v>0</v>
      </c>
      <c r="I878" s="8">
        <f t="shared" si="74"/>
        <v>0</v>
      </c>
      <c r="J878" s="56">
        <f>VLOOKUP(D878,'Lookup Areas'!$E$4:$G$258,2,FALSE)</f>
        <v>0.2</v>
      </c>
      <c r="L878" s="57">
        <f t="shared" si="78"/>
        <v>0</v>
      </c>
      <c r="M878" s="8"/>
      <c r="N878" s="8"/>
      <c r="O878" s="8"/>
    </row>
    <row r="879" spans="1:15" x14ac:dyDescent="0.2">
      <c r="A879">
        <v>954</v>
      </c>
      <c r="B879" t="s">
        <v>1434</v>
      </c>
      <c r="C879" t="str">
        <f t="shared" si="75"/>
        <v>1101</v>
      </c>
      <c r="D879" t="str">
        <f t="shared" si="76"/>
        <v>6807</v>
      </c>
      <c r="E879" t="str">
        <f t="shared" si="77"/>
        <v>0018</v>
      </c>
      <c r="F879" t="s">
        <v>1736</v>
      </c>
      <c r="G879" s="8">
        <v>98120</v>
      </c>
      <c r="H879" s="8">
        <v>0</v>
      </c>
      <c r="I879" s="8">
        <f t="shared" si="74"/>
        <v>0</v>
      </c>
      <c r="J879" s="56">
        <f>VLOOKUP(D879,'Lookup Areas'!$E$4:$G$258,2,FALSE)</f>
        <v>0.2</v>
      </c>
      <c r="L879" s="57">
        <f t="shared" si="78"/>
        <v>0</v>
      </c>
      <c r="M879" s="8"/>
      <c r="N879" s="8"/>
      <c r="O879" s="8"/>
    </row>
    <row r="880" spans="1:15" x14ac:dyDescent="0.2">
      <c r="A880">
        <v>955</v>
      </c>
      <c r="B880" t="s">
        <v>1435</v>
      </c>
      <c r="C880" t="str">
        <f t="shared" si="75"/>
        <v>1101</v>
      </c>
      <c r="D880" t="str">
        <f t="shared" si="76"/>
        <v>6807</v>
      </c>
      <c r="E880" t="str">
        <f t="shared" si="77"/>
        <v>0019</v>
      </c>
      <c r="F880" t="s">
        <v>1737</v>
      </c>
      <c r="G880" s="8">
        <v>80280</v>
      </c>
      <c r="H880" s="8">
        <v>2368</v>
      </c>
      <c r="I880" s="8">
        <f t="shared" si="74"/>
        <v>6314.6666666666661</v>
      </c>
      <c r="J880" s="56">
        <f>VLOOKUP(D880,'Lookup Areas'!$E$4:$G$258,2,FALSE)</f>
        <v>0.2</v>
      </c>
      <c r="L880" s="57">
        <f t="shared" si="78"/>
        <v>7577.5999999999995</v>
      </c>
      <c r="M880" s="8"/>
      <c r="N880" s="8"/>
      <c r="O880" s="8"/>
    </row>
    <row r="881" spans="1:15" x14ac:dyDescent="0.2">
      <c r="A881">
        <v>47</v>
      </c>
      <c r="B881" t="s">
        <v>884</v>
      </c>
      <c r="C881" t="str">
        <f t="shared" si="75"/>
        <v>0101</v>
      </c>
      <c r="D881" t="str">
        <f t="shared" si="76"/>
        <v>6808</v>
      </c>
      <c r="E881" t="str">
        <f t="shared" si="77"/>
        <v>0000</v>
      </c>
      <c r="F881" t="s">
        <v>1800</v>
      </c>
      <c r="G881" s="8">
        <v>240</v>
      </c>
      <c r="H881" s="8">
        <v>80</v>
      </c>
      <c r="I881" s="8">
        <f t="shared" si="74"/>
        <v>213.33333333333331</v>
      </c>
      <c r="J881" s="56">
        <f>VLOOKUP(D881,'Lookup Areas'!$E$4:$G$258,2,FALSE)</f>
        <v>0.2</v>
      </c>
      <c r="L881" s="57">
        <f t="shared" si="78"/>
        <v>255.99999999999997</v>
      </c>
      <c r="M881" s="8"/>
      <c r="N881" s="8"/>
      <c r="O881" s="8"/>
    </row>
    <row r="882" spans="1:15" x14ac:dyDescent="0.2">
      <c r="A882">
        <v>176</v>
      </c>
      <c r="B882" t="s">
        <v>1929</v>
      </c>
      <c r="C882" t="str">
        <f t="shared" si="75"/>
        <v>0201</v>
      </c>
      <c r="D882" t="str">
        <f t="shared" si="76"/>
        <v>6808</v>
      </c>
      <c r="E882" t="str">
        <f t="shared" si="77"/>
        <v>0008</v>
      </c>
      <c r="F882" t="s">
        <v>1930</v>
      </c>
      <c r="G882" s="8">
        <v>0</v>
      </c>
      <c r="H882" s="8">
        <v>0</v>
      </c>
      <c r="I882" s="8">
        <f t="shared" si="74"/>
        <v>0</v>
      </c>
      <c r="J882" s="56">
        <f>VLOOKUP(D882,'Lookup Areas'!$E$4:$G$258,2,FALSE)</f>
        <v>0.2</v>
      </c>
      <c r="L882" s="57">
        <f t="shared" si="78"/>
        <v>0</v>
      </c>
      <c r="M882" s="8"/>
      <c r="N882" s="8"/>
      <c r="O882" s="8"/>
    </row>
    <row r="883" spans="1:15" x14ac:dyDescent="0.2">
      <c r="A883">
        <v>177</v>
      </c>
      <c r="B883" t="s">
        <v>957</v>
      </c>
      <c r="C883" t="str">
        <f t="shared" si="75"/>
        <v>0201</v>
      </c>
      <c r="D883" t="str">
        <f t="shared" si="76"/>
        <v>6808</v>
      </c>
      <c r="E883" t="str">
        <f t="shared" si="77"/>
        <v>0009</v>
      </c>
      <c r="F883" t="s">
        <v>1603</v>
      </c>
      <c r="G883" s="8">
        <v>50920</v>
      </c>
      <c r="H883" s="8">
        <v>0</v>
      </c>
      <c r="I883" s="8">
        <f t="shared" si="74"/>
        <v>0</v>
      </c>
      <c r="J883" s="56">
        <f>VLOOKUP(D883,'Lookup Areas'!$E$4:$G$258,2,FALSE)</f>
        <v>0.2</v>
      </c>
      <c r="L883" s="57">
        <f t="shared" si="78"/>
        <v>0</v>
      </c>
      <c r="M883" s="8"/>
      <c r="N883" s="8"/>
      <c r="O883" s="8"/>
    </row>
    <row r="884" spans="1:15" x14ac:dyDescent="0.2">
      <c r="A884">
        <v>265</v>
      </c>
      <c r="B884" t="s">
        <v>1022</v>
      </c>
      <c r="C884" t="str">
        <f t="shared" si="75"/>
        <v>0203</v>
      </c>
      <c r="D884" t="str">
        <f t="shared" si="76"/>
        <v>6808</v>
      </c>
      <c r="E884" t="str">
        <f t="shared" si="77"/>
        <v>0000</v>
      </c>
      <c r="F884" t="s">
        <v>1800</v>
      </c>
      <c r="G884" s="8">
        <v>45720</v>
      </c>
      <c r="H884" s="8">
        <v>1337.6</v>
      </c>
      <c r="I884" s="8">
        <f t="shared" si="74"/>
        <v>3566.9333333333329</v>
      </c>
      <c r="J884" s="56">
        <f>VLOOKUP(D884,'Lookup Areas'!$E$4:$G$258,2,FALSE)</f>
        <v>0.2</v>
      </c>
      <c r="L884" s="57">
        <f t="shared" si="78"/>
        <v>4280.32</v>
      </c>
      <c r="M884" s="8"/>
      <c r="N884" s="8"/>
      <c r="O884" s="8"/>
    </row>
    <row r="885" spans="1:15" x14ac:dyDescent="0.2">
      <c r="A885">
        <v>284</v>
      </c>
      <c r="B885" t="s">
        <v>1030</v>
      </c>
      <c r="C885" t="str">
        <f t="shared" si="75"/>
        <v>0204</v>
      </c>
      <c r="D885" t="str">
        <f t="shared" si="76"/>
        <v>6808</v>
      </c>
      <c r="E885" t="str">
        <f t="shared" si="77"/>
        <v>0013</v>
      </c>
      <c r="F885" t="s">
        <v>1618</v>
      </c>
      <c r="G885" s="8">
        <v>0</v>
      </c>
      <c r="H885" s="8">
        <v>29.74</v>
      </c>
      <c r="I885" s="8">
        <f t="shared" si="74"/>
        <v>79.306666666666658</v>
      </c>
      <c r="J885" s="56">
        <f>VLOOKUP(D885,'Lookup Areas'!$E$4:$G$258,2,FALSE)</f>
        <v>0.2</v>
      </c>
      <c r="L885" s="57">
        <f t="shared" si="78"/>
        <v>95.167999999999992</v>
      </c>
      <c r="M885" s="8"/>
      <c r="N885" s="8"/>
      <c r="O885" s="8"/>
    </row>
    <row r="886" spans="1:15" x14ac:dyDescent="0.2">
      <c r="A886">
        <v>400</v>
      </c>
      <c r="B886" t="s">
        <v>1107</v>
      </c>
      <c r="C886" t="str">
        <f t="shared" si="75"/>
        <v>0205</v>
      </c>
      <c r="D886" t="str">
        <f t="shared" si="76"/>
        <v>6808</v>
      </c>
      <c r="E886" t="str">
        <f t="shared" si="77"/>
        <v>0006</v>
      </c>
      <c r="F886" t="s">
        <v>1677</v>
      </c>
      <c r="G886" s="8">
        <v>90</v>
      </c>
      <c r="H886" s="8">
        <v>160</v>
      </c>
      <c r="I886" s="8">
        <f t="shared" si="74"/>
        <v>426.66666666666663</v>
      </c>
      <c r="J886" s="56">
        <f>VLOOKUP(D886,'Lookup Areas'!$E$4:$G$258,2,FALSE)</f>
        <v>0.2</v>
      </c>
      <c r="L886" s="57">
        <f t="shared" si="78"/>
        <v>511.99999999999994</v>
      </c>
      <c r="M886" s="8"/>
      <c r="N886" s="8"/>
      <c r="O886" s="8"/>
    </row>
    <row r="887" spans="1:15" x14ac:dyDescent="0.2">
      <c r="A887">
        <v>511</v>
      </c>
      <c r="B887" t="s">
        <v>2166</v>
      </c>
      <c r="C887" t="str">
        <f t="shared" si="75"/>
        <v>0503</v>
      </c>
      <c r="D887" t="str">
        <f t="shared" si="76"/>
        <v>6808</v>
      </c>
      <c r="E887" t="str">
        <f t="shared" si="77"/>
        <v>0000</v>
      </c>
      <c r="F887" t="s">
        <v>1800</v>
      </c>
      <c r="G887" s="8">
        <v>0</v>
      </c>
      <c r="H887" s="8">
        <v>0</v>
      </c>
      <c r="I887" s="8">
        <f t="shared" si="74"/>
        <v>0</v>
      </c>
      <c r="J887" s="56">
        <f>VLOOKUP(D887,'Lookup Areas'!$E$4:$G$258,2,FALSE)</f>
        <v>0.2</v>
      </c>
      <c r="L887" s="57">
        <f t="shared" si="78"/>
        <v>0</v>
      </c>
      <c r="M887" s="8"/>
      <c r="N887" s="8"/>
      <c r="O887" s="8"/>
    </row>
    <row r="888" spans="1:15" x14ac:dyDescent="0.2">
      <c r="A888">
        <v>658</v>
      </c>
      <c r="B888" t="s">
        <v>2260</v>
      </c>
      <c r="C888" t="str">
        <f t="shared" si="75"/>
        <v>0702</v>
      </c>
      <c r="D888" t="str">
        <f t="shared" si="76"/>
        <v>6808</v>
      </c>
      <c r="E888" t="str">
        <f t="shared" si="77"/>
        <v>0000</v>
      </c>
      <c r="F888" t="s">
        <v>1800</v>
      </c>
      <c r="G888" s="8">
        <v>0</v>
      </c>
      <c r="H888" s="8">
        <v>0</v>
      </c>
      <c r="I888" s="8">
        <f t="shared" si="74"/>
        <v>0</v>
      </c>
      <c r="J888" s="56">
        <f>VLOOKUP(D888,'Lookup Areas'!$E$4:$G$258,2,FALSE)</f>
        <v>0.2</v>
      </c>
      <c r="L888" s="57">
        <f t="shared" si="78"/>
        <v>0</v>
      </c>
      <c r="M888" s="8"/>
      <c r="N888" s="8"/>
      <c r="O888" s="8"/>
    </row>
    <row r="889" spans="1:15" x14ac:dyDescent="0.2">
      <c r="A889">
        <v>728</v>
      </c>
      <c r="B889" t="s">
        <v>2326</v>
      </c>
      <c r="C889" t="str">
        <f t="shared" si="75"/>
        <v>0801</v>
      </c>
      <c r="D889" t="str">
        <f t="shared" si="76"/>
        <v>6808</v>
      </c>
      <c r="E889" t="str">
        <f t="shared" si="77"/>
        <v>0015</v>
      </c>
      <c r="F889" t="s">
        <v>1603</v>
      </c>
      <c r="G889" s="8">
        <v>0</v>
      </c>
      <c r="H889" s="8">
        <v>0</v>
      </c>
      <c r="I889" s="8">
        <f t="shared" si="74"/>
        <v>0</v>
      </c>
      <c r="J889" s="56">
        <f>VLOOKUP(D889,'Lookup Areas'!$E$4:$G$258,2,FALSE)</f>
        <v>0.2</v>
      </c>
      <c r="L889" s="57">
        <f t="shared" si="78"/>
        <v>0</v>
      </c>
      <c r="M889" s="8"/>
      <c r="N889" s="8"/>
      <c r="O889" s="8"/>
    </row>
    <row r="890" spans="1:15" x14ac:dyDescent="0.2">
      <c r="A890">
        <v>814</v>
      </c>
      <c r="B890" t="s">
        <v>2383</v>
      </c>
      <c r="C890" t="str">
        <f t="shared" si="75"/>
        <v>1001</v>
      </c>
      <c r="D890" t="str">
        <f t="shared" si="76"/>
        <v>6808</v>
      </c>
      <c r="E890" t="str">
        <f t="shared" si="77"/>
        <v>0000</v>
      </c>
      <c r="F890" t="s">
        <v>1800</v>
      </c>
      <c r="G890" s="8">
        <v>0</v>
      </c>
      <c r="H890" s="8">
        <v>0</v>
      </c>
      <c r="I890" s="8">
        <f t="shared" si="74"/>
        <v>0</v>
      </c>
      <c r="J890" s="56">
        <f>VLOOKUP(D890,'Lookup Areas'!$E$4:$G$258,2,FALSE)</f>
        <v>0.2</v>
      </c>
      <c r="L890" s="57">
        <f t="shared" si="78"/>
        <v>0</v>
      </c>
      <c r="M890" s="8"/>
      <c r="N890" s="8"/>
      <c r="O890" s="8"/>
    </row>
    <row r="891" spans="1:15" x14ac:dyDescent="0.2">
      <c r="A891">
        <v>815</v>
      </c>
      <c r="B891" t="s">
        <v>1340</v>
      </c>
      <c r="C891" t="str">
        <f t="shared" si="75"/>
        <v>1001</v>
      </c>
      <c r="D891" t="str">
        <f t="shared" si="76"/>
        <v>6808</v>
      </c>
      <c r="E891" t="str">
        <f t="shared" si="77"/>
        <v>0017</v>
      </c>
      <c r="F891" t="s">
        <v>1726</v>
      </c>
      <c r="G891" s="8">
        <v>13450</v>
      </c>
      <c r="H891" s="8">
        <v>0</v>
      </c>
      <c r="I891" s="8">
        <f t="shared" si="74"/>
        <v>0</v>
      </c>
      <c r="J891" s="56">
        <f>VLOOKUP(D891,'Lookup Areas'!$E$4:$G$258,2,FALSE)</f>
        <v>0.2</v>
      </c>
      <c r="L891" s="57">
        <f t="shared" si="78"/>
        <v>0</v>
      </c>
      <c r="M891" s="8"/>
      <c r="N891" s="8"/>
      <c r="O891" s="8"/>
    </row>
    <row r="892" spans="1:15" x14ac:dyDescent="0.2">
      <c r="A892">
        <v>816</v>
      </c>
      <c r="B892" t="s">
        <v>1341</v>
      </c>
      <c r="C892" t="str">
        <f t="shared" si="75"/>
        <v>1001</v>
      </c>
      <c r="D892" t="str">
        <f t="shared" si="76"/>
        <v>6808</v>
      </c>
      <c r="E892" t="str">
        <f t="shared" si="77"/>
        <v>0018</v>
      </c>
      <c r="F892" t="s">
        <v>1727</v>
      </c>
      <c r="G892" s="8">
        <v>4930</v>
      </c>
      <c r="H892" s="8">
        <v>0</v>
      </c>
      <c r="I892" s="8">
        <f t="shared" si="74"/>
        <v>0</v>
      </c>
      <c r="J892" s="56">
        <f>VLOOKUP(D892,'Lookup Areas'!$E$4:$G$258,2,FALSE)</f>
        <v>0.2</v>
      </c>
      <c r="L892" s="57">
        <f t="shared" si="78"/>
        <v>0</v>
      </c>
      <c r="M892" s="8"/>
      <c r="N892" s="8"/>
      <c r="O892" s="8"/>
    </row>
    <row r="893" spans="1:15" x14ac:dyDescent="0.2">
      <c r="A893">
        <v>817</v>
      </c>
      <c r="B893" t="s">
        <v>1342</v>
      </c>
      <c r="C893" t="str">
        <f t="shared" si="75"/>
        <v>1001</v>
      </c>
      <c r="D893" t="str">
        <f t="shared" si="76"/>
        <v>6808</v>
      </c>
      <c r="E893" t="str">
        <f t="shared" si="77"/>
        <v>0019</v>
      </c>
      <c r="F893" t="s">
        <v>1728</v>
      </c>
      <c r="G893" s="8">
        <v>4030</v>
      </c>
      <c r="H893" s="8">
        <v>0</v>
      </c>
      <c r="I893" s="8">
        <f t="shared" si="74"/>
        <v>0</v>
      </c>
      <c r="J893" s="56">
        <f>VLOOKUP(D893,'Lookup Areas'!$E$4:$G$258,2,FALSE)</f>
        <v>0.2</v>
      </c>
      <c r="L893" s="57">
        <f t="shared" si="78"/>
        <v>0</v>
      </c>
      <c r="M893" s="8"/>
      <c r="N893" s="8"/>
      <c r="O893" s="8"/>
    </row>
    <row r="894" spans="1:15" x14ac:dyDescent="0.2">
      <c r="A894">
        <v>884</v>
      </c>
      <c r="B894" t="s">
        <v>1387</v>
      </c>
      <c r="C894" t="str">
        <f t="shared" si="75"/>
        <v>1011</v>
      </c>
      <c r="D894" t="str">
        <f t="shared" si="76"/>
        <v>6808</v>
      </c>
      <c r="E894" t="str">
        <f t="shared" si="77"/>
        <v>0000</v>
      </c>
      <c r="F894" t="s">
        <v>1800</v>
      </c>
      <c r="G894" s="8">
        <v>0</v>
      </c>
      <c r="H894" s="8">
        <v>65397.59</v>
      </c>
      <c r="I894" s="8">
        <f t="shared" si="74"/>
        <v>174393.5733333333</v>
      </c>
      <c r="J894" s="56">
        <f>VLOOKUP(D894,'Lookup Areas'!$E$4:$G$258,2,FALSE)</f>
        <v>0.2</v>
      </c>
      <c r="L894" s="57">
        <f t="shared" si="78"/>
        <v>209272.28799999997</v>
      </c>
      <c r="M894" s="8"/>
      <c r="N894" s="8"/>
      <c r="O894" s="8"/>
    </row>
    <row r="895" spans="1:15" x14ac:dyDescent="0.2">
      <c r="A895">
        <v>885</v>
      </c>
      <c r="B895" t="s">
        <v>1388</v>
      </c>
      <c r="C895" t="str">
        <f t="shared" si="75"/>
        <v>1011</v>
      </c>
      <c r="D895" t="str">
        <f t="shared" si="76"/>
        <v>6808</v>
      </c>
      <c r="E895" t="str">
        <f t="shared" si="77"/>
        <v>0017</v>
      </c>
      <c r="F895" t="s">
        <v>1726</v>
      </c>
      <c r="G895" s="8">
        <v>339840</v>
      </c>
      <c r="H895" s="8">
        <v>1643.73</v>
      </c>
      <c r="I895" s="8">
        <f t="shared" si="74"/>
        <v>4383.28</v>
      </c>
      <c r="J895" s="56">
        <f>VLOOKUP(D895,'Lookup Areas'!$E$4:$G$258,2,FALSE)</f>
        <v>0.2</v>
      </c>
      <c r="L895" s="57">
        <f t="shared" si="78"/>
        <v>5259.9359999999997</v>
      </c>
      <c r="M895" s="8"/>
      <c r="N895" s="8"/>
      <c r="O895" s="8"/>
    </row>
    <row r="896" spans="1:15" x14ac:dyDescent="0.2">
      <c r="A896">
        <v>886</v>
      </c>
      <c r="B896" t="s">
        <v>1389</v>
      </c>
      <c r="C896" t="str">
        <f t="shared" si="75"/>
        <v>1011</v>
      </c>
      <c r="D896" t="str">
        <f t="shared" si="76"/>
        <v>6808</v>
      </c>
      <c r="E896" t="str">
        <f t="shared" si="77"/>
        <v>0018</v>
      </c>
      <c r="F896" t="s">
        <v>1727</v>
      </c>
      <c r="G896" s="8">
        <v>124610</v>
      </c>
      <c r="H896" s="8">
        <v>3288</v>
      </c>
      <c r="I896" s="8">
        <f t="shared" ref="I896:I940" si="79">H896*$I$5</f>
        <v>8768</v>
      </c>
      <c r="J896" s="56">
        <f>VLOOKUP(D896,'Lookup Areas'!$E$4:$G$258,2,FALSE)</f>
        <v>0.2</v>
      </c>
      <c r="L896" s="57">
        <f t="shared" si="78"/>
        <v>10521.6</v>
      </c>
      <c r="M896" s="8"/>
      <c r="N896" s="8"/>
      <c r="O896" s="8"/>
    </row>
    <row r="897" spans="1:15" x14ac:dyDescent="0.2">
      <c r="A897">
        <v>887</v>
      </c>
      <c r="B897" t="s">
        <v>1390</v>
      </c>
      <c r="C897" t="str">
        <f t="shared" si="75"/>
        <v>1011</v>
      </c>
      <c r="D897" t="str">
        <f t="shared" si="76"/>
        <v>6808</v>
      </c>
      <c r="E897" t="str">
        <f t="shared" si="77"/>
        <v>0019</v>
      </c>
      <c r="F897" t="s">
        <v>1728</v>
      </c>
      <c r="G897" s="8">
        <v>101950</v>
      </c>
      <c r="H897" s="8">
        <v>4986.6000000000004</v>
      </c>
      <c r="I897" s="8">
        <f t="shared" si="79"/>
        <v>13297.6</v>
      </c>
      <c r="J897" s="56">
        <f>VLOOKUP(D897,'Lookup Areas'!$E$4:$G$258,2,FALSE)</f>
        <v>0.2</v>
      </c>
      <c r="L897" s="57">
        <f t="shared" si="78"/>
        <v>15957.12</v>
      </c>
      <c r="M897" s="8"/>
      <c r="N897" s="8"/>
      <c r="O897" s="8"/>
    </row>
    <row r="898" spans="1:15" x14ac:dyDescent="0.2">
      <c r="A898">
        <v>956</v>
      </c>
      <c r="B898" t="s">
        <v>1436</v>
      </c>
      <c r="C898" t="str">
        <f t="shared" si="75"/>
        <v>1101</v>
      </c>
      <c r="D898" t="str">
        <f t="shared" si="76"/>
        <v>6808</v>
      </c>
      <c r="E898" t="str">
        <f t="shared" si="77"/>
        <v>0000</v>
      </c>
      <c r="F898" t="s">
        <v>1800</v>
      </c>
      <c r="G898" s="8">
        <v>0</v>
      </c>
      <c r="H898" s="8">
        <v>230836.58</v>
      </c>
      <c r="I898" s="8">
        <f t="shared" si="79"/>
        <v>615564.21333333326</v>
      </c>
      <c r="J898" s="56">
        <f>VLOOKUP(D898,'Lookup Areas'!$E$4:$G$258,2,FALSE)</f>
        <v>0.2</v>
      </c>
      <c r="L898" s="57">
        <f t="shared" si="78"/>
        <v>738677.05599999987</v>
      </c>
      <c r="M898" s="8"/>
      <c r="N898" s="8"/>
      <c r="O898" s="8"/>
    </row>
    <row r="899" spans="1:15" x14ac:dyDescent="0.2">
      <c r="A899">
        <v>957</v>
      </c>
      <c r="B899" t="s">
        <v>1437</v>
      </c>
      <c r="C899" t="str">
        <f t="shared" si="75"/>
        <v>1101</v>
      </c>
      <c r="D899" t="str">
        <f t="shared" si="76"/>
        <v>6808</v>
      </c>
      <c r="E899" t="str">
        <f t="shared" si="77"/>
        <v>0017</v>
      </c>
      <c r="F899" t="s">
        <v>1726</v>
      </c>
      <c r="G899" s="8">
        <v>167020</v>
      </c>
      <c r="H899" s="8">
        <v>23625.42</v>
      </c>
      <c r="I899" s="8">
        <f t="shared" si="79"/>
        <v>63001.119999999995</v>
      </c>
      <c r="J899" s="56">
        <f>VLOOKUP(D899,'Lookup Areas'!$E$4:$G$258,2,FALSE)</f>
        <v>0.2</v>
      </c>
      <c r="L899" s="57">
        <f t="shared" si="78"/>
        <v>75601.343999999997</v>
      </c>
      <c r="M899" s="8"/>
      <c r="N899" s="8"/>
      <c r="O899" s="8"/>
    </row>
    <row r="900" spans="1:15" x14ac:dyDescent="0.2">
      <c r="A900">
        <v>958</v>
      </c>
      <c r="B900" t="s">
        <v>1438</v>
      </c>
      <c r="C900" t="str">
        <f t="shared" si="75"/>
        <v>1101</v>
      </c>
      <c r="D900" t="str">
        <f t="shared" si="76"/>
        <v>6808</v>
      </c>
      <c r="E900" t="str">
        <f t="shared" si="77"/>
        <v>0018</v>
      </c>
      <c r="F900" t="s">
        <v>1727</v>
      </c>
      <c r="G900" s="8">
        <v>61240</v>
      </c>
      <c r="H900" s="8">
        <v>0</v>
      </c>
      <c r="I900" s="8">
        <f t="shared" si="79"/>
        <v>0</v>
      </c>
      <c r="J900" s="56">
        <f>VLOOKUP(D900,'Lookup Areas'!$E$4:$G$258,2,FALSE)</f>
        <v>0.2</v>
      </c>
      <c r="L900" s="57">
        <f t="shared" si="78"/>
        <v>0</v>
      </c>
      <c r="M900" s="8"/>
      <c r="N900" s="8"/>
      <c r="O900" s="8"/>
    </row>
    <row r="901" spans="1:15" x14ac:dyDescent="0.2">
      <c r="A901">
        <v>959</v>
      </c>
      <c r="B901" t="s">
        <v>1439</v>
      </c>
      <c r="C901" t="str">
        <f t="shared" si="75"/>
        <v>1101</v>
      </c>
      <c r="D901" t="str">
        <f t="shared" si="76"/>
        <v>6808</v>
      </c>
      <c r="E901" t="str">
        <f t="shared" si="77"/>
        <v>0019</v>
      </c>
      <c r="F901" t="s">
        <v>1728</v>
      </c>
      <c r="G901" s="8">
        <v>50100</v>
      </c>
      <c r="H901" s="8">
        <v>0</v>
      </c>
      <c r="I901" s="8">
        <f t="shared" si="79"/>
        <v>0</v>
      </c>
      <c r="J901" s="56">
        <f>VLOOKUP(D901,'Lookup Areas'!$E$4:$G$258,2,FALSE)</f>
        <v>0.2</v>
      </c>
      <c r="L901" s="57">
        <f t="shared" si="78"/>
        <v>0</v>
      </c>
      <c r="M901" s="8"/>
      <c r="N901" s="8"/>
      <c r="O901" s="8"/>
    </row>
    <row r="902" spans="1:15" x14ac:dyDescent="0.2">
      <c r="A902">
        <v>1030</v>
      </c>
      <c r="B902" t="s">
        <v>1487</v>
      </c>
      <c r="C902" t="str">
        <f t="shared" si="75"/>
        <v>1201</v>
      </c>
      <c r="D902" t="str">
        <f t="shared" si="76"/>
        <v>6808</v>
      </c>
      <c r="E902" t="str">
        <f t="shared" si="77"/>
        <v>0000</v>
      </c>
      <c r="F902" t="s">
        <v>1800</v>
      </c>
      <c r="G902" s="8">
        <v>0</v>
      </c>
      <c r="H902" s="8">
        <v>624.16999999999996</v>
      </c>
      <c r="I902" s="8">
        <f t="shared" si="79"/>
        <v>1664.4533333333331</v>
      </c>
      <c r="J902" s="56">
        <f>VLOOKUP(D902,'Lookup Areas'!$E$4:$G$258,2,FALSE)</f>
        <v>0.2</v>
      </c>
      <c r="L902" s="57">
        <f t="shared" si="78"/>
        <v>1997.3439999999998</v>
      </c>
      <c r="M902" s="8"/>
      <c r="N902" s="8"/>
      <c r="O902" s="8"/>
    </row>
    <row r="903" spans="1:15" x14ac:dyDescent="0.2">
      <c r="A903">
        <v>1031</v>
      </c>
      <c r="B903" t="s">
        <v>1488</v>
      </c>
      <c r="C903" t="str">
        <f t="shared" si="75"/>
        <v>1201</v>
      </c>
      <c r="D903" t="str">
        <f t="shared" si="76"/>
        <v>6808</v>
      </c>
      <c r="E903" t="str">
        <f t="shared" si="77"/>
        <v>0017</v>
      </c>
      <c r="F903" t="s">
        <v>1726</v>
      </c>
      <c r="G903" s="8">
        <v>1840</v>
      </c>
      <c r="H903" s="8">
        <v>5706.7</v>
      </c>
      <c r="I903" s="8">
        <f t="shared" si="79"/>
        <v>15217.866666666665</v>
      </c>
      <c r="J903" s="56">
        <f>VLOOKUP(D903,'Lookup Areas'!$E$4:$G$258,2,FALSE)</f>
        <v>0.2</v>
      </c>
      <c r="L903" s="57">
        <f t="shared" si="78"/>
        <v>18261.439999999999</v>
      </c>
      <c r="M903" s="8"/>
      <c r="N903" s="8"/>
      <c r="O903" s="8"/>
    </row>
    <row r="904" spans="1:15" x14ac:dyDescent="0.2">
      <c r="A904">
        <v>1032</v>
      </c>
      <c r="B904" t="s">
        <v>1489</v>
      </c>
      <c r="C904" t="str">
        <f t="shared" ref="C904:C967" si="80">LEFT(B904,4)</f>
        <v>1201</v>
      </c>
      <c r="D904" t="str">
        <f t="shared" ref="D904:D967" si="81">MID(B904,6,4)</f>
        <v>6808</v>
      </c>
      <c r="E904" t="str">
        <f t="shared" ref="E904:E967" si="82">RIGHT(B904,4)</f>
        <v>0018</v>
      </c>
      <c r="F904" t="s">
        <v>1727</v>
      </c>
      <c r="G904" s="8">
        <v>680</v>
      </c>
      <c r="H904" s="8">
        <v>87.72</v>
      </c>
      <c r="I904" s="8">
        <f t="shared" si="79"/>
        <v>233.92</v>
      </c>
      <c r="J904" s="56">
        <f>VLOOKUP(D904,'Lookup Areas'!$E$4:$G$258,2,FALSE)</f>
        <v>0.2</v>
      </c>
      <c r="L904" s="57">
        <f t="shared" si="78"/>
        <v>280.70400000000001</v>
      </c>
      <c r="M904" s="8"/>
      <c r="N904" s="8"/>
      <c r="O904" s="8"/>
    </row>
    <row r="905" spans="1:15" x14ac:dyDescent="0.2">
      <c r="A905">
        <v>1033</v>
      </c>
      <c r="B905" t="s">
        <v>1490</v>
      </c>
      <c r="C905" t="str">
        <f t="shared" si="80"/>
        <v>1201</v>
      </c>
      <c r="D905" t="str">
        <f t="shared" si="81"/>
        <v>6808</v>
      </c>
      <c r="E905" t="str">
        <f t="shared" si="82"/>
        <v>0019</v>
      </c>
      <c r="F905" t="s">
        <v>1728</v>
      </c>
      <c r="G905" s="8">
        <v>550</v>
      </c>
      <c r="H905" s="8">
        <v>0</v>
      </c>
      <c r="I905" s="8">
        <f t="shared" si="79"/>
        <v>0</v>
      </c>
      <c r="J905" s="56">
        <f>VLOOKUP(D905,'Lookup Areas'!$E$4:$G$258,2,FALSE)</f>
        <v>0.2</v>
      </c>
      <c r="L905" s="57">
        <f t="shared" ref="L905:L944" si="83">I905+(I905*J905)</f>
        <v>0</v>
      </c>
      <c r="M905" s="8"/>
      <c r="N905" s="8"/>
      <c r="O905" s="8"/>
    </row>
    <row r="906" spans="1:15" x14ac:dyDescent="0.2">
      <c r="A906">
        <v>285</v>
      </c>
      <c r="B906" t="s">
        <v>1998</v>
      </c>
      <c r="C906" t="str">
        <f t="shared" si="80"/>
        <v>0204</v>
      </c>
      <c r="D906" t="str">
        <f t="shared" si="81"/>
        <v>6809</v>
      </c>
      <c r="E906" t="str">
        <f t="shared" si="82"/>
        <v>0013</v>
      </c>
      <c r="F906" t="s">
        <v>1999</v>
      </c>
      <c r="G906" s="8">
        <v>0</v>
      </c>
      <c r="H906" s="8">
        <v>0</v>
      </c>
      <c r="I906" s="8">
        <f t="shared" si="79"/>
        <v>0</v>
      </c>
      <c r="J906" s="56">
        <f>VLOOKUP(D906,'Lookup Areas'!$E$4:$G$258,2,FALSE)</f>
        <v>0.2</v>
      </c>
      <c r="L906" s="57">
        <f t="shared" si="83"/>
        <v>0</v>
      </c>
      <c r="M906" s="8"/>
      <c r="N906" s="8"/>
      <c r="O906" s="8"/>
    </row>
    <row r="907" spans="1:15" x14ac:dyDescent="0.2">
      <c r="A907">
        <v>1034</v>
      </c>
      <c r="B907" t="s">
        <v>1491</v>
      </c>
      <c r="C907" t="str">
        <f t="shared" si="80"/>
        <v>1201</v>
      </c>
      <c r="D907" t="str">
        <f t="shared" si="81"/>
        <v>6809</v>
      </c>
      <c r="E907" t="str">
        <f t="shared" si="82"/>
        <v>0000</v>
      </c>
      <c r="F907" t="s">
        <v>2481</v>
      </c>
      <c r="G907" s="8">
        <v>720570</v>
      </c>
      <c r="H907" s="8">
        <v>204069.67</v>
      </c>
      <c r="I907" s="8">
        <f t="shared" si="79"/>
        <v>544185.78666666662</v>
      </c>
      <c r="J907" s="56">
        <f>VLOOKUP(D907,'Lookup Areas'!$E$4:$G$258,2,FALSE)</f>
        <v>0.2</v>
      </c>
      <c r="L907" s="57">
        <f t="shared" si="83"/>
        <v>653022.9439999999</v>
      </c>
      <c r="M907" s="8"/>
      <c r="N907" s="8"/>
      <c r="O907" s="8"/>
    </row>
    <row r="908" spans="1:15" x14ac:dyDescent="0.2">
      <c r="A908">
        <v>286</v>
      </c>
      <c r="B908" t="s">
        <v>2000</v>
      </c>
      <c r="C908" t="str">
        <f t="shared" si="80"/>
        <v>0204</v>
      </c>
      <c r="D908" t="str">
        <f t="shared" si="81"/>
        <v>6810</v>
      </c>
      <c r="E908" t="str">
        <f t="shared" si="82"/>
        <v>0013</v>
      </c>
      <c r="F908" t="s">
        <v>2001</v>
      </c>
      <c r="G908" s="8">
        <v>0</v>
      </c>
      <c r="H908" s="8">
        <v>0</v>
      </c>
      <c r="I908" s="8">
        <f t="shared" si="79"/>
        <v>0</v>
      </c>
      <c r="J908" s="56">
        <f>VLOOKUP(D908,'Lookup Areas'!$E$4:$G$258,2,FALSE)</f>
        <v>0.2</v>
      </c>
      <c r="L908" s="57">
        <f t="shared" si="83"/>
        <v>0</v>
      </c>
      <c r="M908" s="8"/>
      <c r="N908" s="8"/>
      <c r="O908" s="8"/>
    </row>
    <row r="909" spans="1:15" x14ac:dyDescent="0.2">
      <c r="A909">
        <v>888</v>
      </c>
      <c r="B909" t="s">
        <v>1391</v>
      </c>
      <c r="C909" t="str">
        <f t="shared" si="80"/>
        <v>1011</v>
      </c>
      <c r="D909" t="str">
        <f t="shared" si="81"/>
        <v>6810</v>
      </c>
      <c r="E909" t="str">
        <f t="shared" si="82"/>
        <v>0000</v>
      </c>
      <c r="F909" t="s">
        <v>2417</v>
      </c>
      <c r="G909" s="8">
        <v>0</v>
      </c>
      <c r="H909" s="8">
        <v>684</v>
      </c>
      <c r="I909" s="8">
        <f t="shared" si="79"/>
        <v>1824</v>
      </c>
      <c r="J909" s="56">
        <f>VLOOKUP(D909,'Lookup Areas'!$E$4:$G$258,2,FALSE)</f>
        <v>0.2</v>
      </c>
      <c r="L909" s="57">
        <f t="shared" si="83"/>
        <v>2188.8000000000002</v>
      </c>
      <c r="M909" s="8"/>
      <c r="N909" s="8"/>
      <c r="O909" s="8"/>
    </row>
    <row r="910" spans="1:15" x14ac:dyDescent="0.2">
      <c r="A910">
        <v>287</v>
      </c>
      <c r="B910" t="s">
        <v>2002</v>
      </c>
      <c r="C910" t="str">
        <f t="shared" si="80"/>
        <v>0204</v>
      </c>
      <c r="D910" t="str">
        <f t="shared" si="81"/>
        <v>6811</v>
      </c>
      <c r="E910" t="str">
        <f t="shared" si="82"/>
        <v>0013</v>
      </c>
      <c r="F910" t="s">
        <v>2003</v>
      </c>
      <c r="G910" s="8">
        <v>0</v>
      </c>
      <c r="H910" s="8">
        <v>0</v>
      </c>
      <c r="I910" s="8">
        <f t="shared" si="79"/>
        <v>0</v>
      </c>
      <c r="J910" s="56">
        <f>VLOOKUP(D910,'Lookup Areas'!$E$4:$G$258,2,FALSE)</f>
        <v>0.2</v>
      </c>
      <c r="L910" s="57">
        <f t="shared" si="83"/>
        <v>0</v>
      </c>
      <c r="M910" s="8"/>
      <c r="N910" s="8"/>
      <c r="O910" s="8"/>
    </row>
    <row r="911" spans="1:15" x14ac:dyDescent="0.2">
      <c r="A911">
        <v>641</v>
      </c>
      <c r="B911" t="s">
        <v>1246</v>
      </c>
      <c r="C911" t="str">
        <f t="shared" si="80"/>
        <v>0701</v>
      </c>
      <c r="D911" t="str">
        <f t="shared" si="81"/>
        <v>6811</v>
      </c>
      <c r="E911" t="str">
        <f t="shared" si="82"/>
        <v>0000</v>
      </c>
      <c r="F911" t="s">
        <v>2248</v>
      </c>
      <c r="G911" s="8">
        <v>50000</v>
      </c>
      <c r="H911" s="8">
        <v>0</v>
      </c>
      <c r="I911" s="8">
        <f t="shared" si="79"/>
        <v>0</v>
      </c>
      <c r="J911" s="56">
        <f>VLOOKUP(D911,'Lookup Areas'!$E$4:$G$258,2,FALSE)</f>
        <v>0.2</v>
      </c>
      <c r="L911" s="57">
        <f t="shared" si="83"/>
        <v>0</v>
      </c>
      <c r="M911" s="8"/>
      <c r="N911" s="8"/>
      <c r="O911" s="8"/>
    </row>
    <row r="912" spans="1:15" x14ac:dyDescent="0.2">
      <c r="A912">
        <v>818</v>
      </c>
      <c r="B912" t="s">
        <v>2384</v>
      </c>
      <c r="C912" t="str">
        <f t="shared" si="80"/>
        <v>1001</v>
      </c>
      <c r="D912" t="str">
        <f t="shared" si="81"/>
        <v>6812</v>
      </c>
      <c r="E912" t="str">
        <f t="shared" si="82"/>
        <v>0000</v>
      </c>
      <c r="F912" t="s">
        <v>2385</v>
      </c>
      <c r="G912" s="8">
        <v>0</v>
      </c>
      <c r="H912" s="8">
        <v>0</v>
      </c>
      <c r="I912" s="8">
        <f t="shared" si="79"/>
        <v>0</v>
      </c>
      <c r="J912" s="56">
        <f>VLOOKUP(D912,'Lookup Areas'!$E$4:$G$258,2,FALSE)</f>
        <v>0.2</v>
      </c>
      <c r="L912" s="57">
        <f t="shared" si="83"/>
        <v>0</v>
      </c>
      <c r="M912" s="8"/>
      <c r="N912" s="8"/>
      <c r="O912" s="8"/>
    </row>
    <row r="913" spans="1:15" x14ac:dyDescent="0.2">
      <c r="A913">
        <v>288</v>
      </c>
      <c r="B913" t="s">
        <v>1031</v>
      </c>
      <c r="C913" t="str">
        <f t="shared" si="80"/>
        <v>0204</v>
      </c>
      <c r="D913" t="str">
        <f t="shared" si="81"/>
        <v>6813</v>
      </c>
      <c r="E913" t="str">
        <f t="shared" si="82"/>
        <v>0013</v>
      </c>
      <c r="F913" t="s">
        <v>1619</v>
      </c>
      <c r="G913" s="8">
        <v>800</v>
      </c>
      <c r="H913" s="8">
        <v>0</v>
      </c>
      <c r="I913" s="8">
        <f t="shared" si="79"/>
        <v>0</v>
      </c>
      <c r="J913" s="56">
        <f>VLOOKUP(D913,'Lookup Areas'!$E$4:$G$258,2,FALSE)</f>
        <v>0.2</v>
      </c>
      <c r="L913" s="57">
        <f t="shared" si="83"/>
        <v>0</v>
      </c>
      <c r="M913" s="8"/>
      <c r="N913" s="8"/>
      <c r="O913" s="8"/>
    </row>
    <row r="914" spans="1:15" x14ac:dyDescent="0.2">
      <c r="A914">
        <v>512</v>
      </c>
      <c r="B914" t="s">
        <v>1160</v>
      </c>
      <c r="C914" t="str">
        <f t="shared" si="80"/>
        <v>0503</v>
      </c>
      <c r="D914" t="str">
        <f t="shared" si="81"/>
        <v>6813</v>
      </c>
      <c r="E914" t="str">
        <f t="shared" si="82"/>
        <v>0000</v>
      </c>
      <c r="F914" t="s">
        <v>2167</v>
      </c>
      <c r="G914" s="8">
        <v>1320</v>
      </c>
      <c r="H914" s="8">
        <v>0</v>
      </c>
      <c r="I914" s="8">
        <f t="shared" si="79"/>
        <v>0</v>
      </c>
      <c r="J914" s="56">
        <f>VLOOKUP(D914,'Lookup Areas'!$E$4:$G$258,2,FALSE)</f>
        <v>0.2</v>
      </c>
      <c r="L914" s="57">
        <f t="shared" si="83"/>
        <v>0</v>
      </c>
      <c r="M914" s="8"/>
      <c r="N914" s="8"/>
      <c r="O914" s="8"/>
    </row>
    <row r="915" spans="1:15" x14ac:dyDescent="0.2">
      <c r="A915">
        <v>729</v>
      </c>
      <c r="B915" t="s">
        <v>2327</v>
      </c>
      <c r="C915" t="str">
        <f t="shared" si="80"/>
        <v>0801</v>
      </c>
      <c r="D915" t="str">
        <f t="shared" si="81"/>
        <v>6813</v>
      </c>
      <c r="E915" t="str">
        <f t="shared" si="82"/>
        <v>0015</v>
      </c>
      <c r="F915" t="s">
        <v>2328</v>
      </c>
      <c r="G915" s="8">
        <v>0</v>
      </c>
      <c r="H915" s="8">
        <v>0</v>
      </c>
      <c r="I915" s="8">
        <f t="shared" si="79"/>
        <v>0</v>
      </c>
      <c r="J915" s="56">
        <f>VLOOKUP(D915,'Lookup Areas'!$E$4:$G$258,2,FALSE)</f>
        <v>0.2</v>
      </c>
      <c r="L915" s="57">
        <f t="shared" si="83"/>
        <v>0</v>
      </c>
      <c r="M915" s="8"/>
      <c r="N915" s="8"/>
      <c r="O915" s="8"/>
    </row>
    <row r="916" spans="1:15" x14ac:dyDescent="0.2">
      <c r="A916">
        <v>289</v>
      </c>
      <c r="B916" t="s">
        <v>2004</v>
      </c>
      <c r="C916" t="str">
        <f t="shared" si="80"/>
        <v>0204</v>
      </c>
      <c r="D916" t="str">
        <f t="shared" si="81"/>
        <v>6814</v>
      </c>
      <c r="E916" t="str">
        <f t="shared" si="82"/>
        <v>0013</v>
      </c>
      <c r="F916" t="s">
        <v>2005</v>
      </c>
      <c r="G916" s="8">
        <v>0</v>
      </c>
      <c r="H916" s="8">
        <v>0</v>
      </c>
      <c r="I916" s="8">
        <f t="shared" si="79"/>
        <v>0</v>
      </c>
      <c r="J916" s="56">
        <f>VLOOKUP(D916,'Lookup Areas'!$E$4:$G$258,2,FALSE)</f>
        <v>0.2</v>
      </c>
      <c r="L916" s="57">
        <f t="shared" si="83"/>
        <v>0</v>
      </c>
      <c r="M916" s="8"/>
      <c r="N916" s="8"/>
      <c r="O916" s="8"/>
    </row>
    <row r="917" spans="1:15" x14ac:dyDescent="0.2">
      <c r="A917">
        <v>1082</v>
      </c>
      <c r="B917" t="s">
        <v>1524</v>
      </c>
      <c r="C917" t="str">
        <f t="shared" si="80"/>
        <v>1301</v>
      </c>
      <c r="D917" t="str">
        <f t="shared" si="81"/>
        <v>6814</v>
      </c>
      <c r="E917" t="str">
        <f t="shared" si="82"/>
        <v>0000</v>
      </c>
      <c r="F917" t="s">
        <v>2505</v>
      </c>
      <c r="G917" s="8">
        <v>1000000</v>
      </c>
      <c r="H917" s="8">
        <v>0</v>
      </c>
      <c r="I917" s="8">
        <f t="shared" si="79"/>
        <v>0</v>
      </c>
      <c r="J917" s="56">
        <f>VLOOKUP(D917,'Lookup Areas'!$E$4:$G$258,2,FALSE)</f>
        <v>0.2</v>
      </c>
      <c r="L917" s="57">
        <f>G917</f>
        <v>1000000</v>
      </c>
      <c r="M917" s="8"/>
      <c r="N917" s="8"/>
      <c r="O917" s="8"/>
    </row>
    <row r="918" spans="1:15" x14ac:dyDescent="0.2">
      <c r="A918">
        <v>290</v>
      </c>
      <c r="B918" t="s">
        <v>2006</v>
      </c>
      <c r="C918" t="str">
        <f t="shared" si="80"/>
        <v>0204</v>
      </c>
      <c r="D918" t="str">
        <f t="shared" si="81"/>
        <v>6815</v>
      </c>
      <c r="E918" t="str">
        <f t="shared" si="82"/>
        <v>0013</v>
      </c>
      <c r="F918" t="s">
        <v>2007</v>
      </c>
      <c r="G918" s="8">
        <v>0</v>
      </c>
      <c r="H918" s="8">
        <v>0</v>
      </c>
      <c r="I918" s="8">
        <f t="shared" si="79"/>
        <v>0</v>
      </c>
      <c r="J918" s="56">
        <f>VLOOKUP(D918,'Lookup Areas'!$E$4:$G$258,2,FALSE)</f>
        <v>0.2</v>
      </c>
      <c r="L918" s="57">
        <f t="shared" si="83"/>
        <v>0</v>
      </c>
      <c r="M918" s="8"/>
      <c r="N918" s="8"/>
      <c r="O918" s="8"/>
    </row>
    <row r="919" spans="1:15" x14ac:dyDescent="0.2">
      <c r="A919">
        <v>819</v>
      </c>
      <c r="B919" t="s">
        <v>2386</v>
      </c>
      <c r="C919" t="str">
        <f t="shared" si="80"/>
        <v>1001</v>
      </c>
      <c r="D919" t="str">
        <f t="shared" si="81"/>
        <v>6815</v>
      </c>
      <c r="E919" t="str">
        <f t="shared" si="82"/>
        <v>0000</v>
      </c>
      <c r="F919" t="s">
        <v>2387</v>
      </c>
      <c r="G919" s="8">
        <v>0</v>
      </c>
      <c r="H919" s="8">
        <v>0</v>
      </c>
      <c r="I919" s="8">
        <f t="shared" si="79"/>
        <v>0</v>
      </c>
      <c r="J919" s="56">
        <f>VLOOKUP(D919,'Lookup Areas'!$E$4:$G$258,2,FALSE)</f>
        <v>0.2</v>
      </c>
      <c r="L919" s="57">
        <f t="shared" si="83"/>
        <v>0</v>
      </c>
      <c r="M919" s="8"/>
      <c r="N919" s="8"/>
      <c r="O919" s="8"/>
    </row>
    <row r="920" spans="1:15" x14ac:dyDescent="0.2">
      <c r="A920">
        <v>820</v>
      </c>
      <c r="B920" t="s">
        <v>1343</v>
      </c>
      <c r="C920" t="str">
        <f t="shared" si="80"/>
        <v>1001</v>
      </c>
      <c r="D920" t="str">
        <f t="shared" si="81"/>
        <v>6815</v>
      </c>
      <c r="E920" t="str">
        <f t="shared" si="82"/>
        <v>0017</v>
      </c>
      <c r="F920" t="s">
        <v>1729</v>
      </c>
      <c r="G920" s="8">
        <v>150</v>
      </c>
      <c r="H920" s="8">
        <v>0</v>
      </c>
      <c r="I920" s="8">
        <f t="shared" si="79"/>
        <v>0</v>
      </c>
      <c r="J920" s="56">
        <f>VLOOKUP(D920,'Lookup Areas'!$E$4:$G$258,2,FALSE)</f>
        <v>0.2</v>
      </c>
      <c r="L920" s="57">
        <f t="shared" si="83"/>
        <v>0</v>
      </c>
      <c r="M920" s="8"/>
      <c r="N920" s="8"/>
      <c r="O920" s="8"/>
    </row>
    <row r="921" spans="1:15" x14ac:dyDescent="0.2">
      <c r="A921">
        <v>821</v>
      </c>
      <c r="B921" t="s">
        <v>1344</v>
      </c>
      <c r="C921" t="str">
        <f t="shared" si="80"/>
        <v>1001</v>
      </c>
      <c r="D921" t="str">
        <f t="shared" si="81"/>
        <v>6815</v>
      </c>
      <c r="E921" t="str">
        <f t="shared" si="82"/>
        <v>0018</v>
      </c>
      <c r="F921" t="s">
        <v>1730</v>
      </c>
      <c r="G921" s="8">
        <v>60</v>
      </c>
      <c r="H921" s="8">
        <v>0</v>
      </c>
      <c r="I921" s="8">
        <f t="shared" si="79"/>
        <v>0</v>
      </c>
      <c r="J921" s="56">
        <f>VLOOKUP(D921,'Lookup Areas'!$E$4:$G$258,2,FALSE)</f>
        <v>0.2</v>
      </c>
      <c r="L921" s="57">
        <f t="shared" si="83"/>
        <v>0</v>
      </c>
      <c r="M921" s="8"/>
      <c r="N921" s="8"/>
      <c r="O921" s="8"/>
    </row>
    <row r="922" spans="1:15" x14ac:dyDescent="0.2">
      <c r="A922">
        <v>822</v>
      </c>
      <c r="B922" t="s">
        <v>1345</v>
      </c>
      <c r="C922" t="str">
        <f t="shared" si="80"/>
        <v>1001</v>
      </c>
      <c r="D922" t="str">
        <f t="shared" si="81"/>
        <v>6815</v>
      </c>
      <c r="E922" t="str">
        <f t="shared" si="82"/>
        <v>0019</v>
      </c>
      <c r="F922" t="s">
        <v>1731</v>
      </c>
      <c r="G922" s="8">
        <v>50</v>
      </c>
      <c r="H922" s="8">
        <v>0</v>
      </c>
      <c r="I922" s="8">
        <f t="shared" si="79"/>
        <v>0</v>
      </c>
      <c r="J922" s="56">
        <f>VLOOKUP(D922,'Lookup Areas'!$E$4:$G$258,2,FALSE)</f>
        <v>0.2</v>
      </c>
      <c r="L922" s="57">
        <f t="shared" si="83"/>
        <v>0</v>
      </c>
      <c r="M922" s="8"/>
      <c r="N922" s="8"/>
      <c r="O922" s="8"/>
    </row>
    <row r="923" spans="1:15" x14ac:dyDescent="0.2">
      <c r="A923">
        <v>889</v>
      </c>
      <c r="B923" t="s">
        <v>2418</v>
      </c>
      <c r="C923" t="str">
        <f t="shared" si="80"/>
        <v>1011</v>
      </c>
      <c r="D923" t="str">
        <f t="shared" si="81"/>
        <v>6815</v>
      </c>
      <c r="E923" t="str">
        <f t="shared" si="82"/>
        <v>0000</v>
      </c>
      <c r="F923" t="s">
        <v>2387</v>
      </c>
      <c r="G923" s="8">
        <v>0</v>
      </c>
      <c r="H923" s="8">
        <v>0</v>
      </c>
      <c r="I923" s="8">
        <f t="shared" si="79"/>
        <v>0</v>
      </c>
      <c r="J923" s="56">
        <f>VLOOKUP(D923,'Lookup Areas'!$E$4:$G$258,2,FALSE)</f>
        <v>0.2</v>
      </c>
      <c r="L923" s="57">
        <f t="shared" si="83"/>
        <v>0</v>
      </c>
      <c r="M923" s="8"/>
      <c r="N923" s="8"/>
      <c r="O923" s="8"/>
    </row>
    <row r="924" spans="1:15" x14ac:dyDescent="0.2">
      <c r="A924">
        <v>890</v>
      </c>
      <c r="B924" t="s">
        <v>1392</v>
      </c>
      <c r="C924" t="str">
        <f t="shared" si="80"/>
        <v>1011</v>
      </c>
      <c r="D924" t="str">
        <f t="shared" si="81"/>
        <v>6815</v>
      </c>
      <c r="E924" t="str">
        <f t="shared" si="82"/>
        <v>0017</v>
      </c>
      <c r="F924" t="s">
        <v>1729</v>
      </c>
      <c r="G924" s="8">
        <v>2630</v>
      </c>
      <c r="H924" s="8">
        <v>0</v>
      </c>
      <c r="I924" s="8">
        <f t="shared" si="79"/>
        <v>0</v>
      </c>
      <c r="J924" s="56">
        <f>VLOOKUP(D924,'Lookup Areas'!$E$4:$G$258,2,FALSE)</f>
        <v>0.2</v>
      </c>
      <c r="L924" s="57">
        <f t="shared" si="83"/>
        <v>0</v>
      </c>
      <c r="M924" s="8"/>
      <c r="N924" s="8"/>
      <c r="O924" s="8"/>
    </row>
    <row r="925" spans="1:15" x14ac:dyDescent="0.2">
      <c r="A925">
        <v>891</v>
      </c>
      <c r="B925" t="s">
        <v>1393</v>
      </c>
      <c r="C925" t="str">
        <f t="shared" si="80"/>
        <v>1011</v>
      </c>
      <c r="D925" t="str">
        <f t="shared" si="81"/>
        <v>6815</v>
      </c>
      <c r="E925" t="str">
        <f t="shared" si="82"/>
        <v>0018</v>
      </c>
      <c r="F925" t="s">
        <v>1730</v>
      </c>
      <c r="G925" s="8">
        <v>960</v>
      </c>
      <c r="H925" s="8">
        <v>0</v>
      </c>
      <c r="I925" s="8">
        <f t="shared" si="79"/>
        <v>0</v>
      </c>
      <c r="J925" s="56">
        <f>VLOOKUP(D925,'Lookup Areas'!$E$4:$G$258,2,FALSE)</f>
        <v>0.2</v>
      </c>
      <c r="L925" s="57">
        <f t="shared" si="83"/>
        <v>0</v>
      </c>
      <c r="M925" s="8"/>
      <c r="N925" s="8"/>
      <c r="O925" s="8"/>
    </row>
    <row r="926" spans="1:15" x14ac:dyDescent="0.2">
      <c r="A926">
        <v>892</v>
      </c>
      <c r="B926" t="s">
        <v>1394</v>
      </c>
      <c r="C926" t="str">
        <f t="shared" si="80"/>
        <v>1011</v>
      </c>
      <c r="D926" t="str">
        <f t="shared" si="81"/>
        <v>6815</v>
      </c>
      <c r="E926" t="str">
        <f t="shared" si="82"/>
        <v>0019</v>
      </c>
      <c r="F926" t="s">
        <v>1731</v>
      </c>
      <c r="G926" s="8">
        <v>790</v>
      </c>
      <c r="H926" s="8">
        <v>0</v>
      </c>
      <c r="I926" s="8">
        <f t="shared" si="79"/>
        <v>0</v>
      </c>
      <c r="J926" s="56">
        <f>VLOOKUP(D926,'Lookup Areas'!$E$4:$G$258,2,FALSE)</f>
        <v>0.2</v>
      </c>
      <c r="L926" s="57">
        <f t="shared" si="83"/>
        <v>0</v>
      </c>
      <c r="M926" s="8"/>
      <c r="N926" s="8"/>
      <c r="O926" s="8"/>
    </row>
    <row r="927" spans="1:15" x14ac:dyDescent="0.2">
      <c r="A927">
        <v>960</v>
      </c>
      <c r="B927" t="s">
        <v>2446</v>
      </c>
      <c r="C927" t="str">
        <f t="shared" si="80"/>
        <v>1101</v>
      </c>
      <c r="D927" t="str">
        <f t="shared" si="81"/>
        <v>6815</v>
      </c>
      <c r="E927" t="str">
        <f t="shared" si="82"/>
        <v>0000</v>
      </c>
      <c r="F927" t="s">
        <v>2387</v>
      </c>
      <c r="G927" s="8">
        <v>0</v>
      </c>
      <c r="H927" s="8">
        <v>0</v>
      </c>
      <c r="I927" s="8">
        <f t="shared" si="79"/>
        <v>0</v>
      </c>
      <c r="J927" s="56">
        <f>VLOOKUP(D927,'Lookup Areas'!$E$4:$G$258,2,FALSE)</f>
        <v>0.2</v>
      </c>
      <c r="L927" s="57">
        <f t="shared" si="83"/>
        <v>0</v>
      </c>
      <c r="M927" s="8"/>
      <c r="N927" s="8"/>
      <c r="O927" s="8"/>
    </row>
    <row r="928" spans="1:15" x14ac:dyDescent="0.2">
      <c r="A928">
        <v>1035</v>
      </c>
      <c r="B928" t="s">
        <v>1492</v>
      </c>
      <c r="C928" t="str">
        <f t="shared" si="80"/>
        <v>1201</v>
      </c>
      <c r="D928" t="str">
        <f t="shared" si="81"/>
        <v>6815</v>
      </c>
      <c r="E928" t="str">
        <f t="shared" si="82"/>
        <v>0000</v>
      </c>
      <c r="F928" t="s">
        <v>2387</v>
      </c>
      <c r="G928" s="8">
        <v>0</v>
      </c>
      <c r="H928" s="8">
        <v>100048.72</v>
      </c>
      <c r="I928" s="8">
        <f t="shared" si="79"/>
        <v>266796.58666666667</v>
      </c>
      <c r="J928" s="56">
        <f>VLOOKUP(D928,'Lookup Areas'!$E$4:$G$258,2,FALSE)</f>
        <v>0.2</v>
      </c>
      <c r="L928" s="57">
        <f t="shared" si="83"/>
        <v>320155.90399999998</v>
      </c>
      <c r="M928" s="8"/>
      <c r="N928" s="8"/>
      <c r="O928" s="8"/>
    </row>
    <row r="929" spans="1:15" x14ac:dyDescent="0.2">
      <c r="A929">
        <v>1036</v>
      </c>
      <c r="B929" t="s">
        <v>1493</v>
      </c>
      <c r="C929" t="str">
        <f t="shared" si="80"/>
        <v>1201</v>
      </c>
      <c r="D929" t="str">
        <f t="shared" si="81"/>
        <v>6815</v>
      </c>
      <c r="E929" t="str">
        <f t="shared" si="82"/>
        <v>0017</v>
      </c>
      <c r="F929" t="s">
        <v>1729</v>
      </c>
      <c r="G929" s="8">
        <v>279280</v>
      </c>
      <c r="H929" s="8">
        <v>96339.19</v>
      </c>
      <c r="I929" s="8">
        <f t="shared" si="79"/>
        <v>256904.50666666665</v>
      </c>
      <c r="J929" s="56">
        <f>VLOOKUP(D929,'Lookup Areas'!$E$4:$G$258,2,FALSE)</f>
        <v>0.2</v>
      </c>
      <c r="L929" s="57">
        <f t="shared" si="83"/>
        <v>308285.408</v>
      </c>
      <c r="M929" s="8"/>
      <c r="N929" s="8"/>
      <c r="O929" s="8"/>
    </row>
    <row r="930" spans="1:15" x14ac:dyDescent="0.2">
      <c r="A930">
        <v>1037</v>
      </c>
      <c r="B930" t="s">
        <v>1494</v>
      </c>
      <c r="C930" t="str">
        <f t="shared" si="80"/>
        <v>1201</v>
      </c>
      <c r="D930" t="str">
        <f t="shared" si="81"/>
        <v>6815</v>
      </c>
      <c r="E930" t="str">
        <f t="shared" si="82"/>
        <v>0018</v>
      </c>
      <c r="F930" t="s">
        <v>1730</v>
      </c>
      <c r="G930" s="8">
        <v>102400</v>
      </c>
      <c r="H930" s="8">
        <v>0</v>
      </c>
      <c r="I930" s="8">
        <f t="shared" si="79"/>
        <v>0</v>
      </c>
      <c r="J930" s="56">
        <f>VLOOKUP(D930,'Lookup Areas'!$E$4:$G$258,2,FALSE)</f>
        <v>0.2</v>
      </c>
      <c r="L930" s="57">
        <f t="shared" si="83"/>
        <v>0</v>
      </c>
      <c r="M930" s="8"/>
      <c r="N930" s="8"/>
      <c r="O930" s="8"/>
    </row>
    <row r="931" spans="1:15" x14ac:dyDescent="0.2">
      <c r="A931">
        <v>1038</v>
      </c>
      <c r="B931" t="s">
        <v>1495</v>
      </c>
      <c r="C931" t="str">
        <f t="shared" si="80"/>
        <v>1201</v>
      </c>
      <c r="D931" t="str">
        <f t="shared" si="81"/>
        <v>6815</v>
      </c>
      <c r="E931" t="str">
        <f t="shared" si="82"/>
        <v>0019</v>
      </c>
      <c r="F931" t="s">
        <v>1731</v>
      </c>
      <c r="G931" s="8">
        <v>83780</v>
      </c>
      <c r="H931" s="8">
        <v>0</v>
      </c>
      <c r="I931" s="8">
        <f t="shared" si="79"/>
        <v>0</v>
      </c>
      <c r="J931" s="56">
        <f>VLOOKUP(D931,'Lookup Areas'!$E$4:$G$258,2,FALSE)</f>
        <v>0.2</v>
      </c>
      <c r="L931" s="57">
        <f t="shared" si="83"/>
        <v>0</v>
      </c>
      <c r="M931" s="8"/>
      <c r="N931" s="8"/>
      <c r="O931" s="8"/>
    </row>
    <row r="932" spans="1:15" x14ac:dyDescent="0.2">
      <c r="A932">
        <v>1083</v>
      </c>
      <c r="B932" t="s">
        <v>1525</v>
      </c>
      <c r="C932" t="str">
        <f t="shared" si="80"/>
        <v>1301</v>
      </c>
      <c r="D932" t="str">
        <f t="shared" si="81"/>
        <v>6815</v>
      </c>
      <c r="E932" t="str">
        <f t="shared" si="82"/>
        <v>0000</v>
      </c>
      <c r="F932" t="s">
        <v>2387</v>
      </c>
      <c r="G932" s="8">
        <v>582180</v>
      </c>
      <c r="H932" s="8">
        <v>3178.84</v>
      </c>
      <c r="I932" s="8">
        <f t="shared" si="79"/>
        <v>8476.9066666666658</v>
      </c>
      <c r="J932" s="56">
        <f>VLOOKUP(D932,'Lookup Areas'!$E$4:$G$258,2,FALSE)</f>
        <v>0.2</v>
      </c>
      <c r="L932" s="57">
        <f t="shared" si="83"/>
        <v>10172.287999999999</v>
      </c>
      <c r="M932" s="8"/>
      <c r="N932" s="8"/>
      <c r="O932" s="8"/>
    </row>
    <row r="933" spans="1:15" x14ac:dyDescent="0.2">
      <c r="A933">
        <v>291</v>
      </c>
      <c r="B933" t="s">
        <v>2008</v>
      </c>
      <c r="C933" t="str">
        <f t="shared" si="80"/>
        <v>0204</v>
      </c>
      <c r="D933" t="str">
        <f t="shared" si="81"/>
        <v>6816</v>
      </c>
      <c r="E933" t="str">
        <f t="shared" si="82"/>
        <v>0013</v>
      </c>
      <c r="F933" t="s">
        <v>2009</v>
      </c>
      <c r="G933" s="8">
        <v>0</v>
      </c>
      <c r="H933" s="8">
        <v>0</v>
      </c>
      <c r="I933" s="8">
        <f t="shared" si="79"/>
        <v>0</v>
      </c>
      <c r="J933" s="56">
        <f>VLOOKUP(D933,'Lookup Areas'!$E$4:$G$258,2,FALSE)</f>
        <v>0.2</v>
      </c>
      <c r="L933" s="57">
        <f t="shared" si="83"/>
        <v>0</v>
      </c>
      <c r="M933" s="8"/>
      <c r="N933" s="8"/>
      <c r="O933" s="8"/>
    </row>
    <row r="934" spans="1:15" x14ac:dyDescent="0.2">
      <c r="A934">
        <v>1084</v>
      </c>
      <c r="B934" t="s">
        <v>1526</v>
      </c>
      <c r="C934" t="str">
        <f t="shared" si="80"/>
        <v>1301</v>
      </c>
      <c r="D934" t="str">
        <f t="shared" si="81"/>
        <v>6816</v>
      </c>
      <c r="E934" t="str">
        <f t="shared" si="82"/>
        <v>0000</v>
      </c>
      <c r="F934" t="s">
        <v>2506</v>
      </c>
      <c r="G934" s="8">
        <v>1000000</v>
      </c>
      <c r="H934" s="8">
        <v>0</v>
      </c>
      <c r="I934" s="8">
        <f t="shared" si="79"/>
        <v>0</v>
      </c>
      <c r="J934" s="56">
        <f>VLOOKUP(D934,'Lookup Areas'!$E$4:$G$258,2,FALSE)</f>
        <v>0.2</v>
      </c>
      <c r="L934" s="57">
        <f>G934</f>
        <v>1000000</v>
      </c>
      <c r="M934" s="8"/>
      <c r="N934" s="8"/>
      <c r="O934" s="8"/>
    </row>
    <row r="935" spans="1:15" x14ac:dyDescent="0.2">
      <c r="A935">
        <v>292</v>
      </c>
      <c r="B935" t="s">
        <v>2010</v>
      </c>
      <c r="C935" t="str">
        <f t="shared" si="80"/>
        <v>0204</v>
      </c>
      <c r="D935" t="str">
        <f t="shared" si="81"/>
        <v>6817</v>
      </c>
      <c r="E935" t="str">
        <f t="shared" si="82"/>
        <v>0013</v>
      </c>
      <c r="F935" t="s">
        <v>2011</v>
      </c>
      <c r="G935" s="8">
        <v>0</v>
      </c>
      <c r="H935" s="8">
        <v>0</v>
      </c>
      <c r="I935" s="8">
        <f t="shared" si="79"/>
        <v>0</v>
      </c>
      <c r="J935" s="56">
        <f>VLOOKUP(D935,'Lookup Areas'!$E$4:$G$258,2,FALSE)</f>
        <v>0.2</v>
      </c>
      <c r="L935" s="57">
        <f t="shared" si="83"/>
        <v>0</v>
      </c>
      <c r="M935" s="8"/>
      <c r="N935" s="8"/>
      <c r="O935" s="8"/>
    </row>
    <row r="936" spans="1:15" x14ac:dyDescent="0.2">
      <c r="A936">
        <v>1085</v>
      </c>
      <c r="B936" t="s">
        <v>2507</v>
      </c>
      <c r="C936" t="str">
        <f t="shared" si="80"/>
        <v>1301</v>
      </c>
      <c r="D936" t="str">
        <f t="shared" si="81"/>
        <v>6817</v>
      </c>
      <c r="E936" t="str">
        <f t="shared" si="82"/>
        <v>0000</v>
      </c>
      <c r="F936" t="s">
        <v>2508</v>
      </c>
      <c r="G936" s="8">
        <v>0</v>
      </c>
      <c r="H936" s="8">
        <v>0</v>
      </c>
      <c r="I936" s="8">
        <f t="shared" si="79"/>
        <v>0</v>
      </c>
      <c r="J936" s="56">
        <f>VLOOKUP(D936,'Lookup Areas'!$E$4:$G$258,2,FALSE)</f>
        <v>0.2</v>
      </c>
      <c r="L936" s="57">
        <f t="shared" si="83"/>
        <v>0</v>
      </c>
      <c r="M936" s="8"/>
      <c r="N936" s="8"/>
      <c r="O936" s="8"/>
    </row>
    <row r="937" spans="1:15" x14ac:dyDescent="0.2">
      <c r="A937">
        <v>293</v>
      </c>
      <c r="B937" t="s">
        <v>2012</v>
      </c>
      <c r="C937" t="str">
        <f t="shared" si="80"/>
        <v>0204</v>
      </c>
      <c r="D937" t="str">
        <f t="shared" si="81"/>
        <v>6818</v>
      </c>
      <c r="E937" t="str">
        <f t="shared" si="82"/>
        <v>0013</v>
      </c>
      <c r="F937" t="s">
        <v>2013</v>
      </c>
      <c r="G937" s="8">
        <v>0</v>
      </c>
      <c r="H937" s="8">
        <v>0</v>
      </c>
      <c r="I937" s="8">
        <f t="shared" si="79"/>
        <v>0</v>
      </c>
      <c r="J937" s="56">
        <f>VLOOKUP(D937,'Lookup Areas'!$E$4:$G$258,2,FALSE)</f>
        <v>0.2</v>
      </c>
      <c r="L937" s="57">
        <f t="shared" si="83"/>
        <v>0</v>
      </c>
      <c r="M937" s="8"/>
      <c r="N937" s="8"/>
      <c r="O937" s="8"/>
    </row>
    <row r="938" spans="1:15" x14ac:dyDescent="0.2">
      <c r="A938">
        <v>522</v>
      </c>
      <c r="B938" t="s">
        <v>1168</v>
      </c>
      <c r="C938" t="str">
        <f t="shared" si="80"/>
        <v>0504</v>
      </c>
      <c r="D938" t="str">
        <f t="shared" si="81"/>
        <v>6818</v>
      </c>
      <c r="E938" t="str">
        <f t="shared" si="82"/>
        <v>0000</v>
      </c>
      <c r="F938" t="s">
        <v>2173</v>
      </c>
      <c r="G938" s="8">
        <v>660</v>
      </c>
      <c r="H938" s="8">
        <v>0</v>
      </c>
      <c r="I938" s="8">
        <f t="shared" si="79"/>
        <v>0</v>
      </c>
      <c r="J938" s="56">
        <f>VLOOKUP(D938,'Lookup Areas'!$E$4:$G$258,2,FALSE)</f>
        <v>0.2</v>
      </c>
      <c r="L938" s="57">
        <f t="shared" si="83"/>
        <v>0</v>
      </c>
      <c r="M938" s="8"/>
      <c r="N938" s="8"/>
      <c r="O938" s="8"/>
    </row>
    <row r="939" spans="1:15" x14ac:dyDescent="0.2">
      <c r="A939">
        <v>823</v>
      </c>
      <c r="B939" t="s">
        <v>2388</v>
      </c>
      <c r="C939" t="str">
        <f t="shared" si="80"/>
        <v>1001</v>
      </c>
      <c r="D939" t="str">
        <f t="shared" si="81"/>
        <v>6818</v>
      </c>
      <c r="E939" t="str">
        <f t="shared" si="82"/>
        <v>0000</v>
      </c>
      <c r="F939" t="s">
        <v>2173</v>
      </c>
      <c r="G939" s="8">
        <v>0</v>
      </c>
      <c r="H939" s="8">
        <v>0</v>
      </c>
      <c r="I939" s="8">
        <f t="shared" si="79"/>
        <v>0</v>
      </c>
      <c r="J939" s="56">
        <f>VLOOKUP(D939,'Lookup Areas'!$E$4:$G$258,2,FALSE)</f>
        <v>0.2</v>
      </c>
      <c r="L939" s="57">
        <f t="shared" si="83"/>
        <v>0</v>
      </c>
      <c r="M939" s="8"/>
      <c r="N939" s="8"/>
      <c r="O939" s="8"/>
    </row>
    <row r="940" spans="1:15" x14ac:dyDescent="0.2">
      <c r="A940">
        <v>401</v>
      </c>
      <c r="B940" t="s">
        <v>1108</v>
      </c>
      <c r="C940" t="str">
        <f t="shared" si="80"/>
        <v>0205</v>
      </c>
      <c r="D940" t="str">
        <f t="shared" si="81"/>
        <v>6819</v>
      </c>
      <c r="E940" t="str">
        <f t="shared" si="82"/>
        <v>0006</v>
      </c>
      <c r="F940" t="s">
        <v>1678</v>
      </c>
      <c r="G940" s="8">
        <v>150000</v>
      </c>
      <c r="H940" s="8">
        <v>0</v>
      </c>
      <c r="I940" s="8">
        <f t="shared" si="79"/>
        <v>0</v>
      </c>
      <c r="J940" s="56">
        <f>VLOOKUP(D940,'Lookup Areas'!$E$4:$G$258,2,FALSE)</f>
        <v>0.2</v>
      </c>
      <c r="L940" s="57">
        <v>20000</v>
      </c>
      <c r="M940" s="8"/>
      <c r="N940" s="8"/>
      <c r="O940" s="8"/>
    </row>
    <row r="941" spans="1:15" x14ac:dyDescent="0.2">
      <c r="A941">
        <v>178</v>
      </c>
      <c r="B941" t="s">
        <v>1931</v>
      </c>
      <c r="C941" t="str">
        <f t="shared" si="80"/>
        <v>0201</v>
      </c>
      <c r="D941" t="str">
        <f t="shared" si="81"/>
        <v>7500</v>
      </c>
      <c r="E941" t="str">
        <f t="shared" si="82"/>
        <v>0008</v>
      </c>
      <c r="F941" t="s">
        <v>1932</v>
      </c>
      <c r="G941" s="8">
        <v>0</v>
      </c>
      <c r="H941" s="8">
        <v>0</v>
      </c>
      <c r="I941" s="8">
        <f t="shared" ref="I941:I987" si="84">H941*2</f>
        <v>0</v>
      </c>
      <c r="J941" s="56">
        <f>VLOOKUP(D941,'Lookup Areas'!$E$4:$G$258,2,FALSE)</f>
        <v>0</v>
      </c>
      <c r="L941" s="57">
        <f t="shared" si="83"/>
        <v>0</v>
      </c>
      <c r="M941" s="8"/>
      <c r="N941" s="8"/>
      <c r="O941" s="8"/>
    </row>
    <row r="942" spans="1:15" x14ac:dyDescent="0.2">
      <c r="A942">
        <v>824</v>
      </c>
      <c r="B942" t="s">
        <v>2389</v>
      </c>
      <c r="C942" t="str">
        <f t="shared" si="80"/>
        <v>1001</v>
      </c>
      <c r="D942" t="str">
        <f t="shared" si="81"/>
        <v>7500</v>
      </c>
      <c r="E942" t="str">
        <f t="shared" si="82"/>
        <v>0000</v>
      </c>
      <c r="F942" t="s">
        <v>2390</v>
      </c>
      <c r="G942" s="8">
        <v>0</v>
      </c>
      <c r="H942" s="8">
        <v>0</v>
      </c>
      <c r="I942" s="8">
        <f t="shared" si="84"/>
        <v>0</v>
      </c>
      <c r="J942" s="56">
        <f>VLOOKUP(D942,'Lookup Areas'!$E$4:$G$258,2,FALSE)</f>
        <v>0</v>
      </c>
      <c r="L942" s="57">
        <f t="shared" si="83"/>
        <v>0</v>
      </c>
      <c r="M942" s="8"/>
      <c r="N942" s="8"/>
      <c r="O942" s="8"/>
    </row>
    <row r="943" spans="1:15" x14ac:dyDescent="0.2">
      <c r="A943">
        <v>893</v>
      </c>
      <c r="B943" t="s">
        <v>2419</v>
      </c>
      <c r="C943" t="str">
        <f t="shared" si="80"/>
        <v>1011</v>
      </c>
      <c r="D943" t="str">
        <f t="shared" si="81"/>
        <v>7500</v>
      </c>
      <c r="E943" t="str">
        <f t="shared" si="82"/>
        <v>0000</v>
      </c>
      <c r="F943" t="s">
        <v>2390</v>
      </c>
      <c r="G943" s="8">
        <v>0</v>
      </c>
      <c r="H943" s="8">
        <v>0</v>
      </c>
      <c r="I943" s="8">
        <f t="shared" si="84"/>
        <v>0</v>
      </c>
      <c r="J943" s="56">
        <f>VLOOKUP(D943,'Lookup Areas'!$E$4:$G$258,2,FALSE)</f>
        <v>0</v>
      </c>
      <c r="L943" s="57">
        <f t="shared" si="83"/>
        <v>0</v>
      </c>
      <c r="M943" s="8"/>
      <c r="N943" s="8"/>
      <c r="O943" s="8"/>
    </row>
    <row r="944" spans="1:15" x14ac:dyDescent="0.2">
      <c r="A944">
        <v>1039</v>
      </c>
      <c r="B944" t="s">
        <v>2482</v>
      </c>
      <c r="C944" t="str">
        <f t="shared" si="80"/>
        <v>1201</v>
      </c>
      <c r="D944" t="str">
        <f t="shared" si="81"/>
        <v>7500</v>
      </c>
      <c r="E944" t="str">
        <f t="shared" si="82"/>
        <v>0000</v>
      </c>
      <c r="F944" t="s">
        <v>2390</v>
      </c>
      <c r="G944" s="8">
        <v>0</v>
      </c>
      <c r="H944" s="8">
        <v>0</v>
      </c>
      <c r="I944" s="8">
        <f t="shared" si="84"/>
        <v>0</v>
      </c>
      <c r="J944" s="56">
        <f>VLOOKUP(D944,'Lookup Areas'!$E$4:$G$258,2,FALSE)</f>
        <v>0</v>
      </c>
      <c r="L944" s="57">
        <f t="shared" si="83"/>
        <v>0</v>
      </c>
      <c r="M944" s="8"/>
      <c r="N944" s="8"/>
      <c r="O944" s="8"/>
    </row>
    <row r="945" spans="1:15" x14ac:dyDescent="0.2">
      <c r="A945">
        <v>48</v>
      </c>
      <c r="B945" t="s">
        <v>885</v>
      </c>
      <c r="C945" t="str">
        <f t="shared" si="80"/>
        <v>0101</v>
      </c>
      <c r="D945" t="str">
        <f t="shared" si="81"/>
        <v>7501</v>
      </c>
      <c r="E945" t="str">
        <f t="shared" si="82"/>
        <v>0000</v>
      </c>
      <c r="F945" t="s">
        <v>1801</v>
      </c>
      <c r="G945" s="8">
        <v>110</v>
      </c>
      <c r="H945" s="8">
        <v>0</v>
      </c>
      <c r="I945" s="8">
        <f t="shared" si="84"/>
        <v>0</v>
      </c>
      <c r="J945" s="56">
        <f>VLOOKUP(D945,'Lookup Areas'!$E$4:$G$258,2,FALSE)</f>
        <v>0</v>
      </c>
      <c r="L945" s="57">
        <f>G945</f>
        <v>110</v>
      </c>
      <c r="M945" s="8"/>
      <c r="N945" s="8"/>
      <c r="O945" s="8"/>
    </row>
    <row r="946" spans="1:15" x14ac:dyDescent="0.2">
      <c r="A946">
        <v>179</v>
      </c>
      <c r="B946" t="s">
        <v>958</v>
      </c>
      <c r="C946" t="str">
        <f t="shared" si="80"/>
        <v>0201</v>
      </c>
      <c r="D946" t="str">
        <f t="shared" si="81"/>
        <v>7501</v>
      </c>
      <c r="E946" t="str">
        <f t="shared" si="82"/>
        <v>0008</v>
      </c>
      <c r="F946" t="s">
        <v>1604</v>
      </c>
      <c r="G946" s="8">
        <v>110</v>
      </c>
      <c r="H946" s="8">
        <v>43784.4</v>
      </c>
      <c r="I946" s="8">
        <f t="shared" si="84"/>
        <v>87568.8</v>
      </c>
      <c r="J946" s="56">
        <f>VLOOKUP(D946,'Lookup Areas'!$E$4:$G$258,2,FALSE)</f>
        <v>0</v>
      </c>
      <c r="L946" s="57">
        <f t="shared" ref="L946:L964" si="85">G946</f>
        <v>110</v>
      </c>
      <c r="M946" s="8"/>
      <c r="N946" s="8"/>
      <c r="O946" s="8"/>
    </row>
    <row r="947" spans="1:15" x14ac:dyDescent="0.2">
      <c r="A947">
        <v>180</v>
      </c>
      <c r="B947" t="s">
        <v>1933</v>
      </c>
      <c r="C947" t="str">
        <f t="shared" si="80"/>
        <v>0201</v>
      </c>
      <c r="D947" t="str">
        <f t="shared" si="81"/>
        <v>7501</v>
      </c>
      <c r="E947" t="str">
        <f t="shared" si="82"/>
        <v>0009</v>
      </c>
      <c r="F947" t="s">
        <v>1934</v>
      </c>
      <c r="G947" s="8">
        <v>0</v>
      </c>
      <c r="H947" s="8">
        <v>0</v>
      </c>
      <c r="I947" s="8">
        <f t="shared" si="84"/>
        <v>0</v>
      </c>
      <c r="J947" s="56">
        <f>VLOOKUP(D947,'Lookup Areas'!$E$4:$G$258,2,FALSE)</f>
        <v>0</v>
      </c>
      <c r="L947" s="57">
        <f t="shared" si="85"/>
        <v>0</v>
      </c>
      <c r="M947" s="8"/>
      <c r="N947" s="8"/>
      <c r="O947" s="8"/>
    </row>
    <row r="948" spans="1:15" x14ac:dyDescent="0.2">
      <c r="A948">
        <v>234</v>
      </c>
      <c r="B948" t="s">
        <v>1000</v>
      </c>
      <c r="C948" t="str">
        <f t="shared" si="80"/>
        <v>0202</v>
      </c>
      <c r="D948" t="str">
        <f t="shared" si="81"/>
        <v>7501</v>
      </c>
      <c r="E948" t="str">
        <f t="shared" si="82"/>
        <v>0000</v>
      </c>
      <c r="F948" t="s">
        <v>1801</v>
      </c>
      <c r="G948" s="8">
        <v>110</v>
      </c>
      <c r="H948" s="8">
        <v>0</v>
      </c>
      <c r="I948" s="8">
        <f t="shared" si="84"/>
        <v>0</v>
      </c>
      <c r="J948" s="56">
        <f>VLOOKUP(D948,'Lookup Areas'!$E$4:$G$258,2,FALSE)</f>
        <v>0</v>
      </c>
      <c r="L948" s="57">
        <f t="shared" si="85"/>
        <v>110</v>
      </c>
      <c r="M948" s="8"/>
      <c r="N948" s="8"/>
      <c r="O948" s="8"/>
    </row>
    <row r="949" spans="1:15" x14ac:dyDescent="0.2">
      <c r="A949">
        <v>266</v>
      </c>
      <c r="B949" t="s">
        <v>1023</v>
      </c>
      <c r="C949" t="str">
        <f t="shared" si="80"/>
        <v>0203</v>
      </c>
      <c r="D949" t="str">
        <f t="shared" si="81"/>
        <v>7501</v>
      </c>
      <c r="E949" t="str">
        <f t="shared" si="82"/>
        <v>0000</v>
      </c>
      <c r="F949" t="s">
        <v>1801</v>
      </c>
      <c r="G949" s="8">
        <v>110</v>
      </c>
      <c r="H949" s="8">
        <v>0</v>
      </c>
      <c r="I949" s="8">
        <f t="shared" si="84"/>
        <v>0</v>
      </c>
      <c r="J949" s="56">
        <f>VLOOKUP(D949,'Lookup Areas'!$E$4:$G$258,2,FALSE)</f>
        <v>0</v>
      </c>
      <c r="L949" s="57">
        <f t="shared" si="85"/>
        <v>110</v>
      </c>
      <c r="M949" s="8"/>
      <c r="N949" s="8"/>
      <c r="O949" s="8"/>
    </row>
    <row r="950" spans="1:15" x14ac:dyDescent="0.2">
      <c r="A950">
        <v>402</v>
      </c>
      <c r="B950" t="s">
        <v>1109</v>
      </c>
      <c r="C950" t="str">
        <f t="shared" si="80"/>
        <v>0205</v>
      </c>
      <c r="D950" t="str">
        <f t="shared" si="81"/>
        <v>7501</v>
      </c>
      <c r="E950" t="str">
        <f t="shared" si="82"/>
        <v>0005</v>
      </c>
      <c r="F950" t="s">
        <v>1679</v>
      </c>
      <c r="G950" s="8">
        <v>110</v>
      </c>
      <c r="H950" s="8">
        <v>0</v>
      </c>
      <c r="I950" s="8">
        <f t="shared" si="84"/>
        <v>0</v>
      </c>
      <c r="J950" s="56">
        <f>VLOOKUP(D950,'Lookup Areas'!$E$4:$G$258,2,FALSE)</f>
        <v>0</v>
      </c>
      <c r="L950" s="57">
        <f t="shared" si="85"/>
        <v>110</v>
      </c>
      <c r="M950" s="8"/>
      <c r="N950" s="8"/>
      <c r="O950" s="8"/>
    </row>
    <row r="951" spans="1:15" x14ac:dyDescent="0.2">
      <c r="A951">
        <v>403</v>
      </c>
      <c r="B951" t="s">
        <v>1110</v>
      </c>
      <c r="C951" t="str">
        <f t="shared" si="80"/>
        <v>0205</v>
      </c>
      <c r="D951" t="str">
        <f t="shared" si="81"/>
        <v>7501</v>
      </c>
      <c r="E951" t="str">
        <f t="shared" si="82"/>
        <v>0006</v>
      </c>
      <c r="F951" t="s">
        <v>1680</v>
      </c>
      <c r="G951" s="8">
        <v>110</v>
      </c>
      <c r="H951" s="8">
        <v>26777.88</v>
      </c>
      <c r="I951" s="8">
        <f t="shared" si="84"/>
        <v>53555.76</v>
      </c>
      <c r="J951" s="56">
        <f>VLOOKUP(D951,'Lookup Areas'!$E$4:$G$258,2,FALSE)</f>
        <v>0</v>
      </c>
      <c r="L951" s="57">
        <f t="shared" si="85"/>
        <v>110</v>
      </c>
      <c r="M951" s="8"/>
      <c r="N951" s="8"/>
      <c r="O951" s="8"/>
    </row>
    <row r="952" spans="1:15" x14ac:dyDescent="0.2">
      <c r="A952">
        <v>455</v>
      </c>
      <c r="B952" t="s">
        <v>1134</v>
      </c>
      <c r="C952" t="str">
        <f t="shared" si="80"/>
        <v>0301</v>
      </c>
      <c r="D952" t="str">
        <f t="shared" si="81"/>
        <v>7501</v>
      </c>
      <c r="E952" t="str">
        <f t="shared" si="82"/>
        <v>0000</v>
      </c>
      <c r="F952" t="s">
        <v>1801</v>
      </c>
      <c r="G952" s="8">
        <v>110</v>
      </c>
      <c r="H952" s="8">
        <v>0</v>
      </c>
      <c r="I952" s="8">
        <f t="shared" si="84"/>
        <v>0</v>
      </c>
      <c r="J952" s="56">
        <f>VLOOKUP(D952,'Lookup Areas'!$E$4:$G$258,2,FALSE)</f>
        <v>0</v>
      </c>
      <c r="L952" s="57">
        <f t="shared" si="85"/>
        <v>110</v>
      </c>
      <c r="M952" s="8"/>
      <c r="N952" s="8"/>
      <c r="O952" s="8"/>
    </row>
    <row r="953" spans="1:15" x14ac:dyDescent="0.2">
      <c r="A953">
        <v>478</v>
      </c>
      <c r="B953" t="s">
        <v>1147</v>
      </c>
      <c r="C953" t="str">
        <f t="shared" si="80"/>
        <v>0501</v>
      </c>
      <c r="D953" t="str">
        <f t="shared" si="81"/>
        <v>7501</v>
      </c>
      <c r="E953" t="str">
        <f t="shared" si="82"/>
        <v>0000</v>
      </c>
      <c r="F953" t="s">
        <v>1801</v>
      </c>
      <c r="G953" s="8">
        <v>39730</v>
      </c>
      <c r="H953" s="8">
        <v>0</v>
      </c>
      <c r="I953" s="8">
        <f t="shared" si="84"/>
        <v>0</v>
      </c>
      <c r="J953" s="56">
        <f>VLOOKUP(D953,'Lookup Areas'!$E$4:$G$258,2,FALSE)</f>
        <v>0</v>
      </c>
      <c r="L953" s="57">
        <f t="shared" si="85"/>
        <v>39730</v>
      </c>
      <c r="M953" s="8"/>
      <c r="N953" s="8"/>
      <c r="O953" s="8"/>
    </row>
    <row r="954" spans="1:15" x14ac:dyDescent="0.2">
      <c r="A954">
        <v>513</v>
      </c>
      <c r="B954" t="s">
        <v>1161</v>
      </c>
      <c r="C954" t="str">
        <f t="shared" si="80"/>
        <v>0503</v>
      </c>
      <c r="D954" t="str">
        <f t="shared" si="81"/>
        <v>7501</v>
      </c>
      <c r="E954" t="str">
        <f t="shared" si="82"/>
        <v>0000</v>
      </c>
      <c r="F954" t="s">
        <v>1801</v>
      </c>
      <c r="G954" s="8">
        <v>110</v>
      </c>
      <c r="H954" s="8">
        <v>0</v>
      </c>
      <c r="I954" s="8">
        <f t="shared" si="84"/>
        <v>0</v>
      </c>
      <c r="J954" s="56">
        <f>VLOOKUP(D954,'Lookup Areas'!$E$4:$G$258,2,FALSE)</f>
        <v>0</v>
      </c>
      <c r="L954" s="57">
        <f t="shared" si="85"/>
        <v>110</v>
      </c>
      <c r="M954" s="8"/>
      <c r="N954" s="8"/>
      <c r="O954" s="8"/>
    </row>
    <row r="955" spans="1:15" x14ac:dyDescent="0.2">
      <c r="A955">
        <v>580</v>
      </c>
      <c r="B955" t="s">
        <v>1204</v>
      </c>
      <c r="C955" t="str">
        <f t="shared" si="80"/>
        <v>0507</v>
      </c>
      <c r="D955" t="str">
        <f t="shared" si="81"/>
        <v>7501</v>
      </c>
      <c r="E955" t="str">
        <f t="shared" si="82"/>
        <v>0011</v>
      </c>
      <c r="F955" t="s">
        <v>1703</v>
      </c>
      <c r="G955" s="8">
        <v>110</v>
      </c>
      <c r="H955" s="8">
        <v>4124.1099999999997</v>
      </c>
      <c r="I955" s="8">
        <f t="shared" si="84"/>
        <v>8248.2199999999993</v>
      </c>
      <c r="J955" s="56">
        <f>VLOOKUP(D955,'Lookup Areas'!$E$4:$G$258,2,FALSE)</f>
        <v>0</v>
      </c>
      <c r="L955" s="57">
        <f t="shared" si="85"/>
        <v>110</v>
      </c>
      <c r="M955" s="8"/>
      <c r="N955" s="8"/>
      <c r="O955" s="8"/>
    </row>
    <row r="956" spans="1:15" x14ac:dyDescent="0.2">
      <c r="A956">
        <v>605</v>
      </c>
      <c r="B956" t="s">
        <v>1221</v>
      </c>
      <c r="C956" t="str">
        <f t="shared" si="80"/>
        <v>0601</v>
      </c>
      <c r="D956" t="str">
        <f t="shared" si="81"/>
        <v>7501</v>
      </c>
      <c r="E956" t="str">
        <f t="shared" si="82"/>
        <v>0000</v>
      </c>
      <c r="F956" t="s">
        <v>1801</v>
      </c>
      <c r="G956" s="8">
        <v>110</v>
      </c>
      <c r="H956" s="8">
        <v>0</v>
      </c>
      <c r="I956" s="8">
        <f t="shared" si="84"/>
        <v>0</v>
      </c>
      <c r="J956" s="56">
        <f>VLOOKUP(D956,'Lookup Areas'!$E$4:$G$258,2,FALSE)</f>
        <v>0</v>
      </c>
      <c r="L956" s="57">
        <f t="shared" si="85"/>
        <v>110</v>
      </c>
      <c r="M956" s="8"/>
      <c r="N956" s="8"/>
      <c r="O956" s="8"/>
    </row>
    <row r="957" spans="1:15" x14ac:dyDescent="0.2">
      <c r="A957">
        <v>642</v>
      </c>
      <c r="B957" t="s">
        <v>1247</v>
      </c>
      <c r="C957" t="str">
        <f t="shared" si="80"/>
        <v>0701</v>
      </c>
      <c r="D957" t="str">
        <f t="shared" si="81"/>
        <v>7501</v>
      </c>
      <c r="E957" t="str">
        <f t="shared" si="82"/>
        <v>0000</v>
      </c>
      <c r="F957" t="s">
        <v>1801</v>
      </c>
      <c r="G957" s="8">
        <v>110</v>
      </c>
      <c r="H957" s="8">
        <v>0</v>
      </c>
      <c r="I957" s="8">
        <f t="shared" si="84"/>
        <v>0</v>
      </c>
      <c r="J957" s="56">
        <f>VLOOKUP(D957,'Lookup Areas'!$E$4:$G$258,2,FALSE)</f>
        <v>0</v>
      </c>
      <c r="L957" s="57">
        <f t="shared" si="85"/>
        <v>110</v>
      </c>
      <c r="M957" s="8"/>
      <c r="N957" s="8"/>
      <c r="O957" s="8"/>
    </row>
    <row r="958" spans="1:15" x14ac:dyDescent="0.2">
      <c r="A958">
        <v>677</v>
      </c>
      <c r="B958" t="s">
        <v>1261</v>
      </c>
      <c r="C958" t="str">
        <f t="shared" si="80"/>
        <v>0704</v>
      </c>
      <c r="D958" t="str">
        <f t="shared" si="81"/>
        <v>7501</v>
      </c>
      <c r="E958" t="str">
        <f t="shared" si="82"/>
        <v>0000</v>
      </c>
      <c r="F958" t="s">
        <v>1801</v>
      </c>
      <c r="G958" s="8">
        <v>110</v>
      </c>
      <c r="H958" s="8">
        <v>0</v>
      </c>
      <c r="I958" s="8">
        <f t="shared" si="84"/>
        <v>0</v>
      </c>
      <c r="J958" s="56">
        <f>VLOOKUP(D958,'Lookup Areas'!$E$4:$G$258,2,FALSE)</f>
        <v>0</v>
      </c>
      <c r="L958" s="57">
        <f t="shared" si="85"/>
        <v>110</v>
      </c>
      <c r="M958" s="8"/>
      <c r="N958" s="8"/>
      <c r="O958" s="8"/>
    </row>
    <row r="959" spans="1:15" x14ac:dyDescent="0.2">
      <c r="A959">
        <v>730</v>
      </c>
      <c r="B959" t="s">
        <v>1295</v>
      </c>
      <c r="C959" t="str">
        <f t="shared" si="80"/>
        <v>0801</v>
      </c>
      <c r="D959" t="str">
        <f t="shared" si="81"/>
        <v>7501</v>
      </c>
      <c r="E959" t="str">
        <f t="shared" si="82"/>
        <v>0015</v>
      </c>
      <c r="F959" t="s">
        <v>2329</v>
      </c>
      <c r="G959" s="8">
        <v>67850</v>
      </c>
      <c r="H959" s="8">
        <v>0</v>
      </c>
      <c r="I959" s="8">
        <f t="shared" si="84"/>
        <v>0</v>
      </c>
      <c r="J959" s="56">
        <f>VLOOKUP(D959,'Lookup Areas'!$E$4:$G$258,2,FALSE)</f>
        <v>0</v>
      </c>
      <c r="L959" s="57">
        <f t="shared" si="85"/>
        <v>67850</v>
      </c>
      <c r="M959" s="8"/>
      <c r="N959" s="8"/>
      <c r="O959" s="8"/>
    </row>
    <row r="960" spans="1:15" x14ac:dyDescent="0.2">
      <c r="A960">
        <v>731</v>
      </c>
      <c r="B960" t="s">
        <v>1296</v>
      </c>
      <c r="C960" t="str">
        <f t="shared" si="80"/>
        <v>0801</v>
      </c>
      <c r="D960" t="str">
        <f t="shared" si="81"/>
        <v>7501</v>
      </c>
      <c r="E960" t="str">
        <f t="shared" si="82"/>
        <v>0016</v>
      </c>
      <c r="F960" t="s">
        <v>2330</v>
      </c>
      <c r="G960" s="8">
        <v>110</v>
      </c>
      <c r="H960" s="8">
        <v>0</v>
      </c>
      <c r="I960" s="8">
        <f t="shared" si="84"/>
        <v>0</v>
      </c>
      <c r="J960" s="56">
        <f>VLOOKUP(D960,'Lookup Areas'!$E$4:$G$258,2,FALSE)</f>
        <v>0</v>
      </c>
      <c r="L960" s="57">
        <f t="shared" si="85"/>
        <v>110</v>
      </c>
      <c r="M960" s="8"/>
      <c r="N960" s="8"/>
      <c r="O960" s="8"/>
    </row>
    <row r="961" spans="1:15" x14ac:dyDescent="0.2">
      <c r="A961">
        <v>825</v>
      </c>
      <c r="B961" t="s">
        <v>1346</v>
      </c>
      <c r="C961" t="str">
        <f t="shared" si="80"/>
        <v>1001</v>
      </c>
      <c r="D961" t="str">
        <f t="shared" si="81"/>
        <v>7501</v>
      </c>
      <c r="E961" t="str">
        <f t="shared" si="82"/>
        <v>0000</v>
      </c>
      <c r="F961" t="s">
        <v>1801</v>
      </c>
      <c r="G961" s="8">
        <v>110</v>
      </c>
      <c r="H961" s="8">
        <v>0</v>
      </c>
      <c r="I961" s="8">
        <f t="shared" si="84"/>
        <v>0</v>
      </c>
      <c r="J961" s="56">
        <f>VLOOKUP(D961,'Lookup Areas'!$E$4:$G$258,2,FALSE)</f>
        <v>0</v>
      </c>
      <c r="L961" s="57">
        <f t="shared" si="85"/>
        <v>110</v>
      </c>
      <c r="M961" s="8"/>
      <c r="N961" s="8"/>
      <c r="O961" s="8"/>
    </row>
    <row r="962" spans="1:15" x14ac:dyDescent="0.2">
      <c r="A962">
        <v>894</v>
      </c>
      <c r="B962" t="s">
        <v>1395</v>
      </c>
      <c r="C962" t="str">
        <f t="shared" si="80"/>
        <v>1011</v>
      </c>
      <c r="D962" t="str">
        <f t="shared" si="81"/>
        <v>7501</v>
      </c>
      <c r="E962" t="str">
        <f t="shared" si="82"/>
        <v>0000</v>
      </c>
      <c r="F962" t="s">
        <v>1801</v>
      </c>
      <c r="G962" s="8">
        <v>110</v>
      </c>
      <c r="H962" s="8">
        <v>2944.92</v>
      </c>
      <c r="I962" s="8">
        <f t="shared" si="84"/>
        <v>5889.84</v>
      </c>
      <c r="J962" s="56">
        <f>VLOOKUP(D962,'Lookup Areas'!$E$4:$G$258,2,FALSE)</f>
        <v>0</v>
      </c>
      <c r="L962" s="57">
        <f t="shared" si="85"/>
        <v>110</v>
      </c>
      <c r="M962" s="8"/>
      <c r="N962" s="8"/>
      <c r="O962" s="8"/>
    </row>
    <row r="963" spans="1:15" x14ac:dyDescent="0.2">
      <c r="A963">
        <v>961</v>
      </c>
      <c r="B963" t="s">
        <v>1440</v>
      </c>
      <c r="C963" t="str">
        <f t="shared" si="80"/>
        <v>1101</v>
      </c>
      <c r="D963" t="str">
        <f t="shared" si="81"/>
        <v>7501</v>
      </c>
      <c r="E963" t="str">
        <f t="shared" si="82"/>
        <v>0000</v>
      </c>
      <c r="F963" t="s">
        <v>1801</v>
      </c>
      <c r="G963" s="8">
        <v>45020</v>
      </c>
      <c r="H963" s="8">
        <v>0</v>
      </c>
      <c r="I963" s="8">
        <f t="shared" si="84"/>
        <v>0</v>
      </c>
      <c r="J963" s="56">
        <f>VLOOKUP(D963,'Lookup Areas'!$E$4:$G$258,2,FALSE)</f>
        <v>0</v>
      </c>
      <c r="L963" s="57">
        <f t="shared" si="85"/>
        <v>45020</v>
      </c>
      <c r="M963" s="8"/>
      <c r="N963" s="8"/>
      <c r="O963" s="8"/>
    </row>
    <row r="964" spans="1:15" x14ac:dyDescent="0.2">
      <c r="A964">
        <v>1040</v>
      </c>
      <c r="B964" t="s">
        <v>1496</v>
      </c>
      <c r="C964" t="str">
        <f t="shared" si="80"/>
        <v>1201</v>
      </c>
      <c r="D964" t="str">
        <f t="shared" si="81"/>
        <v>7501</v>
      </c>
      <c r="E964" t="str">
        <f t="shared" si="82"/>
        <v>0000</v>
      </c>
      <c r="F964" t="s">
        <v>1801</v>
      </c>
      <c r="G964" s="8">
        <v>36440</v>
      </c>
      <c r="H964" s="8">
        <v>0</v>
      </c>
      <c r="I964" s="8">
        <f t="shared" si="84"/>
        <v>0</v>
      </c>
      <c r="J964" s="56">
        <f>VLOOKUP(D964,'Lookup Areas'!$E$4:$G$258,2,FALSE)</f>
        <v>0</v>
      </c>
      <c r="L964" s="57">
        <f t="shared" si="85"/>
        <v>36440</v>
      </c>
      <c r="M964" s="8"/>
      <c r="N964" s="8"/>
      <c r="O964" s="8"/>
    </row>
    <row r="965" spans="1:15" x14ac:dyDescent="0.2">
      <c r="A965">
        <v>49</v>
      </c>
      <c r="B965" t="s">
        <v>886</v>
      </c>
      <c r="C965" t="str">
        <f t="shared" si="80"/>
        <v>0101</v>
      </c>
      <c r="D965" t="str">
        <f t="shared" si="81"/>
        <v>7502</v>
      </c>
      <c r="E965" t="str">
        <f t="shared" si="82"/>
        <v>0000</v>
      </c>
      <c r="F965" t="s">
        <v>672</v>
      </c>
      <c r="G965" s="8">
        <v>3260</v>
      </c>
      <c r="H965" s="8">
        <v>0</v>
      </c>
      <c r="I965" s="8">
        <f t="shared" si="84"/>
        <v>0</v>
      </c>
      <c r="J965" s="56">
        <f>VLOOKUP(D965,'Lookup Areas'!$E$4:$G$258,2,FALSE)</f>
        <v>0</v>
      </c>
      <c r="L965" s="57">
        <f>G965</f>
        <v>3260</v>
      </c>
      <c r="M965" s="8"/>
      <c r="N965" s="8"/>
      <c r="O965" s="8"/>
    </row>
    <row r="966" spans="1:15" x14ac:dyDescent="0.2">
      <c r="A966">
        <v>181</v>
      </c>
      <c r="B966" t="s">
        <v>959</v>
      </c>
      <c r="C966" t="str">
        <f t="shared" si="80"/>
        <v>0201</v>
      </c>
      <c r="D966" t="str">
        <f t="shared" si="81"/>
        <v>7502</v>
      </c>
      <c r="E966" t="str">
        <f t="shared" si="82"/>
        <v>0007</v>
      </c>
      <c r="F966" t="s">
        <v>672</v>
      </c>
      <c r="G966" s="8">
        <v>44850</v>
      </c>
      <c r="H966" s="8">
        <v>0</v>
      </c>
      <c r="I966" s="8">
        <f t="shared" si="84"/>
        <v>0</v>
      </c>
      <c r="J966" s="56">
        <f>VLOOKUP(D966,'Lookup Areas'!$E$4:$G$258,2,FALSE)</f>
        <v>0</v>
      </c>
      <c r="L966" s="57">
        <f t="shared" ref="L966:L987" si="86">G966</f>
        <v>44850</v>
      </c>
      <c r="M966" s="8"/>
      <c r="N966" s="8"/>
      <c r="O966" s="8"/>
    </row>
    <row r="967" spans="1:15" x14ac:dyDescent="0.2">
      <c r="A967">
        <v>182</v>
      </c>
      <c r="B967" t="s">
        <v>960</v>
      </c>
      <c r="C967" t="str">
        <f t="shared" si="80"/>
        <v>0201</v>
      </c>
      <c r="D967" t="str">
        <f t="shared" si="81"/>
        <v>7502</v>
      </c>
      <c r="E967" t="str">
        <f t="shared" si="82"/>
        <v>0008</v>
      </c>
      <c r="F967" t="s">
        <v>672</v>
      </c>
      <c r="G967" s="8">
        <v>36170</v>
      </c>
      <c r="H967" s="8">
        <v>0</v>
      </c>
      <c r="I967" s="8">
        <f t="shared" si="84"/>
        <v>0</v>
      </c>
      <c r="J967" s="56">
        <f>VLOOKUP(D967,'Lookup Areas'!$E$4:$G$258,2,FALSE)</f>
        <v>0</v>
      </c>
      <c r="L967" s="57">
        <f t="shared" si="86"/>
        <v>36170</v>
      </c>
      <c r="M967" s="8"/>
      <c r="N967" s="8"/>
      <c r="O967" s="8"/>
    </row>
    <row r="968" spans="1:15" x14ac:dyDescent="0.2">
      <c r="A968">
        <v>183</v>
      </c>
      <c r="B968" t="s">
        <v>1935</v>
      </c>
      <c r="C968" t="str">
        <f t="shared" ref="C968:C987" si="87">LEFT(B968,4)</f>
        <v>0201</v>
      </c>
      <c r="D968" t="str">
        <f t="shared" ref="D968:D987" si="88">MID(B968,6,4)</f>
        <v>7502</v>
      </c>
      <c r="E968" t="str">
        <f t="shared" ref="E968:E987" si="89">RIGHT(B968,4)</f>
        <v>0009</v>
      </c>
      <c r="F968" t="s">
        <v>672</v>
      </c>
      <c r="G968" s="8">
        <v>0</v>
      </c>
      <c r="H968" s="8">
        <v>0</v>
      </c>
      <c r="I968" s="8">
        <f t="shared" si="84"/>
        <v>0</v>
      </c>
      <c r="J968" s="56">
        <f>VLOOKUP(D968,'Lookup Areas'!$E$4:$G$258,2,FALSE)</f>
        <v>0</v>
      </c>
      <c r="L968" s="57">
        <f t="shared" si="86"/>
        <v>0</v>
      </c>
      <c r="M968" s="8"/>
      <c r="N968" s="8"/>
      <c r="O968" s="8"/>
    </row>
    <row r="969" spans="1:15" x14ac:dyDescent="0.2">
      <c r="A969">
        <v>235</v>
      </c>
      <c r="B969" t="s">
        <v>1966</v>
      </c>
      <c r="C969" t="str">
        <f t="shared" si="87"/>
        <v>0202</v>
      </c>
      <c r="D969" t="str">
        <f t="shared" si="88"/>
        <v>7502</v>
      </c>
      <c r="E969" t="str">
        <f t="shared" si="89"/>
        <v>0000</v>
      </c>
      <c r="F969" t="s">
        <v>672</v>
      </c>
      <c r="G969" s="8">
        <v>0</v>
      </c>
      <c r="H969" s="8">
        <v>0</v>
      </c>
      <c r="I969" s="8">
        <f t="shared" si="84"/>
        <v>0</v>
      </c>
      <c r="J969" s="56">
        <f>VLOOKUP(D969,'Lookup Areas'!$E$4:$G$258,2,FALSE)</f>
        <v>0</v>
      </c>
      <c r="L969" s="57">
        <f t="shared" si="86"/>
        <v>0</v>
      </c>
      <c r="M969" s="8"/>
      <c r="N969" s="8"/>
      <c r="O969" s="8"/>
    </row>
    <row r="970" spans="1:15" x14ac:dyDescent="0.2">
      <c r="A970">
        <v>267</v>
      </c>
      <c r="B970" t="s">
        <v>1978</v>
      </c>
      <c r="C970" t="str">
        <f t="shared" si="87"/>
        <v>0203</v>
      </c>
      <c r="D970" t="str">
        <f t="shared" si="88"/>
        <v>7502</v>
      </c>
      <c r="E970" t="str">
        <f t="shared" si="89"/>
        <v>0000</v>
      </c>
      <c r="F970" t="s">
        <v>672</v>
      </c>
      <c r="G970" s="8">
        <v>0</v>
      </c>
      <c r="H970" s="8">
        <v>0</v>
      </c>
      <c r="I970" s="8">
        <f t="shared" si="84"/>
        <v>0</v>
      </c>
      <c r="J970" s="56">
        <f>VLOOKUP(D970,'Lookup Areas'!$E$4:$G$258,2,FALSE)</f>
        <v>0</v>
      </c>
      <c r="L970" s="57">
        <f t="shared" si="86"/>
        <v>0</v>
      </c>
      <c r="M970" s="8"/>
      <c r="N970" s="8"/>
      <c r="O970" s="8"/>
    </row>
    <row r="971" spans="1:15" x14ac:dyDescent="0.2">
      <c r="A971">
        <v>404</v>
      </c>
      <c r="B971" t="s">
        <v>2081</v>
      </c>
      <c r="C971" t="str">
        <f t="shared" si="87"/>
        <v>0205</v>
      </c>
      <c r="D971" t="str">
        <f t="shared" si="88"/>
        <v>7502</v>
      </c>
      <c r="E971" t="str">
        <f t="shared" si="89"/>
        <v>0005</v>
      </c>
      <c r="F971" t="s">
        <v>672</v>
      </c>
      <c r="G971" s="8">
        <v>0</v>
      </c>
      <c r="H971" s="8">
        <v>0</v>
      </c>
      <c r="I971" s="8">
        <f t="shared" si="84"/>
        <v>0</v>
      </c>
      <c r="J971" s="56">
        <f>VLOOKUP(D971,'Lookup Areas'!$E$4:$G$258,2,FALSE)</f>
        <v>0</v>
      </c>
      <c r="L971" s="57">
        <f t="shared" si="86"/>
        <v>0</v>
      </c>
      <c r="M971" s="8"/>
      <c r="N971" s="8"/>
      <c r="O971" s="8"/>
    </row>
    <row r="972" spans="1:15" x14ac:dyDescent="0.2">
      <c r="A972">
        <v>405</v>
      </c>
      <c r="B972" t="s">
        <v>1111</v>
      </c>
      <c r="C972" t="str">
        <f t="shared" si="87"/>
        <v>0205</v>
      </c>
      <c r="D972" t="str">
        <f t="shared" si="88"/>
        <v>7502</v>
      </c>
      <c r="E972" t="str">
        <f t="shared" si="89"/>
        <v>0006</v>
      </c>
      <c r="F972" t="s">
        <v>672</v>
      </c>
      <c r="G972" s="8">
        <v>18400</v>
      </c>
      <c r="H972" s="8">
        <v>0</v>
      </c>
      <c r="I972" s="8">
        <f t="shared" si="84"/>
        <v>0</v>
      </c>
      <c r="J972" s="56">
        <f>VLOOKUP(D972,'Lookup Areas'!$E$4:$G$258,2,FALSE)</f>
        <v>0</v>
      </c>
      <c r="L972" s="57">
        <f t="shared" si="86"/>
        <v>18400</v>
      </c>
      <c r="M972" s="8"/>
      <c r="N972" s="8"/>
      <c r="O972" s="8"/>
    </row>
    <row r="973" spans="1:15" x14ac:dyDescent="0.2">
      <c r="A973">
        <v>456</v>
      </c>
      <c r="B973" t="s">
        <v>1135</v>
      </c>
      <c r="C973" t="str">
        <f t="shared" si="87"/>
        <v>0301</v>
      </c>
      <c r="D973" t="str">
        <f t="shared" si="88"/>
        <v>7502</v>
      </c>
      <c r="E973" t="str">
        <f t="shared" si="89"/>
        <v>0000</v>
      </c>
      <c r="F973" t="s">
        <v>672</v>
      </c>
      <c r="G973" s="8">
        <v>6290</v>
      </c>
      <c r="H973" s="8">
        <v>0</v>
      </c>
      <c r="I973" s="8">
        <f t="shared" si="84"/>
        <v>0</v>
      </c>
      <c r="J973" s="56">
        <f>VLOOKUP(D973,'Lookup Areas'!$E$4:$G$258,2,FALSE)</f>
        <v>0</v>
      </c>
      <c r="L973" s="57">
        <f t="shared" si="86"/>
        <v>6290</v>
      </c>
      <c r="M973" s="8"/>
      <c r="N973" s="8"/>
      <c r="O973" s="8"/>
    </row>
    <row r="974" spans="1:15" x14ac:dyDescent="0.2">
      <c r="A974">
        <v>479</v>
      </c>
      <c r="B974" t="s">
        <v>1148</v>
      </c>
      <c r="C974" t="str">
        <f t="shared" si="87"/>
        <v>0501</v>
      </c>
      <c r="D974" t="str">
        <f t="shared" si="88"/>
        <v>7502</v>
      </c>
      <c r="E974" t="str">
        <f t="shared" si="89"/>
        <v>0000</v>
      </c>
      <c r="F974" t="s">
        <v>672</v>
      </c>
      <c r="G974" s="8">
        <v>10900</v>
      </c>
      <c r="H974" s="8">
        <v>0</v>
      </c>
      <c r="I974" s="8">
        <f t="shared" si="84"/>
        <v>0</v>
      </c>
      <c r="J974" s="56">
        <f>VLOOKUP(D974,'Lookup Areas'!$E$4:$G$258,2,FALSE)</f>
        <v>0</v>
      </c>
      <c r="L974" s="57">
        <f t="shared" si="86"/>
        <v>10900</v>
      </c>
      <c r="M974" s="8"/>
      <c r="N974" s="8"/>
      <c r="O974" s="8"/>
    </row>
    <row r="975" spans="1:15" x14ac:dyDescent="0.2">
      <c r="A975">
        <v>514</v>
      </c>
      <c r="B975" t="s">
        <v>1162</v>
      </c>
      <c r="C975" t="str">
        <f t="shared" si="87"/>
        <v>0503</v>
      </c>
      <c r="D975" t="str">
        <f t="shared" si="88"/>
        <v>7502</v>
      </c>
      <c r="E975" t="str">
        <f t="shared" si="89"/>
        <v>0000</v>
      </c>
      <c r="F975" t="s">
        <v>672</v>
      </c>
      <c r="G975" s="8">
        <v>2810</v>
      </c>
      <c r="H975" s="8">
        <v>0</v>
      </c>
      <c r="I975" s="8">
        <f t="shared" si="84"/>
        <v>0</v>
      </c>
      <c r="J975" s="56">
        <f>VLOOKUP(D975,'Lookup Areas'!$E$4:$G$258,2,FALSE)</f>
        <v>0</v>
      </c>
      <c r="L975" s="57">
        <f t="shared" si="86"/>
        <v>2810</v>
      </c>
      <c r="M975" s="8"/>
      <c r="N975" s="8"/>
      <c r="O975" s="8"/>
    </row>
    <row r="976" spans="1:15" x14ac:dyDescent="0.2">
      <c r="A976">
        <v>581</v>
      </c>
      <c r="B976" t="s">
        <v>1205</v>
      </c>
      <c r="C976" t="str">
        <f t="shared" si="87"/>
        <v>0507</v>
      </c>
      <c r="D976" t="str">
        <f t="shared" si="88"/>
        <v>7502</v>
      </c>
      <c r="E976" t="str">
        <f t="shared" si="89"/>
        <v>0011</v>
      </c>
      <c r="F976" t="s">
        <v>672</v>
      </c>
      <c r="G976" s="8">
        <v>34250</v>
      </c>
      <c r="H976" s="8">
        <v>0</v>
      </c>
      <c r="I976" s="8">
        <f t="shared" si="84"/>
        <v>0</v>
      </c>
      <c r="J976" s="56">
        <f>VLOOKUP(D976,'Lookup Areas'!$E$4:$G$258,2,FALSE)</f>
        <v>0</v>
      </c>
      <c r="L976" s="57">
        <f t="shared" si="86"/>
        <v>34250</v>
      </c>
      <c r="M976" s="8"/>
      <c r="N976" s="8"/>
      <c r="O976" s="8"/>
    </row>
    <row r="977" spans="1:15" x14ac:dyDescent="0.2">
      <c r="A977">
        <v>606</v>
      </c>
      <c r="B977" t="s">
        <v>1222</v>
      </c>
      <c r="C977" t="str">
        <f t="shared" si="87"/>
        <v>0601</v>
      </c>
      <c r="D977" t="str">
        <f t="shared" si="88"/>
        <v>7502</v>
      </c>
      <c r="E977" t="str">
        <f t="shared" si="89"/>
        <v>0000</v>
      </c>
      <c r="F977" t="s">
        <v>672</v>
      </c>
      <c r="G977" s="8">
        <v>1890</v>
      </c>
      <c r="H977" s="8">
        <v>0</v>
      </c>
      <c r="I977" s="8">
        <f t="shared" si="84"/>
        <v>0</v>
      </c>
      <c r="J977" s="56">
        <f>VLOOKUP(D977,'Lookup Areas'!$E$4:$G$258,2,FALSE)</f>
        <v>0</v>
      </c>
      <c r="L977" s="57">
        <f t="shared" si="86"/>
        <v>1890</v>
      </c>
      <c r="M977" s="8"/>
      <c r="N977" s="8"/>
      <c r="O977" s="8"/>
    </row>
    <row r="978" spans="1:15" x14ac:dyDescent="0.2">
      <c r="A978">
        <v>643</v>
      </c>
      <c r="B978" t="s">
        <v>1248</v>
      </c>
      <c r="C978" t="str">
        <f t="shared" si="87"/>
        <v>0701</v>
      </c>
      <c r="D978" t="str">
        <f t="shared" si="88"/>
        <v>7502</v>
      </c>
      <c r="E978" t="str">
        <f t="shared" si="89"/>
        <v>0000</v>
      </c>
      <c r="F978" t="s">
        <v>672</v>
      </c>
      <c r="G978" s="8">
        <v>5650</v>
      </c>
      <c r="H978" s="8">
        <v>0</v>
      </c>
      <c r="I978" s="8">
        <f t="shared" si="84"/>
        <v>0</v>
      </c>
      <c r="J978" s="56">
        <f>VLOOKUP(D978,'Lookup Areas'!$E$4:$G$258,2,FALSE)</f>
        <v>0</v>
      </c>
      <c r="L978" s="57">
        <f t="shared" si="86"/>
        <v>5650</v>
      </c>
      <c r="M978" s="8"/>
      <c r="N978" s="8"/>
      <c r="O978" s="8"/>
    </row>
    <row r="979" spans="1:15" x14ac:dyDescent="0.2">
      <c r="A979">
        <v>678</v>
      </c>
      <c r="B979" t="s">
        <v>1262</v>
      </c>
      <c r="C979" t="str">
        <f t="shared" si="87"/>
        <v>0704</v>
      </c>
      <c r="D979" t="str">
        <f t="shared" si="88"/>
        <v>7502</v>
      </c>
      <c r="E979" t="str">
        <f t="shared" si="89"/>
        <v>0000</v>
      </c>
      <c r="F979" t="s">
        <v>672</v>
      </c>
      <c r="G979" s="8">
        <v>2500</v>
      </c>
      <c r="H979" s="8">
        <v>0</v>
      </c>
      <c r="I979" s="8">
        <f t="shared" si="84"/>
        <v>0</v>
      </c>
      <c r="J979" s="56">
        <f>VLOOKUP(D979,'Lookup Areas'!$E$4:$G$258,2,FALSE)</f>
        <v>0</v>
      </c>
      <c r="L979" s="57">
        <f t="shared" si="86"/>
        <v>2500</v>
      </c>
      <c r="M979" s="8"/>
      <c r="N979" s="8"/>
      <c r="O979" s="8"/>
    </row>
    <row r="980" spans="1:15" x14ac:dyDescent="0.2">
      <c r="A980">
        <v>732</v>
      </c>
      <c r="B980" t="s">
        <v>1297</v>
      </c>
      <c r="C980" t="str">
        <f t="shared" si="87"/>
        <v>0801</v>
      </c>
      <c r="D980" t="str">
        <f t="shared" si="88"/>
        <v>7502</v>
      </c>
      <c r="E980" t="str">
        <f t="shared" si="89"/>
        <v>0015</v>
      </c>
      <c r="F980" t="s">
        <v>672</v>
      </c>
      <c r="G980" s="8">
        <v>8170</v>
      </c>
      <c r="H980" s="8">
        <v>0</v>
      </c>
      <c r="I980" s="8">
        <f t="shared" si="84"/>
        <v>0</v>
      </c>
      <c r="J980" s="56">
        <f>VLOOKUP(D980,'Lookup Areas'!$E$4:$G$258,2,FALSE)</f>
        <v>0</v>
      </c>
      <c r="L980" s="57">
        <f t="shared" si="86"/>
        <v>8170</v>
      </c>
      <c r="M980" s="8"/>
      <c r="N980" s="8"/>
      <c r="O980" s="8"/>
    </row>
    <row r="981" spans="1:15" x14ac:dyDescent="0.2">
      <c r="A981">
        <v>733</v>
      </c>
      <c r="B981" t="s">
        <v>1298</v>
      </c>
      <c r="C981" t="str">
        <f t="shared" si="87"/>
        <v>0801</v>
      </c>
      <c r="D981" t="str">
        <f t="shared" si="88"/>
        <v>7502</v>
      </c>
      <c r="E981" t="str">
        <f t="shared" si="89"/>
        <v>0016</v>
      </c>
      <c r="F981" t="s">
        <v>672</v>
      </c>
      <c r="G981" s="8">
        <v>5930</v>
      </c>
      <c r="H981" s="8">
        <v>0</v>
      </c>
      <c r="I981" s="8">
        <f t="shared" si="84"/>
        <v>0</v>
      </c>
      <c r="J981" s="56">
        <f>VLOOKUP(D981,'Lookup Areas'!$E$4:$G$258,2,FALSE)</f>
        <v>0</v>
      </c>
      <c r="L981" s="57">
        <f t="shared" si="86"/>
        <v>5930</v>
      </c>
      <c r="M981" s="8"/>
      <c r="N981" s="8"/>
      <c r="O981" s="8"/>
    </row>
    <row r="982" spans="1:15" x14ac:dyDescent="0.2">
      <c r="A982">
        <v>826</v>
      </c>
      <c r="B982" t="s">
        <v>1347</v>
      </c>
      <c r="C982" t="str">
        <f t="shared" si="87"/>
        <v>1001</v>
      </c>
      <c r="D982" t="str">
        <f t="shared" si="88"/>
        <v>7502</v>
      </c>
      <c r="E982" t="str">
        <f t="shared" si="89"/>
        <v>0000</v>
      </c>
      <c r="F982" t="s">
        <v>672</v>
      </c>
      <c r="G982" s="8">
        <v>25520</v>
      </c>
      <c r="H982" s="8">
        <v>0</v>
      </c>
      <c r="I982" s="8">
        <f t="shared" si="84"/>
        <v>0</v>
      </c>
      <c r="J982" s="56">
        <f>VLOOKUP(D982,'Lookup Areas'!$E$4:$G$258,2,FALSE)</f>
        <v>0</v>
      </c>
      <c r="L982" s="57">
        <f t="shared" si="86"/>
        <v>25520</v>
      </c>
      <c r="M982" s="8"/>
      <c r="N982" s="8"/>
      <c r="O982" s="8"/>
    </row>
    <row r="983" spans="1:15" x14ac:dyDescent="0.2">
      <c r="A983">
        <v>895</v>
      </c>
      <c r="B983" t="s">
        <v>1396</v>
      </c>
      <c r="C983" t="str">
        <f t="shared" si="87"/>
        <v>1011</v>
      </c>
      <c r="D983" t="str">
        <f t="shared" si="88"/>
        <v>7502</v>
      </c>
      <c r="E983" t="str">
        <f t="shared" si="89"/>
        <v>0000</v>
      </c>
      <c r="F983" t="s">
        <v>672</v>
      </c>
      <c r="G983" s="8">
        <v>26600</v>
      </c>
      <c r="H983" s="8">
        <v>0</v>
      </c>
      <c r="I983" s="8">
        <f t="shared" si="84"/>
        <v>0</v>
      </c>
      <c r="J983" s="56">
        <f>VLOOKUP(D983,'Lookup Areas'!$E$4:$G$258,2,FALSE)</f>
        <v>0</v>
      </c>
      <c r="L983" s="57">
        <f t="shared" si="86"/>
        <v>26600</v>
      </c>
      <c r="M983" s="8"/>
      <c r="N983" s="8"/>
      <c r="O983" s="8"/>
    </row>
    <row r="984" spans="1:15" x14ac:dyDescent="0.2">
      <c r="A984">
        <v>962</v>
      </c>
      <c r="B984" t="s">
        <v>1441</v>
      </c>
      <c r="C984" t="str">
        <f t="shared" si="87"/>
        <v>1101</v>
      </c>
      <c r="D984" t="str">
        <f t="shared" si="88"/>
        <v>7502</v>
      </c>
      <c r="E984" t="str">
        <f t="shared" si="89"/>
        <v>0000</v>
      </c>
      <c r="F984" t="s">
        <v>672</v>
      </c>
      <c r="G984" s="8">
        <v>17400</v>
      </c>
      <c r="H984" s="8">
        <v>0</v>
      </c>
      <c r="I984" s="8">
        <f t="shared" si="84"/>
        <v>0</v>
      </c>
      <c r="J984" s="56">
        <f>VLOOKUP(D984,'Lookup Areas'!$E$4:$G$258,2,FALSE)</f>
        <v>0</v>
      </c>
      <c r="L984" s="57">
        <f t="shared" si="86"/>
        <v>17400</v>
      </c>
      <c r="M984" s="8"/>
      <c r="N984" s="8"/>
      <c r="O984" s="8"/>
    </row>
    <row r="985" spans="1:15" x14ac:dyDescent="0.2">
      <c r="A985">
        <v>1041</v>
      </c>
      <c r="B985" t="s">
        <v>1497</v>
      </c>
      <c r="C985" t="str">
        <f t="shared" si="87"/>
        <v>1201</v>
      </c>
      <c r="D985" t="str">
        <f t="shared" si="88"/>
        <v>7502</v>
      </c>
      <c r="E985" t="str">
        <f t="shared" si="89"/>
        <v>0000</v>
      </c>
      <c r="F985" t="s">
        <v>672</v>
      </c>
      <c r="G985" s="8">
        <v>22370</v>
      </c>
      <c r="H985" s="8">
        <v>0</v>
      </c>
      <c r="I985" s="8">
        <f t="shared" si="84"/>
        <v>0</v>
      </c>
      <c r="J985" s="56">
        <f>VLOOKUP(D985,'Lookup Areas'!$E$4:$G$258,2,FALSE)</f>
        <v>0</v>
      </c>
      <c r="L985" s="57">
        <f t="shared" si="86"/>
        <v>22370</v>
      </c>
      <c r="M985" s="8"/>
      <c r="N985" s="8"/>
      <c r="O985" s="8"/>
    </row>
    <row r="986" spans="1:15" x14ac:dyDescent="0.2">
      <c r="A986">
        <v>1042</v>
      </c>
      <c r="B986" t="s">
        <v>2483</v>
      </c>
      <c r="C986" t="str">
        <f t="shared" si="87"/>
        <v>1201</v>
      </c>
      <c r="D986" t="str">
        <f t="shared" si="88"/>
        <v>7503</v>
      </c>
      <c r="E986" t="str">
        <f t="shared" si="89"/>
        <v>0000</v>
      </c>
      <c r="F986" t="s">
        <v>674</v>
      </c>
      <c r="G986" s="8">
        <v>0</v>
      </c>
      <c r="H986" s="8">
        <v>0</v>
      </c>
      <c r="I986" s="8">
        <f t="shared" si="84"/>
        <v>0</v>
      </c>
      <c r="J986" s="56">
        <f>VLOOKUP(D986,'Lookup Areas'!$E$4:$G$258,2,FALSE)</f>
        <v>0</v>
      </c>
      <c r="L986" s="57">
        <f t="shared" si="86"/>
        <v>0</v>
      </c>
      <c r="M986" s="8"/>
      <c r="N986" s="8"/>
      <c r="O986" s="8"/>
    </row>
    <row r="987" spans="1:15" x14ac:dyDescent="0.2">
      <c r="A987">
        <v>184</v>
      </c>
      <c r="B987" t="s">
        <v>1936</v>
      </c>
      <c r="C987" t="str">
        <f t="shared" si="87"/>
        <v>0201</v>
      </c>
      <c r="D987" t="str">
        <f t="shared" si="88"/>
        <v>7504</v>
      </c>
      <c r="E987" t="str">
        <f t="shared" si="89"/>
        <v>0007</v>
      </c>
      <c r="F987" t="s">
        <v>1937</v>
      </c>
      <c r="G987" s="8">
        <v>0</v>
      </c>
      <c r="H987" s="8">
        <v>0</v>
      </c>
      <c r="I987" s="8">
        <f t="shared" si="84"/>
        <v>0</v>
      </c>
      <c r="J987" s="56">
        <f>VLOOKUP(D987,'Lookup Areas'!$E$4:$G$258,2,FALSE)</f>
        <v>0</v>
      </c>
      <c r="L987" s="57">
        <f t="shared" si="86"/>
        <v>0</v>
      </c>
      <c r="M987" s="8"/>
      <c r="N987" s="8"/>
      <c r="O987" s="8"/>
    </row>
    <row r="988" spans="1:15" x14ac:dyDescent="0.2">
      <c r="G988" s="8"/>
      <c r="H988" s="8"/>
      <c r="I988" s="8"/>
      <c r="J988" s="56"/>
      <c r="M988" s="8"/>
      <c r="N988" s="8"/>
      <c r="O988" s="8"/>
    </row>
    <row r="989" spans="1:15" s="63" customFormat="1" x14ac:dyDescent="0.2">
      <c r="G989" s="64">
        <f>SUM(G8:G988)</f>
        <v>184210640</v>
      </c>
      <c r="H989" s="64">
        <f>SUM(H8:H988)</f>
        <v>52635793.030000016</v>
      </c>
      <c r="I989" s="64">
        <f>SUM(I8:I988)</f>
        <v>111426081.33133337</v>
      </c>
      <c r="J989" s="64">
        <f t="shared" ref="J989:N989" si="90">SUM(J8:J988)</f>
        <v>45.460000000000129</v>
      </c>
      <c r="K989" s="64"/>
      <c r="L989" s="64">
        <f>SUM(L8:L988)</f>
        <v>163863621.23426667</v>
      </c>
      <c r="M989" s="64">
        <f t="shared" si="90"/>
        <v>0</v>
      </c>
      <c r="N989" s="64">
        <f t="shared" si="90"/>
        <v>0</v>
      </c>
      <c r="O989" s="64"/>
    </row>
    <row r="990" spans="1:15" x14ac:dyDescent="0.2">
      <c r="G990" s="8"/>
      <c r="H990" s="8"/>
      <c r="I990" s="8"/>
      <c r="J990" s="56"/>
      <c r="M990" s="8"/>
      <c r="N990" s="8"/>
      <c r="O990" s="8"/>
    </row>
    <row r="991" spans="1:15" x14ac:dyDescent="0.2">
      <c r="A991">
        <v>185</v>
      </c>
      <c r="B991" t="s">
        <v>961</v>
      </c>
      <c r="C991" t="str">
        <f t="shared" ref="C991:C1022" si="91">LEFT(B991,4)</f>
        <v>0201</v>
      </c>
      <c r="D991" t="str">
        <f t="shared" ref="D991:D1022" si="92">MID(B991,6,4)</f>
        <v>8000</v>
      </c>
      <c r="E991" t="str">
        <f t="shared" ref="E991:E1022" si="93">RIGHT(B991,4)</f>
        <v>0009</v>
      </c>
      <c r="F991" t="s">
        <v>1605</v>
      </c>
      <c r="G991" s="8">
        <v>-5059720</v>
      </c>
      <c r="H991" s="8">
        <v>-3478930.35</v>
      </c>
      <c r="I991" s="8">
        <f t="shared" ref="I991:I1052" si="94">H991*2</f>
        <v>-6957860.7000000002</v>
      </c>
      <c r="J991" s="56">
        <f>VLOOKUP(D991,'Lookup Areas'!$E$4:$G$258,2,FALSE)</f>
        <v>0</v>
      </c>
      <c r="L991" s="57">
        <f t="shared" ref="L991:L997" si="95">I991+(I991*J991)</f>
        <v>-6957860.7000000002</v>
      </c>
      <c r="M991" s="8"/>
      <c r="N991" s="8"/>
      <c r="O991" s="8"/>
    </row>
    <row r="992" spans="1:15" x14ac:dyDescent="0.2">
      <c r="A992">
        <v>186</v>
      </c>
      <c r="B992" t="s">
        <v>962</v>
      </c>
      <c r="C992" t="str">
        <f t="shared" si="91"/>
        <v>0201</v>
      </c>
      <c r="D992" t="str">
        <f t="shared" si="92"/>
        <v>8001</v>
      </c>
      <c r="E992" t="str">
        <f t="shared" si="93"/>
        <v>0009</v>
      </c>
      <c r="F992" t="s">
        <v>1606</v>
      </c>
      <c r="G992" s="8">
        <v>-722830</v>
      </c>
      <c r="H992" s="8">
        <v>-540759.05000000005</v>
      </c>
      <c r="I992" s="8">
        <f t="shared" si="94"/>
        <v>-1081518.1000000001</v>
      </c>
      <c r="J992" s="56">
        <f>VLOOKUP(D992,'Lookup Areas'!$E$4:$G$258,2,FALSE)</f>
        <v>0</v>
      </c>
      <c r="L992" s="57">
        <f t="shared" si="95"/>
        <v>-1081518.1000000001</v>
      </c>
      <c r="M992" s="8"/>
      <c r="N992" s="8"/>
      <c r="O992" s="8"/>
    </row>
    <row r="993" spans="1:15" x14ac:dyDescent="0.2">
      <c r="A993">
        <v>187</v>
      </c>
      <c r="B993" t="s">
        <v>963</v>
      </c>
      <c r="C993" t="str">
        <f t="shared" si="91"/>
        <v>0201</v>
      </c>
      <c r="D993" t="str">
        <f t="shared" si="92"/>
        <v>8002</v>
      </c>
      <c r="E993" t="str">
        <f t="shared" si="93"/>
        <v>0009</v>
      </c>
      <c r="F993" t="s">
        <v>1607</v>
      </c>
      <c r="G993" s="8">
        <v>1934400</v>
      </c>
      <c r="H993" s="8">
        <v>1725164.55</v>
      </c>
      <c r="I993" s="8">
        <f t="shared" si="94"/>
        <v>3450329.1</v>
      </c>
      <c r="J993" s="56">
        <f>VLOOKUP(D993,'Lookup Areas'!$E$4:$G$258,2,FALSE)</f>
        <v>0</v>
      </c>
      <c r="L993" s="57">
        <v>2500000</v>
      </c>
      <c r="M993" s="8"/>
      <c r="N993" s="8"/>
      <c r="O993" s="8"/>
    </row>
    <row r="994" spans="1:15" x14ac:dyDescent="0.2">
      <c r="A994">
        <v>188</v>
      </c>
      <c r="B994" t="s">
        <v>964</v>
      </c>
      <c r="C994" t="str">
        <f t="shared" si="91"/>
        <v>0201</v>
      </c>
      <c r="D994" t="str">
        <f t="shared" si="92"/>
        <v>8003</v>
      </c>
      <c r="E994" t="str">
        <f t="shared" si="93"/>
        <v>0009</v>
      </c>
      <c r="F994" t="s">
        <v>1608</v>
      </c>
      <c r="G994" s="8">
        <v>-240790</v>
      </c>
      <c r="H994" s="8">
        <v>-81950.25</v>
      </c>
      <c r="I994" s="8">
        <f t="shared" si="94"/>
        <v>-163900.5</v>
      </c>
      <c r="J994" s="56">
        <f>VLOOKUP(D994,'Lookup Areas'!$E$4:$G$258,2,FALSE)</f>
        <v>0</v>
      </c>
      <c r="L994" s="57">
        <f t="shared" si="95"/>
        <v>-163900.5</v>
      </c>
      <c r="M994" s="8"/>
      <c r="N994" s="8"/>
      <c r="O994" s="8"/>
    </row>
    <row r="995" spans="1:15" x14ac:dyDescent="0.2">
      <c r="A995">
        <v>189</v>
      </c>
      <c r="B995" t="s">
        <v>965</v>
      </c>
      <c r="C995" t="str">
        <f t="shared" si="91"/>
        <v>0201</v>
      </c>
      <c r="D995" t="str">
        <f t="shared" si="92"/>
        <v>8004</v>
      </c>
      <c r="E995" t="str">
        <f t="shared" si="93"/>
        <v>0009</v>
      </c>
      <c r="F995" t="s">
        <v>684</v>
      </c>
      <c r="G995" s="8">
        <v>-5179870</v>
      </c>
      <c r="H995" s="8">
        <v>-3851593.9</v>
      </c>
      <c r="I995" s="8">
        <f t="shared" si="94"/>
        <v>-7703187.7999999998</v>
      </c>
      <c r="J995" s="56">
        <f>VLOOKUP(D995,'Lookup Areas'!$E$4:$G$258,2,FALSE)</f>
        <v>0</v>
      </c>
      <c r="L995" s="57">
        <f t="shared" si="95"/>
        <v>-7703187.7999999998</v>
      </c>
      <c r="M995" s="8"/>
      <c r="N995" s="8"/>
      <c r="O995" s="8"/>
    </row>
    <row r="996" spans="1:15" x14ac:dyDescent="0.2">
      <c r="A996">
        <v>190</v>
      </c>
      <c r="B996" t="s">
        <v>1938</v>
      </c>
      <c r="C996" t="str">
        <f t="shared" si="91"/>
        <v>0201</v>
      </c>
      <c r="D996" t="str">
        <f t="shared" si="92"/>
        <v>8005</v>
      </c>
      <c r="E996" t="str">
        <f t="shared" si="93"/>
        <v>0009</v>
      </c>
      <c r="F996" t="s">
        <v>1939</v>
      </c>
      <c r="G996" s="8">
        <v>0</v>
      </c>
      <c r="H996" s="8">
        <v>0</v>
      </c>
      <c r="I996" s="8">
        <f t="shared" si="94"/>
        <v>0</v>
      </c>
      <c r="J996" s="56">
        <f>VLOOKUP(D996,'Lookup Areas'!$E$4:$G$258,2,FALSE)</f>
        <v>0</v>
      </c>
      <c r="L996" s="57">
        <f t="shared" si="95"/>
        <v>0</v>
      </c>
      <c r="M996" s="8"/>
      <c r="N996" s="8"/>
      <c r="O996" s="8"/>
    </row>
    <row r="997" spans="1:15" x14ac:dyDescent="0.2">
      <c r="A997">
        <v>896</v>
      </c>
      <c r="B997" t="s">
        <v>1397</v>
      </c>
      <c r="C997" t="str">
        <f t="shared" si="91"/>
        <v>1011</v>
      </c>
      <c r="D997" t="str">
        <f t="shared" si="92"/>
        <v>8051</v>
      </c>
      <c r="E997" t="str">
        <f t="shared" si="93"/>
        <v>0000</v>
      </c>
      <c r="F997" t="s">
        <v>2420</v>
      </c>
      <c r="G997" s="8">
        <v>-4248090</v>
      </c>
      <c r="H997" s="8">
        <v>-2801792.58</v>
      </c>
      <c r="I997" s="8">
        <f t="shared" si="94"/>
        <v>-5603585.1600000001</v>
      </c>
      <c r="J997" s="56">
        <f>VLOOKUP(D997,'Lookup Areas'!$E$4:$G$258,2,FALSE)</f>
        <v>0</v>
      </c>
      <c r="L997" s="57">
        <f t="shared" si="95"/>
        <v>-5603585.1600000001</v>
      </c>
      <c r="M997" s="8"/>
      <c r="N997" s="8"/>
      <c r="O997" s="8"/>
    </row>
    <row r="998" spans="1:15" x14ac:dyDescent="0.2">
      <c r="A998">
        <v>1043</v>
      </c>
      <c r="B998" t="s">
        <v>1498</v>
      </c>
      <c r="C998" t="str">
        <f t="shared" si="91"/>
        <v>1201</v>
      </c>
      <c r="D998" t="str">
        <f t="shared" si="92"/>
        <v>8052</v>
      </c>
      <c r="E998" t="str">
        <f t="shared" si="93"/>
        <v>0000</v>
      </c>
      <c r="F998" t="s">
        <v>2484</v>
      </c>
      <c r="G998" s="8">
        <v>-8521670</v>
      </c>
      <c r="H998" s="8">
        <v>-16306290.52</v>
      </c>
      <c r="I998" s="8">
        <f t="shared" si="94"/>
        <v>-32612581.039999999</v>
      </c>
      <c r="J998" s="56">
        <f>VLOOKUP(D998,'Lookup Areas'!$E$4:$G$258,2,FALSE)</f>
        <v>0</v>
      </c>
      <c r="L998" s="57">
        <v>-8000000</v>
      </c>
      <c r="M998" s="8"/>
      <c r="N998" s="8"/>
      <c r="O998" s="8"/>
    </row>
    <row r="999" spans="1:15" x14ac:dyDescent="0.2">
      <c r="A999">
        <v>1086</v>
      </c>
      <c r="B999" t="s">
        <v>2509</v>
      </c>
      <c r="C999" t="str">
        <f t="shared" si="91"/>
        <v>1301</v>
      </c>
      <c r="D999" t="str">
        <f t="shared" si="92"/>
        <v>8053</v>
      </c>
      <c r="E999" t="str">
        <f t="shared" si="93"/>
        <v>0000</v>
      </c>
      <c r="F999" t="s">
        <v>2510</v>
      </c>
      <c r="G999" s="8">
        <v>0</v>
      </c>
      <c r="H999" s="8">
        <v>0</v>
      </c>
      <c r="I999" s="8">
        <f t="shared" si="94"/>
        <v>0</v>
      </c>
      <c r="J999" s="56">
        <f>VLOOKUP(D999,'Lookup Areas'!$E$4:$G$258,2,FALSE)</f>
        <v>0</v>
      </c>
      <c r="L999" s="57">
        <f t="shared" ref="L999:L1022" si="96">I999+(I999*J999)</f>
        <v>0</v>
      </c>
      <c r="M999" s="8"/>
      <c r="N999" s="8"/>
      <c r="O999" s="8"/>
    </row>
    <row r="1000" spans="1:15" x14ac:dyDescent="0.2">
      <c r="A1000">
        <v>1087</v>
      </c>
      <c r="B1000" t="s">
        <v>1527</v>
      </c>
      <c r="C1000" t="str">
        <f t="shared" si="91"/>
        <v>1301</v>
      </c>
      <c r="D1000" t="str">
        <f t="shared" si="92"/>
        <v>8054</v>
      </c>
      <c r="E1000" t="str">
        <f t="shared" si="93"/>
        <v>0000</v>
      </c>
      <c r="F1000" t="s">
        <v>2511</v>
      </c>
      <c r="G1000" s="8">
        <v>-20000000</v>
      </c>
      <c r="H1000" s="8">
        <v>0</v>
      </c>
      <c r="I1000" s="8">
        <v>-21000000</v>
      </c>
      <c r="J1000" s="56">
        <f>VLOOKUP(D1000,'Lookup Areas'!$E$4:$G$258,2,FALSE)</f>
        <v>0</v>
      </c>
      <c r="L1000" s="57">
        <f t="shared" si="96"/>
        <v>-21000000</v>
      </c>
      <c r="M1000" s="8"/>
      <c r="N1000" s="8"/>
      <c r="O1000" s="8"/>
    </row>
    <row r="1001" spans="1:15" x14ac:dyDescent="0.2">
      <c r="A1001">
        <v>827</v>
      </c>
      <c r="B1001" t="s">
        <v>1348</v>
      </c>
      <c r="C1001" t="str">
        <f t="shared" si="91"/>
        <v>1001</v>
      </c>
      <c r="D1001" t="str">
        <f t="shared" si="92"/>
        <v>8055</v>
      </c>
      <c r="E1001" t="str">
        <f t="shared" si="93"/>
        <v>0000</v>
      </c>
      <c r="F1001" t="s">
        <v>2391</v>
      </c>
      <c r="G1001" s="8">
        <v>-6796120</v>
      </c>
      <c r="H1001" s="8">
        <v>-4174979.0500000003</v>
      </c>
      <c r="I1001" s="8">
        <f t="shared" si="94"/>
        <v>-8349958.1000000006</v>
      </c>
      <c r="J1001" s="56">
        <f>VLOOKUP(D1001,'Lookup Areas'!$E$4:$G$258,2,FALSE)</f>
        <v>0</v>
      </c>
      <c r="L1001" s="57">
        <f t="shared" si="96"/>
        <v>-8349958.1000000006</v>
      </c>
      <c r="M1001" s="8"/>
      <c r="N1001" s="8"/>
      <c r="O1001" s="8"/>
    </row>
    <row r="1002" spans="1:15" x14ac:dyDescent="0.2">
      <c r="A1002">
        <v>294</v>
      </c>
      <c r="B1002" t="s">
        <v>1032</v>
      </c>
      <c r="C1002" t="str">
        <f t="shared" si="91"/>
        <v>0204</v>
      </c>
      <c r="D1002" t="str">
        <f t="shared" si="92"/>
        <v>8100</v>
      </c>
      <c r="E1002" t="str">
        <f t="shared" si="93"/>
        <v>0013</v>
      </c>
      <c r="F1002" t="s">
        <v>1620</v>
      </c>
      <c r="G1002" s="8">
        <v>-2008000</v>
      </c>
      <c r="H1002" s="8">
        <v>-13062.68</v>
      </c>
      <c r="I1002" s="8">
        <f t="shared" si="94"/>
        <v>-26125.360000000001</v>
      </c>
      <c r="J1002" s="56">
        <f>VLOOKUP(D1002,'Lookup Areas'!$E$4:$G$258,2,FALSE)</f>
        <v>0</v>
      </c>
      <c r="L1002" s="57">
        <f t="shared" si="96"/>
        <v>-26125.360000000001</v>
      </c>
      <c r="M1002" s="8"/>
      <c r="N1002" s="8"/>
      <c r="O1002" s="8"/>
    </row>
    <row r="1003" spans="1:15" x14ac:dyDescent="0.2">
      <c r="A1003">
        <v>295</v>
      </c>
      <c r="B1003" t="s">
        <v>1033</v>
      </c>
      <c r="C1003" t="str">
        <f t="shared" si="91"/>
        <v>0204</v>
      </c>
      <c r="D1003" t="str">
        <f t="shared" si="92"/>
        <v>8101</v>
      </c>
      <c r="E1003" t="str">
        <f t="shared" si="93"/>
        <v>0013</v>
      </c>
      <c r="F1003" t="s">
        <v>1621</v>
      </c>
      <c r="G1003" s="8">
        <v>-550</v>
      </c>
      <c r="H1003" s="8">
        <v>0</v>
      </c>
      <c r="I1003" s="8">
        <f t="shared" si="94"/>
        <v>0</v>
      </c>
      <c r="J1003" s="56">
        <f>VLOOKUP(D1003,'Lookup Areas'!$E$4:$G$258,2,FALSE)</f>
        <v>0</v>
      </c>
      <c r="L1003" s="57">
        <f t="shared" si="96"/>
        <v>0</v>
      </c>
      <c r="M1003" s="8"/>
      <c r="N1003" s="8"/>
      <c r="O1003" s="8"/>
    </row>
    <row r="1004" spans="1:15" x14ac:dyDescent="0.2">
      <c r="A1004">
        <v>515</v>
      </c>
      <c r="B1004" t="s">
        <v>1163</v>
      </c>
      <c r="C1004" t="str">
        <f t="shared" si="91"/>
        <v>0503</v>
      </c>
      <c r="D1004" t="str">
        <f t="shared" si="92"/>
        <v>8101</v>
      </c>
      <c r="E1004" t="str">
        <f t="shared" si="93"/>
        <v>0000</v>
      </c>
      <c r="F1004" t="s">
        <v>2168</v>
      </c>
      <c r="G1004" s="8">
        <v>-14300</v>
      </c>
      <c r="H1004" s="8">
        <v>-12518.33</v>
      </c>
      <c r="I1004" s="8">
        <f t="shared" si="94"/>
        <v>-25036.66</v>
      </c>
      <c r="J1004" s="56">
        <f>VLOOKUP(D1004,'Lookup Areas'!$E$4:$G$258,2,FALSE)</f>
        <v>0</v>
      </c>
      <c r="L1004" s="57">
        <f t="shared" si="96"/>
        <v>-25036.66</v>
      </c>
      <c r="M1004" s="8"/>
      <c r="N1004" s="8"/>
      <c r="O1004" s="8"/>
    </row>
    <row r="1005" spans="1:15" x14ac:dyDescent="0.2">
      <c r="A1005">
        <v>734</v>
      </c>
      <c r="B1005" t="s">
        <v>2331</v>
      </c>
      <c r="C1005" t="str">
        <f t="shared" si="91"/>
        <v>0801</v>
      </c>
      <c r="D1005" t="str">
        <f t="shared" si="92"/>
        <v>8102</v>
      </c>
      <c r="E1005" t="str">
        <f t="shared" si="93"/>
        <v>0016</v>
      </c>
      <c r="F1005" t="s">
        <v>2332</v>
      </c>
      <c r="G1005" s="8">
        <v>0</v>
      </c>
      <c r="H1005" s="8">
        <v>0</v>
      </c>
      <c r="I1005" s="8">
        <f t="shared" si="94"/>
        <v>0</v>
      </c>
      <c r="J1005" s="56">
        <f>VLOOKUP(D1005,'Lookup Areas'!$E$4:$G$258,2,FALSE)</f>
        <v>0</v>
      </c>
      <c r="L1005" s="57">
        <f t="shared" si="96"/>
        <v>0</v>
      </c>
      <c r="M1005" s="8"/>
      <c r="N1005" s="8"/>
      <c r="O1005" s="8"/>
    </row>
    <row r="1006" spans="1:15" x14ac:dyDescent="0.2">
      <c r="A1006">
        <v>735</v>
      </c>
      <c r="B1006" t="s">
        <v>1299</v>
      </c>
      <c r="C1006" t="str">
        <f t="shared" si="91"/>
        <v>0801</v>
      </c>
      <c r="D1006" t="str">
        <f t="shared" si="92"/>
        <v>8103</v>
      </c>
      <c r="E1006" t="str">
        <f t="shared" si="93"/>
        <v>0015</v>
      </c>
      <c r="F1006" t="s">
        <v>2333</v>
      </c>
      <c r="G1006" s="8">
        <v>-330</v>
      </c>
      <c r="H1006" s="8">
        <v>-74.56</v>
      </c>
      <c r="I1006" s="8">
        <f t="shared" si="94"/>
        <v>-149.12</v>
      </c>
      <c r="J1006" s="56">
        <f>VLOOKUP(D1006,'Lookup Areas'!$E$4:$G$258,2,FALSE)</f>
        <v>0</v>
      </c>
      <c r="L1006" s="57">
        <f t="shared" si="96"/>
        <v>-149.12</v>
      </c>
      <c r="M1006" s="8"/>
      <c r="N1006" s="8"/>
      <c r="O1006" s="8"/>
    </row>
    <row r="1007" spans="1:15" x14ac:dyDescent="0.2">
      <c r="A1007">
        <v>736</v>
      </c>
      <c r="B1007" t="s">
        <v>1300</v>
      </c>
      <c r="C1007" t="str">
        <f t="shared" si="91"/>
        <v>0801</v>
      </c>
      <c r="D1007" t="str">
        <f t="shared" si="92"/>
        <v>8103</v>
      </c>
      <c r="E1007" t="str">
        <f t="shared" si="93"/>
        <v>0016</v>
      </c>
      <c r="F1007" t="s">
        <v>1717</v>
      </c>
      <c r="G1007" s="8">
        <v>-550</v>
      </c>
      <c r="H1007" s="8">
        <v>0</v>
      </c>
      <c r="I1007" s="8">
        <f t="shared" si="94"/>
        <v>0</v>
      </c>
      <c r="J1007" s="56">
        <f>VLOOKUP(D1007,'Lookup Areas'!$E$4:$G$258,2,FALSE)</f>
        <v>0</v>
      </c>
      <c r="L1007" s="57">
        <f t="shared" si="96"/>
        <v>0</v>
      </c>
      <c r="M1007" s="8"/>
      <c r="N1007" s="8"/>
      <c r="O1007" s="8"/>
    </row>
    <row r="1008" spans="1:15" x14ac:dyDescent="0.2">
      <c r="A1008">
        <v>963</v>
      </c>
      <c r="B1008" t="s">
        <v>1442</v>
      </c>
      <c r="C1008" t="str">
        <f t="shared" si="91"/>
        <v>1101</v>
      </c>
      <c r="D1008" t="str">
        <f t="shared" si="92"/>
        <v>8104</v>
      </c>
      <c r="E1008" t="str">
        <f t="shared" si="93"/>
        <v>0000</v>
      </c>
      <c r="F1008" t="s">
        <v>2447</v>
      </c>
      <c r="G1008" s="8">
        <v>-550</v>
      </c>
      <c r="H1008" s="8">
        <v>0</v>
      </c>
      <c r="I1008" s="8">
        <f t="shared" si="94"/>
        <v>0</v>
      </c>
      <c r="J1008" s="56">
        <f>VLOOKUP(D1008,'Lookup Areas'!$E$4:$G$258,2,FALSE)</f>
        <v>0</v>
      </c>
      <c r="L1008" s="57">
        <f t="shared" si="96"/>
        <v>0</v>
      </c>
      <c r="M1008" s="8"/>
      <c r="N1008" s="8"/>
      <c r="O1008" s="8"/>
    </row>
    <row r="1009" spans="1:15" x14ac:dyDescent="0.2">
      <c r="A1009">
        <v>296</v>
      </c>
      <c r="B1009" t="s">
        <v>2014</v>
      </c>
      <c r="C1009" t="str">
        <f t="shared" si="91"/>
        <v>0204</v>
      </c>
      <c r="D1009" t="str">
        <f t="shared" si="92"/>
        <v>8105</v>
      </c>
      <c r="E1009" t="str">
        <f t="shared" si="93"/>
        <v>0014</v>
      </c>
      <c r="F1009" t="s">
        <v>2015</v>
      </c>
      <c r="G1009" s="8">
        <v>0</v>
      </c>
      <c r="H1009" s="8">
        <v>0</v>
      </c>
      <c r="I1009" s="8">
        <f t="shared" si="94"/>
        <v>0</v>
      </c>
      <c r="J1009" s="56">
        <f>VLOOKUP(D1009,'Lookup Areas'!$E$4:$G$258,2,FALSE)</f>
        <v>0</v>
      </c>
      <c r="L1009" s="57">
        <f t="shared" si="96"/>
        <v>0</v>
      </c>
      <c r="M1009" s="8"/>
      <c r="N1009" s="8"/>
      <c r="O1009" s="8"/>
    </row>
    <row r="1010" spans="1:15" x14ac:dyDescent="0.2">
      <c r="A1010">
        <v>607</v>
      </c>
      <c r="B1010" t="s">
        <v>1223</v>
      </c>
      <c r="C1010" t="str">
        <f t="shared" si="91"/>
        <v>0601</v>
      </c>
      <c r="D1010" t="str">
        <f t="shared" si="92"/>
        <v>8106</v>
      </c>
      <c r="E1010" t="str">
        <f t="shared" si="93"/>
        <v>0000</v>
      </c>
      <c r="F1010" t="s">
        <v>2233</v>
      </c>
      <c r="G1010" s="8">
        <v>-311370</v>
      </c>
      <c r="H1010" s="8">
        <v>-193341.30000000002</v>
      </c>
      <c r="I1010" s="8">
        <f t="shared" si="94"/>
        <v>-386682.60000000003</v>
      </c>
      <c r="J1010" s="56">
        <f>VLOOKUP(D1010,'Lookup Areas'!$E$4:$G$258,2,FALSE)</f>
        <v>0</v>
      </c>
      <c r="L1010" s="57">
        <f t="shared" si="96"/>
        <v>-386682.60000000003</v>
      </c>
      <c r="M1010" s="8"/>
      <c r="N1010" s="8"/>
      <c r="O1010" s="8"/>
    </row>
    <row r="1011" spans="1:15" x14ac:dyDescent="0.2">
      <c r="A1011">
        <v>516</v>
      </c>
      <c r="B1011" t="s">
        <v>1164</v>
      </c>
      <c r="C1011" t="str">
        <f t="shared" si="91"/>
        <v>0503</v>
      </c>
      <c r="D1011" t="str">
        <f t="shared" si="92"/>
        <v>8107</v>
      </c>
      <c r="E1011" t="str">
        <f t="shared" si="93"/>
        <v>0000</v>
      </c>
      <c r="F1011" t="s">
        <v>2169</v>
      </c>
      <c r="G1011" s="8">
        <v>-280</v>
      </c>
      <c r="H1011" s="8">
        <v>0</v>
      </c>
      <c r="I1011" s="8">
        <f t="shared" si="94"/>
        <v>0</v>
      </c>
      <c r="J1011" s="56">
        <f>VLOOKUP(D1011,'Lookup Areas'!$E$4:$G$258,2,FALSE)</f>
        <v>0</v>
      </c>
      <c r="L1011" s="57">
        <f t="shared" si="96"/>
        <v>0</v>
      </c>
      <c r="M1011" s="8"/>
      <c r="N1011" s="8"/>
      <c r="O1011" s="8"/>
    </row>
    <row r="1012" spans="1:15" x14ac:dyDescent="0.2">
      <c r="A1012">
        <v>191</v>
      </c>
      <c r="B1012" t="s">
        <v>966</v>
      </c>
      <c r="C1012" t="str">
        <f t="shared" si="91"/>
        <v>0201</v>
      </c>
      <c r="D1012" t="str">
        <f t="shared" si="92"/>
        <v>8108</v>
      </c>
      <c r="E1012" t="str">
        <f t="shared" si="93"/>
        <v>0008</v>
      </c>
      <c r="F1012" t="s">
        <v>1940</v>
      </c>
      <c r="G1012" s="8">
        <v>-66110</v>
      </c>
      <c r="H1012" s="8">
        <v>0</v>
      </c>
      <c r="I1012" s="8">
        <f t="shared" si="94"/>
        <v>0</v>
      </c>
      <c r="J1012" s="56">
        <f>VLOOKUP(D1012,'Lookup Areas'!$E$4:$G$258,2,FALSE)</f>
        <v>0</v>
      </c>
      <c r="L1012" s="57">
        <v>-66110</v>
      </c>
      <c r="M1012" s="8"/>
      <c r="N1012" s="8"/>
      <c r="O1012" s="8"/>
    </row>
    <row r="1013" spans="1:15" x14ac:dyDescent="0.2">
      <c r="A1013">
        <v>297</v>
      </c>
      <c r="B1013" t="s">
        <v>1034</v>
      </c>
      <c r="C1013" t="str">
        <f t="shared" si="91"/>
        <v>0204</v>
      </c>
      <c r="D1013" t="str">
        <f t="shared" si="92"/>
        <v>8108</v>
      </c>
      <c r="E1013" t="str">
        <f t="shared" si="93"/>
        <v>0013</v>
      </c>
      <c r="F1013" t="s">
        <v>1622</v>
      </c>
      <c r="G1013" s="8">
        <v>-67380</v>
      </c>
      <c r="H1013" s="8">
        <v>0</v>
      </c>
      <c r="I1013" s="8">
        <f t="shared" si="94"/>
        <v>0</v>
      </c>
      <c r="J1013" s="56">
        <f>VLOOKUP(D1013,'Lookup Areas'!$E$4:$G$258,2,FALSE)</f>
        <v>0</v>
      </c>
      <c r="L1013" s="57">
        <v>-67380</v>
      </c>
      <c r="M1013" s="8"/>
      <c r="N1013" s="8"/>
      <c r="O1013" s="8"/>
    </row>
    <row r="1014" spans="1:15" x14ac:dyDescent="0.2">
      <c r="A1014">
        <v>192</v>
      </c>
      <c r="B1014" t="s">
        <v>1941</v>
      </c>
      <c r="C1014" t="str">
        <f t="shared" si="91"/>
        <v>0201</v>
      </c>
      <c r="D1014" t="str">
        <f t="shared" si="92"/>
        <v>8150</v>
      </c>
      <c r="E1014" t="str">
        <f t="shared" si="93"/>
        <v>0008</v>
      </c>
      <c r="F1014" t="s">
        <v>1942</v>
      </c>
      <c r="G1014" s="8">
        <v>0</v>
      </c>
      <c r="H1014" s="8">
        <v>0</v>
      </c>
      <c r="I1014" s="8">
        <f t="shared" si="94"/>
        <v>0</v>
      </c>
      <c r="J1014" s="56">
        <f>VLOOKUP(D1014,'Lookup Areas'!$E$4:$G$258,2,FALSE)</f>
        <v>0</v>
      </c>
      <c r="L1014" s="57">
        <f t="shared" si="96"/>
        <v>0</v>
      </c>
      <c r="M1014" s="8"/>
      <c r="N1014" s="8"/>
      <c r="O1014" s="8"/>
    </row>
    <row r="1015" spans="1:15" x14ac:dyDescent="0.2">
      <c r="A1015">
        <v>193</v>
      </c>
      <c r="B1015" t="s">
        <v>967</v>
      </c>
      <c r="C1015" t="str">
        <f t="shared" si="91"/>
        <v>0201</v>
      </c>
      <c r="D1015" t="str">
        <f t="shared" si="92"/>
        <v>8151</v>
      </c>
      <c r="E1015" t="str">
        <f t="shared" si="93"/>
        <v>0008</v>
      </c>
      <c r="F1015" t="s">
        <v>1609</v>
      </c>
      <c r="G1015" s="8">
        <v>-2470</v>
      </c>
      <c r="H1015" s="8">
        <v>-3088.11</v>
      </c>
      <c r="I1015" s="8">
        <f t="shared" si="94"/>
        <v>-6176.22</v>
      </c>
      <c r="J1015" s="56">
        <f>VLOOKUP(D1015,'Lookup Areas'!$E$4:$G$258,2,FALSE)</f>
        <v>0</v>
      </c>
      <c r="L1015" s="57">
        <f t="shared" si="96"/>
        <v>-6176.22</v>
      </c>
      <c r="M1015" s="8"/>
      <c r="N1015" s="8"/>
      <c r="O1015" s="8"/>
    </row>
    <row r="1016" spans="1:15" x14ac:dyDescent="0.2">
      <c r="A1016">
        <v>194</v>
      </c>
      <c r="B1016" t="s">
        <v>968</v>
      </c>
      <c r="C1016" t="str">
        <f t="shared" si="91"/>
        <v>0201</v>
      </c>
      <c r="D1016" t="str">
        <f t="shared" si="92"/>
        <v>8200</v>
      </c>
      <c r="E1016" t="str">
        <f t="shared" si="93"/>
        <v>0009</v>
      </c>
      <c r="F1016" t="s">
        <v>1610</v>
      </c>
      <c r="G1016" s="8">
        <v>-2400</v>
      </c>
      <c r="H1016" s="8">
        <v>-249226.22999999998</v>
      </c>
      <c r="I1016" s="8">
        <f t="shared" si="94"/>
        <v>-498452.45999999996</v>
      </c>
      <c r="J1016" s="56">
        <f>VLOOKUP(D1016,'Lookup Areas'!$E$4:$G$258,2,FALSE)</f>
        <v>0</v>
      </c>
      <c r="L1016" s="57">
        <f t="shared" si="96"/>
        <v>-498452.45999999996</v>
      </c>
      <c r="M1016" s="8"/>
      <c r="N1016" s="8"/>
      <c r="O1016" s="8"/>
    </row>
    <row r="1017" spans="1:15" x14ac:dyDescent="0.2">
      <c r="A1017">
        <v>195</v>
      </c>
      <c r="B1017" t="s">
        <v>1943</v>
      </c>
      <c r="C1017" t="str">
        <f t="shared" si="91"/>
        <v>0201</v>
      </c>
      <c r="D1017" t="str">
        <f t="shared" si="92"/>
        <v>8250</v>
      </c>
      <c r="E1017" t="str">
        <f t="shared" si="93"/>
        <v>0008</v>
      </c>
      <c r="F1017" t="s">
        <v>1944</v>
      </c>
      <c r="G1017" s="8">
        <v>0</v>
      </c>
      <c r="H1017" s="8">
        <v>0</v>
      </c>
      <c r="I1017" s="8">
        <f t="shared" si="94"/>
        <v>0</v>
      </c>
      <c r="J1017" s="56">
        <f>VLOOKUP(D1017,'Lookup Areas'!$E$4:$G$258,2,FALSE)</f>
        <v>0</v>
      </c>
      <c r="L1017" s="57">
        <f t="shared" si="96"/>
        <v>0</v>
      </c>
      <c r="M1017" s="8"/>
      <c r="N1017" s="8"/>
      <c r="O1017" s="8"/>
    </row>
    <row r="1018" spans="1:15" x14ac:dyDescent="0.2">
      <c r="A1018">
        <v>196</v>
      </c>
      <c r="B1018" t="s">
        <v>969</v>
      </c>
      <c r="C1018" t="str">
        <f t="shared" si="91"/>
        <v>0201</v>
      </c>
      <c r="D1018" t="str">
        <f t="shared" si="92"/>
        <v>8251</v>
      </c>
      <c r="E1018" t="str">
        <f t="shared" si="93"/>
        <v>0008</v>
      </c>
      <c r="F1018" t="s">
        <v>1945</v>
      </c>
      <c r="G1018" s="8">
        <v>-9150</v>
      </c>
      <c r="H1018" s="8">
        <v>-8925.31</v>
      </c>
      <c r="I1018" s="8">
        <v>-8925.31</v>
      </c>
      <c r="J1018" s="56">
        <f>VLOOKUP(D1018,'Lookup Areas'!$E$4:$G$258,2,FALSE)</f>
        <v>0</v>
      </c>
      <c r="L1018" s="57">
        <f t="shared" si="96"/>
        <v>-8925.31</v>
      </c>
      <c r="M1018" s="8"/>
      <c r="N1018" s="8"/>
      <c r="O1018" s="8"/>
    </row>
    <row r="1019" spans="1:15" x14ac:dyDescent="0.2">
      <c r="A1019">
        <v>644</v>
      </c>
      <c r="B1019" t="s">
        <v>1249</v>
      </c>
      <c r="C1019" t="str">
        <f t="shared" si="91"/>
        <v>0701</v>
      </c>
      <c r="D1019" t="str">
        <f t="shared" si="92"/>
        <v>8300</v>
      </c>
      <c r="E1019" t="str">
        <f t="shared" si="93"/>
        <v>0000</v>
      </c>
      <c r="F1019" t="s">
        <v>2249</v>
      </c>
      <c r="G1019" s="8">
        <v>-3000000</v>
      </c>
      <c r="H1019" s="8">
        <v>-29640</v>
      </c>
      <c r="I1019" s="8">
        <v>-500000</v>
      </c>
      <c r="J1019" s="56">
        <f>VLOOKUP(D1019,'Lookup Areas'!$E$4:$G$258,2,FALSE)</f>
        <v>0</v>
      </c>
      <c r="L1019" s="57">
        <f t="shared" si="96"/>
        <v>-500000</v>
      </c>
      <c r="M1019" s="8"/>
      <c r="N1019" s="8"/>
      <c r="O1019" s="8"/>
    </row>
    <row r="1020" spans="1:15" x14ac:dyDescent="0.2">
      <c r="A1020">
        <v>480</v>
      </c>
      <c r="B1020" t="s">
        <v>2135</v>
      </c>
      <c r="C1020" t="str">
        <f t="shared" si="91"/>
        <v>0501</v>
      </c>
      <c r="D1020" t="str">
        <f t="shared" si="92"/>
        <v>8301</v>
      </c>
      <c r="E1020" t="str">
        <f t="shared" si="93"/>
        <v>0000</v>
      </c>
      <c r="F1020" t="s">
        <v>2136</v>
      </c>
      <c r="G1020" s="8">
        <v>0</v>
      </c>
      <c r="H1020" s="8">
        <v>0</v>
      </c>
      <c r="I1020" s="8">
        <f t="shared" si="94"/>
        <v>0</v>
      </c>
      <c r="J1020" s="56">
        <f>VLOOKUP(D1020,'Lookup Areas'!$E$4:$G$258,2,FALSE)</f>
        <v>0</v>
      </c>
      <c r="L1020" s="57">
        <f t="shared" si="96"/>
        <v>0</v>
      </c>
      <c r="M1020" s="8"/>
      <c r="N1020" s="8"/>
      <c r="O1020" s="8"/>
    </row>
    <row r="1021" spans="1:15" x14ac:dyDescent="0.2">
      <c r="A1021">
        <v>608</v>
      </c>
      <c r="B1021" t="s">
        <v>1224</v>
      </c>
      <c r="C1021" t="str">
        <f t="shared" si="91"/>
        <v>0601</v>
      </c>
      <c r="D1021" t="str">
        <f t="shared" si="92"/>
        <v>8351</v>
      </c>
      <c r="E1021" t="str">
        <f t="shared" si="93"/>
        <v>0000</v>
      </c>
      <c r="F1021" t="s">
        <v>2234</v>
      </c>
      <c r="G1021" s="8">
        <v>-140</v>
      </c>
      <c r="H1021" s="8">
        <v>-43.86</v>
      </c>
      <c r="I1021" s="8">
        <f t="shared" si="94"/>
        <v>-87.72</v>
      </c>
      <c r="J1021" s="56">
        <f>VLOOKUP(D1021,'Lookup Areas'!$E$4:$G$258,2,FALSE)</f>
        <v>0</v>
      </c>
      <c r="L1021" s="57">
        <f t="shared" si="96"/>
        <v>-87.72</v>
      </c>
      <c r="M1021" s="8"/>
      <c r="N1021" s="8"/>
      <c r="O1021" s="8"/>
    </row>
    <row r="1022" spans="1:15" x14ac:dyDescent="0.2">
      <c r="A1022">
        <v>758</v>
      </c>
      <c r="B1022" t="s">
        <v>2353</v>
      </c>
      <c r="C1022" t="str">
        <f t="shared" si="91"/>
        <v>0903</v>
      </c>
      <c r="D1022" t="str">
        <f t="shared" si="92"/>
        <v>8400</v>
      </c>
      <c r="E1022" t="str">
        <f t="shared" si="93"/>
        <v>0000</v>
      </c>
      <c r="F1022" t="s">
        <v>2354</v>
      </c>
      <c r="G1022" s="8">
        <v>0</v>
      </c>
      <c r="H1022" s="8">
        <v>0</v>
      </c>
      <c r="I1022" s="8">
        <f t="shared" si="94"/>
        <v>0</v>
      </c>
      <c r="J1022" s="56">
        <f>VLOOKUP(D1022,'Lookup Areas'!$E$4:$G$258,2,FALSE)</f>
        <v>0</v>
      </c>
      <c r="L1022" s="57">
        <f t="shared" si="96"/>
        <v>0</v>
      </c>
      <c r="M1022" s="8"/>
      <c r="N1022" s="8"/>
      <c r="O1022" s="8"/>
    </row>
    <row r="1023" spans="1:15" x14ac:dyDescent="0.2">
      <c r="A1023">
        <v>50</v>
      </c>
      <c r="B1023" t="s">
        <v>887</v>
      </c>
      <c r="C1023" t="str">
        <f t="shared" ref="C1023:C1054" si="97">LEFT(B1023,4)</f>
        <v>0101</v>
      </c>
      <c r="D1023" t="str">
        <f t="shared" ref="D1023:D1054" si="98">MID(B1023,6,4)</f>
        <v>8401</v>
      </c>
      <c r="E1023" t="str">
        <f t="shared" ref="E1023:E1054" si="99">RIGHT(B1023,4)</f>
        <v>0000</v>
      </c>
      <c r="F1023" t="s">
        <v>1802</v>
      </c>
      <c r="G1023" s="8">
        <v>-3273600</v>
      </c>
      <c r="H1023" s="8">
        <v>0</v>
      </c>
      <c r="I1023" s="8">
        <f t="shared" si="94"/>
        <v>0</v>
      </c>
      <c r="J1023" s="56">
        <f>VLOOKUP(D1023,'Lookup Areas'!$E$4:$G$258,2,FALSE)</f>
        <v>0</v>
      </c>
      <c r="L1023" s="57">
        <v>-2816365.3657710226</v>
      </c>
      <c r="M1023" s="8"/>
      <c r="N1023" s="8"/>
      <c r="O1023" s="8"/>
    </row>
    <row r="1024" spans="1:15" x14ac:dyDescent="0.2">
      <c r="A1024">
        <v>76</v>
      </c>
      <c r="B1024" t="s">
        <v>904</v>
      </c>
      <c r="C1024" t="str">
        <f t="shared" si="97"/>
        <v>0102</v>
      </c>
      <c r="D1024" t="str">
        <f t="shared" si="98"/>
        <v>8401</v>
      </c>
      <c r="E1024" t="str">
        <f t="shared" si="99"/>
        <v>0000</v>
      </c>
      <c r="F1024" t="s">
        <v>1802</v>
      </c>
      <c r="G1024" s="8">
        <v>-1547810</v>
      </c>
      <c r="H1024" s="8">
        <v>0</v>
      </c>
      <c r="I1024" s="8">
        <f t="shared" si="94"/>
        <v>0</v>
      </c>
      <c r="J1024" s="56">
        <f>VLOOKUP(D1024,'Lookup Areas'!$E$4:$G$258,2,FALSE)</f>
        <v>0</v>
      </c>
      <c r="L1024" s="57">
        <v>-1331622.2130969106</v>
      </c>
      <c r="M1024" s="8"/>
      <c r="N1024" s="8"/>
      <c r="O1024" s="8"/>
    </row>
    <row r="1025" spans="1:15" x14ac:dyDescent="0.2">
      <c r="A1025">
        <v>197</v>
      </c>
      <c r="B1025" t="s">
        <v>970</v>
      </c>
      <c r="C1025" t="str">
        <f t="shared" si="97"/>
        <v>0201</v>
      </c>
      <c r="D1025" t="str">
        <f t="shared" si="98"/>
        <v>8401</v>
      </c>
      <c r="E1025" t="str">
        <f t="shared" si="99"/>
        <v>0007</v>
      </c>
      <c r="F1025" t="s">
        <v>1611</v>
      </c>
      <c r="G1025" s="8">
        <v>-1161590</v>
      </c>
      <c r="H1025" s="8">
        <v>0</v>
      </c>
      <c r="I1025" s="8">
        <f t="shared" si="94"/>
        <v>0</v>
      </c>
      <c r="J1025" s="56">
        <f>VLOOKUP(D1025,'Lookup Areas'!$E$4:$G$258,2,FALSE)</f>
        <v>0</v>
      </c>
      <c r="L1025" s="57">
        <v>-999346.84910372749</v>
      </c>
      <c r="M1025" s="8"/>
      <c r="N1025" s="8"/>
      <c r="O1025" s="8"/>
    </row>
    <row r="1026" spans="1:15" x14ac:dyDescent="0.2">
      <c r="A1026">
        <v>198</v>
      </c>
      <c r="B1026" t="s">
        <v>971</v>
      </c>
      <c r="C1026" t="str">
        <f t="shared" si="97"/>
        <v>0201</v>
      </c>
      <c r="D1026" t="str">
        <f t="shared" si="98"/>
        <v>8401</v>
      </c>
      <c r="E1026" t="str">
        <f t="shared" si="99"/>
        <v>0008</v>
      </c>
      <c r="F1026" t="s">
        <v>1612</v>
      </c>
      <c r="G1026" s="8">
        <v>-15217240</v>
      </c>
      <c r="H1026" s="8">
        <v>-29778428.149999999</v>
      </c>
      <c r="I1026" s="8">
        <f t="shared" si="94"/>
        <v>-59556856.299999997</v>
      </c>
      <c r="J1026" s="56">
        <f>VLOOKUP(D1026,'Lookup Areas'!$E$4:$G$258,2,FALSE)</f>
        <v>0</v>
      </c>
      <c r="L1026" s="57">
        <v>-13091797.317517545</v>
      </c>
      <c r="M1026" s="8"/>
      <c r="N1026" s="8"/>
      <c r="O1026" s="8"/>
    </row>
    <row r="1027" spans="1:15" x14ac:dyDescent="0.2">
      <c r="A1027">
        <v>236</v>
      </c>
      <c r="B1027" t="s">
        <v>1001</v>
      </c>
      <c r="C1027" t="str">
        <f t="shared" si="97"/>
        <v>0202</v>
      </c>
      <c r="D1027" t="str">
        <f t="shared" si="98"/>
        <v>8401</v>
      </c>
      <c r="E1027" t="str">
        <f t="shared" si="99"/>
        <v>0000</v>
      </c>
      <c r="F1027" t="s">
        <v>1802</v>
      </c>
      <c r="G1027" s="8">
        <v>-1654590</v>
      </c>
      <c r="H1027" s="8">
        <v>0</v>
      </c>
      <c r="I1027" s="8">
        <f t="shared" si="94"/>
        <v>0</v>
      </c>
      <c r="J1027" s="56">
        <f>VLOOKUP(D1027,'Lookup Areas'!$E$4:$G$258,2,FALSE)</f>
        <v>0</v>
      </c>
      <c r="L1027" s="57">
        <v>-1423487.8942299231</v>
      </c>
      <c r="M1027" s="8"/>
      <c r="N1027" s="8"/>
      <c r="O1027" s="8"/>
    </row>
    <row r="1028" spans="1:15" x14ac:dyDescent="0.2">
      <c r="A1028">
        <v>268</v>
      </c>
      <c r="B1028" t="s">
        <v>1024</v>
      </c>
      <c r="C1028" t="str">
        <f t="shared" si="97"/>
        <v>0203</v>
      </c>
      <c r="D1028" t="str">
        <f t="shared" si="98"/>
        <v>8401</v>
      </c>
      <c r="E1028" t="str">
        <f t="shared" si="99"/>
        <v>0000</v>
      </c>
      <c r="F1028" t="s">
        <v>1802</v>
      </c>
      <c r="G1028" s="8">
        <v>-978900</v>
      </c>
      <c r="H1028" s="8">
        <v>0</v>
      </c>
      <c r="I1028" s="8">
        <f t="shared" si="94"/>
        <v>0</v>
      </c>
      <c r="J1028" s="56">
        <f>VLOOKUP(D1028,'Lookup Areas'!$E$4:$G$258,2,FALSE)</f>
        <v>0</v>
      </c>
      <c r="L1028" s="57">
        <v>-842173.77094124327</v>
      </c>
      <c r="M1028" s="8"/>
      <c r="N1028" s="8"/>
      <c r="O1028" s="8"/>
    </row>
    <row r="1029" spans="1:15" x14ac:dyDescent="0.2">
      <c r="A1029">
        <v>298</v>
      </c>
      <c r="B1029" t="s">
        <v>1035</v>
      </c>
      <c r="C1029" t="str">
        <f t="shared" si="97"/>
        <v>0204</v>
      </c>
      <c r="D1029" t="str">
        <f t="shared" si="98"/>
        <v>8401</v>
      </c>
      <c r="E1029" t="str">
        <f t="shared" si="99"/>
        <v>0013</v>
      </c>
      <c r="F1029" t="s">
        <v>1611</v>
      </c>
      <c r="G1029" s="8">
        <v>-1542580</v>
      </c>
      <c r="H1029" s="8">
        <v>0</v>
      </c>
      <c r="I1029" s="8">
        <f t="shared" si="94"/>
        <v>0</v>
      </c>
      <c r="J1029" s="56">
        <f>VLOOKUP(D1029,'Lookup Areas'!$E$4:$G$258,2,FALSE)</f>
        <v>0</v>
      </c>
      <c r="L1029" s="57">
        <v>-1327122.704646586</v>
      </c>
      <c r="M1029" s="8"/>
      <c r="N1029" s="8"/>
      <c r="O1029" s="8"/>
    </row>
    <row r="1030" spans="1:15" x14ac:dyDescent="0.2">
      <c r="A1030">
        <v>406</v>
      </c>
      <c r="B1030" t="s">
        <v>1112</v>
      </c>
      <c r="C1030" t="str">
        <f t="shared" si="97"/>
        <v>0205</v>
      </c>
      <c r="D1030" t="str">
        <f t="shared" si="98"/>
        <v>8401</v>
      </c>
      <c r="E1030" t="str">
        <f t="shared" si="99"/>
        <v>0003</v>
      </c>
      <c r="F1030" t="s">
        <v>1681</v>
      </c>
      <c r="G1030" s="8">
        <v>-538910</v>
      </c>
      <c r="H1030" s="8">
        <v>-890000</v>
      </c>
      <c r="I1030" s="8">
        <f t="shared" si="94"/>
        <v>-1780000</v>
      </c>
      <c r="J1030" s="56">
        <f>VLOOKUP(D1030,'Lookup Areas'!$E$4:$G$258,2,FALSE)</f>
        <v>0</v>
      </c>
      <c r="L1030" s="57">
        <v>-463638.64224940795</v>
      </c>
      <c r="M1030" s="8"/>
      <c r="N1030" s="8"/>
      <c r="O1030" s="8"/>
    </row>
    <row r="1031" spans="1:15" x14ac:dyDescent="0.2">
      <c r="A1031">
        <v>407</v>
      </c>
      <c r="B1031" t="s">
        <v>1113</v>
      </c>
      <c r="C1031" t="str">
        <f t="shared" si="97"/>
        <v>0205</v>
      </c>
      <c r="D1031" t="str">
        <f t="shared" si="98"/>
        <v>8401</v>
      </c>
      <c r="E1031" t="str">
        <f t="shared" si="99"/>
        <v>0004</v>
      </c>
      <c r="F1031" t="s">
        <v>1681</v>
      </c>
      <c r="G1031" s="8">
        <v>-604670</v>
      </c>
      <c r="H1031" s="8">
        <v>0</v>
      </c>
      <c r="I1031" s="8">
        <f t="shared" si="94"/>
        <v>0</v>
      </c>
      <c r="J1031" s="56">
        <f>VLOOKUP(D1031,'Lookup Areas'!$E$4:$G$258,2,FALSE)</f>
        <v>0</v>
      </c>
      <c r="L1031" s="57">
        <v>-520213.72364392848</v>
      </c>
      <c r="M1031" s="8"/>
      <c r="N1031" s="8"/>
      <c r="O1031" s="8"/>
    </row>
    <row r="1032" spans="1:15" x14ac:dyDescent="0.2">
      <c r="A1032">
        <v>408</v>
      </c>
      <c r="B1032" t="s">
        <v>1114</v>
      </c>
      <c r="C1032" t="str">
        <f t="shared" si="97"/>
        <v>0205</v>
      </c>
      <c r="D1032" t="str">
        <f t="shared" si="98"/>
        <v>8401</v>
      </c>
      <c r="E1032" t="str">
        <f t="shared" si="99"/>
        <v>0005</v>
      </c>
      <c r="F1032" t="s">
        <v>1682</v>
      </c>
      <c r="G1032" s="8">
        <v>-1379900</v>
      </c>
      <c r="H1032" s="8">
        <v>0</v>
      </c>
      <c r="I1032" s="8">
        <f t="shared" si="94"/>
        <v>0</v>
      </c>
      <c r="J1032" s="56">
        <f>VLOOKUP(D1032,'Lookup Areas'!$E$4:$G$258,2,FALSE)</f>
        <v>0</v>
      </c>
      <c r="L1032" s="57">
        <v>-1187164.7630215769</v>
      </c>
      <c r="M1032" s="8"/>
      <c r="N1032" s="8"/>
      <c r="O1032" s="8"/>
    </row>
    <row r="1033" spans="1:15" x14ac:dyDescent="0.2">
      <c r="A1033">
        <v>409</v>
      </c>
      <c r="B1033" t="s">
        <v>1115</v>
      </c>
      <c r="C1033" t="str">
        <f t="shared" si="97"/>
        <v>0205</v>
      </c>
      <c r="D1033" t="str">
        <f t="shared" si="98"/>
        <v>8401</v>
      </c>
      <c r="E1033" t="str">
        <f t="shared" si="99"/>
        <v>0006</v>
      </c>
      <c r="F1033" t="s">
        <v>1683</v>
      </c>
      <c r="G1033" s="8">
        <v>-4075540</v>
      </c>
      <c r="H1033" s="8">
        <v>0</v>
      </c>
      <c r="I1033" s="8">
        <f t="shared" si="94"/>
        <v>0</v>
      </c>
      <c r="J1033" s="56">
        <f>VLOOKUP(D1033,'Lookup Areas'!$E$4:$G$258,2,FALSE)</f>
        <v>0</v>
      </c>
      <c r="L1033" s="57">
        <v>-3506295.7303318772</v>
      </c>
      <c r="M1033" s="8"/>
      <c r="N1033" s="8"/>
      <c r="O1033" s="8"/>
    </row>
    <row r="1034" spans="1:15" x14ac:dyDescent="0.2">
      <c r="A1034">
        <v>457</v>
      </c>
      <c r="B1034" t="s">
        <v>1136</v>
      </c>
      <c r="C1034" t="str">
        <f t="shared" si="97"/>
        <v>0301</v>
      </c>
      <c r="D1034" t="str">
        <f t="shared" si="98"/>
        <v>8401</v>
      </c>
      <c r="E1034" t="str">
        <f t="shared" si="99"/>
        <v>0000</v>
      </c>
      <c r="F1034" t="s">
        <v>1802</v>
      </c>
      <c r="G1034" s="8">
        <v>-1526580</v>
      </c>
      <c r="H1034" s="8">
        <v>0</v>
      </c>
      <c r="I1034" s="8">
        <f t="shared" si="94"/>
        <v>0</v>
      </c>
      <c r="J1034" s="56">
        <f>VLOOKUP(D1034,'Lookup Areas'!$E$4:$G$258,2,FALSE)</f>
        <v>0</v>
      </c>
      <c r="L1034" s="57">
        <v>-1313357.4780299144</v>
      </c>
      <c r="M1034" s="8"/>
      <c r="N1034" s="8"/>
      <c r="O1034" s="8"/>
    </row>
    <row r="1035" spans="1:15" x14ac:dyDescent="0.2">
      <c r="A1035">
        <v>481</v>
      </c>
      <c r="B1035" t="s">
        <v>1149</v>
      </c>
      <c r="C1035" t="str">
        <f t="shared" si="97"/>
        <v>0501</v>
      </c>
      <c r="D1035" t="str">
        <f t="shared" si="98"/>
        <v>8401</v>
      </c>
      <c r="E1035" t="str">
        <f t="shared" si="99"/>
        <v>0000</v>
      </c>
      <c r="F1035" t="s">
        <v>1802</v>
      </c>
      <c r="G1035" s="8">
        <v>-1132970</v>
      </c>
      <c r="H1035" s="8">
        <v>0</v>
      </c>
      <c r="I1035" s="8">
        <f t="shared" si="94"/>
        <v>0</v>
      </c>
      <c r="J1035" s="56">
        <f>VLOOKUP(D1035,'Lookup Areas'!$E$4:$G$258,2,FALSE)</f>
        <v>0</v>
      </c>
      <c r="L1035" s="57">
        <v>-974724.29999315599</v>
      </c>
      <c r="M1035" s="8"/>
      <c r="N1035" s="8"/>
      <c r="O1035" s="8"/>
    </row>
    <row r="1036" spans="1:15" x14ac:dyDescent="0.2">
      <c r="A1036">
        <v>517</v>
      </c>
      <c r="B1036" t="s">
        <v>1165</v>
      </c>
      <c r="C1036" t="str">
        <f t="shared" si="97"/>
        <v>0503</v>
      </c>
      <c r="D1036" t="str">
        <f t="shared" si="98"/>
        <v>8401</v>
      </c>
      <c r="E1036" t="str">
        <f t="shared" si="99"/>
        <v>0000</v>
      </c>
      <c r="F1036" t="s">
        <v>1802</v>
      </c>
      <c r="G1036" s="8">
        <v>-389280</v>
      </c>
      <c r="H1036" s="8">
        <v>0</v>
      </c>
      <c r="I1036" s="8">
        <f t="shared" si="94"/>
        <v>0</v>
      </c>
      <c r="J1036" s="56">
        <f>VLOOKUP(D1036,'Lookup Areas'!$E$4:$G$258,2,FALSE)</f>
        <v>0</v>
      </c>
      <c r="L1036" s="57">
        <v>-334907.9635836216</v>
      </c>
      <c r="M1036" s="8"/>
      <c r="N1036" s="8"/>
      <c r="O1036" s="8"/>
    </row>
    <row r="1037" spans="1:15" x14ac:dyDescent="0.2">
      <c r="A1037">
        <v>523</v>
      </c>
      <c r="B1037" t="s">
        <v>1169</v>
      </c>
      <c r="C1037" t="str">
        <f t="shared" si="97"/>
        <v>0504</v>
      </c>
      <c r="D1037" t="str">
        <f t="shared" si="98"/>
        <v>8401</v>
      </c>
      <c r="E1037" t="str">
        <f t="shared" si="99"/>
        <v>0000</v>
      </c>
      <c r="F1037" t="s">
        <v>1802</v>
      </c>
      <c r="G1037" s="8">
        <v>-64050</v>
      </c>
      <c r="H1037" s="8">
        <v>0</v>
      </c>
      <c r="I1037" s="8">
        <f t="shared" si="94"/>
        <v>0</v>
      </c>
      <c r="J1037" s="56">
        <f>VLOOKUP(D1037,'Lookup Areas'!$E$4:$G$258,2,FALSE)</f>
        <v>0</v>
      </c>
      <c r="L1037" s="57">
        <v>-55103.922799863758</v>
      </c>
      <c r="M1037" s="8"/>
      <c r="N1037" s="8"/>
      <c r="O1037" s="8"/>
    </row>
    <row r="1038" spans="1:15" x14ac:dyDescent="0.2">
      <c r="A1038">
        <v>582</v>
      </c>
      <c r="B1038" t="s">
        <v>1206</v>
      </c>
      <c r="C1038" t="str">
        <f t="shared" si="97"/>
        <v>0507</v>
      </c>
      <c r="D1038" t="str">
        <f t="shared" si="98"/>
        <v>8401</v>
      </c>
      <c r="E1038" t="str">
        <f t="shared" si="99"/>
        <v>0010</v>
      </c>
      <c r="F1038" t="s">
        <v>1681</v>
      </c>
      <c r="G1038" s="8">
        <v>-99870</v>
      </c>
      <c r="H1038" s="8">
        <v>0</v>
      </c>
      <c r="I1038" s="8">
        <f t="shared" si="94"/>
        <v>0</v>
      </c>
      <c r="J1038" s="56">
        <f>VLOOKUP(D1038,'Lookup Areas'!$E$4:$G$258,2,FALSE)</f>
        <v>0</v>
      </c>
      <c r="L1038" s="57">
        <v>-85920.823887937455</v>
      </c>
      <c r="M1038" s="8"/>
      <c r="N1038" s="8"/>
      <c r="O1038" s="8"/>
    </row>
    <row r="1039" spans="1:15" x14ac:dyDescent="0.2">
      <c r="A1039">
        <v>583</v>
      </c>
      <c r="B1039" t="s">
        <v>1207</v>
      </c>
      <c r="C1039" t="str">
        <f t="shared" si="97"/>
        <v>0507</v>
      </c>
      <c r="D1039" t="str">
        <f t="shared" si="98"/>
        <v>8401</v>
      </c>
      <c r="E1039" t="str">
        <f t="shared" si="99"/>
        <v>0011</v>
      </c>
      <c r="F1039" t="s">
        <v>1611</v>
      </c>
      <c r="G1039" s="8">
        <v>-1413380</v>
      </c>
      <c r="H1039" s="8">
        <v>0</v>
      </c>
      <c r="I1039" s="8">
        <f t="shared" si="94"/>
        <v>0</v>
      </c>
      <c r="J1039" s="56">
        <f>VLOOKUP(D1039,'Lookup Areas'!$E$4:$G$258,2,FALSE)</f>
        <v>0</v>
      </c>
      <c r="L1039" s="57">
        <v>-1215968.4997169625</v>
      </c>
      <c r="M1039" s="8"/>
      <c r="N1039" s="8"/>
      <c r="O1039" s="8"/>
    </row>
    <row r="1040" spans="1:15" x14ac:dyDescent="0.2">
      <c r="A1040">
        <v>609</v>
      </c>
      <c r="B1040" t="s">
        <v>1225</v>
      </c>
      <c r="C1040" t="str">
        <f t="shared" si="97"/>
        <v>0601</v>
      </c>
      <c r="D1040" t="str">
        <f t="shared" si="98"/>
        <v>8401</v>
      </c>
      <c r="E1040" t="str">
        <f t="shared" si="99"/>
        <v>0000</v>
      </c>
      <c r="F1040" t="s">
        <v>1802</v>
      </c>
      <c r="G1040" s="8">
        <v>-474260</v>
      </c>
      <c r="H1040" s="8">
        <v>0</v>
      </c>
      <c r="I1040" s="8">
        <f t="shared" si="94"/>
        <v>0</v>
      </c>
      <c r="J1040" s="56">
        <f>VLOOKUP(D1040,'Lookup Areas'!$E$4:$G$258,2,FALSE)</f>
        <v>0</v>
      </c>
      <c r="L1040" s="57">
        <v>-408018.52345141897</v>
      </c>
      <c r="M1040" s="8"/>
      <c r="N1040" s="8"/>
      <c r="O1040" s="8"/>
    </row>
    <row r="1041" spans="1:15" x14ac:dyDescent="0.2">
      <c r="A1041">
        <v>645</v>
      </c>
      <c r="B1041" t="s">
        <v>1250</v>
      </c>
      <c r="C1041" t="str">
        <f t="shared" si="97"/>
        <v>0701</v>
      </c>
      <c r="D1041" t="str">
        <f t="shared" si="98"/>
        <v>8401</v>
      </c>
      <c r="E1041" t="str">
        <f t="shared" si="99"/>
        <v>0000</v>
      </c>
      <c r="F1041" t="s">
        <v>1802</v>
      </c>
      <c r="G1041" s="8">
        <v>-1297380</v>
      </c>
      <c r="H1041" s="8">
        <v>0</v>
      </c>
      <c r="I1041" s="8">
        <f t="shared" si="94"/>
        <v>0</v>
      </c>
      <c r="J1041" s="56">
        <f>VLOOKUP(D1041,'Lookup Areas'!$E$4:$G$258,2,FALSE)</f>
        <v>0</v>
      </c>
      <c r="L1041" s="57">
        <v>-1116170.6067460929</v>
      </c>
      <c r="M1041" s="8"/>
      <c r="N1041" s="8"/>
      <c r="O1041" s="8"/>
    </row>
    <row r="1042" spans="1:15" x14ac:dyDescent="0.2">
      <c r="A1042">
        <v>659</v>
      </c>
      <c r="B1042" t="s">
        <v>2261</v>
      </c>
      <c r="C1042" t="str">
        <f t="shared" si="97"/>
        <v>0702</v>
      </c>
      <c r="D1042" t="str">
        <f t="shared" si="98"/>
        <v>8401</v>
      </c>
      <c r="E1042" t="str">
        <f t="shared" si="99"/>
        <v>0000</v>
      </c>
      <c r="F1042" t="s">
        <v>1802</v>
      </c>
      <c r="G1042" s="8">
        <v>0</v>
      </c>
      <c r="H1042" s="8">
        <v>0</v>
      </c>
      <c r="I1042" s="8">
        <f t="shared" si="94"/>
        <v>0</v>
      </c>
      <c r="J1042" s="56">
        <f>VLOOKUP(D1042,'Lookup Areas'!$E$4:$G$258,2,FALSE)</f>
        <v>0</v>
      </c>
      <c r="L1042" s="57">
        <v>0</v>
      </c>
      <c r="M1042" s="8"/>
      <c r="N1042" s="8"/>
      <c r="O1042" s="8"/>
    </row>
    <row r="1043" spans="1:15" x14ac:dyDescent="0.2">
      <c r="A1043">
        <v>679</v>
      </c>
      <c r="B1043" t="s">
        <v>1263</v>
      </c>
      <c r="C1043" t="str">
        <f t="shared" si="97"/>
        <v>0704</v>
      </c>
      <c r="D1043" t="str">
        <f t="shared" si="98"/>
        <v>8401</v>
      </c>
      <c r="E1043" t="str">
        <f t="shared" si="99"/>
        <v>0000</v>
      </c>
      <c r="F1043" t="s">
        <v>1802</v>
      </c>
      <c r="G1043" s="8">
        <v>-215590</v>
      </c>
      <c r="H1043" s="8">
        <v>0</v>
      </c>
      <c r="I1043" s="8">
        <f t="shared" si="94"/>
        <v>0</v>
      </c>
      <c r="J1043" s="56">
        <f>VLOOKUP(D1043,'Lookup Areas'!$E$4:$G$258,2,FALSE)</f>
        <v>0</v>
      </c>
      <c r="L1043" s="57">
        <v>-185477.82539301526</v>
      </c>
      <c r="M1043" s="8"/>
      <c r="N1043" s="8"/>
      <c r="O1043" s="8"/>
    </row>
    <row r="1044" spans="1:15" x14ac:dyDescent="0.2">
      <c r="A1044">
        <v>737</v>
      </c>
      <c r="B1044" t="s">
        <v>1301</v>
      </c>
      <c r="C1044" t="str">
        <f t="shared" si="97"/>
        <v>0801</v>
      </c>
      <c r="D1044" t="str">
        <f t="shared" si="98"/>
        <v>8401</v>
      </c>
      <c r="E1044" t="str">
        <f t="shared" si="99"/>
        <v>0015</v>
      </c>
      <c r="F1044" t="s">
        <v>1718</v>
      </c>
      <c r="G1044" s="8">
        <v>-1470220</v>
      </c>
      <c r="H1044" s="8">
        <v>0</v>
      </c>
      <c r="I1044" s="8">
        <f t="shared" si="94"/>
        <v>0</v>
      </c>
      <c r="J1044" s="56">
        <f>VLOOKUP(D1044,'Lookup Areas'!$E$4:$G$258,2,FALSE)</f>
        <v>0</v>
      </c>
      <c r="L1044" s="57">
        <v>-1264869.4672726884</v>
      </c>
      <c r="M1044" s="8"/>
      <c r="N1044" s="8"/>
      <c r="O1044" s="8"/>
    </row>
    <row r="1045" spans="1:15" x14ac:dyDescent="0.2">
      <c r="A1045">
        <v>738</v>
      </c>
      <c r="B1045" t="s">
        <v>1302</v>
      </c>
      <c r="C1045" t="str">
        <f t="shared" si="97"/>
        <v>0801</v>
      </c>
      <c r="D1045" t="str">
        <f t="shared" si="98"/>
        <v>8401</v>
      </c>
      <c r="E1045" t="str">
        <f t="shared" si="99"/>
        <v>0016</v>
      </c>
      <c r="F1045" t="s">
        <v>1719</v>
      </c>
      <c r="G1045" s="8">
        <v>-552100</v>
      </c>
      <c r="H1045" s="8">
        <v>0</v>
      </c>
      <c r="I1045" s="8">
        <f t="shared" si="94"/>
        <v>0</v>
      </c>
      <c r="J1045" s="56">
        <f>VLOOKUP(D1045,'Lookup Areas'!$E$4:$G$258,2,FALSE)</f>
        <v>0</v>
      </c>
      <c r="L1045" s="57">
        <v>-474986.35094152665</v>
      </c>
      <c r="M1045" s="8"/>
      <c r="N1045" s="8"/>
      <c r="O1045" s="8"/>
    </row>
    <row r="1046" spans="1:15" x14ac:dyDescent="0.2">
      <c r="A1046">
        <v>828</v>
      </c>
      <c r="B1046" t="s">
        <v>1349</v>
      </c>
      <c r="C1046" t="str">
        <f t="shared" si="97"/>
        <v>1001</v>
      </c>
      <c r="D1046" t="str">
        <f t="shared" si="98"/>
        <v>8401</v>
      </c>
      <c r="E1046" t="str">
        <f t="shared" si="99"/>
        <v>0000</v>
      </c>
      <c r="F1046" t="s">
        <v>1802</v>
      </c>
      <c r="G1046" s="8">
        <v>-1890860</v>
      </c>
      <c r="H1046" s="8">
        <v>0</v>
      </c>
      <c r="I1046" s="8">
        <f t="shared" si="94"/>
        <v>0</v>
      </c>
      <c r="J1046" s="56">
        <f>VLOOKUP(D1046,'Lookup Areas'!$E$4:$G$258,2,FALSE)</f>
        <v>0</v>
      </c>
      <c r="L1046" s="57">
        <v>-1626757.2750249866</v>
      </c>
      <c r="M1046" s="8"/>
      <c r="N1046" s="8"/>
      <c r="O1046" s="8"/>
    </row>
    <row r="1047" spans="1:15" x14ac:dyDescent="0.2">
      <c r="A1047">
        <v>897</v>
      </c>
      <c r="B1047" t="s">
        <v>1398</v>
      </c>
      <c r="C1047" t="str">
        <f t="shared" si="97"/>
        <v>1011</v>
      </c>
      <c r="D1047" t="str">
        <f t="shared" si="98"/>
        <v>8401</v>
      </c>
      <c r="E1047" t="str">
        <f t="shared" si="99"/>
        <v>0000</v>
      </c>
      <c r="F1047" t="s">
        <v>1802</v>
      </c>
      <c r="G1047" s="8">
        <v>-1427060</v>
      </c>
      <c r="H1047" s="8">
        <v>0</v>
      </c>
      <c r="I1047" s="8">
        <f t="shared" si="94"/>
        <v>0</v>
      </c>
      <c r="J1047" s="56">
        <f>VLOOKUP(D1047,'Lookup Areas'!$E$4:$G$258,2,FALSE)</f>
        <v>0</v>
      </c>
      <c r="L1047" s="57">
        <v>-1227737.7684742166</v>
      </c>
      <c r="M1047" s="8"/>
      <c r="N1047" s="8"/>
      <c r="O1047" s="8"/>
    </row>
    <row r="1048" spans="1:15" x14ac:dyDescent="0.2">
      <c r="A1048">
        <v>964</v>
      </c>
      <c r="B1048" t="s">
        <v>1443</v>
      </c>
      <c r="C1048" t="str">
        <f t="shared" si="97"/>
        <v>1101</v>
      </c>
      <c r="D1048" t="str">
        <f t="shared" si="98"/>
        <v>8401</v>
      </c>
      <c r="E1048" t="str">
        <f t="shared" si="99"/>
        <v>0000</v>
      </c>
      <c r="F1048" t="s">
        <v>1802</v>
      </c>
      <c r="G1048" s="8">
        <v>-2798040</v>
      </c>
      <c r="H1048" s="8">
        <v>0</v>
      </c>
      <c r="I1048" s="8">
        <f t="shared" si="94"/>
        <v>0</v>
      </c>
      <c r="J1048" s="56">
        <f>VLOOKUP(D1048,'Lookup Areas'!$E$4:$G$258,2,FALSE)</f>
        <v>0</v>
      </c>
      <c r="L1048" s="57">
        <v>-2407228.4176569991</v>
      </c>
      <c r="M1048" s="8"/>
      <c r="N1048" s="8"/>
      <c r="O1048" s="8"/>
    </row>
    <row r="1049" spans="1:15" x14ac:dyDescent="0.2">
      <c r="A1049">
        <v>1044</v>
      </c>
      <c r="B1049" t="s">
        <v>1499</v>
      </c>
      <c r="C1049" t="str">
        <f t="shared" si="97"/>
        <v>1201</v>
      </c>
      <c r="D1049" t="str">
        <f t="shared" si="98"/>
        <v>8401</v>
      </c>
      <c r="E1049" t="str">
        <f t="shared" si="99"/>
        <v>0000</v>
      </c>
      <c r="F1049" t="s">
        <v>1802</v>
      </c>
      <c r="G1049" s="8">
        <v>-1571350</v>
      </c>
      <c r="H1049" s="8">
        <v>0</v>
      </c>
      <c r="I1049" s="8">
        <f t="shared" si="94"/>
        <v>0</v>
      </c>
      <c r="J1049" s="56">
        <f>VLOOKUP(D1049,'Lookup Areas'!$E$4:$G$258,2,FALSE)</f>
        <v>0</v>
      </c>
      <c r="L1049" s="57">
        <v>-1351874.3027566888</v>
      </c>
      <c r="M1049" s="8"/>
      <c r="N1049" s="8"/>
      <c r="O1049" s="8"/>
    </row>
    <row r="1050" spans="1:15" x14ac:dyDescent="0.2">
      <c r="A1050">
        <v>1088</v>
      </c>
      <c r="B1050" t="s">
        <v>1528</v>
      </c>
      <c r="C1050" t="str">
        <f t="shared" si="97"/>
        <v>1301</v>
      </c>
      <c r="D1050" t="str">
        <f t="shared" si="98"/>
        <v>8401</v>
      </c>
      <c r="E1050" t="str">
        <f t="shared" si="99"/>
        <v>0000</v>
      </c>
      <c r="F1050" t="s">
        <v>1802</v>
      </c>
      <c r="G1050" s="8">
        <v>-1818690</v>
      </c>
      <c r="H1050" s="8">
        <v>0</v>
      </c>
      <c r="I1050" s="8">
        <f t="shared" si="94"/>
        <v>0</v>
      </c>
      <c r="J1050" s="56">
        <f>VLOOKUP(D1050,'Lookup Areas'!$E$4:$G$258,2,FALSE)</f>
        <v>0</v>
      </c>
      <c r="L1050" s="57">
        <v>-1564667.499717162</v>
      </c>
      <c r="M1050" s="8"/>
      <c r="N1050" s="8"/>
      <c r="O1050" s="8"/>
    </row>
    <row r="1051" spans="1:15" x14ac:dyDescent="0.2">
      <c r="A1051">
        <v>199</v>
      </c>
      <c r="B1051" t="s">
        <v>972</v>
      </c>
      <c r="C1051" t="str">
        <f t="shared" si="97"/>
        <v>0201</v>
      </c>
      <c r="D1051" t="str">
        <f t="shared" si="98"/>
        <v>8402</v>
      </c>
      <c r="E1051" t="str">
        <f t="shared" si="99"/>
        <v>0008</v>
      </c>
      <c r="F1051" t="s">
        <v>1946</v>
      </c>
      <c r="G1051" s="8">
        <v>-1650000</v>
      </c>
      <c r="H1051" s="8">
        <v>0</v>
      </c>
      <c r="I1051" s="8">
        <f t="shared" si="94"/>
        <v>0</v>
      </c>
      <c r="J1051" s="56">
        <f>VLOOKUP(D1051,'Lookup Areas'!$E$4:$G$258,2,FALSE)</f>
        <v>0</v>
      </c>
      <c r="L1051" s="57">
        <f>G1051</f>
        <v>-1650000</v>
      </c>
      <c r="M1051" s="8"/>
      <c r="N1051" s="8"/>
      <c r="O1051" s="8"/>
    </row>
    <row r="1052" spans="1:15" x14ac:dyDescent="0.2">
      <c r="A1052">
        <v>51</v>
      </c>
      <c r="B1052" t="s">
        <v>888</v>
      </c>
      <c r="C1052" t="str">
        <f t="shared" si="97"/>
        <v>0101</v>
      </c>
      <c r="D1052" t="str">
        <f t="shared" si="98"/>
        <v>8403</v>
      </c>
      <c r="E1052" t="str">
        <f t="shared" si="99"/>
        <v>0000</v>
      </c>
      <c r="F1052" t="s">
        <v>1803</v>
      </c>
      <c r="G1052" s="8">
        <v>-1756000</v>
      </c>
      <c r="H1052" s="8">
        <v>0</v>
      </c>
      <c r="I1052" s="8">
        <f t="shared" si="94"/>
        <v>0</v>
      </c>
      <c r="J1052" s="56">
        <f>VLOOKUP(D1052,'Lookup Areas'!$E$4:$G$258,2,FALSE)</f>
        <v>0</v>
      </c>
      <c r="L1052" s="57">
        <f>G1052</f>
        <v>-1756000</v>
      </c>
      <c r="M1052" s="8"/>
      <c r="N1052" s="8"/>
      <c r="O1052" s="8"/>
    </row>
    <row r="1053" spans="1:15" x14ac:dyDescent="0.2">
      <c r="A1053">
        <v>410</v>
      </c>
      <c r="B1053" t="s">
        <v>1116</v>
      </c>
      <c r="C1053" t="str">
        <f t="shared" si="97"/>
        <v>0205</v>
      </c>
      <c r="D1053" t="str">
        <f t="shared" si="98"/>
        <v>8404</v>
      </c>
      <c r="E1053" t="str">
        <f t="shared" si="99"/>
        <v>0006</v>
      </c>
      <c r="F1053" t="s">
        <v>1684</v>
      </c>
      <c r="G1053" s="8">
        <v>-890000</v>
      </c>
      <c r="H1053" s="8">
        <v>0</v>
      </c>
      <c r="I1053" s="8">
        <v>-890000</v>
      </c>
      <c r="J1053" s="56">
        <f>VLOOKUP(D1053,'Lookup Areas'!$E$4:$G$258,2,FALSE)</f>
        <v>0</v>
      </c>
      <c r="L1053" s="57">
        <f t="shared" ref="L1053:L1099" si="100">I1053+(I1053*J1053)</f>
        <v>-890000</v>
      </c>
      <c r="M1053" s="8"/>
      <c r="N1053" s="8"/>
      <c r="O1053" s="8"/>
    </row>
    <row r="1054" spans="1:15" x14ac:dyDescent="0.2">
      <c r="A1054">
        <v>77</v>
      </c>
      <c r="B1054" t="s">
        <v>905</v>
      </c>
      <c r="C1054" t="str">
        <f t="shared" si="97"/>
        <v>0102</v>
      </c>
      <c r="D1054" t="str">
        <f t="shared" si="98"/>
        <v>8405</v>
      </c>
      <c r="E1054" t="str">
        <f t="shared" si="99"/>
        <v>0000</v>
      </c>
      <c r="F1054" t="s">
        <v>1574</v>
      </c>
      <c r="G1054" s="8">
        <v>-742370</v>
      </c>
      <c r="H1054" s="8">
        <v>0</v>
      </c>
      <c r="I1054" s="8">
        <v>-742370</v>
      </c>
      <c r="J1054" s="56">
        <f>VLOOKUP(D1054,'Lookup Areas'!$E$4:$G$258,2,FALSE)</f>
        <v>0</v>
      </c>
      <c r="L1054" s="57">
        <f t="shared" si="100"/>
        <v>-742370</v>
      </c>
      <c r="M1054" s="8"/>
      <c r="N1054" s="8"/>
      <c r="O1054" s="8"/>
    </row>
    <row r="1055" spans="1:15" x14ac:dyDescent="0.2">
      <c r="A1055">
        <v>200</v>
      </c>
      <c r="B1055" t="s">
        <v>973</v>
      </c>
      <c r="C1055" t="str">
        <f t="shared" ref="C1055:C1086" si="101">LEFT(B1055,4)</f>
        <v>0201</v>
      </c>
      <c r="D1055" t="str">
        <f t="shared" ref="D1055:D1086" si="102">MID(B1055,6,4)</f>
        <v>8405</v>
      </c>
      <c r="E1055" t="str">
        <f t="shared" ref="E1055:E1086" si="103">RIGHT(B1055,4)</f>
        <v>0007</v>
      </c>
      <c r="F1055" t="s">
        <v>1574</v>
      </c>
      <c r="G1055" s="8">
        <v>-742370</v>
      </c>
      <c r="H1055" s="8">
        <v>0</v>
      </c>
      <c r="I1055" s="8">
        <v>-742370</v>
      </c>
      <c r="J1055" s="56">
        <f>VLOOKUP(D1055,'Lookup Areas'!$E$4:$G$258,2,FALSE)</f>
        <v>0</v>
      </c>
      <c r="L1055" s="57">
        <f t="shared" si="100"/>
        <v>-742370</v>
      </c>
      <c r="M1055" s="8"/>
      <c r="N1055" s="8"/>
      <c r="O1055" s="8"/>
    </row>
    <row r="1056" spans="1:15" x14ac:dyDescent="0.2">
      <c r="A1056">
        <v>411</v>
      </c>
      <c r="B1056" t="s">
        <v>1117</v>
      </c>
      <c r="C1056" t="str">
        <f t="shared" si="101"/>
        <v>0205</v>
      </c>
      <c r="D1056" t="str">
        <f t="shared" si="102"/>
        <v>8405</v>
      </c>
      <c r="E1056" t="str">
        <f t="shared" si="103"/>
        <v>0003</v>
      </c>
      <c r="F1056" t="s">
        <v>1574</v>
      </c>
      <c r="G1056" s="8">
        <v>-742370</v>
      </c>
      <c r="H1056" s="8">
        <v>0</v>
      </c>
      <c r="I1056" s="8">
        <v>-742370</v>
      </c>
      <c r="J1056" s="56">
        <f>VLOOKUP(D1056,'Lookup Areas'!$E$4:$G$258,2,FALSE)</f>
        <v>0</v>
      </c>
      <c r="L1056" s="57">
        <f t="shared" si="100"/>
        <v>-742370</v>
      </c>
      <c r="M1056" s="8"/>
      <c r="N1056" s="8"/>
      <c r="O1056" s="8"/>
    </row>
    <row r="1057" spans="1:15" x14ac:dyDescent="0.2">
      <c r="A1057">
        <v>412</v>
      </c>
      <c r="B1057" t="s">
        <v>1118</v>
      </c>
      <c r="C1057" t="str">
        <f t="shared" si="101"/>
        <v>0205</v>
      </c>
      <c r="D1057" t="str">
        <f t="shared" si="102"/>
        <v>8405</v>
      </c>
      <c r="E1057" t="str">
        <f t="shared" si="103"/>
        <v>0004</v>
      </c>
      <c r="F1057" t="s">
        <v>1574</v>
      </c>
      <c r="G1057" s="8">
        <v>-742370</v>
      </c>
      <c r="H1057" s="8">
        <v>0</v>
      </c>
      <c r="I1057" s="8">
        <v>-742370</v>
      </c>
      <c r="J1057" s="56">
        <f>VLOOKUP(D1057,'Lookup Areas'!$E$4:$G$258,2,FALSE)</f>
        <v>0</v>
      </c>
      <c r="L1057" s="57">
        <f t="shared" si="100"/>
        <v>-742370</v>
      </c>
      <c r="M1057" s="8"/>
      <c r="N1057" s="8"/>
      <c r="O1057" s="8"/>
    </row>
    <row r="1058" spans="1:15" x14ac:dyDescent="0.2">
      <c r="A1058">
        <v>584</v>
      </c>
      <c r="B1058" t="s">
        <v>1208</v>
      </c>
      <c r="C1058" t="str">
        <f t="shared" si="101"/>
        <v>0507</v>
      </c>
      <c r="D1058" t="str">
        <f t="shared" si="102"/>
        <v>8405</v>
      </c>
      <c r="E1058" t="str">
        <f t="shared" si="103"/>
        <v>0010</v>
      </c>
      <c r="F1058" t="s">
        <v>1574</v>
      </c>
      <c r="G1058" s="8">
        <v>-742370</v>
      </c>
      <c r="H1058" s="8">
        <v>0</v>
      </c>
      <c r="I1058" s="8">
        <v>-742370</v>
      </c>
      <c r="J1058" s="56">
        <f>VLOOKUP(D1058,'Lookup Areas'!$E$4:$G$258,2,FALSE)</f>
        <v>0</v>
      </c>
      <c r="L1058" s="57">
        <f t="shared" si="100"/>
        <v>-742370</v>
      </c>
      <c r="M1058" s="8"/>
      <c r="N1058" s="8"/>
      <c r="O1058" s="8"/>
    </row>
    <row r="1059" spans="1:15" x14ac:dyDescent="0.2">
      <c r="A1059">
        <v>413</v>
      </c>
      <c r="B1059" t="s">
        <v>1119</v>
      </c>
      <c r="C1059" t="str">
        <f t="shared" si="101"/>
        <v>0205</v>
      </c>
      <c r="D1059" t="str">
        <f t="shared" si="102"/>
        <v>8450</v>
      </c>
      <c r="E1059" t="str">
        <f t="shared" si="103"/>
        <v>0004</v>
      </c>
      <c r="F1059" t="s">
        <v>1685</v>
      </c>
      <c r="G1059" s="8">
        <v>-894350</v>
      </c>
      <c r="H1059" s="8">
        <v>0</v>
      </c>
      <c r="I1059" s="8">
        <v>-894350</v>
      </c>
      <c r="J1059" s="56">
        <f>VLOOKUP(D1059,'Lookup Areas'!$E$4:$G$258,2,FALSE)</f>
        <v>0</v>
      </c>
      <c r="L1059" s="57">
        <f t="shared" si="100"/>
        <v>-894350</v>
      </c>
      <c r="M1059" s="8"/>
      <c r="N1059" s="8"/>
      <c r="O1059" s="8"/>
    </row>
    <row r="1060" spans="1:15" x14ac:dyDescent="0.2">
      <c r="A1060">
        <v>739</v>
      </c>
      <c r="B1060" t="s">
        <v>1303</v>
      </c>
      <c r="C1060" t="str">
        <f t="shared" si="101"/>
        <v>0801</v>
      </c>
      <c r="D1060" t="str">
        <f t="shared" si="102"/>
        <v>8450</v>
      </c>
      <c r="E1060" t="str">
        <f t="shared" si="103"/>
        <v>0016</v>
      </c>
      <c r="F1060" t="s">
        <v>2334</v>
      </c>
      <c r="G1060" s="8">
        <v>-2683068</v>
      </c>
      <c r="H1060" s="8">
        <v>0</v>
      </c>
      <c r="I1060" s="8">
        <v>-2683068</v>
      </c>
      <c r="J1060" s="56">
        <f>VLOOKUP(D1060,'Lookup Areas'!$E$4:$G$258,2,FALSE)</f>
        <v>0</v>
      </c>
      <c r="L1060" s="57">
        <f t="shared" si="100"/>
        <v>-2683068</v>
      </c>
      <c r="M1060" s="8"/>
      <c r="N1060" s="8"/>
      <c r="O1060" s="8"/>
    </row>
    <row r="1061" spans="1:15" x14ac:dyDescent="0.2">
      <c r="A1061">
        <v>829</v>
      </c>
      <c r="B1061" t="s">
        <v>1350</v>
      </c>
      <c r="C1061" t="str">
        <f t="shared" si="101"/>
        <v>1001</v>
      </c>
      <c r="D1061" t="str">
        <f t="shared" si="102"/>
        <v>8450</v>
      </c>
      <c r="E1061" t="str">
        <f t="shared" si="103"/>
        <v>0000</v>
      </c>
      <c r="F1061" t="s">
        <v>2392</v>
      </c>
      <c r="G1061" s="8">
        <v>-11864265</v>
      </c>
      <c r="H1061" s="8">
        <v>0</v>
      </c>
      <c r="I1061" s="8">
        <v>-11864265</v>
      </c>
      <c r="J1061" s="56">
        <f>VLOOKUP(D1061,'Lookup Areas'!$E$4:$G$258,2,FALSE)</f>
        <v>0</v>
      </c>
      <c r="L1061" s="57">
        <f t="shared" si="100"/>
        <v>-11864265</v>
      </c>
      <c r="M1061" s="8"/>
      <c r="N1061" s="8"/>
      <c r="O1061" s="8"/>
    </row>
    <row r="1062" spans="1:15" x14ac:dyDescent="0.2">
      <c r="A1062">
        <v>965</v>
      </c>
      <c r="B1062" t="s">
        <v>2448</v>
      </c>
      <c r="C1062" t="str">
        <f t="shared" si="101"/>
        <v>1101</v>
      </c>
      <c r="D1062" t="str">
        <f t="shared" si="102"/>
        <v>8450</v>
      </c>
      <c r="E1062" t="str">
        <f t="shared" si="103"/>
        <v>0000</v>
      </c>
      <c r="F1062" t="s">
        <v>2392</v>
      </c>
      <c r="G1062" s="8">
        <v>0</v>
      </c>
      <c r="H1062" s="8">
        <v>0</v>
      </c>
      <c r="I1062" s="8">
        <v>0</v>
      </c>
      <c r="J1062" s="56">
        <f>VLOOKUP(D1062,'Lookup Areas'!$E$4:$G$258,2,FALSE)</f>
        <v>0</v>
      </c>
      <c r="L1062" s="57">
        <f t="shared" si="100"/>
        <v>0</v>
      </c>
      <c r="M1062" s="8"/>
      <c r="N1062" s="8"/>
      <c r="O1062" s="8"/>
    </row>
    <row r="1063" spans="1:15" x14ac:dyDescent="0.2">
      <c r="A1063">
        <v>1045</v>
      </c>
      <c r="B1063" t="s">
        <v>1500</v>
      </c>
      <c r="C1063" t="str">
        <f t="shared" si="101"/>
        <v>1201</v>
      </c>
      <c r="D1063" t="str">
        <f t="shared" si="102"/>
        <v>8450</v>
      </c>
      <c r="E1063" t="str">
        <f t="shared" si="103"/>
        <v>0000</v>
      </c>
      <c r="F1063" t="s">
        <v>2392</v>
      </c>
      <c r="G1063" s="8">
        <v>-664450</v>
      </c>
      <c r="H1063" s="8">
        <v>0</v>
      </c>
      <c r="I1063" s="8">
        <v>-664450</v>
      </c>
      <c r="J1063" s="56">
        <f>VLOOKUP(D1063,'Lookup Areas'!$E$4:$G$258,2,FALSE)</f>
        <v>0</v>
      </c>
      <c r="L1063" s="57">
        <f t="shared" si="100"/>
        <v>-664450</v>
      </c>
      <c r="M1063" s="8"/>
      <c r="N1063" s="8"/>
      <c r="O1063" s="8"/>
    </row>
    <row r="1064" spans="1:15" x14ac:dyDescent="0.2">
      <c r="A1064">
        <v>1089</v>
      </c>
      <c r="B1064" t="s">
        <v>1529</v>
      </c>
      <c r="C1064" t="str">
        <f t="shared" si="101"/>
        <v>1301</v>
      </c>
      <c r="D1064" t="str">
        <f t="shared" si="102"/>
        <v>8450</v>
      </c>
      <c r="E1064" t="str">
        <f t="shared" si="103"/>
        <v>0000</v>
      </c>
      <c r="F1064" t="s">
        <v>2392</v>
      </c>
      <c r="G1064" s="8">
        <v>-1780867</v>
      </c>
      <c r="H1064" s="8">
        <v>0</v>
      </c>
      <c r="I1064" s="8">
        <v>-1780867</v>
      </c>
      <c r="J1064" s="56">
        <f>VLOOKUP(D1064,'Lookup Areas'!$E$4:$G$258,2,FALSE)</f>
        <v>0</v>
      </c>
      <c r="L1064" s="57">
        <f t="shared" si="100"/>
        <v>-1780867</v>
      </c>
      <c r="M1064" s="8"/>
      <c r="N1064" s="8"/>
      <c r="O1064" s="8"/>
    </row>
    <row r="1065" spans="1:15" x14ac:dyDescent="0.2">
      <c r="A1065">
        <v>458</v>
      </c>
      <c r="B1065" t="s">
        <v>2122</v>
      </c>
      <c r="C1065" t="str">
        <f t="shared" si="101"/>
        <v>0301</v>
      </c>
      <c r="D1065" t="str">
        <f t="shared" si="102"/>
        <v>8451</v>
      </c>
      <c r="E1065" t="str">
        <f t="shared" si="103"/>
        <v>0000</v>
      </c>
      <c r="F1065" t="s">
        <v>2123</v>
      </c>
      <c r="G1065" s="8">
        <v>0</v>
      </c>
      <c r="H1065" s="8">
        <v>0</v>
      </c>
      <c r="I1065" s="8">
        <f t="shared" ref="I1065:I1086" si="104">H1065*2</f>
        <v>0</v>
      </c>
      <c r="J1065" s="56">
        <f>VLOOKUP(D1065,'Lookup Areas'!$E$4:$G$258,2,FALSE)</f>
        <v>0</v>
      </c>
      <c r="L1065" s="57">
        <f t="shared" si="100"/>
        <v>0</v>
      </c>
      <c r="M1065" s="8"/>
      <c r="N1065" s="8"/>
      <c r="O1065" s="8"/>
    </row>
    <row r="1066" spans="1:15" x14ac:dyDescent="0.2">
      <c r="A1066">
        <v>414</v>
      </c>
      <c r="B1066" t="s">
        <v>2082</v>
      </c>
      <c r="C1066" t="str">
        <f t="shared" si="101"/>
        <v>0205</v>
      </c>
      <c r="D1066" t="str">
        <f t="shared" si="102"/>
        <v>8452</v>
      </c>
      <c r="E1066" t="str">
        <f t="shared" si="103"/>
        <v>0004</v>
      </c>
      <c r="F1066" t="s">
        <v>2083</v>
      </c>
      <c r="G1066" s="8">
        <v>0</v>
      </c>
      <c r="H1066" s="8">
        <v>0</v>
      </c>
      <c r="I1066" s="8">
        <f t="shared" si="104"/>
        <v>0</v>
      </c>
      <c r="J1066" s="56">
        <f>VLOOKUP(D1066,'Lookup Areas'!$E$4:$G$258,2,FALSE)</f>
        <v>0</v>
      </c>
      <c r="L1066" s="57">
        <f t="shared" si="100"/>
        <v>0</v>
      </c>
      <c r="M1066" s="8"/>
      <c r="N1066" s="8"/>
      <c r="O1066" s="8"/>
    </row>
    <row r="1067" spans="1:15" x14ac:dyDescent="0.2">
      <c r="A1067">
        <v>966</v>
      </c>
      <c r="B1067" t="s">
        <v>1444</v>
      </c>
      <c r="C1067" t="str">
        <f t="shared" si="101"/>
        <v>1101</v>
      </c>
      <c r="D1067" t="str">
        <f t="shared" si="102"/>
        <v>8453</v>
      </c>
      <c r="E1067" t="str">
        <f t="shared" si="103"/>
        <v>0000</v>
      </c>
      <c r="F1067" t="s">
        <v>2449</v>
      </c>
      <c r="G1067" s="8">
        <v>-1000000</v>
      </c>
      <c r="H1067" s="8">
        <v>-700000</v>
      </c>
      <c r="I1067" s="8">
        <v>-1000000</v>
      </c>
      <c r="J1067" s="56">
        <f>VLOOKUP(D1067,'Lookup Areas'!$E$4:$G$258,2,FALSE)</f>
        <v>0</v>
      </c>
      <c r="L1067" s="57">
        <f t="shared" si="100"/>
        <v>-1000000</v>
      </c>
      <c r="M1067" s="8"/>
      <c r="N1067" s="8"/>
      <c r="O1067" s="8"/>
    </row>
    <row r="1068" spans="1:15" x14ac:dyDescent="0.2">
      <c r="A1068">
        <v>1090</v>
      </c>
      <c r="B1068" t="s">
        <v>2512</v>
      </c>
      <c r="C1068" t="str">
        <f t="shared" si="101"/>
        <v>1301</v>
      </c>
      <c r="D1068" t="str">
        <f t="shared" si="102"/>
        <v>8454</v>
      </c>
      <c r="E1068" t="str">
        <f t="shared" si="103"/>
        <v>0000</v>
      </c>
      <c r="F1068" t="s">
        <v>2513</v>
      </c>
      <c r="G1068" s="8">
        <v>0</v>
      </c>
      <c r="H1068" s="8">
        <v>0</v>
      </c>
      <c r="I1068" s="8">
        <f t="shared" si="104"/>
        <v>0</v>
      </c>
      <c r="J1068" s="56">
        <f>VLOOKUP(D1068,'Lookup Areas'!$E$4:$G$258,2,FALSE)</f>
        <v>0</v>
      </c>
      <c r="L1068" s="57">
        <v>-69000</v>
      </c>
      <c r="M1068" s="8"/>
      <c r="N1068" s="8"/>
      <c r="O1068" s="8"/>
    </row>
    <row r="1069" spans="1:15" x14ac:dyDescent="0.2">
      <c r="A1069">
        <v>830</v>
      </c>
      <c r="B1069" t="s">
        <v>2393</v>
      </c>
      <c r="C1069" t="str">
        <f t="shared" si="101"/>
        <v>1001</v>
      </c>
      <c r="D1069" t="str">
        <f t="shared" si="102"/>
        <v>8455</v>
      </c>
      <c r="E1069" t="str">
        <f t="shared" si="103"/>
        <v>0000</v>
      </c>
      <c r="F1069" t="s">
        <v>2394</v>
      </c>
      <c r="G1069" s="8">
        <v>0</v>
      </c>
      <c r="H1069" s="8">
        <v>0</v>
      </c>
      <c r="I1069" s="8">
        <f t="shared" si="104"/>
        <v>0</v>
      </c>
      <c r="J1069" s="56">
        <f>VLOOKUP(D1069,'Lookup Areas'!$E$4:$G$258,2,FALSE)</f>
        <v>0</v>
      </c>
      <c r="L1069" s="57">
        <f t="shared" si="100"/>
        <v>0</v>
      </c>
      <c r="M1069" s="8"/>
      <c r="N1069" s="8"/>
      <c r="O1069" s="8"/>
    </row>
    <row r="1070" spans="1:15" x14ac:dyDescent="0.2">
      <c r="A1070">
        <v>1046</v>
      </c>
      <c r="B1070" t="s">
        <v>1501</v>
      </c>
      <c r="C1070" t="str">
        <f t="shared" si="101"/>
        <v>1201</v>
      </c>
      <c r="D1070" t="str">
        <f t="shared" si="102"/>
        <v>8455</v>
      </c>
      <c r="E1070" t="str">
        <f t="shared" si="103"/>
        <v>0000</v>
      </c>
      <c r="F1070" t="s">
        <v>2394</v>
      </c>
      <c r="G1070" s="8">
        <v>-23000000</v>
      </c>
      <c r="H1070" s="8">
        <v>-9641249.7699999996</v>
      </c>
      <c r="I1070" s="8">
        <f t="shared" si="104"/>
        <v>-19282499.539999999</v>
      </c>
      <c r="J1070" s="56">
        <f>VLOOKUP(D1070,'Lookup Areas'!$E$4:$G$258,2,FALSE)</f>
        <v>0</v>
      </c>
      <c r="L1070" s="57">
        <f>G1070</f>
        <v>-23000000</v>
      </c>
      <c r="M1070" s="8"/>
      <c r="N1070" s="8"/>
      <c r="O1070" s="8"/>
    </row>
    <row r="1071" spans="1:15" x14ac:dyDescent="0.2">
      <c r="A1071">
        <v>967</v>
      </c>
      <c r="B1071" t="s">
        <v>2450</v>
      </c>
      <c r="C1071" t="str">
        <f t="shared" si="101"/>
        <v>1101</v>
      </c>
      <c r="D1071" t="str">
        <f t="shared" si="102"/>
        <v>8456</v>
      </c>
      <c r="E1071" t="str">
        <f t="shared" si="103"/>
        <v>0000</v>
      </c>
      <c r="F1071" t="s">
        <v>2451</v>
      </c>
      <c r="G1071" s="8">
        <v>0</v>
      </c>
      <c r="H1071" s="8">
        <v>0</v>
      </c>
      <c r="I1071" s="8">
        <f t="shared" si="104"/>
        <v>0</v>
      </c>
      <c r="J1071" s="56">
        <f>VLOOKUP(D1071,'Lookup Areas'!$E$4:$G$258,2,FALSE)</f>
        <v>0</v>
      </c>
      <c r="L1071" s="57">
        <f t="shared" si="100"/>
        <v>0</v>
      </c>
      <c r="M1071" s="8"/>
      <c r="N1071" s="8"/>
      <c r="O1071" s="8"/>
    </row>
    <row r="1072" spans="1:15" x14ac:dyDescent="0.2">
      <c r="A1072">
        <v>831</v>
      </c>
      <c r="B1072" t="s">
        <v>2395</v>
      </c>
      <c r="C1072" t="str">
        <f t="shared" si="101"/>
        <v>1001</v>
      </c>
      <c r="D1072" t="str">
        <f t="shared" si="102"/>
        <v>8457</v>
      </c>
      <c r="E1072" t="str">
        <f t="shared" si="103"/>
        <v>0000</v>
      </c>
      <c r="F1072" t="s">
        <v>2396</v>
      </c>
      <c r="G1072" s="8">
        <v>0</v>
      </c>
      <c r="H1072" s="8">
        <v>0</v>
      </c>
      <c r="I1072" s="8">
        <f t="shared" si="104"/>
        <v>0</v>
      </c>
      <c r="J1072" s="56">
        <f>VLOOKUP(D1072,'Lookup Areas'!$E$4:$G$258,2,FALSE)</f>
        <v>0</v>
      </c>
      <c r="L1072" s="57">
        <f t="shared" si="100"/>
        <v>0</v>
      </c>
      <c r="M1072" s="8"/>
      <c r="N1072" s="8"/>
      <c r="O1072" s="8"/>
    </row>
    <row r="1073" spans="1:15" x14ac:dyDescent="0.2">
      <c r="A1073">
        <v>1047</v>
      </c>
      <c r="B1073" t="s">
        <v>1502</v>
      </c>
      <c r="C1073" t="str">
        <f t="shared" si="101"/>
        <v>1201</v>
      </c>
      <c r="D1073" t="str">
        <f t="shared" si="102"/>
        <v>8458</v>
      </c>
      <c r="E1073" t="str">
        <f t="shared" si="103"/>
        <v>0000</v>
      </c>
      <c r="F1073" t="s">
        <v>2485</v>
      </c>
      <c r="G1073" s="8">
        <v>-1000000</v>
      </c>
      <c r="H1073" s="8">
        <v>0</v>
      </c>
      <c r="I1073" s="8">
        <f>G1073</f>
        <v>-1000000</v>
      </c>
      <c r="J1073" s="56">
        <f>VLOOKUP(D1073,'Lookup Areas'!$E$4:$G$258,2,FALSE)</f>
        <v>0</v>
      </c>
      <c r="L1073" s="57">
        <f t="shared" si="100"/>
        <v>-1000000</v>
      </c>
      <c r="M1073" s="8"/>
      <c r="N1073" s="8"/>
      <c r="O1073" s="8"/>
    </row>
    <row r="1074" spans="1:15" x14ac:dyDescent="0.2">
      <c r="A1074">
        <v>201</v>
      </c>
      <c r="B1074" t="s">
        <v>974</v>
      </c>
      <c r="C1074" t="str">
        <f t="shared" si="101"/>
        <v>0201</v>
      </c>
      <c r="D1074" t="str">
        <f t="shared" si="102"/>
        <v>8500</v>
      </c>
      <c r="E1074" t="str">
        <f t="shared" si="103"/>
        <v>0008</v>
      </c>
      <c r="F1074" t="s">
        <v>1947</v>
      </c>
      <c r="G1074" s="8">
        <v>-17110</v>
      </c>
      <c r="H1074" s="8">
        <v>-14636.03</v>
      </c>
      <c r="I1074" s="8">
        <f t="shared" si="104"/>
        <v>-29272.06</v>
      </c>
      <c r="J1074" s="56">
        <f>VLOOKUP(D1074,'Lookup Areas'!$E$4:$G$258,2,FALSE)</f>
        <v>0</v>
      </c>
      <c r="L1074" s="57">
        <f t="shared" si="100"/>
        <v>-29272.06</v>
      </c>
      <c r="M1074" s="8"/>
      <c r="N1074" s="8"/>
      <c r="O1074" s="8"/>
    </row>
    <row r="1075" spans="1:15" x14ac:dyDescent="0.2">
      <c r="A1075">
        <v>202</v>
      </c>
      <c r="B1075" t="s">
        <v>1948</v>
      </c>
      <c r="C1075" t="str">
        <f t="shared" si="101"/>
        <v>0201</v>
      </c>
      <c r="D1075" t="str">
        <f t="shared" si="102"/>
        <v>8501</v>
      </c>
      <c r="E1075" t="str">
        <f t="shared" si="103"/>
        <v>0008</v>
      </c>
      <c r="F1075" t="s">
        <v>1949</v>
      </c>
      <c r="G1075" s="8">
        <v>0</v>
      </c>
      <c r="H1075" s="8">
        <v>0</v>
      </c>
      <c r="I1075" s="8">
        <f t="shared" si="104"/>
        <v>0</v>
      </c>
      <c r="J1075" s="56">
        <f>VLOOKUP(D1075,'Lookup Areas'!$E$4:$G$258,2,FALSE)</f>
        <v>0</v>
      </c>
      <c r="L1075" s="57">
        <f t="shared" si="100"/>
        <v>0</v>
      </c>
      <c r="M1075" s="8"/>
      <c r="N1075" s="8"/>
      <c r="O1075" s="8"/>
    </row>
    <row r="1076" spans="1:15" x14ac:dyDescent="0.2">
      <c r="A1076">
        <v>1091</v>
      </c>
      <c r="B1076" t="s">
        <v>2514</v>
      </c>
      <c r="C1076" t="str">
        <f t="shared" si="101"/>
        <v>1301</v>
      </c>
      <c r="D1076" t="str">
        <f t="shared" si="102"/>
        <v>8502</v>
      </c>
      <c r="E1076" t="str">
        <f t="shared" si="103"/>
        <v>0000</v>
      </c>
      <c r="F1076" t="s">
        <v>2515</v>
      </c>
      <c r="G1076" s="8">
        <v>0</v>
      </c>
      <c r="H1076" s="8">
        <v>0</v>
      </c>
      <c r="I1076" s="8">
        <f t="shared" si="104"/>
        <v>0</v>
      </c>
      <c r="J1076" s="56">
        <f>VLOOKUP(D1076,'Lookup Areas'!$E$4:$G$258,2,FALSE)</f>
        <v>0</v>
      </c>
      <c r="L1076" s="57">
        <f t="shared" si="100"/>
        <v>0</v>
      </c>
      <c r="M1076" s="8"/>
      <c r="N1076" s="8"/>
      <c r="O1076" s="8"/>
    </row>
    <row r="1077" spans="1:15" x14ac:dyDescent="0.2">
      <c r="A1077">
        <v>203</v>
      </c>
      <c r="B1077" t="s">
        <v>1950</v>
      </c>
      <c r="C1077" t="str">
        <f t="shared" si="101"/>
        <v>0201</v>
      </c>
      <c r="D1077" t="str">
        <f t="shared" si="102"/>
        <v>8503</v>
      </c>
      <c r="E1077" t="str">
        <f t="shared" si="103"/>
        <v>0008</v>
      </c>
      <c r="F1077" t="s">
        <v>1951</v>
      </c>
      <c r="G1077" s="8">
        <v>0</v>
      </c>
      <c r="H1077" s="8">
        <v>0</v>
      </c>
      <c r="I1077" s="8">
        <f t="shared" si="104"/>
        <v>0</v>
      </c>
      <c r="J1077" s="56">
        <f>VLOOKUP(D1077,'Lookup Areas'!$E$4:$G$258,2,FALSE)</f>
        <v>0</v>
      </c>
      <c r="L1077" s="57">
        <f t="shared" si="100"/>
        <v>0</v>
      </c>
      <c r="M1077" s="8"/>
      <c r="N1077" s="8"/>
      <c r="O1077" s="8"/>
    </row>
    <row r="1078" spans="1:15" x14ac:dyDescent="0.2">
      <c r="A1078">
        <v>482</v>
      </c>
      <c r="B1078" t="s">
        <v>2137</v>
      </c>
      <c r="C1078" t="str">
        <f t="shared" si="101"/>
        <v>0501</v>
      </c>
      <c r="D1078" t="str">
        <f t="shared" si="102"/>
        <v>8503</v>
      </c>
      <c r="E1078" t="str">
        <f t="shared" si="103"/>
        <v>0000</v>
      </c>
      <c r="F1078" t="s">
        <v>2138</v>
      </c>
      <c r="G1078" s="8">
        <v>0</v>
      </c>
      <c r="H1078" s="8">
        <v>0</v>
      </c>
      <c r="I1078" s="8">
        <f t="shared" si="104"/>
        <v>0</v>
      </c>
      <c r="J1078" s="56">
        <f>VLOOKUP(D1078,'Lookup Areas'!$E$4:$G$258,2,FALSE)</f>
        <v>0</v>
      </c>
      <c r="L1078" s="57">
        <f t="shared" si="100"/>
        <v>0</v>
      </c>
      <c r="M1078" s="8"/>
      <c r="N1078" s="8"/>
      <c r="O1078" s="8"/>
    </row>
    <row r="1079" spans="1:15" x14ac:dyDescent="0.2">
      <c r="A1079">
        <v>680</v>
      </c>
      <c r="B1079" t="s">
        <v>1264</v>
      </c>
      <c r="C1079" t="str">
        <f t="shared" si="101"/>
        <v>0704</v>
      </c>
      <c r="D1079" t="str">
        <f t="shared" si="102"/>
        <v>8504</v>
      </c>
      <c r="E1079" t="str">
        <f t="shared" si="103"/>
        <v>0000</v>
      </c>
      <c r="F1079" t="s">
        <v>2275</v>
      </c>
      <c r="G1079" s="8">
        <v>0</v>
      </c>
      <c r="H1079" s="8">
        <v>-2631.58</v>
      </c>
      <c r="I1079" s="8">
        <f t="shared" si="104"/>
        <v>-5263.16</v>
      </c>
      <c r="J1079" s="56">
        <f>VLOOKUP(D1079,'Lookup Areas'!$E$4:$G$258,2,FALSE)</f>
        <v>0</v>
      </c>
      <c r="L1079" s="57">
        <f t="shared" si="100"/>
        <v>-5263.16</v>
      </c>
      <c r="M1079" s="8"/>
      <c r="N1079" s="8"/>
      <c r="O1079" s="8"/>
    </row>
    <row r="1080" spans="1:15" x14ac:dyDescent="0.2">
      <c r="A1080">
        <v>832</v>
      </c>
      <c r="B1080" t="s">
        <v>1351</v>
      </c>
      <c r="C1080" t="str">
        <f t="shared" si="101"/>
        <v>1001</v>
      </c>
      <c r="D1080" t="str">
        <f t="shared" si="102"/>
        <v>8505</v>
      </c>
      <c r="E1080" t="str">
        <f t="shared" si="103"/>
        <v>0000</v>
      </c>
      <c r="F1080" t="s">
        <v>2397</v>
      </c>
      <c r="G1080" s="8">
        <v>-960</v>
      </c>
      <c r="H1080" s="8">
        <v>-10993</v>
      </c>
      <c r="I1080" s="8">
        <f t="shared" si="104"/>
        <v>-21986</v>
      </c>
      <c r="J1080" s="56">
        <f>VLOOKUP(D1080,'Lookup Areas'!$E$4:$G$258,2,FALSE)</f>
        <v>0</v>
      </c>
      <c r="L1080" s="57">
        <f t="shared" si="100"/>
        <v>-21986</v>
      </c>
      <c r="M1080" s="8"/>
      <c r="N1080" s="8"/>
      <c r="O1080" s="8"/>
    </row>
    <row r="1081" spans="1:15" x14ac:dyDescent="0.2">
      <c r="A1081">
        <v>1048</v>
      </c>
      <c r="B1081" t="s">
        <v>1503</v>
      </c>
      <c r="C1081" t="str">
        <f t="shared" si="101"/>
        <v>1201</v>
      </c>
      <c r="D1081" t="str">
        <f t="shared" si="102"/>
        <v>8505</v>
      </c>
      <c r="E1081" t="str">
        <f t="shared" si="103"/>
        <v>0000</v>
      </c>
      <c r="F1081" t="s">
        <v>2397</v>
      </c>
      <c r="G1081" s="8">
        <v>-420</v>
      </c>
      <c r="H1081" s="8">
        <v>0</v>
      </c>
      <c r="I1081" s="8">
        <f t="shared" si="104"/>
        <v>0</v>
      </c>
      <c r="J1081" s="56">
        <f>VLOOKUP(D1081,'Lookup Areas'!$E$4:$G$258,2,FALSE)</f>
        <v>0</v>
      </c>
      <c r="L1081" s="57">
        <f t="shared" si="100"/>
        <v>0</v>
      </c>
      <c r="M1081" s="8"/>
      <c r="N1081" s="8"/>
      <c r="O1081" s="8"/>
    </row>
    <row r="1082" spans="1:15" x14ac:dyDescent="0.2">
      <c r="A1082">
        <v>524</v>
      </c>
      <c r="B1082" t="s">
        <v>1170</v>
      </c>
      <c r="C1082" t="str">
        <f t="shared" si="101"/>
        <v>0504</v>
      </c>
      <c r="D1082" t="str">
        <f t="shared" si="102"/>
        <v>8506</v>
      </c>
      <c r="E1082" t="str">
        <f t="shared" si="103"/>
        <v>0000</v>
      </c>
      <c r="F1082" t="s">
        <v>2174</v>
      </c>
      <c r="G1082" s="8">
        <v>-47140</v>
      </c>
      <c r="H1082" s="8">
        <v>-26813.489999999998</v>
      </c>
      <c r="I1082" s="8">
        <f t="shared" si="104"/>
        <v>-53626.979999999996</v>
      </c>
      <c r="J1082" s="56">
        <f>VLOOKUP(D1082,'Lookup Areas'!$E$4:$G$258,2,FALSE)</f>
        <v>0</v>
      </c>
      <c r="L1082" s="57">
        <f t="shared" si="100"/>
        <v>-53626.979999999996</v>
      </c>
      <c r="M1082" s="8"/>
      <c r="N1082" s="8"/>
      <c r="O1082" s="8"/>
    </row>
    <row r="1083" spans="1:15" x14ac:dyDescent="0.2">
      <c r="A1083">
        <v>610</v>
      </c>
      <c r="B1083" t="s">
        <v>1226</v>
      </c>
      <c r="C1083" t="str">
        <f t="shared" si="101"/>
        <v>0601</v>
      </c>
      <c r="D1083" t="str">
        <f t="shared" si="102"/>
        <v>8507</v>
      </c>
      <c r="E1083" t="str">
        <f t="shared" si="103"/>
        <v>0000</v>
      </c>
      <c r="F1083" t="s">
        <v>1705</v>
      </c>
      <c r="G1083" s="8">
        <v>-1680</v>
      </c>
      <c r="H1083" s="8">
        <v>-614.04</v>
      </c>
      <c r="I1083" s="8">
        <f t="shared" si="104"/>
        <v>-1228.08</v>
      </c>
      <c r="J1083" s="56">
        <f>VLOOKUP(D1083,'Lookup Areas'!$E$4:$G$258,2,FALSE)</f>
        <v>0</v>
      </c>
      <c r="L1083" s="57">
        <f t="shared" si="100"/>
        <v>-1228.08</v>
      </c>
      <c r="M1083" s="8"/>
      <c r="N1083" s="8"/>
      <c r="O1083" s="8"/>
    </row>
    <row r="1084" spans="1:15" x14ac:dyDescent="0.2">
      <c r="A1084">
        <v>204</v>
      </c>
      <c r="B1084" t="s">
        <v>975</v>
      </c>
      <c r="C1084" t="str">
        <f t="shared" si="101"/>
        <v>0201</v>
      </c>
      <c r="D1084" t="str">
        <f t="shared" si="102"/>
        <v>8508</v>
      </c>
      <c r="E1084" t="str">
        <f t="shared" si="103"/>
        <v>0008</v>
      </c>
      <c r="F1084" t="s">
        <v>1952</v>
      </c>
      <c r="G1084" s="8">
        <v>-330000</v>
      </c>
      <c r="H1084" s="8">
        <v>-96675.37</v>
      </c>
      <c r="I1084" s="8">
        <f t="shared" si="104"/>
        <v>-193350.74</v>
      </c>
      <c r="J1084" s="56">
        <f>VLOOKUP(D1084,'Lookup Areas'!$E$4:$G$258,2,FALSE)</f>
        <v>0</v>
      </c>
      <c r="L1084" s="57">
        <f t="shared" si="100"/>
        <v>-193350.74</v>
      </c>
      <c r="M1084" s="8"/>
      <c r="N1084" s="8"/>
      <c r="O1084" s="8"/>
    </row>
    <row r="1085" spans="1:15" x14ac:dyDescent="0.2">
      <c r="A1085">
        <v>415</v>
      </c>
      <c r="B1085" t="s">
        <v>2084</v>
      </c>
      <c r="C1085" t="str">
        <f t="shared" si="101"/>
        <v>0205</v>
      </c>
      <c r="D1085" t="str">
        <f t="shared" si="102"/>
        <v>8508</v>
      </c>
      <c r="E1085" t="str">
        <f t="shared" si="103"/>
        <v>0006</v>
      </c>
      <c r="F1085" t="s">
        <v>2085</v>
      </c>
      <c r="G1085" s="8">
        <v>0</v>
      </c>
      <c r="H1085" s="8">
        <v>0</v>
      </c>
      <c r="I1085" s="8">
        <f t="shared" si="104"/>
        <v>0</v>
      </c>
      <c r="J1085" s="56">
        <f>VLOOKUP(D1085,'Lookup Areas'!$E$4:$G$258,2,FALSE)</f>
        <v>0</v>
      </c>
      <c r="L1085" s="57">
        <f t="shared" si="100"/>
        <v>0</v>
      </c>
      <c r="M1085" s="8"/>
      <c r="N1085" s="8"/>
      <c r="O1085" s="8"/>
    </row>
    <row r="1086" spans="1:15" x14ac:dyDescent="0.2">
      <c r="A1086">
        <v>646</v>
      </c>
      <c r="B1086" t="s">
        <v>2250</v>
      </c>
      <c r="C1086" t="str">
        <f t="shared" si="101"/>
        <v>0701</v>
      </c>
      <c r="D1086" t="str">
        <f t="shared" si="102"/>
        <v>8508</v>
      </c>
      <c r="E1086" t="str">
        <f t="shared" si="103"/>
        <v>0000</v>
      </c>
      <c r="F1086" t="s">
        <v>2251</v>
      </c>
      <c r="G1086" s="8">
        <v>0</v>
      </c>
      <c r="H1086" s="8">
        <v>0</v>
      </c>
      <c r="I1086" s="8">
        <f t="shared" si="104"/>
        <v>0</v>
      </c>
      <c r="J1086" s="56">
        <f>VLOOKUP(D1086,'Lookup Areas'!$E$4:$G$258,2,FALSE)</f>
        <v>0</v>
      </c>
      <c r="L1086" s="57">
        <f t="shared" si="100"/>
        <v>0</v>
      </c>
      <c r="M1086" s="8"/>
      <c r="N1086" s="8"/>
      <c r="O1086" s="8"/>
    </row>
    <row r="1087" spans="1:15" x14ac:dyDescent="0.2">
      <c r="A1087">
        <v>740</v>
      </c>
      <c r="B1087" t="s">
        <v>2335</v>
      </c>
      <c r="C1087" t="str">
        <f t="shared" ref="C1087:C1104" si="105">LEFT(B1087,4)</f>
        <v>0801</v>
      </c>
      <c r="D1087" t="str">
        <f t="shared" ref="D1087:D1104" si="106">MID(B1087,6,4)</f>
        <v>8508</v>
      </c>
      <c r="E1087" t="str">
        <f t="shared" ref="E1087:E1104" si="107">RIGHT(B1087,4)</f>
        <v>0015</v>
      </c>
      <c r="F1087" t="s">
        <v>2336</v>
      </c>
      <c r="G1087" s="8">
        <v>0</v>
      </c>
      <c r="H1087" s="8">
        <v>0</v>
      </c>
      <c r="I1087" s="8">
        <f t="shared" ref="I1087:I1104" si="108">H1087*2</f>
        <v>0</v>
      </c>
      <c r="J1087" s="56">
        <f>VLOOKUP(D1087,'Lookup Areas'!$E$4:$G$258,2,FALSE)</f>
        <v>0</v>
      </c>
      <c r="L1087" s="57">
        <f t="shared" si="100"/>
        <v>0</v>
      </c>
      <c r="M1087" s="8"/>
      <c r="N1087" s="8"/>
      <c r="O1087" s="8"/>
    </row>
    <row r="1088" spans="1:15" x14ac:dyDescent="0.2">
      <c r="A1088">
        <v>1049</v>
      </c>
      <c r="B1088" t="s">
        <v>2486</v>
      </c>
      <c r="C1088" t="str">
        <f t="shared" si="105"/>
        <v>1201</v>
      </c>
      <c r="D1088" t="str">
        <f t="shared" si="106"/>
        <v>8508</v>
      </c>
      <c r="E1088" t="str">
        <f t="shared" si="107"/>
        <v>0000</v>
      </c>
      <c r="F1088" t="s">
        <v>2251</v>
      </c>
      <c r="G1088" s="8">
        <v>0</v>
      </c>
      <c r="H1088" s="8">
        <v>0</v>
      </c>
      <c r="I1088" s="8">
        <f t="shared" si="108"/>
        <v>0</v>
      </c>
      <c r="J1088" s="56">
        <f>VLOOKUP(D1088,'Lookup Areas'!$E$4:$G$258,2,FALSE)</f>
        <v>0</v>
      </c>
      <c r="L1088" s="57">
        <f t="shared" si="100"/>
        <v>0</v>
      </c>
      <c r="M1088" s="8"/>
      <c r="N1088" s="8"/>
      <c r="O1088" s="8"/>
    </row>
    <row r="1089" spans="1:15" x14ac:dyDescent="0.2">
      <c r="A1089">
        <v>1092</v>
      </c>
      <c r="B1089" t="s">
        <v>2516</v>
      </c>
      <c r="C1089" t="str">
        <f t="shared" si="105"/>
        <v>1301</v>
      </c>
      <c r="D1089" t="str">
        <f t="shared" si="106"/>
        <v>8508</v>
      </c>
      <c r="E1089" t="str">
        <f t="shared" si="107"/>
        <v>0000</v>
      </c>
      <c r="F1089" t="s">
        <v>2251</v>
      </c>
      <c r="G1089" s="8">
        <v>0</v>
      </c>
      <c r="H1089" s="8">
        <v>0</v>
      </c>
      <c r="I1089" s="8">
        <f t="shared" si="108"/>
        <v>0</v>
      </c>
      <c r="J1089" s="56">
        <f>VLOOKUP(D1089,'Lookup Areas'!$E$4:$G$258,2,FALSE)</f>
        <v>0</v>
      </c>
      <c r="L1089" s="57">
        <f t="shared" si="100"/>
        <v>0</v>
      </c>
      <c r="M1089" s="8"/>
      <c r="N1089" s="8"/>
      <c r="O1089" s="8"/>
    </row>
    <row r="1090" spans="1:15" x14ac:dyDescent="0.2">
      <c r="A1090">
        <v>968</v>
      </c>
      <c r="B1090" t="s">
        <v>1445</v>
      </c>
      <c r="C1090" t="str">
        <f t="shared" si="105"/>
        <v>1101</v>
      </c>
      <c r="D1090" t="str">
        <f t="shared" si="106"/>
        <v>8509</v>
      </c>
      <c r="E1090" t="str">
        <f t="shared" si="107"/>
        <v>0000</v>
      </c>
      <c r="F1090" t="s">
        <v>2452</v>
      </c>
      <c r="G1090" s="8">
        <v>-110</v>
      </c>
      <c r="H1090" s="8">
        <v>0</v>
      </c>
      <c r="I1090" s="8">
        <f t="shared" si="108"/>
        <v>0</v>
      </c>
      <c r="J1090" s="56">
        <f>VLOOKUP(D1090,'Lookup Areas'!$E$4:$G$258,2,FALSE)</f>
        <v>0</v>
      </c>
      <c r="L1090" s="57">
        <f>G1090</f>
        <v>-110</v>
      </c>
      <c r="M1090" s="8"/>
      <c r="N1090" s="8"/>
      <c r="O1090" s="8"/>
    </row>
    <row r="1091" spans="1:15" x14ac:dyDescent="0.2">
      <c r="A1091">
        <v>833</v>
      </c>
      <c r="B1091" t="s">
        <v>1352</v>
      </c>
      <c r="C1091" t="str">
        <f t="shared" si="105"/>
        <v>1001</v>
      </c>
      <c r="D1091" t="str">
        <f t="shared" si="106"/>
        <v>8510</v>
      </c>
      <c r="E1091" t="str">
        <f t="shared" si="107"/>
        <v>0000</v>
      </c>
      <c r="F1091" t="s">
        <v>2398</v>
      </c>
      <c r="G1091" s="8">
        <v>-8110</v>
      </c>
      <c r="H1091" s="8">
        <v>-2688.14</v>
      </c>
      <c r="I1091" s="8">
        <f t="shared" si="108"/>
        <v>-5376.28</v>
      </c>
      <c r="J1091" s="56">
        <f>VLOOKUP(D1091,'Lookup Areas'!$E$4:$G$258,2,FALSE)</f>
        <v>0</v>
      </c>
      <c r="L1091" s="57">
        <f t="shared" si="100"/>
        <v>-5376.28</v>
      </c>
      <c r="M1091" s="8"/>
      <c r="N1091" s="8"/>
      <c r="O1091" s="8"/>
    </row>
    <row r="1092" spans="1:15" x14ac:dyDescent="0.2">
      <c r="A1092">
        <v>681</v>
      </c>
      <c r="B1092" t="s">
        <v>1265</v>
      </c>
      <c r="C1092" t="str">
        <f t="shared" si="105"/>
        <v>0704</v>
      </c>
      <c r="D1092" t="str">
        <f t="shared" si="106"/>
        <v>8511</v>
      </c>
      <c r="E1092" t="str">
        <f t="shared" si="107"/>
        <v>0000</v>
      </c>
      <c r="F1092" t="s">
        <v>2276</v>
      </c>
      <c r="G1092" s="8">
        <v>-210</v>
      </c>
      <c r="H1092" s="8">
        <v>0</v>
      </c>
      <c r="I1092" s="8">
        <f t="shared" si="108"/>
        <v>0</v>
      </c>
      <c r="J1092" s="56">
        <f>VLOOKUP(D1092,'Lookup Areas'!$E$4:$G$258,2,FALSE)</f>
        <v>0</v>
      </c>
      <c r="L1092" s="57">
        <f>G1092</f>
        <v>-210</v>
      </c>
      <c r="M1092" s="8"/>
      <c r="N1092" s="8"/>
      <c r="O1092" s="8"/>
    </row>
    <row r="1093" spans="1:15" x14ac:dyDescent="0.2">
      <c r="A1093">
        <v>483</v>
      </c>
      <c r="B1093" t="s">
        <v>2139</v>
      </c>
      <c r="C1093" t="str">
        <f t="shared" si="105"/>
        <v>0501</v>
      </c>
      <c r="D1093" t="str">
        <f t="shared" si="106"/>
        <v>8512</v>
      </c>
      <c r="E1093" t="str">
        <f t="shared" si="107"/>
        <v>0000</v>
      </c>
      <c r="F1093" t="s">
        <v>2140</v>
      </c>
      <c r="G1093" s="8">
        <v>0</v>
      </c>
      <c r="H1093" s="8">
        <v>0</v>
      </c>
      <c r="I1093" s="8">
        <f t="shared" si="108"/>
        <v>0</v>
      </c>
      <c r="J1093" s="56">
        <f>VLOOKUP(D1093,'Lookup Areas'!$E$4:$G$258,2,FALSE)</f>
        <v>0</v>
      </c>
      <c r="L1093" s="57">
        <f t="shared" si="100"/>
        <v>0</v>
      </c>
      <c r="M1093" s="8"/>
      <c r="N1093" s="8"/>
      <c r="O1093" s="8"/>
    </row>
    <row r="1094" spans="1:15" x14ac:dyDescent="0.2">
      <c r="A1094">
        <v>1050</v>
      </c>
      <c r="B1094" t="s">
        <v>2487</v>
      </c>
      <c r="C1094" t="str">
        <f t="shared" si="105"/>
        <v>1201</v>
      </c>
      <c r="D1094" t="str">
        <f t="shared" si="106"/>
        <v>8513</v>
      </c>
      <c r="E1094" t="str">
        <f t="shared" si="107"/>
        <v>0000</v>
      </c>
      <c r="F1094" t="s">
        <v>2488</v>
      </c>
      <c r="G1094" s="8">
        <v>0</v>
      </c>
      <c r="H1094" s="8">
        <v>0</v>
      </c>
      <c r="I1094" s="8">
        <f t="shared" si="108"/>
        <v>0</v>
      </c>
      <c r="J1094" s="56">
        <f>VLOOKUP(D1094,'Lookup Areas'!$E$4:$G$258,2,FALSE)</f>
        <v>0</v>
      </c>
      <c r="L1094" s="57">
        <f t="shared" si="100"/>
        <v>0</v>
      </c>
      <c r="M1094" s="8"/>
      <c r="N1094" s="8"/>
      <c r="O1094" s="8"/>
    </row>
    <row r="1095" spans="1:15" x14ac:dyDescent="0.2">
      <c r="A1095">
        <v>585</v>
      </c>
      <c r="B1095" t="s">
        <v>1209</v>
      </c>
      <c r="C1095" t="str">
        <f t="shared" si="105"/>
        <v>0507</v>
      </c>
      <c r="D1095" t="str">
        <f t="shared" si="106"/>
        <v>8514</v>
      </c>
      <c r="E1095" t="str">
        <f t="shared" si="107"/>
        <v>0012</v>
      </c>
      <c r="F1095" t="s">
        <v>1704</v>
      </c>
      <c r="G1095" s="8">
        <v>-2200</v>
      </c>
      <c r="H1095" s="8">
        <v>0</v>
      </c>
      <c r="I1095" s="8">
        <f t="shared" si="108"/>
        <v>0</v>
      </c>
      <c r="J1095" s="56">
        <f>VLOOKUP(D1095,'Lookup Areas'!$E$4:$G$258,2,FALSE)</f>
        <v>0</v>
      </c>
      <c r="L1095" s="57">
        <f t="shared" si="100"/>
        <v>0</v>
      </c>
      <c r="M1095" s="8"/>
      <c r="N1095" s="8"/>
      <c r="O1095" s="8"/>
    </row>
    <row r="1096" spans="1:15" x14ac:dyDescent="0.2">
      <c r="A1096">
        <v>1093</v>
      </c>
      <c r="B1096" t="s">
        <v>2517</v>
      </c>
      <c r="C1096" t="str">
        <f t="shared" si="105"/>
        <v>1301</v>
      </c>
      <c r="D1096" t="str">
        <f t="shared" si="106"/>
        <v>8515</v>
      </c>
      <c r="E1096" t="str">
        <f t="shared" si="107"/>
        <v>0000</v>
      </c>
      <c r="F1096" t="s">
        <v>2518</v>
      </c>
      <c r="G1096" s="8">
        <v>0</v>
      </c>
      <c r="H1096" s="8">
        <v>0</v>
      </c>
      <c r="I1096" s="8">
        <f t="shared" si="108"/>
        <v>0</v>
      </c>
      <c r="J1096" s="56">
        <f>VLOOKUP(D1096,'Lookup Areas'!$E$4:$G$258,2,FALSE)</f>
        <v>0</v>
      </c>
      <c r="L1096" s="57">
        <f t="shared" si="100"/>
        <v>0</v>
      </c>
      <c r="M1096" s="8"/>
      <c r="N1096" s="8"/>
      <c r="O1096" s="8"/>
    </row>
    <row r="1097" spans="1:15" x14ac:dyDescent="0.2">
      <c r="A1097">
        <v>1051</v>
      </c>
      <c r="B1097" t="s">
        <v>2489</v>
      </c>
      <c r="C1097" t="str">
        <f t="shared" si="105"/>
        <v>1201</v>
      </c>
      <c r="D1097" t="str">
        <f t="shared" si="106"/>
        <v>8516</v>
      </c>
      <c r="E1097" t="str">
        <f t="shared" si="107"/>
        <v>0000</v>
      </c>
      <c r="F1097" t="s">
        <v>2490</v>
      </c>
      <c r="G1097" s="8">
        <v>0</v>
      </c>
      <c r="H1097" s="8">
        <v>0</v>
      </c>
      <c r="I1097" s="8">
        <f t="shared" si="108"/>
        <v>0</v>
      </c>
      <c r="J1097" s="56">
        <f>VLOOKUP(D1097,'Lookup Areas'!$E$4:$G$258,2,FALSE)</f>
        <v>0</v>
      </c>
      <c r="L1097" s="57">
        <f t="shared" si="100"/>
        <v>0</v>
      </c>
      <c r="M1097" s="8"/>
      <c r="N1097" s="8"/>
      <c r="O1097" s="8"/>
    </row>
    <row r="1098" spans="1:15" x14ac:dyDescent="0.2">
      <c r="A1098">
        <v>205</v>
      </c>
      <c r="B1098" t="s">
        <v>976</v>
      </c>
      <c r="C1098" t="str">
        <f t="shared" si="105"/>
        <v>0201</v>
      </c>
      <c r="D1098" t="str">
        <f t="shared" si="106"/>
        <v>8517</v>
      </c>
      <c r="E1098" t="str">
        <f t="shared" si="107"/>
        <v>0008</v>
      </c>
      <c r="F1098" t="s">
        <v>1953</v>
      </c>
      <c r="G1098" s="8">
        <v>-440</v>
      </c>
      <c r="H1098" s="8">
        <v>0</v>
      </c>
      <c r="I1098" s="8">
        <f t="shared" si="108"/>
        <v>0</v>
      </c>
      <c r="J1098" s="56">
        <f>VLOOKUP(D1098,'Lookup Areas'!$E$4:$G$258,2,FALSE)</f>
        <v>0</v>
      </c>
      <c r="L1098" s="57">
        <f t="shared" si="100"/>
        <v>0</v>
      </c>
      <c r="M1098" s="8"/>
      <c r="N1098" s="8"/>
      <c r="O1098" s="8"/>
    </row>
    <row r="1099" spans="1:15" x14ac:dyDescent="0.2">
      <c r="A1099">
        <v>206</v>
      </c>
      <c r="B1099" t="s">
        <v>977</v>
      </c>
      <c r="C1099" t="str">
        <f t="shared" si="105"/>
        <v>0201</v>
      </c>
      <c r="D1099" t="str">
        <f t="shared" si="106"/>
        <v>8518</v>
      </c>
      <c r="E1099" t="str">
        <f t="shared" si="107"/>
        <v>0008</v>
      </c>
      <c r="F1099" t="s">
        <v>1954</v>
      </c>
      <c r="G1099" s="8">
        <v>-2310</v>
      </c>
      <c r="H1099" s="8">
        <v>0</v>
      </c>
      <c r="I1099" s="8">
        <f t="shared" si="108"/>
        <v>0</v>
      </c>
      <c r="J1099" s="56">
        <f>VLOOKUP(D1099,'Lookup Areas'!$E$4:$G$258,2,FALSE)</f>
        <v>0</v>
      </c>
      <c r="L1099" s="57">
        <f t="shared" si="100"/>
        <v>0</v>
      </c>
      <c r="M1099" s="8"/>
      <c r="N1099" s="8"/>
      <c r="O1099" s="8"/>
    </row>
    <row r="1100" spans="1:15" x14ac:dyDescent="0.2">
      <c r="A1100">
        <v>416</v>
      </c>
      <c r="B1100" t="s">
        <v>2086</v>
      </c>
      <c r="C1100" t="str">
        <f t="shared" si="105"/>
        <v>0205</v>
      </c>
      <c r="D1100" t="str">
        <f t="shared" si="106"/>
        <v>8518</v>
      </c>
      <c r="E1100" t="str">
        <f t="shared" si="107"/>
        <v>0006</v>
      </c>
      <c r="F1100" t="s">
        <v>2087</v>
      </c>
      <c r="G1100" s="8">
        <v>0</v>
      </c>
      <c r="H1100" s="8">
        <v>0</v>
      </c>
      <c r="I1100" s="8">
        <f t="shared" si="108"/>
        <v>0</v>
      </c>
      <c r="J1100" s="56">
        <f>VLOOKUP(D1100,'Lookup Areas'!$E$4:$G$258,2,FALSE)</f>
        <v>0</v>
      </c>
      <c r="L1100" s="57">
        <f t="shared" ref="L1100:L1104" si="109">I1100+(I1100*J1100)</f>
        <v>0</v>
      </c>
      <c r="M1100" s="8"/>
      <c r="N1100" s="8"/>
      <c r="O1100" s="8"/>
    </row>
    <row r="1101" spans="1:15" x14ac:dyDescent="0.2">
      <c r="A1101">
        <v>207</v>
      </c>
      <c r="B1101" t="s">
        <v>1955</v>
      </c>
      <c r="C1101" t="str">
        <f t="shared" si="105"/>
        <v>0201</v>
      </c>
      <c r="D1101" t="str">
        <f t="shared" si="106"/>
        <v>8519</v>
      </c>
      <c r="E1101" t="str">
        <f t="shared" si="107"/>
        <v>0008</v>
      </c>
      <c r="F1101" t="s">
        <v>1956</v>
      </c>
      <c r="G1101" s="8">
        <v>0</v>
      </c>
      <c r="H1101" s="8">
        <v>0</v>
      </c>
      <c r="I1101" s="8">
        <f t="shared" si="108"/>
        <v>0</v>
      </c>
      <c r="J1101" s="56">
        <f>VLOOKUP(D1101,'Lookup Areas'!$E$4:$G$258,2,FALSE)</f>
        <v>0</v>
      </c>
      <c r="L1101" s="57">
        <f t="shared" si="109"/>
        <v>0</v>
      </c>
      <c r="M1101" s="8"/>
      <c r="N1101" s="8"/>
      <c r="O1101" s="8"/>
    </row>
    <row r="1102" spans="1:15" x14ac:dyDescent="0.2">
      <c r="A1102">
        <v>208</v>
      </c>
      <c r="B1102" t="s">
        <v>978</v>
      </c>
      <c r="C1102" t="str">
        <f t="shared" si="105"/>
        <v>0201</v>
      </c>
      <c r="D1102" t="str">
        <f t="shared" si="106"/>
        <v>8520</v>
      </c>
      <c r="E1102" t="str">
        <f t="shared" si="107"/>
        <v>0008</v>
      </c>
      <c r="F1102" t="s">
        <v>1957</v>
      </c>
      <c r="G1102" s="8">
        <v>-6003670</v>
      </c>
      <c r="H1102" s="8">
        <v>0</v>
      </c>
      <c r="I1102" s="8">
        <f t="shared" si="108"/>
        <v>0</v>
      </c>
      <c r="J1102" s="56">
        <f>VLOOKUP(D1102,'Lookup Areas'!$E$4:$G$258,2,FALSE)</f>
        <v>0</v>
      </c>
      <c r="L1102" s="57">
        <v>-3500000</v>
      </c>
      <c r="M1102" s="8"/>
      <c r="N1102" s="8"/>
      <c r="O1102" s="8"/>
    </row>
    <row r="1103" spans="1:15" x14ac:dyDescent="0.2">
      <c r="A1103">
        <v>834</v>
      </c>
      <c r="B1103" t="s">
        <v>2399</v>
      </c>
      <c r="C1103" t="str">
        <f t="shared" si="105"/>
        <v>1001</v>
      </c>
      <c r="D1103" t="str">
        <f t="shared" si="106"/>
        <v>8521</v>
      </c>
      <c r="E1103" t="str">
        <f t="shared" si="107"/>
        <v>0000</v>
      </c>
      <c r="F1103" t="s">
        <v>2400</v>
      </c>
      <c r="G1103" s="8">
        <v>0</v>
      </c>
      <c r="H1103" s="8">
        <v>0</v>
      </c>
      <c r="I1103" s="8">
        <f t="shared" si="108"/>
        <v>0</v>
      </c>
      <c r="J1103" s="56">
        <f>VLOOKUP(D1103,'Lookup Areas'!$E$4:$G$258,2,FALSE)</f>
        <v>0</v>
      </c>
      <c r="L1103" s="57">
        <f t="shared" si="109"/>
        <v>0</v>
      </c>
      <c r="M1103" s="8"/>
      <c r="N1103" s="8"/>
      <c r="O1103" s="8"/>
    </row>
    <row r="1104" spans="1:15" x14ac:dyDescent="0.2">
      <c r="A1104">
        <v>237</v>
      </c>
      <c r="B1104" t="s">
        <v>1002</v>
      </c>
      <c r="C1104" t="str">
        <f t="shared" si="105"/>
        <v>0202</v>
      </c>
      <c r="D1104" t="str">
        <f t="shared" si="106"/>
        <v>8522</v>
      </c>
      <c r="E1104" t="str">
        <f t="shared" si="107"/>
        <v>0000</v>
      </c>
      <c r="F1104" t="s">
        <v>1965</v>
      </c>
      <c r="G1104" s="8">
        <v>-100000</v>
      </c>
      <c r="H1104" s="8">
        <v>-170788.11</v>
      </c>
      <c r="I1104" s="8">
        <f t="shared" si="108"/>
        <v>-341576.22</v>
      </c>
      <c r="J1104" s="56">
        <f>VLOOKUP(D1104,'Lookup Areas'!$E$4:$G$258,2,FALSE)</f>
        <v>0</v>
      </c>
      <c r="L1104" s="57">
        <f t="shared" si="109"/>
        <v>-341576.22</v>
      </c>
      <c r="M1104" s="8"/>
      <c r="N1104" s="8"/>
      <c r="O1104" s="8"/>
    </row>
    <row r="1105" spans="4:13" x14ac:dyDescent="0.2">
      <c r="G1105" s="8"/>
    </row>
    <row r="1106" spans="4:13" s="63" customFormat="1" x14ac:dyDescent="0.2">
      <c r="G1106" s="64">
        <f>SUM(G991:G1105)</f>
        <v>-161844490</v>
      </c>
      <c r="H1106" s="64">
        <f t="shared" ref="H1106" si="110">SUM(H991:H1105)</f>
        <v>-71356569.209999993</v>
      </c>
      <c r="I1106" s="64">
        <f>SUM(I991:I1105)</f>
        <v>-187233783.10999998</v>
      </c>
      <c r="J1106" s="64">
        <f t="shared" ref="J1106" si="111">SUM(J991:J1105)</f>
        <v>0</v>
      </c>
      <c r="K1106" s="64"/>
      <c r="L1106" s="64">
        <f>SUM(L991:L1105)</f>
        <v>-156177985.33000001</v>
      </c>
    </row>
    <row r="1107" spans="4:13" x14ac:dyDescent="0.2">
      <c r="G1107" s="8"/>
    </row>
    <row r="1108" spans="4:13" x14ac:dyDescent="0.2">
      <c r="D1108" t="s">
        <v>6</v>
      </c>
      <c r="E1108">
        <v>0</v>
      </c>
      <c r="F1108" t="s">
        <v>1751</v>
      </c>
      <c r="G1108" s="8">
        <f>SUMIF($D$8:$D$1105,$D1108,G$8:G$1105)</f>
        <v>33679520</v>
      </c>
      <c r="H1108" s="8">
        <f t="shared" ref="H1108:L1123" si="112">SUMIF($D$8:$D$1105,$D1108,H$8:H$1105)</f>
        <v>15587196.42</v>
      </c>
      <c r="I1108" s="8">
        <f t="shared" si="112"/>
        <v>31174392.84</v>
      </c>
      <c r="J1108" s="8">
        <f t="shared" si="112"/>
        <v>0.3000000000000001</v>
      </c>
      <c r="K1108" s="8"/>
      <c r="L1108" s="8">
        <f t="shared" si="112"/>
        <v>31486136.768400006</v>
      </c>
      <c r="M1108" s="59">
        <f>G1108-L1108</f>
        <v>2193383.231599994</v>
      </c>
    </row>
    <row r="1109" spans="4:13" x14ac:dyDescent="0.2">
      <c r="D1109" t="s">
        <v>8</v>
      </c>
      <c r="E1109">
        <v>0</v>
      </c>
      <c r="F1109" t="s">
        <v>1753</v>
      </c>
      <c r="G1109" s="8">
        <f t="shared" ref="G1109:L1140" si="113">SUMIF($D$8:$D$1105,$D1109,G$8:G$1105)</f>
        <v>532560</v>
      </c>
      <c r="H1109" s="8">
        <f t="shared" si="112"/>
        <v>-95.96</v>
      </c>
      <c r="I1109" s="8">
        <f t="shared" si="112"/>
        <v>-191.92</v>
      </c>
      <c r="J1109" s="8">
        <f t="shared" si="112"/>
        <v>7.0000000000000007E-2</v>
      </c>
      <c r="K1109" s="8"/>
      <c r="L1109" s="8">
        <f t="shared" si="112"/>
        <v>532560</v>
      </c>
    </row>
    <row r="1110" spans="4:13" x14ac:dyDescent="0.2">
      <c r="D1110" t="s">
        <v>9</v>
      </c>
      <c r="E1110">
        <v>0</v>
      </c>
      <c r="F1110" t="s">
        <v>1754</v>
      </c>
      <c r="G1110" s="8">
        <f t="shared" si="113"/>
        <v>2396550</v>
      </c>
      <c r="H1110" s="8">
        <f t="shared" si="112"/>
        <v>1069676.8499999999</v>
      </c>
      <c r="I1110" s="8">
        <f t="shared" si="112"/>
        <v>2139353.6999999997</v>
      </c>
      <c r="J1110" s="8">
        <f t="shared" si="112"/>
        <v>0.28000000000000008</v>
      </c>
      <c r="K1110" s="8"/>
      <c r="L1110" s="8">
        <f t="shared" si="112"/>
        <v>2160747.2369999997</v>
      </c>
    </row>
    <row r="1111" spans="4:13" x14ac:dyDescent="0.2">
      <c r="D1111" t="s">
        <v>10</v>
      </c>
      <c r="E1111">
        <v>0</v>
      </c>
      <c r="F1111" t="s">
        <v>1755</v>
      </c>
      <c r="G1111" s="8">
        <f t="shared" si="113"/>
        <v>55680</v>
      </c>
      <c r="H1111" s="8">
        <f t="shared" si="112"/>
        <v>25256</v>
      </c>
      <c r="I1111" s="8">
        <f t="shared" si="112"/>
        <v>50512</v>
      </c>
      <c r="J1111" s="8">
        <f t="shared" si="112"/>
        <v>0.24000000000000007</v>
      </c>
      <c r="K1111" s="8"/>
      <c r="L1111" s="8">
        <f t="shared" si="112"/>
        <v>51017.120000000003</v>
      </c>
    </row>
    <row r="1112" spans="4:13" x14ac:dyDescent="0.2">
      <c r="D1112" t="s">
        <v>11</v>
      </c>
      <c r="E1112">
        <v>0</v>
      </c>
      <c r="F1112" t="s">
        <v>2356</v>
      </c>
      <c r="G1112" s="8">
        <f t="shared" si="113"/>
        <v>297220</v>
      </c>
      <c r="H1112" s="8">
        <f t="shared" si="112"/>
        <v>171804.59000000003</v>
      </c>
      <c r="I1112" s="8">
        <f t="shared" si="112"/>
        <v>343609.18000000005</v>
      </c>
      <c r="J1112" s="8">
        <f t="shared" si="112"/>
        <v>0.05</v>
      </c>
      <c r="K1112" s="8"/>
      <c r="L1112" s="8">
        <f t="shared" si="112"/>
        <v>347045.27179999999</v>
      </c>
    </row>
    <row r="1113" spans="4:13" x14ac:dyDescent="0.2">
      <c r="D1113" t="s">
        <v>12</v>
      </c>
      <c r="E1113">
        <v>0</v>
      </c>
      <c r="F1113" t="s">
        <v>1756</v>
      </c>
      <c r="G1113" s="8">
        <f t="shared" si="113"/>
        <v>33880</v>
      </c>
      <c r="H1113" s="8">
        <f t="shared" si="112"/>
        <v>33519.009999999995</v>
      </c>
      <c r="I1113" s="8">
        <f t="shared" si="112"/>
        <v>67038.01999999999</v>
      </c>
      <c r="J1113" s="8">
        <f t="shared" si="112"/>
        <v>0.19000000000000003</v>
      </c>
      <c r="K1113" s="8"/>
      <c r="L1113" s="8">
        <f t="shared" si="112"/>
        <v>67708.400200000004</v>
      </c>
    </row>
    <row r="1114" spans="4:13" x14ac:dyDescent="0.2">
      <c r="D1114" t="s">
        <v>13</v>
      </c>
      <c r="E1114">
        <v>0</v>
      </c>
      <c r="F1114" t="s">
        <v>1757</v>
      </c>
      <c r="G1114" s="8">
        <f t="shared" si="113"/>
        <v>1239110</v>
      </c>
      <c r="H1114" s="8">
        <f t="shared" si="112"/>
        <v>1029329.47</v>
      </c>
      <c r="I1114" s="8">
        <f t="shared" si="112"/>
        <v>2058658.94</v>
      </c>
      <c r="J1114" s="8">
        <f t="shared" si="112"/>
        <v>0.19000000000000003</v>
      </c>
      <c r="K1114" s="8"/>
      <c r="L1114" s="8">
        <f t="shared" si="112"/>
        <v>2079245.5294000001</v>
      </c>
    </row>
    <row r="1115" spans="4:13" x14ac:dyDescent="0.2">
      <c r="D1115" t="s">
        <v>14</v>
      </c>
      <c r="E1115">
        <v>0</v>
      </c>
      <c r="F1115" t="s">
        <v>1759</v>
      </c>
      <c r="G1115" s="8">
        <f t="shared" si="113"/>
        <v>423550</v>
      </c>
      <c r="H1115" s="8">
        <f t="shared" si="112"/>
        <v>46903.28</v>
      </c>
      <c r="I1115" s="8">
        <f t="shared" si="112"/>
        <v>93806.56</v>
      </c>
      <c r="J1115" s="8">
        <f t="shared" si="112"/>
        <v>0.26000000000000006</v>
      </c>
      <c r="K1115" s="8"/>
      <c r="L1115" s="8">
        <f t="shared" si="112"/>
        <v>94744.625599999999</v>
      </c>
    </row>
    <row r="1116" spans="4:13" x14ac:dyDescent="0.2">
      <c r="D1116" t="s">
        <v>15</v>
      </c>
      <c r="E1116">
        <v>0</v>
      </c>
      <c r="F1116" t="s">
        <v>1959</v>
      </c>
      <c r="G1116" s="8">
        <f t="shared" si="113"/>
        <v>0</v>
      </c>
      <c r="H1116" s="8">
        <f t="shared" si="112"/>
        <v>115887.4</v>
      </c>
      <c r="I1116" s="8">
        <f t="shared" si="112"/>
        <v>231774.8</v>
      </c>
      <c r="J1116" s="8">
        <f t="shared" si="112"/>
        <v>0.09</v>
      </c>
      <c r="K1116" s="8"/>
      <c r="L1116" s="8">
        <f t="shared" si="112"/>
        <v>234092.54800000001</v>
      </c>
    </row>
    <row r="1117" spans="4:13" x14ac:dyDescent="0.2">
      <c r="D1117" t="s">
        <v>16</v>
      </c>
      <c r="E1117">
        <v>0</v>
      </c>
      <c r="F1117" t="s">
        <v>1760</v>
      </c>
      <c r="G1117" s="8">
        <f t="shared" si="113"/>
        <v>2125260</v>
      </c>
      <c r="H1117" s="8">
        <f t="shared" si="112"/>
        <v>847680</v>
      </c>
      <c r="I1117" s="8">
        <f t="shared" si="112"/>
        <v>1695360</v>
      </c>
      <c r="J1117" s="8">
        <f t="shared" si="112"/>
        <v>0.18000000000000002</v>
      </c>
      <c r="K1117" s="8"/>
      <c r="L1117" s="8">
        <f t="shared" si="112"/>
        <v>1712313.6</v>
      </c>
    </row>
    <row r="1118" spans="4:13" x14ac:dyDescent="0.2">
      <c r="D1118" t="s">
        <v>17</v>
      </c>
      <c r="E1118">
        <v>0</v>
      </c>
      <c r="F1118" t="s">
        <v>1761</v>
      </c>
      <c r="G1118" s="8">
        <f t="shared" si="113"/>
        <v>40410</v>
      </c>
      <c r="H1118" s="8">
        <f t="shared" si="112"/>
        <v>11410.949999999997</v>
      </c>
      <c r="I1118" s="8">
        <f t="shared" si="112"/>
        <v>22821.899999999994</v>
      </c>
      <c r="J1118" s="8">
        <f t="shared" si="112"/>
        <v>0.3000000000000001</v>
      </c>
      <c r="K1118" s="8"/>
      <c r="L1118" s="8">
        <f t="shared" si="112"/>
        <v>23050.119000000002</v>
      </c>
    </row>
    <row r="1119" spans="4:13" x14ac:dyDescent="0.2">
      <c r="D1119" t="s">
        <v>18</v>
      </c>
      <c r="E1119">
        <v>0</v>
      </c>
      <c r="F1119" t="s">
        <v>1762</v>
      </c>
      <c r="G1119" s="8">
        <f t="shared" si="113"/>
        <v>359060</v>
      </c>
      <c r="H1119" s="8">
        <f t="shared" si="112"/>
        <v>190019.65000000002</v>
      </c>
      <c r="I1119" s="8">
        <f t="shared" si="112"/>
        <v>380039.30000000005</v>
      </c>
      <c r="J1119" s="8">
        <f t="shared" si="112"/>
        <v>0.27000000000000007</v>
      </c>
      <c r="K1119" s="8"/>
      <c r="L1119" s="8">
        <f t="shared" si="112"/>
        <v>383839.69300000003</v>
      </c>
    </row>
    <row r="1120" spans="4:13" x14ac:dyDescent="0.2">
      <c r="D1120" t="s">
        <v>19</v>
      </c>
      <c r="E1120">
        <v>0</v>
      </c>
      <c r="F1120" t="s">
        <v>1764</v>
      </c>
      <c r="G1120" s="8">
        <f t="shared" si="113"/>
        <v>0</v>
      </c>
      <c r="H1120" s="8">
        <f t="shared" si="112"/>
        <v>0</v>
      </c>
      <c r="I1120" s="8">
        <f t="shared" si="112"/>
        <v>0</v>
      </c>
      <c r="J1120" s="8">
        <f t="shared" si="112"/>
        <v>0.27000000000000007</v>
      </c>
      <c r="K1120" s="8"/>
      <c r="L1120" s="8">
        <f t="shared" si="112"/>
        <v>0</v>
      </c>
    </row>
    <row r="1121" spans="4:12" x14ac:dyDescent="0.2">
      <c r="D1121" t="s">
        <v>2836</v>
      </c>
      <c r="E1121">
        <v>0</v>
      </c>
      <c r="F1121" t="s">
        <v>1765</v>
      </c>
      <c r="G1121" s="8">
        <f t="shared" si="113"/>
        <v>0</v>
      </c>
      <c r="H1121" s="8">
        <f t="shared" si="112"/>
        <v>164000</v>
      </c>
      <c r="I1121" s="8">
        <f t="shared" si="112"/>
        <v>328000</v>
      </c>
      <c r="J1121" s="8">
        <f t="shared" si="112"/>
        <v>0.01</v>
      </c>
      <c r="K1121" s="8"/>
      <c r="L1121" s="8">
        <f t="shared" si="112"/>
        <v>331280</v>
      </c>
    </row>
    <row r="1122" spans="4:12" x14ac:dyDescent="0.2">
      <c r="D1122" t="s">
        <v>20</v>
      </c>
      <c r="E1122">
        <v>0</v>
      </c>
      <c r="F1122" t="s">
        <v>1766</v>
      </c>
      <c r="G1122" s="8">
        <f t="shared" si="113"/>
        <v>1781980</v>
      </c>
      <c r="H1122" s="8">
        <f t="shared" si="112"/>
        <v>983198.15000000014</v>
      </c>
      <c r="I1122" s="8">
        <f t="shared" si="112"/>
        <v>1966396.3000000003</v>
      </c>
      <c r="J1122" s="8">
        <f t="shared" si="112"/>
        <v>0.3000000000000001</v>
      </c>
      <c r="K1122" s="8"/>
      <c r="L1122" s="8">
        <f t="shared" si="112"/>
        <v>1986060.263</v>
      </c>
    </row>
    <row r="1123" spans="4:12" x14ac:dyDescent="0.2">
      <c r="D1123" t="s">
        <v>21</v>
      </c>
      <c r="E1123">
        <v>0</v>
      </c>
      <c r="F1123" t="s">
        <v>1767</v>
      </c>
      <c r="G1123" s="8">
        <f t="shared" si="113"/>
        <v>5228670</v>
      </c>
      <c r="H1123" s="8">
        <f t="shared" si="112"/>
        <v>2882006.0500000007</v>
      </c>
      <c r="I1123" s="8">
        <f t="shared" si="112"/>
        <v>5764012.1000000015</v>
      </c>
      <c r="J1123" s="8">
        <f t="shared" si="112"/>
        <v>0.3000000000000001</v>
      </c>
      <c r="K1123" s="8"/>
      <c r="L1123" s="8">
        <f t="shared" si="112"/>
        <v>5821652.2210000008</v>
      </c>
    </row>
    <row r="1124" spans="4:12" x14ac:dyDescent="0.2">
      <c r="D1124" t="s">
        <v>22</v>
      </c>
      <c r="E1124">
        <v>0</v>
      </c>
      <c r="F1124" t="s">
        <v>1768</v>
      </c>
      <c r="G1124" s="8">
        <f t="shared" si="113"/>
        <v>337150</v>
      </c>
      <c r="H1124" s="8">
        <f t="shared" si="113"/>
        <v>162136.66</v>
      </c>
      <c r="I1124" s="8">
        <f t="shared" si="113"/>
        <v>324273.32</v>
      </c>
      <c r="J1124" s="8">
        <f t="shared" si="113"/>
        <v>0.3000000000000001</v>
      </c>
      <c r="K1124" s="8"/>
      <c r="L1124" s="8">
        <f t="shared" si="113"/>
        <v>327516.05319999997</v>
      </c>
    </row>
    <row r="1125" spans="4:12" x14ac:dyDescent="0.2">
      <c r="D1125" t="s">
        <v>23</v>
      </c>
      <c r="E1125">
        <v>0</v>
      </c>
      <c r="F1125" t="s">
        <v>2050</v>
      </c>
      <c r="G1125" s="8">
        <f t="shared" si="113"/>
        <v>0</v>
      </c>
      <c r="H1125" s="8">
        <f t="shared" si="113"/>
        <v>0</v>
      </c>
      <c r="I1125" s="8">
        <f t="shared" si="113"/>
        <v>0</v>
      </c>
      <c r="J1125" s="8">
        <f t="shared" si="113"/>
        <v>0.01</v>
      </c>
      <c r="K1125" s="8"/>
      <c r="L1125" s="8">
        <f t="shared" si="113"/>
        <v>0</v>
      </c>
    </row>
    <row r="1126" spans="4:12" x14ac:dyDescent="0.2">
      <c r="D1126" t="s">
        <v>24</v>
      </c>
      <c r="E1126">
        <v>0</v>
      </c>
      <c r="F1126" t="s">
        <v>1769</v>
      </c>
      <c r="G1126" s="8">
        <f t="shared" si="113"/>
        <v>2159460</v>
      </c>
      <c r="H1126" s="8">
        <f t="shared" si="113"/>
        <v>942186.64</v>
      </c>
      <c r="I1126" s="8">
        <f t="shared" si="113"/>
        <v>1884373.28</v>
      </c>
      <c r="J1126" s="8">
        <f t="shared" si="113"/>
        <v>0.05</v>
      </c>
      <c r="K1126" s="8"/>
      <c r="L1126" s="8">
        <f t="shared" si="113"/>
        <v>1978591.9440000001</v>
      </c>
    </row>
    <row r="1127" spans="4:12" x14ac:dyDescent="0.2">
      <c r="D1127" t="s">
        <v>25</v>
      </c>
      <c r="E1127">
        <v>0</v>
      </c>
      <c r="F1127" t="s">
        <v>1568</v>
      </c>
      <c r="G1127" s="8">
        <f t="shared" si="113"/>
        <v>158620</v>
      </c>
      <c r="H1127" s="8">
        <f t="shared" si="113"/>
        <v>71916</v>
      </c>
      <c r="I1127" s="8">
        <f t="shared" si="113"/>
        <v>143832</v>
      </c>
      <c r="J1127" s="8">
        <f t="shared" si="113"/>
        <v>0.05</v>
      </c>
      <c r="K1127" s="8"/>
      <c r="L1127" s="8">
        <f t="shared" si="113"/>
        <v>151023.6</v>
      </c>
    </row>
    <row r="1128" spans="4:12" x14ac:dyDescent="0.2">
      <c r="D1128" t="s">
        <v>26</v>
      </c>
      <c r="E1128">
        <v>0</v>
      </c>
      <c r="F1128" t="s">
        <v>1569</v>
      </c>
      <c r="G1128" s="8">
        <f t="shared" si="113"/>
        <v>400000</v>
      </c>
      <c r="H1128" s="8">
        <f t="shared" si="113"/>
        <v>200605.26</v>
      </c>
      <c r="I1128" s="8">
        <f t="shared" si="113"/>
        <v>401210.52</v>
      </c>
      <c r="J1128" s="8">
        <f t="shared" si="113"/>
        <v>0.05</v>
      </c>
      <c r="K1128" s="8"/>
      <c r="L1128" s="8">
        <f t="shared" si="113"/>
        <v>421271.04600000003</v>
      </c>
    </row>
    <row r="1129" spans="4:12" x14ac:dyDescent="0.2">
      <c r="D1129" t="s">
        <v>27</v>
      </c>
      <c r="E1129">
        <v>0</v>
      </c>
      <c r="F1129" t="s">
        <v>1770</v>
      </c>
      <c r="G1129" s="8">
        <f t="shared" si="113"/>
        <v>27360</v>
      </c>
      <c r="H1129" s="8">
        <f t="shared" si="113"/>
        <v>12802.26</v>
      </c>
      <c r="I1129" s="8">
        <f t="shared" si="113"/>
        <v>25604.52</v>
      </c>
      <c r="J1129" s="8">
        <f t="shared" si="113"/>
        <v>0.05</v>
      </c>
      <c r="K1129" s="8"/>
      <c r="L1129" s="8">
        <f t="shared" si="113"/>
        <v>26884.745999999999</v>
      </c>
    </row>
    <row r="1130" spans="4:12" x14ac:dyDescent="0.2">
      <c r="D1130" t="s">
        <v>28</v>
      </c>
      <c r="E1130">
        <v>0</v>
      </c>
      <c r="F1130" t="s">
        <v>1771</v>
      </c>
      <c r="G1130" s="8">
        <f t="shared" si="113"/>
        <v>47680</v>
      </c>
      <c r="H1130" s="8">
        <f t="shared" si="113"/>
        <v>31581.34</v>
      </c>
      <c r="I1130" s="8">
        <f t="shared" si="113"/>
        <v>63162.68</v>
      </c>
      <c r="J1130" s="8">
        <f t="shared" si="113"/>
        <v>0.05</v>
      </c>
      <c r="K1130" s="8"/>
      <c r="L1130" s="8">
        <f t="shared" si="113"/>
        <v>66320.813999999998</v>
      </c>
    </row>
    <row r="1131" spans="4:12" x14ac:dyDescent="0.2">
      <c r="D1131" t="s">
        <v>29</v>
      </c>
      <c r="E1131">
        <v>0</v>
      </c>
      <c r="F1131" t="s">
        <v>1772</v>
      </c>
      <c r="G1131" s="8">
        <f t="shared" si="113"/>
        <v>170040</v>
      </c>
      <c r="H1131" s="8">
        <f t="shared" si="113"/>
        <v>87436.66</v>
      </c>
      <c r="I1131" s="8">
        <f t="shared" si="113"/>
        <v>174873.32</v>
      </c>
      <c r="J1131" s="8">
        <f t="shared" si="113"/>
        <v>0.05</v>
      </c>
      <c r="K1131" s="8"/>
      <c r="L1131" s="8">
        <f t="shared" si="113"/>
        <v>183616.986</v>
      </c>
    </row>
    <row r="1132" spans="4:12" x14ac:dyDescent="0.2">
      <c r="D1132" t="s">
        <v>2837</v>
      </c>
      <c r="E1132">
        <v>0</v>
      </c>
      <c r="F1132" t="s">
        <v>1570</v>
      </c>
      <c r="G1132" s="8">
        <f t="shared" si="113"/>
        <v>0</v>
      </c>
      <c r="H1132" s="8">
        <f t="shared" si="113"/>
        <v>75557.52</v>
      </c>
      <c r="I1132" s="8">
        <f t="shared" si="113"/>
        <v>151115.04</v>
      </c>
      <c r="J1132" s="8">
        <f t="shared" si="113"/>
        <v>0.05</v>
      </c>
      <c r="K1132" s="8"/>
      <c r="L1132" s="8">
        <f t="shared" si="113"/>
        <v>158670.79200000002</v>
      </c>
    </row>
    <row r="1133" spans="4:12" x14ac:dyDescent="0.2">
      <c r="D1133" t="s">
        <v>30</v>
      </c>
      <c r="E1133">
        <v>0</v>
      </c>
      <c r="F1133" t="s">
        <v>2359</v>
      </c>
      <c r="G1133" s="8">
        <f t="shared" si="113"/>
        <v>4747860</v>
      </c>
      <c r="H1133" s="8">
        <f t="shared" si="113"/>
        <v>0</v>
      </c>
      <c r="I1133" s="8">
        <f t="shared" si="113"/>
        <v>0</v>
      </c>
      <c r="J1133" s="8">
        <f t="shared" si="113"/>
        <v>0.2</v>
      </c>
      <c r="K1133" s="8"/>
      <c r="L1133" s="8">
        <f t="shared" si="113"/>
        <v>4747860</v>
      </c>
    </row>
    <row r="1134" spans="4:12" x14ac:dyDescent="0.2">
      <c r="D1134" t="s">
        <v>31</v>
      </c>
      <c r="E1134">
        <v>0</v>
      </c>
      <c r="F1134" t="s">
        <v>2360</v>
      </c>
      <c r="G1134" s="8">
        <f t="shared" si="113"/>
        <v>21952000</v>
      </c>
      <c r="H1134" s="8">
        <f t="shared" si="113"/>
        <v>0</v>
      </c>
      <c r="I1134" s="8">
        <f t="shared" si="113"/>
        <v>0</v>
      </c>
      <c r="J1134" s="8">
        <f t="shared" si="113"/>
        <v>1.2</v>
      </c>
      <c r="K1134" s="8"/>
      <c r="L1134" s="8">
        <f t="shared" si="113"/>
        <v>0</v>
      </c>
    </row>
    <row r="1135" spans="4:12" x14ac:dyDescent="0.2">
      <c r="D1135" t="s">
        <v>32</v>
      </c>
      <c r="E1135">
        <v>0</v>
      </c>
      <c r="F1135" t="s">
        <v>2426</v>
      </c>
      <c r="G1135" s="8">
        <f t="shared" si="113"/>
        <v>0</v>
      </c>
      <c r="H1135" s="8">
        <f t="shared" si="113"/>
        <v>0</v>
      </c>
      <c r="I1135" s="8">
        <f t="shared" si="113"/>
        <v>0</v>
      </c>
      <c r="J1135" s="8">
        <f t="shared" si="113"/>
        <v>0</v>
      </c>
      <c r="K1135" s="8"/>
      <c r="L1135" s="8">
        <f t="shared" si="113"/>
        <v>0</v>
      </c>
    </row>
    <row r="1136" spans="4:12" x14ac:dyDescent="0.2">
      <c r="D1136" t="s">
        <v>33</v>
      </c>
      <c r="E1136">
        <v>0</v>
      </c>
      <c r="F1136" t="s">
        <v>2145</v>
      </c>
      <c r="G1136" s="8">
        <f t="shared" si="113"/>
        <v>250000</v>
      </c>
      <c r="H1136" s="8">
        <f t="shared" si="113"/>
        <v>0</v>
      </c>
      <c r="I1136" s="8">
        <f t="shared" si="113"/>
        <v>0</v>
      </c>
      <c r="J1136" s="8">
        <f t="shared" si="113"/>
        <v>0</v>
      </c>
      <c r="K1136" s="8"/>
      <c r="L1136" s="8">
        <f t="shared" si="113"/>
        <v>0</v>
      </c>
    </row>
    <row r="1137" spans="4:12" x14ac:dyDescent="0.2">
      <c r="D1137" t="s">
        <v>34</v>
      </c>
      <c r="E1137">
        <v>0</v>
      </c>
      <c r="F1137" t="s">
        <v>2361</v>
      </c>
      <c r="G1137" s="8">
        <f t="shared" si="113"/>
        <v>190000</v>
      </c>
      <c r="H1137" s="8">
        <f t="shared" si="113"/>
        <v>33921.99</v>
      </c>
      <c r="I1137" s="8">
        <f t="shared" si="113"/>
        <v>67843.98</v>
      </c>
      <c r="J1137" s="8">
        <f t="shared" si="113"/>
        <v>0</v>
      </c>
      <c r="K1137" s="8"/>
      <c r="L1137" s="8">
        <f t="shared" si="113"/>
        <v>67843.98</v>
      </c>
    </row>
    <row r="1138" spans="4:12" x14ac:dyDescent="0.2">
      <c r="D1138" t="s">
        <v>35</v>
      </c>
      <c r="E1138">
        <v>0</v>
      </c>
      <c r="F1138" t="s">
        <v>2493</v>
      </c>
      <c r="G1138" s="8">
        <f t="shared" si="113"/>
        <v>0</v>
      </c>
      <c r="H1138" s="8">
        <f t="shared" si="113"/>
        <v>0</v>
      </c>
      <c r="I1138" s="8">
        <f t="shared" si="113"/>
        <v>0</v>
      </c>
      <c r="J1138" s="8">
        <f t="shared" si="113"/>
        <v>0</v>
      </c>
      <c r="K1138" s="8"/>
      <c r="L1138" s="8">
        <f t="shared" si="113"/>
        <v>0</v>
      </c>
    </row>
    <row r="1139" spans="4:12" x14ac:dyDescent="0.2">
      <c r="D1139" t="s">
        <v>36</v>
      </c>
      <c r="E1139">
        <v>0</v>
      </c>
      <c r="F1139" t="s">
        <v>2147</v>
      </c>
      <c r="G1139" s="8">
        <f t="shared" si="113"/>
        <v>0</v>
      </c>
      <c r="H1139" s="8">
        <f t="shared" si="113"/>
        <v>0</v>
      </c>
      <c r="I1139" s="8">
        <f t="shared" si="113"/>
        <v>0</v>
      </c>
      <c r="J1139" s="8">
        <f t="shared" si="113"/>
        <v>0</v>
      </c>
      <c r="K1139" s="8"/>
      <c r="L1139" s="8">
        <f t="shared" si="113"/>
        <v>0</v>
      </c>
    </row>
    <row r="1140" spans="4:12" x14ac:dyDescent="0.2">
      <c r="D1140" t="s">
        <v>37</v>
      </c>
      <c r="E1140">
        <v>0</v>
      </c>
      <c r="F1140" t="s">
        <v>2362</v>
      </c>
      <c r="G1140" s="8">
        <f t="shared" si="113"/>
        <v>164880</v>
      </c>
      <c r="H1140" s="8">
        <f t="shared" si="113"/>
        <v>85635.08</v>
      </c>
      <c r="I1140" s="8">
        <f t="shared" si="113"/>
        <v>171270.16</v>
      </c>
      <c r="J1140" s="8">
        <f t="shared" si="113"/>
        <v>0</v>
      </c>
      <c r="K1140" s="8"/>
      <c r="L1140" s="8">
        <f t="shared" si="113"/>
        <v>171270.16</v>
      </c>
    </row>
    <row r="1141" spans="4:12" x14ac:dyDescent="0.2">
      <c r="D1141" t="s">
        <v>38</v>
      </c>
      <c r="E1141">
        <v>0</v>
      </c>
      <c r="F1141" t="s">
        <v>2495</v>
      </c>
      <c r="G1141" s="8">
        <f t="shared" ref="G1141:L1172" si="114">SUMIF($D$8:$D$1105,$D1141,G$8:G$1105)</f>
        <v>16000000</v>
      </c>
      <c r="H1141" s="8">
        <f t="shared" si="114"/>
        <v>358063.18</v>
      </c>
      <c r="I1141" s="8">
        <f t="shared" si="114"/>
        <v>716126.36</v>
      </c>
      <c r="J1141" s="8">
        <f t="shared" si="114"/>
        <v>0</v>
      </c>
      <c r="K1141" s="8"/>
      <c r="L1141" s="8">
        <f t="shared" si="114"/>
        <v>16000000</v>
      </c>
    </row>
    <row r="1142" spans="4:12" x14ac:dyDescent="0.2">
      <c r="D1142" t="s">
        <v>39</v>
      </c>
      <c r="E1142">
        <v>0</v>
      </c>
      <c r="F1142" t="s">
        <v>2459</v>
      </c>
      <c r="G1142" s="8">
        <f t="shared" si="114"/>
        <v>0</v>
      </c>
      <c r="H1142" s="8">
        <f t="shared" si="114"/>
        <v>0</v>
      </c>
      <c r="I1142" s="8">
        <f t="shared" si="114"/>
        <v>0</v>
      </c>
      <c r="J1142" s="8">
        <f t="shared" si="114"/>
        <v>0</v>
      </c>
      <c r="K1142" s="8"/>
      <c r="L1142" s="8">
        <f t="shared" si="114"/>
        <v>0</v>
      </c>
    </row>
    <row r="1143" spans="4:12" x14ac:dyDescent="0.2">
      <c r="D1143" t="s">
        <v>40</v>
      </c>
      <c r="E1143">
        <v>0</v>
      </c>
      <c r="F1143" t="s">
        <v>1585</v>
      </c>
      <c r="G1143" s="8">
        <f t="shared" si="114"/>
        <v>70</v>
      </c>
      <c r="H1143" s="8">
        <f t="shared" si="114"/>
        <v>0</v>
      </c>
      <c r="I1143" s="8">
        <f t="shared" si="114"/>
        <v>0</v>
      </c>
      <c r="J1143" s="8">
        <f t="shared" si="114"/>
        <v>0</v>
      </c>
      <c r="K1143" s="8"/>
      <c r="L1143" s="8">
        <f t="shared" si="114"/>
        <v>0</v>
      </c>
    </row>
    <row r="1144" spans="4:12" x14ac:dyDescent="0.2">
      <c r="D1144" t="s">
        <v>41</v>
      </c>
      <c r="E1144">
        <v>0</v>
      </c>
      <c r="F1144" t="s">
        <v>1872</v>
      </c>
      <c r="G1144" s="8">
        <f t="shared" si="114"/>
        <v>450130</v>
      </c>
      <c r="H1144" s="8">
        <f t="shared" si="114"/>
        <v>231177.67</v>
      </c>
      <c r="I1144" s="8">
        <f t="shared" si="114"/>
        <v>462355.34</v>
      </c>
      <c r="J1144" s="8">
        <f t="shared" si="114"/>
        <v>0</v>
      </c>
      <c r="K1144" s="8"/>
      <c r="L1144" s="8">
        <f t="shared" si="114"/>
        <v>462355.34</v>
      </c>
    </row>
    <row r="1145" spans="4:12" x14ac:dyDescent="0.2">
      <c r="D1145" t="s">
        <v>42</v>
      </c>
      <c r="E1145">
        <v>0</v>
      </c>
      <c r="F1145" t="s">
        <v>1774</v>
      </c>
      <c r="G1145" s="8">
        <f t="shared" si="114"/>
        <v>2340</v>
      </c>
      <c r="H1145" s="8">
        <f t="shared" si="114"/>
        <v>0</v>
      </c>
      <c r="I1145" s="8">
        <f t="shared" si="114"/>
        <v>0</v>
      </c>
      <c r="J1145" s="8">
        <f t="shared" si="114"/>
        <v>0</v>
      </c>
      <c r="K1145" s="8"/>
      <c r="L1145" s="8">
        <f t="shared" si="114"/>
        <v>0</v>
      </c>
    </row>
    <row r="1146" spans="4:12" x14ac:dyDescent="0.2">
      <c r="D1146" t="s">
        <v>43</v>
      </c>
      <c r="E1146">
        <v>0</v>
      </c>
      <c r="F1146" t="s">
        <v>2460</v>
      </c>
      <c r="G1146" s="8">
        <f t="shared" si="114"/>
        <v>2558440</v>
      </c>
      <c r="H1146" s="8">
        <f t="shared" si="114"/>
        <v>180085.41</v>
      </c>
      <c r="I1146" s="8">
        <f t="shared" si="114"/>
        <v>360170.82</v>
      </c>
      <c r="J1146" s="8">
        <f t="shared" si="114"/>
        <v>0.1</v>
      </c>
      <c r="K1146" s="8"/>
      <c r="L1146" s="8">
        <f t="shared" si="114"/>
        <v>2558440</v>
      </c>
    </row>
    <row r="1147" spans="4:12" x14ac:dyDescent="0.2">
      <c r="D1147" t="s">
        <v>44</v>
      </c>
      <c r="E1147">
        <v>0</v>
      </c>
      <c r="F1147" t="s">
        <v>1586</v>
      </c>
      <c r="G1147" s="8">
        <f t="shared" si="114"/>
        <v>3291570</v>
      </c>
      <c r="H1147" s="8">
        <f t="shared" si="114"/>
        <v>0</v>
      </c>
      <c r="I1147" s="8">
        <f t="shared" si="114"/>
        <v>0</v>
      </c>
      <c r="J1147" s="8">
        <f t="shared" si="114"/>
        <v>0.15000000000000002</v>
      </c>
      <c r="K1147" s="8"/>
      <c r="L1147" s="8">
        <f t="shared" si="114"/>
        <v>3291570</v>
      </c>
    </row>
    <row r="1148" spans="4:12" x14ac:dyDescent="0.2">
      <c r="D1148" t="s">
        <v>45</v>
      </c>
      <c r="E1148">
        <v>0</v>
      </c>
      <c r="F1148" t="s">
        <v>1874</v>
      </c>
      <c r="G1148" s="8">
        <f t="shared" si="114"/>
        <v>0</v>
      </c>
      <c r="H1148" s="8">
        <f t="shared" si="114"/>
        <v>0</v>
      </c>
      <c r="I1148" s="8">
        <f t="shared" si="114"/>
        <v>0</v>
      </c>
      <c r="J1148" s="8">
        <f t="shared" si="114"/>
        <v>0.05</v>
      </c>
      <c r="K1148" s="8"/>
      <c r="L1148" s="8">
        <f t="shared" si="114"/>
        <v>0</v>
      </c>
    </row>
    <row r="1149" spans="4:12" x14ac:dyDescent="0.2">
      <c r="D1149" t="s">
        <v>46</v>
      </c>
      <c r="E1149">
        <v>0</v>
      </c>
      <c r="F1149" t="s">
        <v>1876</v>
      </c>
      <c r="G1149" s="8">
        <f t="shared" si="114"/>
        <v>0</v>
      </c>
      <c r="H1149" s="8">
        <f t="shared" si="114"/>
        <v>0</v>
      </c>
      <c r="I1149" s="8">
        <f t="shared" si="114"/>
        <v>0</v>
      </c>
      <c r="J1149" s="8">
        <f t="shared" si="114"/>
        <v>0.05</v>
      </c>
      <c r="K1149" s="8"/>
      <c r="L1149" s="8">
        <f t="shared" si="114"/>
        <v>0</v>
      </c>
    </row>
    <row r="1150" spans="4:12" x14ac:dyDescent="0.2">
      <c r="D1150" t="s">
        <v>47</v>
      </c>
      <c r="E1150">
        <v>0</v>
      </c>
      <c r="F1150" t="s">
        <v>1878</v>
      </c>
      <c r="G1150" s="8">
        <f t="shared" si="114"/>
        <v>0</v>
      </c>
      <c r="H1150" s="8">
        <f t="shared" si="114"/>
        <v>0</v>
      </c>
      <c r="I1150" s="8">
        <f t="shared" si="114"/>
        <v>0</v>
      </c>
      <c r="J1150" s="8">
        <f t="shared" si="114"/>
        <v>0.05</v>
      </c>
      <c r="K1150" s="8"/>
      <c r="L1150" s="8">
        <f t="shared" si="114"/>
        <v>0</v>
      </c>
    </row>
    <row r="1151" spans="4:12" x14ac:dyDescent="0.2">
      <c r="D1151" t="s">
        <v>48</v>
      </c>
      <c r="E1151">
        <v>0</v>
      </c>
      <c r="F1151" t="s">
        <v>1880</v>
      </c>
      <c r="G1151" s="8">
        <f t="shared" si="114"/>
        <v>0</v>
      </c>
      <c r="H1151" s="8">
        <f t="shared" si="114"/>
        <v>0</v>
      </c>
      <c r="I1151" s="8">
        <f t="shared" si="114"/>
        <v>0</v>
      </c>
      <c r="J1151" s="8">
        <f t="shared" si="114"/>
        <v>0.05</v>
      </c>
      <c r="K1151" s="8"/>
      <c r="L1151" s="8">
        <f t="shared" si="114"/>
        <v>0</v>
      </c>
    </row>
    <row r="1152" spans="4:12" x14ac:dyDescent="0.2">
      <c r="D1152" t="s">
        <v>49</v>
      </c>
      <c r="E1152">
        <v>0</v>
      </c>
      <c r="F1152" t="s">
        <v>1882</v>
      </c>
      <c r="G1152" s="8">
        <f t="shared" si="114"/>
        <v>0</v>
      </c>
      <c r="H1152" s="8">
        <f t="shared" si="114"/>
        <v>0</v>
      </c>
      <c r="I1152" s="8">
        <f t="shared" si="114"/>
        <v>0</v>
      </c>
      <c r="J1152" s="8">
        <f t="shared" si="114"/>
        <v>0.05</v>
      </c>
      <c r="K1152" s="8"/>
      <c r="L1152" s="8">
        <f t="shared" si="114"/>
        <v>0</v>
      </c>
    </row>
    <row r="1153" spans="4:12" x14ac:dyDescent="0.2">
      <c r="D1153" t="s">
        <v>50</v>
      </c>
      <c r="E1153">
        <v>0</v>
      </c>
      <c r="F1153" t="s">
        <v>2052</v>
      </c>
      <c r="G1153" s="8">
        <f t="shared" si="114"/>
        <v>0</v>
      </c>
      <c r="H1153" s="8">
        <f t="shared" si="114"/>
        <v>0</v>
      </c>
      <c r="I1153" s="8">
        <f t="shared" si="114"/>
        <v>0</v>
      </c>
      <c r="J1153" s="8">
        <f t="shared" si="114"/>
        <v>0</v>
      </c>
      <c r="K1153" s="8"/>
      <c r="L1153" s="8">
        <f t="shared" si="114"/>
        <v>0</v>
      </c>
    </row>
    <row r="1154" spans="4:12" x14ac:dyDescent="0.2">
      <c r="D1154" t="s">
        <v>51</v>
      </c>
      <c r="E1154">
        <v>0</v>
      </c>
      <c r="F1154" t="s">
        <v>2054</v>
      </c>
      <c r="G1154" s="8">
        <f t="shared" si="114"/>
        <v>0</v>
      </c>
      <c r="H1154" s="8">
        <f t="shared" si="114"/>
        <v>0</v>
      </c>
      <c r="I1154" s="8">
        <f t="shared" si="114"/>
        <v>0</v>
      </c>
      <c r="J1154" s="8">
        <f t="shared" si="114"/>
        <v>0</v>
      </c>
      <c r="K1154" s="8"/>
      <c r="L1154" s="8">
        <f t="shared" si="114"/>
        <v>0</v>
      </c>
    </row>
    <row r="1155" spans="4:12" x14ac:dyDescent="0.2">
      <c r="D1155" t="s">
        <v>52</v>
      </c>
      <c r="E1155">
        <v>0</v>
      </c>
      <c r="F1155" t="s">
        <v>2363</v>
      </c>
      <c r="G1155" s="8">
        <f t="shared" si="114"/>
        <v>23992650</v>
      </c>
      <c r="H1155" s="8">
        <f t="shared" si="114"/>
        <v>11118556.120000001</v>
      </c>
      <c r="I1155" s="8">
        <f t="shared" si="114"/>
        <v>22237112.240000002</v>
      </c>
      <c r="J1155" s="8">
        <f t="shared" si="114"/>
        <v>0</v>
      </c>
      <c r="K1155" s="8"/>
      <c r="L1155" s="8">
        <f t="shared" si="114"/>
        <v>16992650</v>
      </c>
    </row>
    <row r="1156" spans="4:12" x14ac:dyDescent="0.2">
      <c r="D1156" t="s">
        <v>53</v>
      </c>
      <c r="E1156">
        <v>0</v>
      </c>
      <c r="F1156" t="s">
        <v>2427</v>
      </c>
      <c r="G1156" s="8">
        <f t="shared" si="114"/>
        <v>1300000</v>
      </c>
      <c r="H1156" s="8">
        <f t="shared" si="114"/>
        <v>1609164.95</v>
      </c>
      <c r="I1156" s="8">
        <f t="shared" si="114"/>
        <v>3218329.9</v>
      </c>
      <c r="J1156" s="8">
        <f t="shared" si="114"/>
        <v>0</v>
      </c>
      <c r="K1156" s="8"/>
      <c r="L1156" s="8">
        <f t="shared" si="114"/>
        <v>3218329.9</v>
      </c>
    </row>
    <row r="1157" spans="4:12" x14ac:dyDescent="0.2">
      <c r="D1157" t="s">
        <v>54</v>
      </c>
      <c r="E1157">
        <v>0</v>
      </c>
      <c r="F1157" t="s">
        <v>2497</v>
      </c>
      <c r="G1157" s="8">
        <f t="shared" si="114"/>
        <v>0</v>
      </c>
      <c r="H1157" s="8">
        <f t="shared" si="114"/>
        <v>0</v>
      </c>
      <c r="I1157" s="8">
        <f t="shared" si="114"/>
        <v>0</v>
      </c>
      <c r="J1157" s="8">
        <f t="shared" si="114"/>
        <v>0</v>
      </c>
      <c r="K1157" s="8"/>
      <c r="L1157" s="8">
        <f t="shared" si="114"/>
        <v>0</v>
      </c>
    </row>
    <row r="1158" spans="4:12" x14ac:dyDescent="0.2">
      <c r="D1158" t="s">
        <v>55</v>
      </c>
      <c r="E1158">
        <v>0</v>
      </c>
      <c r="F1158" t="s">
        <v>1883</v>
      </c>
      <c r="G1158" s="8">
        <f t="shared" si="114"/>
        <v>1650000</v>
      </c>
      <c r="H1158" s="8">
        <f t="shared" si="114"/>
        <v>2963177.91</v>
      </c>
      <c r="I1158" s="8">
        <f t="shared" si="114"/>
        <v>5926355.8200000003</v>
      </c>
      <c r="J1158" s="8">
        <f t="shared" si="114"/>
        <v>0</v>
      </c>
      <c r="K1158" s="8"/>
      <c r="L1158" s="8">
        <f t="shared" si="114"/>
        <v>1650000</v>
      </c>
    </row>
    <row r="1159" spans="4:12" x14ac:dyDescent="0.2">
      <c r="D1159" t="s">
        <v>56</v>
      </c>
      <c r="E1159">
        <v>0</v>
      </c>
      <c r="F1159" t="s">
        <v>1650</v>
      </c>
      <c r="G1159" s="8">
        <f t="shared" si="114"/>
        <v>890000</v>
      </c>
      <c r="H1159" s="8">
        <f t="shared" si="114"/>
        <v>200000</v>
      </c>
      <c r="I1159" s="8">
        <f t="shared" si="114"/>
        <v>400000</v>
      </c>
      <c r="J1159" s="8">
        <f t="shared" si="114"/>
        <v>0</v>
      </c>
      <c r="K1159" s="8"/>
      <c r="L1159" s="8">
        <f t="shared" si="114"/>
        <v>890000</v>
      </c>
    </row>
    <row r="1160" spans="4:12" x14ac:dyDescent="0.2">
      <c r="D1160" t="s">
        <v>57</v>
      </c>
      <c r="E1160">
        <v>0</v>
      </c>
      <c r="F1160" t="s">
        <v>501</v>
      </c>
      <c r="G1160" s="8">
        <f t="shared" si="114"/>
        <v>23000000</v>
      </c>
      <c r="H1160" s="8">
        <f t="shared" si="114"/>
        <v>-1017113.2800000003</v>
      </c>
      <c r="I1160" s="8">
        <f t="shared" si="114"/>
        <v>-2034226.5600000005</v>
      </c>
      <c r="J1160" s="8">
        <f t="shared" si="114"/>
        <v>0</v>
      </c>
      <c r="K1160" s="8"/>
      <c r="L1160" s="8">
        <f t="shared" si="114"/>
        <v>23000000</v>
      </c>
    </row>
    <row r="1161" spans="4:12" x14ac:dyDescent="0.2">
      <c r="D1161" t="s">
        <v>58</v>
      </c>
      <c r="E1161">
        <v>0</v>
      </c>
      <c r="F1161" t="s">
        <v>2429</v>
      </c>
      <c r="G1161" s="8">
        <f t="shared" si="114"/>
        <v>0</v>
      </c>
      <c r="H1161" s="8">
        <f t="shared" si="114"/>
        <v>0</v>
      </c>
      <c r="I1161" s="8">
        <f t="shared" si="114"/>
        <v>0</v>
      </c>
      <c r="J1161" s="8">
        <f t="shared" si="114"/>
        <v>0</v>
      </c>
      <c r="K1161" s="8"/>
      <c r="L1161" s="8">
        <f t="shared" si="114"/>
        <v>0</v>
      </c>
    </row>
    <row r="1162" spans="4:12" x14ac:dyDescent="0.2">
      <c r="D1162" t="s">
        <v>59</v>
      </c>
      <c r="E1162">
        <v>0</v>
      </c>
      <c r="F1162" t="s">
        <v>2461</v>
      </c>
      <c r="G1162" s="8">
        <f t="shared" si="114"/>
        <v>894350</v>
      </c>
      <c r="H1162" s="8">
        <f t="shared" si="114"/>
        <v>48832.29</v>
      </c>
      <c r="I1162" s="8">
        <f t="shared" si="114"/>
        <v>97664.58</v>
      </c>
      <c r="J1162" s="8">
        <f t="shared" si="114"/>
        <v>0</v>
      </c>
      <c r="K1162" s="8"/>
      <c r="L1162" s="8">
        <f t="shared" si="114"/>
        <v>894350</v>
      </c>
    </row>
    <row r="1163" spans="4:12" x14ac:dyDescent="0.2">
      <c r="D1163" t="s">
        <v>832</v>
      </c>
      <c r="E1163">
        <v>0</v>
      </c>
      <c r="F1163" t="s">
        <v>2462</v>
      </c>
      <c r="G1163" s="8">
        <f t="shared" si="114"/>
        <v>1000000</v>
      </c>
      <c r="H1163" s="8">
        <f t="shared" si="114"/>
        <v>0</v>
      </c>
      <c r="I1163" s="8">
        <f t="shared" si="114"/>
        <v>0</v>
      </c>
      <c r="J1163" s="8">
        <f t="shared" si="114"/>
        <v>0</v>
      </c>
      <c r="K1163" s="8"/>
      <c r="L1163" s="8">
        <f t="shared" si="114"/>
        <v>1000000</v>
      </c>
    </row>
    <row r="1164" spans="4:12" x14ac:dyDescent="0.2">
      <c r="D1164" s="7" t="s">
        <v>2846</v>
      </c>
      <c r="E1164" s="2"/>
      <c r="F1164" s="6" t="s">
        <v>833</v>
      </c>
      <c r="G1164" s="8">
        <f t="shared" si="114"/>
        <v>0</v>
      </c>
      <c r="H1164" s="8">
        <f t="shared" si="114"/>
        <v>0</v>
      </c>
      <c r="I1164" s="8">
        <f t="shared" si="114"/>
        <v>0</v>
      </c>
      <c r="J1164" s="8">
        <f t="shared" si="114"/>
        <v>0</v>
      </c>
      <c r="K1164" s="8"/>
      <c r="L1164" s="8">
        <f t="shared" si="114"/>
        <v>0</v>
      </c>
    </row>
    <row r="1165" spans="4:12" x14ac:dyDescent="0.2">
      <c r="D1165" s="7" t="s">
        <v>2847</v>
      </c>
      <c r="E1165" s="2"/>
      <c r="F1165" s="6" t="s">
        <v>833</v>
      </c>
      <c r="G1165" s="8">
        <f t="shared" si="114"/>
        <v>0</v>
      </c>
      <c r="H1165" s="8">
        <f t="shared" si="114"/>
        <v>0</v>
      </c>
      <c r="I1165" s="8">
        <f t="shared" si="114"/>
        <v>0</v>
      </c>
      <c r="J1165" s="8">
        <f t="shared" si="114"/>
        <v>0</v>
      </c>
      <c r="K1165" s="8"/>
      <c r="L1165" s="8">
        <f t="shared" si="114"/>
        <v>0</v>
      </c>
    </row>
    <row r="1166" spans="4:12" x14ac:dyDescent="0.2">
      <c r="D1166" s="7" t="s">
        <v>2848</v>
      </c>
      <c r="E1166" s="2"/>
      <c r="F1166" s="6" t="s">
        <v>833</v>
      </c>
      <c r="G1166" s="8">
        <f t="shared" si="114"/>
        <v>0</v>
      </c>
      <c r="H1166" s="8">
        <f t="shared" si="114"/>
        <v>0</v>
      </c>
      <c r="I1166" s="8">
        <f t="shared" si="114"/>
        <v>0</v>
      </c>
      <c r="J1166" s="8">
        <f t="shared" si="114"/>
        <v>0</v>
      </c>
      <c r="K1166" s="8"/>
      <c r="L1166" s="8">
        <f t="shared" si="114"/>
        <v>0</v>
      </c>
    </row>
    <row r="1167" spans="4:12" x14ac:dyDescent="0.2">
      <c r="D1167" s="7" t="s">
        <v>2849</v>
      </c>
      <c r="E1167" s="2"/>
      <c r="F1167" s="6" t="s">
        <v>833</v>
      </c>
      <c r="G1167" s="8">
        <f t="shared" si="114"/>
        <v>0</v>
      </c>
      <c r="H1167" s="8">
        <f t="shared" si="114"/>
        <v>0</v>
      </c>
      <c r="I1167" s="8">
        <f t="shared" si="114"/>
        <v>0</v>
      </c>
      <c r="J1167" s="8">
        <f t="shared" si="114"/>
        <v>0</v>
      </c>
      <c r="K1167" s="8"/>
      <c r="L1167" s="8">
        <f t="shared" si="114"/>
        <v>0</v>
      </c>
    </row>
    <row r="1168" spans="4:12" x14ac:dyDescent="0.2">
      <c r="D1168" s="7" t="s">
        <v>2850</v>
      </c>
      <c r="E1168" s="2"/>
      <c r="F1168" s="6" t="s">
        <v>833</v>
      </c>
      <c r="G1168" s="8">
        <f t="shared" si="114"/>
        <v>0</v>
      </c>
      <c r="H1168" s="8">
        <f t="shared" si="114"/>
        <v>0</v>
      </c>
      <c r="I1168" s="8">
        <f t="shared" si="114"/>
        <v>0</v>
      </c>
      <c r="J1168" s="8">
        <f t="shared" si="114"/>
        <v>0</v>
      </c>
      <c r="K1168" s="8"/>
      <c r="L1168" s="8">
        <f t="shared" si="114"/>
        <v>0</v>
      </c>
    </row>
    <row r="1169" spans="4:12" x14ac:dyDescent="0.2">
      <c r="D1169" s="7" t="s">
        <v>2851</v>
      </c>
      <c r="E1169" s="2"/>
      <c r="F1169" s="6" t="s">
        <v>833</v>
      </c>
      <c r="G1169" s="8">
        <f t="shared" si="114"/>
        <v>0</v>
      </c>
      <c r="H1169" s="8">
        <f t="shared" si="114"/>
        <v>0</v>
      </c>
      <c r="I1169" s="8">
        <f t="shared" si="114"/>
        <v>0</v>
      </c>
      <c r="J1169" s="8">
        <f t="shared" si="114"/>
        <v>0</v>
      </c>
      <c r="K1169" s="8"/>
      <c r="L1169" s="8">
        <f t="shared" si="114"/>
        <v>0</v>
      </c>
    </row>
    <row r="1170" spans="4:12" x14ac:dyDescent="0.2">
      <c r="D1170" s="7" t="s">
        <v>2852</v>
      </c>
      <c r="E1170" s="2"/>
      <c r="F1170" s="6" t="s">
        <v>833</v>
      </c>
      <c r="G1170" s="8">
        <f t="shared" si="114"/>
        <v>0</v>
      </c>
      <c r="H1170" s="8">
        <f t="shared" si="114"/>
        <v>0</v>
      </c>
      <c r="I1170" s="8">
        <f t="shared" si="114"/>
        <v>0</v>
      </c>
      <c r="J1170" s="8">
        <f t="shared" si="114"/>
        <v>0</v>
      </c>
      <c r="K1170" s="8"/>
      <c r="L1170" s="8">
        <f t="shared" si="114"/>
        <v>0</v>
      </c>
    </row>
    <row r="1171" spans="4:12" x14ac:dyDescent="0.2">
      <c r="D1171" s="7" t="s">
        <v>2853</v>
      </c>
      <c r="E1171" s="2"/>
      <c r="F1171" s="6" t="s">
        <v>833</v>
      </c>
      <c r="G1171" s="8">
        <f t="shared" si="114"/>
        <v>0</v>
      </c>
      <c r="H1171" s="8">
        <f t="shared" si="114"/>
        <v>0</v>
      </c>
      <c r="I1171" s="8">
        <f t="shared" si="114"/>
        <v>0</v>
      </c>
      <c r="J1171" s="8">
        <f t="shared" si="114"/>
        <v>0</v>
      </c>
      <c r="K1171" s="8"/>
      <c r="L1171" s="8">
        <f t="shared" si="114"/>
        <v>0</v>
      </c>
    </row>
    <row r="1172" spans="4:12" x14ac:dyDescent="0.2">
      <c r="D1172" s="7" t="s">
        <v>2854</v>
      </c>
      <c r="E1172" s="2"/>
      <c r="F1172" s="6" t="s">
        <v>833</v>
      </c>
      <c r="G1172" s="8">
        <f t="shared" si="114"/>
        <v>0</v>
      </c>
      <c r="H1172" s="8">
        <f t="shared" si="114"/>
        <v>0</v>
      </c>
      <c r="I1172" s="8">
        <f t="shared" si="114"/>
        <v>0</v>
      </c>
      <c r="J1172" s="8">
        <f t="shared" si="114"/>
        <v>0</v>
      </c>
      <c r="K1172" s="8"/>
      <c r="L1172" s="8">
        <f t="shared" si="114"/>
        <v>0</v>
      </c>
    </row>
    <row r="1173" spans="4:12" x14ac:dyDescent="0.2">
      <c r="D1173" s="7" t="s">
        <v>2855</v>
      </c>
      <c r="E1173" s="2"/>
      <c r="F1173" s="6" t="s">
        <v>833</v>
      </c>
      <c r="G1173" s="8">
        <f t="shared" ref="G1173:L1204" si="115">SUMIF($D$8:$D$1105,$D1173,G$8:G$1105)</f>
        <v>0</v>
      </c>
      <c r="H1173" s="8">
        <f t="shared" si="115"/>
        <v>0</v>
      </c>
      <c r="I1173" s="8">
        <f t="shared" si="115"/>
        <v>0</v>
      </c>
      <c r="J1173" s="8">
        <f t="shared" si="115"/>
        <v>0</v>
      </c>
      <c r="K1173" s="8"/>
      <c r="L1173" s="8">
        <f t="shared" si="115"/>
        <v>0</v>
      </c>
    </row>
    <row r="1174" spans="4:12" x14ac:dyDescent="0.2">
      <c r="D1174" s="7" t="s">
        <v>2856</v>
      </c>
      <c r="E1174" s="2"/>
      <c r="F1174" s="6" t="s">
        <v>833</v>
      </c>
      <c r="G1174" s="8">
        <f t="shared" si="115"/>
        <v>0</v>
      </c>
      <c r="H1174" s="8">
        <f t="shared" si="115"/>
        <v>0</v>
      </c>
      <c r="I1174" s="8">
        <f t="shared" si="115"/>
        <v>0</v>
      </c>
      <c r="J1174" s="8">
        <f t="shared" si="115"/>
        <v>0</v>
      </c>
      <c r="K1174" s="8"/>
      <c r="L1174" s="8">
        <f t="shared" si="115"/>
        <v>0</v>
      </c>
    </row>
    <row r="1175" spans="4:12" x14ac:dyDescent="0.2">
      <c r="D1175" s="7" t="s">
        <v>2857</v>
      </c>
      <c r="E1175" s="2"/>
      <c r="F1175" s="6" t="s">
        <v>833</v>
      </c>
      <c r="G1175" s="8">
        <f t="shared" si="115"/>
        <v>0</v>
      </c>
      <c r="H1175" s="8">
        <f t="shared" si="115"/>
        <v>0</v>
      </c>
      <c r="I1175" s="8">
        <f t="shared" si="115"/>
        <v>0</v>
      </c>
      <c r="J1175" s="8">
        <f t="shared" si="115"/>
        <v>0</v>
      </c>
      <c r="K1175" s="8"/>
      <c r="L1175" s="8">
        <f t="shared" si="115"/>
        <v>0</v>
      </c>
    </row>
    <row r="1176" spans="4:12" x14ac:dyDescent="0.2">
      <c r="D1176" s="7" t="s">
        <v>2858</v>
      </c>
      <c r="E1176" s="2"/>
      <c r="F1176" s="6" t="s">
        <v>833</v>
      </c>
      <c r="G1176" s="8">
        <f t="shared" si="115"/>
        <v>0</v>
      </c>
      <c r="H1176" s="8">
        <f t="shared" si="115"/>
        <v>0</v>
      </c>
      <c r="I1176" s="8">
        <f t="shared" si="115"/>
        <v>0</v>
      </c>
      <c r="J1176" s="8">
        <f t="shared" si="115"/>
        <v>0</v>
      </c>
      <c r="K1176" s="8"/>
      <c r="L1176" s="8">
        <f t="shared" si="115"/>
        <v>0</v>
      </c>
    </row>
    <row r="1177" spans="4:12" x14ac:dyDescent="0.2">
      <c r="D1177" s="7" t="s">
        <v>2859</v>
      </c>
      <c r="E1177" s="2"/>
      <c r="F1177" s="6" t="s">
        <v>833</v>
      </c>
      <c r="G1177" s="8">
        <f t="shared" si="115"/>
        <v>0</v>
      </c>
      <c r="H1177" s="8">
        <f t="shared" si="115"/>
        <v>0</v>
      </c>
      <c r="I1177" s="8">
        <f t="shared" si="115"/>
        <v>0</v>
      </c>
      <c r="J1177" s="8">
        <f t="shared" si="115"/>
        <v>0</v>
      </c>
      <c r="K1177" s="8"/>
      <c r="L1177" s="8">
        <f t="shared" si="115"/>
        <v>0</v>
      </c>
    </row>
    <row r="1178" spans="4:12" x14ac:dyDescent="0.2">
      <c r="D1178" s="7" t="s">
        <v>2860</v>
      </c>
      <c r="E1178" s="2"/>
      <c r="F1178" s="6" t="s">
        <v>833</v>
      </c>
      <c r="G1178" s="8">
        <f t="shared" si="115"/>
        <v>0</v>
      </c>
      <c r="H1178" s="8">
        <f t="shared" si="115"/>
        <v>0</v>
      </c>
      <c r="I1178" s="8">
        <f t="shared" si="115"/>
        <v>0</v>
      </c>
      <c r="J1178" s="8">
        <f t="shared" si="115"/>
        <v>0</v>
      </c>
      <c r="K1178" s="8"/>
      <c r="L1178" s="8">
        <f t="shared" si="115"/>
        <v>0</v>
      </c>
    </row>
    <row r="1179" spans="4:12" x14ac:dyDescent="0.2">
      <c r="D1179" s="7" t="s">
        <v>2861</v>
      </c>
      <c r="E1179" s="2"/>
      <c r="F1179" s="6" t="s">
        <v>834</v>
      </c>
      <c r="G1179" s="8">
        <f t="shared" si="115"/>
        <v>0</v>
      </c>
      <c r="H1179" s="8">
        <f t="shared" si="115"/>
        <v>0</v>
      </c>
      <c r="I1179" s="8">
        <f t="shared" si="115"/>
        <v>0</v>
      </c>
      <c r="J1179" s="8">
        <f t="shared" si="115"/>
        <v>0</v>
      </c>
      <c r="K1179" s="8"/>
      <c r="L1179" s="8">
        <f t="shared" si="115"/>
        <v>0</v>
      </c>
    </row>
    <row r="1180" spans="4:12" x14ac:dyDescent="0.2">
      <c r="D1180" s="7" t="s">
        <v>2862</v>
      </c>
      <c r="E1180" s="2"/>
      <c r="F1180" s="6" t="s">
        <v>834</v>
      </c>
      <c r="G1180" s="8">
        <f t="shared" si="115"/>
        <v>0</v>
      </c>
      <c r="H1180" s="8">
        <f t="shared" si="115"/>
        <v>0</v>
      </c>
      <c r="I1180" s="8">
        <f t="shared" si="115"/>
        <v>0</v>
      </c>
      <c r="J1180" s="8">
        <f t="shared" si="115"/>
        <v>0</v>
      </c>
      <c r="K1180" s="8"/>
      <c r="L1180" s="8">
        <f t="shared" si="115"/>
        <v>0</v>
      </c>
    </row>
    <row r="1181" spans="4:12" x14ac:dyDescent="0.2">
      <c r="D1181" s="7" t="s">
        <v>2863</v>
      </c>
      <c r="E1181" s="2"/>
      <c r="F1181" s="6" t="s">
        <v>834</v>
      </c>
      <c r="G1181" s="8">
        <f t="shared" si="115"/>
        <v>0</v>
      </c>
      <c r="H1181" s="8">
        <f t="shared" si="115"/>
        <v>0</v>
      </c>
      <c r="I1181" s="8">
        <f t="shared" si="115"/>
        <v>0</v>
      </c>
      <c r="J1181" s="8">
        <f t="shared" si="115"/>
        <v>0</v>
      </c>
      <c r="K1181" s="8"/>
      <c r="L1181" s="8">
        <f t="shared" si="115"/>
        <v>0</v>
      </c>
    </row>
    <row r="1182" spans="4:12" x14ac:dyDescent="0.2">
      <c r="D1182" s="7" t="s">
        <v>2864</v>
      </c>
      <c r="E1182" s="2"/>
      <c r="F1182" s="6" t="s">
        <v>834</v>
      </c>
      <c r="G1182" s="8">
        <f t="shared" si="115"/>
        <v>0</v>
      </c>
      <c r="H1182" s="8">
        <f t="shared" si="115"/>
        <v>0</v>
      </c>
      <c r="I1182" s="8">
        <f t="shared" si="115"/>
        <v>0</v>
      </c>
      <c r="J1182" s="8">
        <f t="shared" si="115"/>
        <v>0</v>
      </c>
      <c r="K1182" s="8"/>
      <c r="L1182" s="8">
        <f t="shared" si="115"/>
        <v>0</v>
      </c>
    </row>
    <row r="1183" spans="4:12" x14ac:dyDescent="0.2">
      <c r="D1183" s="7" t="s">
        <v>2865</v>
      </c>
      <c r="E1183" s="2"/>
      <c r="F1183" s="6" t="s">
        <v>834</v>
      </c>
      <c r="G1183" s="8">
        <f t="shared" si="115"/>
        <v>0</v>
      </c>
      <c r="H1183" s="8">
        <f t="shared" si="115"/>
        <v>0</v>
      </c>
      <c r="I1183" s="8">
        <f t="shared" si="115"/>
        <v>0</v>
      </c>
      <c r="J1183" s="8">
        <f t="shared" si="115"/>
        <v>0</v>
      </c>
      <c r="K1183" s="8"/>
      <c r="L1183" s="8">
        <f t="shared" si="115"/>
        <v>0</v>
      </c>
    </row>
    <row r="1184" spans="4:12" x14ac:dyDescent="0.2">
      <c r="D1184" s="7" t="s">
        <v>2866</v>
      </c>
      <c r="E1184" s="2"/>
      <c r="F1184" s="6" t="s">
        <v>835</v>
      </c>
      <c r="G1184" s="8">
        <f t="shared" si="115"/>
        <v>0</v>
      </c>
      <c r="H1184" s="8">
        <f t="shared" si="115"/>
        <v>0</v>
      </c>
      <c r="I1184" s="8">
        <f t="shared" si="115"/>
        <v>0</v>
      </c>
      <c r="J1184" s="8">
        <f t="shared" si="115"/>
        <v>0</v>
      </c>
      <c r="K1184" s="8"/>
      <c r="L1184" s="8">
        <f t="shared" si="115"/>
        <v>0</v>
      </c>
    </row>
    <row r="1185" spans="4:12" x14ac:dyDescent="0.2">
      <c r="D1185" s="7" t="s">
        <v>2867</v>
      </c>
      <c r="E1185" s="2"/>
      <c r="F1185" s="6" t="s">
        <v>835</v>
      </c>
      <c r="G1185" s="8">
        <f t="shared" si="115"/>
        <v>0</v>
      </c>
      <c r="H1185" s="8">
        <f t="shared" si="115"/>
        <v>0</v>
      </c>
      <c r="I1185" s="8">
        <f t="shared" si="115"/>
        <v>0</v>
      </c>
      <c r="J1185" s="8">
        <f t="shared" si="115"/>
        <v>0</v>
      </c>
      <c r="K1185" s="8"/>
      <c r="L1185" s="8">
        <f t="shared" si="115"/>
        <v>0</v>
      </c>
    </row>
    <row r="1186" spans="4:12" x14ac:dyDescent="0.2">
      <c r="D1186" s="7" t="s">
        <v>2868</v>
      </c>
      <c r="E1186" s="2"/>
      <c r="F1186" s="6" t="s">
        <v>835</v>
      </c>
      <c r="G1186" s="8">
        <f t="shared" si="115"/>
        <v>0</v>
      </c>
      <c r="H1186" s="8">
        <f t="shared" si="115"/>
        <v>0</v>
      </c>
      <c r="I1186" s="8">
        <f t="shared" si="115"/>
        <v>0</v>
      </c>
      <c r="J1186" s="8">
        <f t="shared" si="115"/>
        <v>0</v>
      </c>
      <c r="K1186" s="8"/>
      <c r="L1186" s="8">
        <f t="shared" si="115"/>
        <v>0</v>
      </c>
    </row>
    <row r="1187" spans="4:12" x14ac:dyDescent="0.2">
      <c r="D1187" s="7" t="s">
        <v>2869</v>
      </c>
      <c r="E1187" s="2"/>
      <c r="F1187" s="6" t="s">
        <v>835</v>
      </c>
      <c r="G1187" s="8">
        <f t="shared" si="115"/>
        <v>0</v>
      </c>
      <c r="H1187" s="8">
        <f t="shared" si="115"/>
        <v>0</v>
      </c>
      <c r="I1187" s="8">
        <f t="shared" si="115"/>
        <v>0</v>
      </c>
      <c r="J1187" s="8">
        <f t="shared" si="115"/>
        <v>0</v>
      </c>
      <c r="K1187" s="8"/>
      <c r="L1187" s="8">
        <f t="shared" si="115"/>
        <v>0</v>
      </c>
    </row>
    <row r="1188" spans="4:12" x14ac:dyDescent="0.2">
      <c r="D1188" s="7" t="s">
        <v>2870</v>
      </c>
      <c r="E1188" s="2"/>
      <c r="F1188" s="6" t="s">
        <v>835</v>
      </c>
      <c r="G1188" s="8">
        <f t="shared" si="115"/>
        <v>0</v>
      </c>
      <c r="H1188" s="8">
        <f t="shared" si="115"/>
        <v>0</v>
      </c>
      <c r="I1188" s="8">
        <f t="shared" si="115"/>
        <v>0</v>
      </c>
      <c r="J1188" s="8">
        <f t="shared" si="115"/>
        <v>0</v>
      </c>
      <c r="K1188" s="8"/>
      <c r="L1188" s="8">
        <f t="shared" si="115"/>
        <v>0</v>
      </c>
    </row>
    <row r="1189" spans="4:12" x14ac:dyDescent="0.2">
      <c r="D1189" s="7" t="s">
        <v>2871</v>
      </c>
      <c r="E1189" s="2"/>
      <c r="F1189" s="6" t="s">
        <v>836</v>
      </c>
      <c r="G1189" s="8">
        <f t="shared" si="115"/>
        <v>0</v>
      </c>
      <c r="H1189" s="8">
        <f t="shared" si="115"/>
        <v>0</v>
      </c>
      <c r="I1189" s="8">
        <f t="shared" si="115"/>
        <v>0</v>
      </c>
      <c r="J1189" s="8">
        <f t="shared" si="115"/>
        <v>0</v>
      </c>
      <c r="K1189" s="8"/>
      <c r="L1189" s="8">
        <f t="shared" si="115"/>
        <v>0</v>
      </c>
    </row>
    <row r="1190" spans="4:12" x14ac:dyDescent="0.2">
      <c r="D1190" s="7" t="s">
        <v>2872</v>
      </c>
      <c r="E1190" s="2"/>
      <c r="F1190" s="6" t="s">
        <v>836</v>
      </c>
      <c r="G1190" s="8">
        <f t="shared" si="115"/>
        <v>0</v>
      </c>
      <c r="H1190" s="8">
        <f t="shared" si="115"/>
        <v>0</v>
      </c>
      <c r="I1190" s="8">
        <f t="shared" si="115"/>
        <v>0</v>
      </c>
      <c r="J1190" s="8">
        <f t="shared" si="115"/>
        <v>0</v>
      </c>
      <c r="K1190" s="8"/>
      <c r="L1190" s="8">
        <f t="shared" si="115"/>
        <v>0</v>
      </c>
    </row>
    <row r="1191" spans="4:12" x14ac:dyDescent="0.2">
      <c r="D1191" s="7" t="s">
        <v>2873</v>
      </c>
      <c r="E1191" s="2"/>
      <c r="F1191" s="6" t="s">
        <v>836</v>
      </c>
      <c r="G1191" s="8">
        <f t="shared" si="115"/>
        <v>0</v>
      </c>
      <c r="H1191" s="8">
        <f t="shared" si="115"/>
        <v>0</v>
      </c>
      <c r="I1191" s="8">
        <f t="shared" si="115"/>
        <v>0</v>
      </c>
      <c r="J1191" s="8">
        <f t="shared" si="115"/>
        <v>0</v>
      </c>
      <c r="K1191" s="8"/>
      <c r="L1191" s="8">
        <f t="shared" si="115"/>
        <v>0</v>
      </c>
    </row>
    <row r="1192" spans="4:12" x14ac:dyDescent="0.2">
      <c r="D1192" s="7" t="s">
        <v>2874</v>
      </c>
      <c r="E1192" s="2"/>
      <c r="F1192" s="6" t="s">
        <v>836</v>
      </c>
      <c r="G1192" s="8">
        <f t="shared" si="115"/>
        <v>0</v>
      </c>
      <c r="H1192" s="8">
        <f t="shared" si="115"/>
        <v>0</v>
      </c>
      <c r="I1192" s="8">
        <f t="shared" si="115"/>
        <v>0</v>
      </c>
      <c r="J1192" s="8">
        <f t="shared" si="115"/>
        <v>0</v>
      </c>
      <c r="K1192" s="8"/>
      <c r="L1192" s="8">
        <f t="shared" si="115"/>
        <v>0</v>
      </c>
    </row>
    <row r="1193" spans="4:12" x14ac:dyDescent="0.2">
      <c r="D1193" s="7" t="s">
        <v>2875</v>
      </c>
      <c r="E1193" s="2"/>
      <c r="F1193" s="6" t="s">
        <v>836</v>
      </c>
      <c r="G1193" s="8">
        <f t="shared" si="115"/>
        <v>0</v>
      </c>
      <c r="H1193" s="8">
        <f t="shared" si="115"/>
        <v>0</v>
      </c>
      <c r="I1193" s="8">
        <f t="shared" si="115"/>
        <v>0</v>
      </c>
      <c r="J1193" s="8">
        <f t="shared" si="115"/>
        <v>0</v>
      </c>
      <c r="K1193" s="8"/>
      <c r="L1193" s="8">
        <f t="shared" si="115"/>
        <v>0</v>
      </c>
    </row>
    <row r="1194" spans="4:12" x14ac:dyDescent="0.2">
      <c r="D1194" t="s">
        <v>60</v>
      </c>
      <c r="E1194">
        <v>0</v>
      </c>
      <c r="F1194" t="s">
        <v>2092</v>
      </c>
      <c r="G1194" s="8">
        <f t="shared" si="115"/>
        <v>0</v>
      </c>
      <c r="H1194" s="8">
        <f t="shared" si="115"/>
        <v>0</v>
      </c>
      <c r="I1194" s="8">
        <f t="shared" si="115"/>
        <v>0</v>
      </c>
      <c r="J1194" s="8">
        <f t="shared" si="115"/>
        <v>0</v>
      </c>
      <c r="K1194" s="8"/>
      <c r="L1194" s="8">
        <f t="shared" si="115"/>
        <v>0</v>
      </c>
    </row>
    <row r="1195" spans="4:12" x14ac:dyDescent="0.2">
      <c r="D1195" t="s">
        <v>61</v>
      </c>
      <c r="E1195">
        <v>0</v>
      </c>
      <c r="F1195" t="s">
        <v>2056</v>
      </c>
      <c r="G1195" s="8">
        <f t="shared" si="115"/>
        <v>100000</v>
      </c>
      <c r="H1195" s="8">
        <f t="shared" si="115"/>
        <v>0</v>
      </c>
      <c r="I1195" s="8">
        <f t="shared" si="115"/>
        <v>0</v>
      </c>
      <c r="J1195" s="8">
        <f t="shared" si="115"/>
        <v>0</v>
      </c>
      <c r="K1195" s="8"/>
      <c r="L1195" s="8">
        <f t="shared" si="115"/>
        <v>0</v>
      </c>
    </row>
    <row r="1196" spans="4:12" x14ac:dyDescent="0.2">
      <c r="D1196" t="s">
        <v>62</v>
      </c>
      <c r="E1196">
        <v>0</v>
      </c>
      <c r="F1196" t="s">
        <v>1972</v>
      </c>
      <c r="G1196" s="8">
        <f t="shared" si="115"/>
        <v>0</v>
      </c>
      <c r="H1196" s="8">
        <f t="shared" si="115"/>
        <v>232</v>
      </c>
      <c r="I1196" s="8">
        <f t="shared" si="115"/>
        <v>464</v>
      </c>
      <c r="J1196" s="8">
        <f t="shared" si="115"/>
        <v>0</v>
      </c>
      <c r="K1196" s="8"/>
      <c r="L1196" s="8">
        <f t="shared" si="115"/>
        <v>464</v>
      </c>
    </row>
    <row r="1197" spans="4:12" x14ac:dyDescent="0.2">
      <c r="D1197" t="s">
        <v>63</v>
      </c>
      <c r="E1197">
        <v>0</v>
      </c>
      <c r="F1197" t="s">
        <v>2094</v>
      </c>
      <c r="G1197" s="8">
        <f t="shared" si="115"/>
        <v>0</v>
      </c>
      <c r="H1197" s="8">
        <f t="shared" si="115"/>
        <v>0</v>
      </c>
      <c r="I1197" s="8">
        <f t="shared" si="115"/>
        <v>0</v>
      </c>
      <c r="J1197" s="8">
        <f t="shared" si="115"/>
        <v>0</v>
      </c>
      <c r="K1197" s="8"/>
      <c r="L1197" s="8">
        <f t="shared" si="115"/>
        <v>0</v>
      </c>
    </row>
    <row r="1198" spans="4:12" x14ac:dyDescent="0.2">
      <c r="D1198" t="s">
        <v>64</v>
      </c>
      <c r="E1198">
        <v>0</v>
      </c>
      <c r="F1198" t="s">
        <v>510</v>
      </c>
      <c r="G1198" s="8">
        <f t="shared" si="115"/>
        <v>0</v>
      </c>
      <c r="H1198" s="8">
        <f t="shared" si="115"/>
        <v>0</v>
      </c>
      <c r="I1198" s="8">
        <f t="shared" si="115"/>
        <v>0</v>
      </c>
      <c r="J1198" s="8">
        <f t="shared" si="115"/>
        <v>0</v>
      </c>
      <c r="K1198" s="8"/>
      <c r="L1198" s="8">
        <f t="shared" si="115"/>
        <v>0</v>
      </c>
    </row>
    <row r="1199" spans="4:12" x14ac:dyDescent="0.2">
      <c r="D1199" t="s">
        <v>65</v>
      </c>
      <c r="E1199">
        <v>0</v>
      </c>
      <c r="F1199" t="s">
        <v>2096</v>
      </c>
      <c r="G1199" s="8">
        <f t="shared" si="115"/>
        <v>60000</v>
      </c>
      <c r="H1199" s="8">
        <f t="shared" si="115"/>
        <v>0</v>
      </c>
      <c r="I1199" s="8">
        <f t="shared" si="115"/>
        <v>0</v>
      </c>
      <c r="J1199" s="8">
        <f t="shared" si="115"/>
        <v>0</v>
      </c>
      <c r="K1199" s="8"/>
      <c r="L1199" s="8">
        <f t="shared" si="115"/>
        <v>60000</v>
      </c>
    </row>
    <row r="1200" spans="4:12" x14ac:dyDescent="0.2">
      <c r="D1200" t="s">
        <v>66</v>
      </c>
      <c r="E1200">
        <v>0</v>
      </c>
      <c r="F1200" t="s">
        <v>2098</v>
      </c>
      <c r="G1200" s="8">
        <f t="shared" si="115"/>
        <v>0</v>
      </c>
      <c r="H1200" s="8">
        <f t="shared" si="115"/>
        <v>0</v>
      </c>
      <c r="I1200" s="8">
        <f t="shared" si="115"/>
        <v>0</v>
      </c>
      <c r="J1200" s="8">
        <f t="shared" si="115"/>
        <v>0</v>
      </c>
      <c r="K1200" s="8"/>
      <c r="L1200" s="8">
        <f t="shared" si="115"/>
        <v>0</v>
      </c>
    </row>
    <row r="1201" spans="4:12" x14ac:dyDescent="0.2">
      <c r="D1201" t="s">
        <v>67</v>
      </c>
      <c r="E1201">
        <v>0</v>
      </c>
      <c r="F1201" t="s">
        <v>2100</v>
      </c>
      <c r="G1201" s="8">
        <f t="shared" si="115"/>
        <v>0</v>
      </c>
      <c r="H1201" s="8">
        <f t="shared" si="115"/>
        <v>0</v>
      </c>
      <c r="I1201" s="8">
        <f t="shared" si="115"/>
        <v>0</v>
      </c>
      <c r="J1201" s="8">
        <f t="shared" si="115"/>
        <v>0</v>
      </c>
      <c r="K1201" s="8"/>
      <c r="L1201" s="8">
        <f t="shared" si="115"/>
        <v>0</v>
      </c>
    </row>
    <row r="1202" spans="4:12" x14ac:dyDescent="0.2">
      <c r="D1202" t="s">
        <v>68</v>
      </c>
      <c r="E1202">
        <v>0</v>
      </c>
      <c r="F1202" t="s">
        <v>1571</v>
      </c>
      <c r="G1202" s="8">
        <f t="shared" si="115"/>
        <v>0</v>
      </c>
      <c r="H1202" s="8">
        <f t="shared" si="115"/>
        <v>500</v>
      </c>
      <c r="I1202" s="8">
        <f t="shared" si="115"/>
        <v>1000</v>
      </c>
      <c r="J1202" s="8">
        <f t="shared" si="115"/>
        <v>0</v>
      </c>
      <c r="K1202" s="8"/>
      <c r="L1202" s="8">
        <f t="shared" si="115"/>
        <v>1000</v>
      </c>
    </row>
    <row r="1203" spans="4:12" x14ac:dyDescent="0.2">
      <c r="D1203" t="s">
        <v>69</v>
      </c>
      <c r="E1203">
        <v>0</v>
      </c>
      <c r="F1203" t="s">
        <v>2101</v>
      </c>
      <c r="G1203" s="8">
        <f t="shared" si="115"/>
        <v>50000</v>
      </c>
      <c r="H1203" s="8">
        <f t="shared" si="115"/>
        <v>199.52</v>
      </c>
      <c r="I1203" s="8">
        <f t="shared" si="115"/>
        <v>399.04</v>
      </c>
      <c r="J1203" s="8">
        <f t="shared" si="115"/>
        <v>0</v>
      </c>
      <c r="K1203" s="8"/>
      <c r="L1203" s="8">
        <f t="shared" si="115"/>
        <v>50000</v>
      </c>
    </row>
    <row r="1204" spans="4:12" x14ac:dyDescent="0.2">
      <c r="D1204" t="s">
        <v>70</v>
      </c>
      <c r="E1204">
        <v>0</v>
      </c>
      <c r="F1204" t="s">
        <v>1962</v>
      </c>
      <c r="G1204" s="8">
        <f t="shared" si="115"/>
        <v>0</v>
      </c>
      <c r="H1204" s="8">
        <f t="shared" si="115"/>
        <v>0</v>
      </c>
      <c r="I1204" s="8">
        <f t="shared" si="115"/>
        <v>0</v>
      </c>
      <c r="J1204" s="8">
        <f t="shared" si="115"/>
        <v>0</v>
      </c>
      <c r="K1204" s="8"/>
      <c r="L1204" s="8">
        <f t="shared" si="115"/>
        <v>0</v>
      </c>
    </row>
    <row r="1205" spans="4:12" x14ac:dyDescent="0.2">
      <c r="D1205" t="s">
        <v>71</v>
      </c>
      <c r="E1205">
        <v>0</v>
      </c>
      <c r="F1205" t="s">
        <v>1964</v>
      </c>
      <c r="G1205" s="8">
        <f t="shared" ref="G1205:L1236" si="116">SUMIF($D$8:$D$1105,$D1205,G$8:G$1105)</f>
        <v>273040</v>
      </c>
      <c r="H1205" s="8">
        <f t="shared" si="116"/>
        <v>63513.25</v>
      </c>
      <c r="I1205" s="8">
        <f t="shared" si="116"/>
        <v>169368.66666666666</v>
      </c>
      <c r="J1205" s="8">
        <f t="shared" si="116"/>
        <v>1.2</v>
      </c>
      <c r="K1205" s="8"/>
      <c r="L1205" s="8">
        <f t="shared" si="116"/>
        <v>250000</v>
      </c>
    </row>
    <row r="1206" spans="4:12" x14ac:dyDescent="0.2">
      <c r="D1206" t="s">
        <v>72</v>
      </c>
      <c r="E1206">
        <v>0</v>
      </c>
      <c r="F1206" t="s">
        <v>1888</v>
      </c>
      <c r="G1206" s="8">
        <f t="shared" si="116"/>
        <v>97080</v>
      </c>
      <c r="H1206" s="8">
        <f t="shared" si="116"/>
        <v>91696.63</v>
      </c>
      <c r="I1206" s="8">
        <f t="shared" si="116"/>
        <v>244524.34666666668</v>
      </c>
      <c r="J1206" s="8">
        <f t="shared" si="116"/>
        <v>0</v>
      </c>
      <c r="K1206" s="8"/>
      <c r="L1206" s="8">
        <f t="shared" si="116"/>
        <v>244524.34666666668</v>
      </c>
    </row>
    <row r="1207" spans="4:12" x14ac:dyDescent="0.2">
      <c r="D1207" t="s">
        <v>73</v>
      </c>
      <c r="E1207">
        <v>0</v>
      </c>
      <c r="F1207" t="s">
        <v>1889</v>
      </c>
      <c r="G1207" s="8">
        <f t="shared" si="116"/>
        <v>284620</v>
      </c>
      <c r="H1207" s="8">
        <f t="shared" si="116"/>
        <v>62881.229999999996</v>
      </c>
      <c r="I1207" s="8">
        <f t="shared" si="116"/>
        <v>167683.27999999997</v>
      </c>
      <c r="J1207" s="8">
        <f t="shared" si="116"/>
        <v>0</v>
      </c>
      <c r="K1207" s="8"/>
      <c r="L1207" s="8">
        <f t="shared" si="116"/>
        <v>1200000</v>
      </c>
    </row>
    <row r="1208" spans="4:12" x14ac:dyDescent="0.2">
      <c r="D1208" t="s">
        <v>74</v>
      </c>
      <c r="E1208">
        <v>0</v>
      </c>
      <c r="F1208" t="s">
        <v>1775</v>
      </c>
      <c r="G1208" s="8">
        <f t="shared" si="116"/>
        <v>822230</v>
      </c>
      <c r="H1208" s="8">
        <f t="shared" si="116"/>
        <v>212421.76999999996</v>
      </c>
      <c r="I1208" s="8">
        <f t="shared" si="116"/>
        <v>566458.05333333346</v>
      </c>
      <c r="J1208" s="8">
        <f t="shared" si="116"/>
        <v>13.799999999999995</v>
      </c>
      <c r="K1208" s="8"/>
      <c r="L1208" s="8">
        <f t="shared" si="116"/>
        <v>906332.88533333328</v>
      </c>
    </row>
    <row r="1209" spans="4:12" x14ac:dyDescent="0.2">
      <c r="D1209" t="s">
        <v>75</v>
      </c>
      <c r="E1209">
        <v>0</v>
      </c>
      <c r="F1209" t="s">
        <v>1973</v>
      </c>
      <c r="G1209" s="8">
        <f t="shared" si="116"/>
        <v>86520</v>
      </c>
      <c r="H1209" s="8">
        <f t="shared" si="116"/>
        <v>58128.41</v>
      </c>
      <c r="I1209" s="8">
        <f t="shared" si="116"/>
        <v>155009.09333333332</v>
      </c>
      <c r="J1209" s="8">
        <f t="shared" si="116"/>
        <v>0</v>
      </c>
      <c r="K1209" s="8"/>
      <c r="L1209" s="8">
        <f t="shared" si="116"/>
        <v>355009.09333333332</v>
      </c>
    </row>
    <row r="1210" spans="4:12" x14ac:dyDescent="0.2">
      <c r="D1210" t="s">
        <v>76</v>
      </c>
      <c r="E1210">
        <v>0</v>
      </c>
      <c r="F1210" t="s">
        <v>1776</v>
      </c>
      <c r="G1210" s="8">
        <f t="shared" si="116"/>
        <v>100000</v>
      </c>
      <c r="H1210" s="8">
        <f t="shared" si="116"/>
        <v>0</v>
      </c>
      <c r="I1210" s="8">
        <f t="shared" si="116"/>
        <v>0</v>
      </c>
      <c r="J1210" s="8">
        <f t="shared" si="116"/>
        <v>0</v>
      </c>
      <c r="K1210" s="8"/>
      <c r="L1210" s="8">
        <f t="shared" si="116"/>
        <v>0</v>
      </c>
    </row>
    <row r="1211" spans="4:12" x14ac:dyDescent="0.2">
      <c r="D1211" t="s">
        <v>77</v>
      </c>
      <c r="E1211">
        <v>0</v>
      </c>
      <c r="F1211" t="s">
        <v>1893</v>
      </c>
      <c r="G1211" s="8">
        <f t="shared" si="116"/>
        <v>1018730</v>
      </c>
      <c r="H1211" s="8">
        <f t="shared" si="116"/>
        <v>175438.6</v>
      </c>
      <c r="I1211" s="8">
        <f t="shared" si="116"/>
        <v>467836.26666666666</v>
      </c>
      <c r="J1211" s="8">
        <f t="shared" si="116"/>
        <v>0</v>
      </c>
      <c r="K1211" s="8"/>
      <c r="L1211" s="8">
        <f t="shared" si="116"/>
        <v>2400000</v>
      </c>
    </row>
    <row r="1212" spans="4:12" x14ac:dyDescent="0.2">
      <c r="D1212" t="s">
        <v>78</v>
      </c>
      <c r="E1212">
        <v>0</v>
      </c>
      <c r="F1212" t="s">
        <v>1656</v>
      </c>
      <c r="G1212" s="8">
        <f t="shared" si="116"/>
        <v>12660</v>
      </c>
      <c r="H1212" s="8">
        <f t="shared" si="116"/>
        <v>0</v>
      </c>
      <c r="I1212" s="8">
        <f t="shared" si="116"/>
        <v>0</v>
      </c>
      <c r="J1212" s="8">
        <f t="shared" si="116"/>
        <v>0</v>
      </c>
      <c r="K1212" s="8"/>
      <c r="L1212" s="8">
        <f t="shared" si="116"/>
        <v>0</v>
      </c>
    </row>
    <row r="1213" spans="4:12" x14ac:dyDescent="0.2">
      <c r="D1213" t="s">
        <v>79</v>
      </c>
      <c r="E1213">
        <v>0</v>
      </c>
      <c r="F1213" t="s">
        <v>1657</v>
      </c>
      <c r="G1213" s="8">
        <f t="shared" si="116"/>
        <v>463090</v>
      </c>
      <c r="H1213" s="8">
        <f t="shared" si="116"/>
        <v>175095.29</v>
      </c>
      <c r="I1213" s="8">
        <f t="shared" si="116"/>
        <v>466920.77333333332</v>
      </c>
      <c r="J1213" s="8">
        <f t="shared" si="116"/>
        <v>0</v>
      </c>
      <c r="K1213" s="8"/>
      <c r="L1213" s="8">
        <f t="shared" si="116"/>
        <v>466920.77333333332</v>
      </c>
    </row>
    <row r="1214" spans="4:12" x14ac:dyDescent="0.2">
      <c r="D1214" t="s">
        <v>80</v>
      </c>
      <c r="E1214">
        <v>0</v>
      </c>
      <c r="F1214" t="s">
        <v>1778</v>
      </c>
      <c r="G1214" s="8">
        <f t="shared" si="116"/>
        <v>9100</v>
      </c>
      <c r="H1214" s="8">
        <f t="shared" si="116"/>
        <v>0</v>
      </c>
      <c r="I1214" s="8">
        <f t="shared" si="116"/>
        <v>0</v>
      </c>
      <c r="J1214" s="8">
        <f t="shared" si="116"/>
        <v>0</v>
      </c>
      <c r="K1214" s="8"/>
      <c r="L1214" s="8">
        <f t="shared" si="116"/>
        <v>0</v>
      </c>
    </row>
    <row r="1215" spans="4:12" x14ac:dyDescent="0.2">
      <c r="D1215" t="s">
        <v>81</v>
      </c>
      <c r="E1215">
        <v>0</v>
      </c>
      <c r="F1215" t="s">
        <v>1779</v>
      </c>
      <c r="G1215" s="8">
        <f t="shared" si="116"/>
        <v>0</v>
      </c>
      <c r="H1215" s="8">
        <f t="shared" si="116"/>
        <v>2000</v>
      </c>
      <c r="I1215" s="8">
        <f t="shared" si="116"/>
        <v>5333.333333333333</v>
      </c>
      <c r="J1215" s="8">
        <f t="shared" si="116"/>
        <v>0</v>
      </c>
      <c r="K1215" s="8"/>
      <c r="L1215" s="8">
        <f t="shared" si="116"/>
        <v>2000</v>
      </c>
    </row>
    <row r="1216" spans="4:12" x14ac:dyDescent="0.2">
      <c r="D1216" t="s">
        <v>82</v>
      </c>
      <c r="E1216">
        <v>0</v>
      </c>
      <c r="F1216" t="s">
        <v>2214</v>
      </c>
      <c r="G1216" s="8">
        <f t="shared" si="116"/>
        <v>98040</v>
      </c>
      <c r="H1216" s="8">
        <f t="shared" si="116"/>
        <v>43069.67</v>
      </c>
      <c r="I1216" s="8">
        <f t="shared" si="116"/>
        <v>114852.45333333332</v>
      </c>
      <c r="J1216" s="8">
        <f t="shared" si="116"/>
        <v>0</v>
      </c>
      <c r="K1216" s="8"/>
      <c r="L1216" s="8">
        <f t="shared" si="116"/>
        <v>114852.45333333332</v>
      </c>
    </row>
    <row r="1217" spans="4:12" x14ac:dyDescent="0.2">
      <c r="D1217" t="s">
        <v>83</v>
      </c>
      <c r="E1217">
        <v>0</v>
      </c>
      <c r="F1217" t="s">
        <v>2126</v>
      </c>
      <c r="G1217" s="8">
        <f t="shared" si="116"/>
        <v>283970</v>
      </c>
      <c r="H1217" s="8">
        <f t="shared" si="116"/>
        <v>88396.49</v>
      </c>
      <c r="I1217" s="8">
        <f t="shared" si="116"/>
        <v>235723.97333333333</v>
      </c>
      <c r="J1217" s="8">
        <f t="shared" si="116"/>
        <v>0</v>
      </c>
      <c r="K1217" s="8"/>
      <c r="L1217" s="8">
        <f t="shared" si="116"/>
        <v>235723.97333333333</v>
      </c>
    </row>
    <row r="1218" spans="4:12" x14ac:dyDescent="0.2">
      <c r="D1218" t="s">
        <v>84</v>
      </c>
      <c r="E1218">
        <v>0</v>
      </c>
      <c r="F1218" t="s">
        <v>1780</v>
      </c>
      <c r="G1218" s="8">
        <f t="shared" si="116"/>
        <v>360000</v>
      </c>
      <c r="H1218" s="8">
        <f t="shared" si="116"/>
        <v>0</v>
      </c>
      <c r="I1218" s="8">
        <f t="shared" si="116"/>
        <v>0</v>
      </c>
      <c r="J1218" s="8">
        <f t="shared" si="116"/>
        <v>0</v>
      </c>
      <c r="K1218" s="8"/>
      <c r="L1218" s="8">
        <f t="shared" si="116"/>
        <v>0</v>
      </c>
    </row>
    <row r="1219" spans="4:12" x14ac:dyDescent="0.2">
      <c r="D1219" t="s">
        <v>85</v>
      </c>
      <c r="E1219">
        <v>0</v>
      </c>
      <c r="F1219" t="s">
        <v>1782</v>
      </c>
      <c r="G1219" s="8">
        <f t="shared" si="116"/>
        <v>439090</v>
      </c>
      <c r="H1219" s="8">
        <f t="shared" si="116"/>
        <v>202737.05000000002</v>
      </c>
      <c r="I1219" s="8">
        <f t="shared" si="116"/>
        <v>540632.1333333333</v>
      </c>
      <c r="J1219" s="8">
        <f t="shared" si="116"/>
        <v>0</v>
      </c>
      <c r="K1219" s="8"/>
      <c r="L1219" s="8">
        <f t="shared" si="116"/>
        <v>540632.1333333333</v>
      </c>
    </row>
    <row r="1220" spans="4:12" x14ac:dyDescent="0.2">
      <c r="D1220" t="s">
        <v>86</v>
      </c>
      <c r="E1220">
        <v>0</v>
      </c>
      <c r="F1220" t="s">
        <v>2406</v>
      </c>
      <c r="G1220" s="8">
        <f t="shared" si="116"/>
        <v>1300</v>
      </c>
      <c r="H1220" s="8">
        <f t="shared" si="116"/>
        <v>1371.85</v>
      </c>
      <c r="I1220" s="8">
        <f t="shared" si="116"/>
        <v>3658.2666666666664</v>
      </c>
      <c r="J1220" s="8">
        <f t="shared" si="116"/>
        <v>0</v>
      </c>
      <c r="K1220" s="8"/>
      <c r="L1220" s="8">
        <f t="shared" si="116"/>
        <v>3658.2666666666664</v>
      </c>
    </row>
    <row r="1221" spans="4:12" x14ac:dyDescent="0.2">
      <c r="D1221" t="s">
        <v>87</v>
      </c>
      <c r="E1221">
        <v>0</v>
      </c>
      <c r="F1221" t="s">
        <v>2267</v>
      </c>
      <c r="G1221" s="8">
        <f t="shared" si="116"/>
        <v>28520</v>
      </c>
      <c r="H1221" s="8">
        <f t="shared" si="116"/>
        <v>3389</v>
      </c>
      <c r="I1221" s="8">
        <f t="shared" si="116"/>
        <v>9037.3333333333321</v>
      </c>
      <c r="J1221" s="8">
        <f t="shared" si="116"/>
        <v>0</v>
      </c>
      <c r="K1221" s="8"/>
      <c r="L1221" s="8">
        <f t="shared" si="116"/>
        <v>9037.3333333333321</v>
      </c>
    </row>
    <row r="1222" spans="4:12" x14ac:dyDescent="0.2">
      <c r="D1222" t="s">
        <v>88</v>
      </c>
      <c r="E1222">
        <v>0</v>
      </c>
      <c r="F1222" t="s">
        <v>2238</v>
      </c>
      <c r="G1222" s="8">
        <f t="shared" si="116"/>
        <v>604620</v>
      </c>
      <c r="H1222" s="8">
        <f t="shared" si="116"/>
        <v>117024.34</v>
      </c>
      <c r="I1222" s="8">
        <f t="shared" si="116"/>
        <v>312064.90666666662</v>
      </c>
      <c r="J1222" s="8">
        <f t="shared" si="116"/>
        <v>0</v>
      </c>
      <c r="K1222" s="8"/>
      <c r="L1222" s="8">
        <f t="shared" si="116"/>
        <v>312064.90666666662</v>
      </c>
    </row>
    <row r="1223" spans="4:12" x14ac:dyDescent="0.2">
      <c r="D1223" t="s">
        <v>89</v>
      </c>
      <c r="E1223">
        <v>0</v>
      </c>
      <c r="F1223" t="s">
        <v>1659</v>
      </c>
      <c r="G1223" s="8">
        <f t="shared" si="116"/>
        <v>400000</v>
      </c>
      <c r="H1223" s="8">
        <f t="shared" si="116"/>
        <v>84547.34</v>
      </c>
      <c r="I1223" s="8">
        <f t="shared" si="116"/>
        <v>225459.5733333333</v>
      </c>
      <c r="J1223" s="8">
        <f t="shared" si="116"/>
        <v>0</v>
      </c>
      <c r="K1223" s="8"/>
      <c r="L1223" s="8">
        <f t="shared" si="116"/>
        <v>225459.5733333333</v>
      </c>
    </row>
    <row r="1224" spans="4:12" x14ac:dyDescent="0.2">
      <c r="D1224" t="s">
        <v>90</v>
      </c>
      <c r="E1224">
        <v>0</v>
      </c>
      <c r="F1224" t="s">
        <v>2269</v>
      </c>
      <c r="G1224" s="8">
        <f t="shared" si="116"/>
        <v>2560</v>
      </c>
      <c r="H1224" s="8">
        <f t="shared" si="116"/>
        <v>4007.11</v>
      </c>
      <c r="I1224" s="8">
        <f t="shared" si="116"/>
        <v>10685.626666666667</v>
      </c>
      <c r="J1224" s="8">
        <f t="shared" si="116"/>
        <v>0</v>
      </c>
      <c r="K1224" s="8"/>
      <c r="L1224" s="8">
        <f t="shared" si="116"/>
        <v>10685.626666666667</v>
      </c>
    </row>
    <row r="1225" spans="4:12" x14ac:dyDescent="0.2">
      <c r="D1225" t="s">
        <v>91</v>
      </c>
      <c r="E1225">
        <v>0</v>
      </c>
      <c r="F1225" t="s">
        <v>2150</v>
      </c>
      <c r="G1225" s="8">
        <f t="shared" si="116"/>
        <v>0</v>
      </c>
      <c r="H1225" s="8">
        <f t="shared" si="116"/>
        <v>0</v>
      </c>
      <c r="I1225" s="8">
        <f t="shared" si="116"/>
        <v>0</v>
      </c>
      <c r="J1225" s="8">
        <f t="shared" si="116"/>
        <v>0</v>
      </c>
      <c r="K1225" s="8"/>
      <c r="L1225" s="8">
        <f t="shared" si="116"/>
        <v>0</v>
      </c>
    </row>
    <row r="1226" spans="4:12" x14ac:dyDescent="0.2">
      <c r="D1226" t="s">
        <v>92</v>
      </c>
      <c r="E1226">
        <v>0</v>
      </c>
      <c r="F1226" t="s">
        <v>1784</v>
      </c>
      <c r="G1226" s="8">
        <f t="shared" si="116"/>
        <v>31320</v>
      </c>
      <c r="H1226" s="8">
        <f t="shared" si="116"/>
        <v>0</v>
      </c>
      <c r="I1226" s="8">
        <f t="shared" si="116"/>
        <v>0</v>
      </c>
      <c r="J1226" s="8">
        <f t="shared" si="116"/>
        <v>0</v>
      </c>
      <c r="K1226" s="8"/>
      <c r="L1226" s="8">
        <f t="shared" si="116"/>
        <v>0</v>
      </c>
    </row>
    <row r="1227" spans="4:12" x14ac:dyDescent="0.2">
      <c r="D1227" t="s">
        <v>93</v>
      </c>
      <c r="E1227">
        <v>0</v>
      </c>
      <c r="F1227" t="s">
        <v>1786</v>
      </c>
      <c r="G1227" s="8">
        <f t="shared" si="116"/>
        <v>179880</v>
      </c>
      <c r="H1227" s="8">
        <f t="shared" si="116"/>
        <v>433361.6</v>
      </c>
      <c r="I1227" s="8">
        <f t="shared" si="116"/>
        <v>1155630.9333333333</v>
      </c>
      <c r="J1227" s="8">
        <f t="shared" si="116"/>
        <v>0</v>
      </c>
      <c r="K1227" s="8"/>
      <c r="L1227" s="8">
        <f t="shared" si="116"/>
        <v>1155630.9333333333</v>
      </c>
    </row>
    <row r="1228" spans="4:12" x14ac:dyDescent="0.2">
      <c r="D1228" t="s">
        <v>94</v>
      </c>
      <c r="E1228">
        <v>0</v>
      </c>
      <c r="F1228" t="s">
        <v>1787</v>
      </c>
      <c r="G1228" s="8">
        <f t="shared" si="116"/>
        <v>737680</v>
      </c>
      <c r="H1228" s="8">
        <f t="shared" si="116"/>
        <v>116948.82</v>
      </c>
      <c r="I1228" s="8">
        <f t="shared" si="116"/>
        <v>311863.52</v>
      </c>
      <c r="J1228" s="8">
        <f t="shared" si="116"/>
        <v>0</v>
      </c>
      <c r="K1228" s="8"/>
      <c r="L1228" s="8">
        <f t="shared" si="116"/>
        <v>439596.85333333333</v>
      </c>
    </row>
    <row r="1229" spans="4:12" x14ac:dyDescent="0.2">
      <c r="D1229" t="s">
        <v>95</v>
      </c>
      <c r="E1229">
        <v>0</v>
      </c>
      <c r="F1229" t="s">
        <v>1572</v>
      </c>
      <c r="G1229" s="8">
        <f t="shared" si="116"/>
        <v>367850</v>
      </c>
      <c r="H1229" s="8">
        <f t="shared" si="116"/>
        <v>139742.04</v>
      </c>
      <c r="I1229" s="8">
        <f t="shared" si="116"/>
        <v>372645.43999999994</v>
      </c>
      <c r="J1229" s="8">
        <f t="shared" si="116"/>
        <v>0</v>
      </c>
      <c r="K1229" s="8"/>
      <c r="L1229" s="8">
        <f t="shared" si="116"/>
        <v>372645.43999999994</v>
      </c>
    </row>
    <row r="1230" spans="4:12" x14ac:dyDescent="0.2">
      <c r="D1230" t="s">
        <v>96</v>
      </c>
      <c r="E1230">
        <v>0</v>
      </c>
      <c r="F1230" t="s">
        <v>2466</v>
      </c>
      <c r="G1230" s="8">
        <f t="shared" si="116"/>
        <v>58250</v>
      </c>
      <c r="H1230" s="8">
        <f t="shared" si="116"/>
        <v>259.85000000000002</v>
      </c>
      <c r="I1230" s="8">
        <f t="shared" si="116"/>
        <v>692.93333333333339</v>
      </c>
      <c r="J1230" s="8">
        <f t="shared" si="116"/>
        <v>0</v>
      </c>
      <c r="K1230" s="8"/>
      <c r="L1230" s="8">
        <f t="shared" si="116"/>
        <v>692.93333333333339</v>
      </c>
    </row>
    <row r="1231" spans="4:12" x14ac:dyDescent="0.2">
      <c r="D1231" t="s">
        <v>97</v>
      </c>
      <c r="E1231">
        <v>0</v>
      </c>
      <c r="F1231" t="s">
        <v>1909</v>
      </c>
      <c r="G1231" s="8">
        <f t="shared" si="116"/>
        <v>0</v>
      </c>
      <c r="H1231" s="8">
        <f t="shared" si="116"/>
        <v>0</v>
      </c>
      <c r="I1231" s="8">
        <f t="shared" si="116"/>
        <v>0</v>
      </c>
      <c r="J1231" s="8">
        <f t="shared" si="116"/>
        <v>0</v>
      </c>
      <c r="K1231" s="8"/>
      <c r="L1231" s="8">
        <f t="shared" si="116"/>
        <v>0</v>
      </c>
    </row>
    <row r="1232" spans="4:12" x14ac:dyDescent="0.2">
      <c r="D1232" t="s">
        <v>98</v>
      </c>
      <c r="E1232">
        <v>0</v>
      </c>
      <c r="F1232" t="s">
        <v>1788</v>
      </c>
      <c r="G1232" s="8">
        <f t="shared" si="116"/>
        <v>54500</v>
      </c>
      <c r="H1232" s="8">
        <f t="shared" si="116"/>
        <v>27300.03</v>
      </c>
      <c r="I1232" s="8">
        <f t="shared" si="116"/>
        <v>72800.079999999987</v>
      </c>
      <c r="J1232" s="8">
        <f t="shared" si="116"/>
        <v>0</v>
      </c>
      <c r="K1232" s="8"/>
      <c r="L1232" s="8">
        <f t="shared" si="116"/>
        <v>72800.079999999987</v>
      </c>
    </row>
    <row r="1233" spans="4:12" x14ac:dyDescent="0.2">
      <c r="D1233" t="s">
        <v>99</v>
      </c>
      <c r="E1233">
        <v>0</v>
      </c>
      <c r="F1233" t="s">
        <v>1789</v>
      </c>
      <c r="G1233" s="8">
        <f t="shared" si="116"/>
        <v>400000</v>
      </c>
      <c r="H1233" s="8">
        <f t="shared" si="116"/>
        <v>84513</v>
      </c>
      <c r="I1233" s="8">
        <f t="shared" si="116"/>
        <v>225367.99999999997</v>
      </c>
      <c r="J1233" s="8">
        <f t="shared" si="116"/>
        <v>0</v>
      </c>
      <c r="K1233" s="8"/>
      <c r="L1233" s="8">
        <f t="shared" si="116"/>
        <v>418221.33333333331</v>
      </c>
    </row>
    <row r="1234" spans="4:12" x14ac:dyDescent="0.2">
      <c r="D1234" t="s">
        <v>100</v>
      </c>
      <c r="E1234">
        <v>0</v>
      </c>
      <c r="F1234" t="s">
        <v>2469</v>
      </c>
      <c r="G1234" s="8">
        <f t="shared" si="116"/>
        <v>3143790</v>
      </c>
      <c r="H1234" s="8">
        <f t="shared" si="116"/>
        <v>1065081.8600000001</v>
      </c>
      <c r="I1234" s="8">
        <f t="shared" si="116"/>
        <v>2840218.2933333335</v>
      </c>
      <c r="J1234" s="8">
        <f t="shared" si="116"/>
        <v>0</v>
      </c>
      <c r="K1234" s="8"/>
      <c r="L1234" s="8">
        <f t="shared" si="116"/>
        <v>2840218.2933333335</v>
      </c>
    </row>
    <row r="1235" spans="4:12" x14ac:dyDescent="0.2">
      <c r="D1235" t="s">
        <v>101</v>
      </c>
      <c r="E1235">
        <v>0</v>
      </c>
      <c r="F1235" t="s">
        <v>1790</v>
      </c>
      <c r="G1235" s="8">
        <f t="shared" si="116"/>
        <v>1720730</v>
      </c>
      <c r="H1235" s="8">
        <f t="shared" si="116"/>
        <v>1114995.97</v>
      </c>
      <c r="I1235" s="8">
        <f t="shared" si="116"/>
        <v>2973322.5866666669</v>
      </c>
      <c r="J1235" s="8">
        <f t="shared" si="116"/>
        <v>0</v>
      </c>
      <c r="K1235" s="8"/>
      <c r="L1235" s="8">
        <f t="shared" si="116"/>
        <v>2973322.5866666669</v>
      </c>
    </row>
    <row r="1236" spans="4:12" x14ac:dyDescent="0.2">
      <c r="D1236" t="s">
        <v>102</v>
      </c>
      <c r="E1236">
        <v>0</v>
      </c>
      <c r="F1236" t="s">
        <v>1976</v>
      </c>
      <c r="G1236" s="8">
        <f t="shared" si="116"/>
        <v>467590</v>
      </c>
      <c r="H1236" s="8">
        <f t="shared" si="116"/>
        <v>218142.48</v>
      </c>
      <c r="I1236" s="8">
        <f t="shared" si="116"/>
        <v>581713.28</v>
      </c>
      <c r="J1236" s="8">
        <f t="shared" si="116"/>
        <v>0</v>
      </c>
      <c r="K1236" s="8"/>
      <c r="L1236" s="8">
        <f t="shared" si="116"/>
        <v>581713.28</v>
      </c>
    </row>
    <row r="1237" spans="4:12" x14ac:dyDescent="0.2">
      <c r="D1237" t="s">
        <v>103</v>
      </c>
      <c r="E1237">
        <v>0</v>
      </c>
      <c r="F1237" t="s">
        <v>2110</v>
      </c>
      <c r="G1237" s="8">
        <f t="shared" ref="G1237:L1269" si="117">SUMIF($D$8:$D$1105,$D1237,G$8:G$1105)</f>
        <v>80550</v>
      </c>
      <c r="H1237" s="8">
        <f t="shared" si="117"/>
        <v>14594.18</v>
      </c>
      <c r="I1237" s="8">
        <f t="shared" si="117"/>
        <v>38917.813333333332</v>
      </c>
      <c r="J1237" s="8">
        <f t="shared" si="117"/>
        <v>0</v>
      </c>
      <c r="K1237" s="8"/>
      <c r="L1237" s="8">
        <f t="shared" si="117"/>
        <v>38917.813333333332</v>
      </c>
    </row>
    <row r="1238" spans="4:12" x14ac:dyDescent="0.2">
      <c r="D1238" t="s">
        <v>104</v>
      </c>
      <c r="E1238">
        <v>0</v>
      </c>
      <c r="F1238" t="s">
        <v>1791</v>
      </c>
      <c r="G1238" s="8">
        <f t="shared" si="117"/>
        <v>1062490</v>
      </c>
      <c r="H1238" s="8">
        <f t="shared" si="117"/>
        <v>1571107.7100000002</v>
      </c>
      <c r="I1238" s="8">
        <f t="shared" si="117"/>
        <v>2827993.8780000005</v>
      </c>
      <c r="J1238" s="8">
        <f t="shared" si="117"/>
        <v>0</v>
      </c>
      <c r="K1238" s="8"/>
      <c r="L1238" s="8">
        <f t="shared" si="117"/>
        <v>2827993.8780000005</v>
      </c>
    </row>
    <row r="1239" spans="4:12" x14ac:dyDescent="0.2">
      <c r="D1239" t="s">
        <v>105</v>
      </c>
      <c r="E1239">
        <v>0</v>
      </c>
      <c r="F1239" t="s">
        <v>2112</v>
      </c>
      <c r="G1239" s="8">
        <f t="shared" si="117"/>
        <v>0</v>
      </c>
      <c r="H1239" s="8">
        <f t="shared" si="117"/>
        <v>0</v>
      </c>
      <c r="I1239" s="8">
        <f t="shared" si="117"/>
        <v>0</v>
      </c>
      <c r="J1239" s="8">
        <f t="shared" si="117"/>
        <v>0</v>
      </c>
      <c r="K1239" s="8"/>
      <c r="L1239" s="8">
        <f t="shared" si="117"/>
        <v>0</v>
      </c>
    </row>
    <row r="1240" spans="4:12" x14ac:dyDescent="0.2">
      <c r="D1240" t="s">
        <v>106</v>
      </c>
      <c r="E1240">
        <v>0</v>
      </c>
      <c r="F1240" t="s">
        <v>1670</v>
      </c>
      <c r="G1240" s="8">
        <f t="shared" si="117"/>
        <v>21450</v>
      </c>
      <c r="H1240" s="8">
        <f t="shared" si="117"/>
        <v>579152.33000000007</v>
      </c>
      <c r="I1240" s="8">
        <f t="shared" si="117"/>
        <v>1544406.2133333334</v>
      </c>
      <c r="J1240" s="8">
        <f t="shared" si="117"/>
        <v>0</v>
      </c>
      <c r="K1240" s="8"/>
      <c r="L1240" s="8">
        <f t="shared" si="117"/>
        <v>1544406.2133333334</v>
      </c>
    </row>
    <row r="1241" spans="4:12" x14ac:dyDescent="0.2">
      <c r="D1241" t="s">
        <v>107</v>
      </c>
      <c r="E1241">
        <v>0</v>
      </c>
      <c r="F1241" t="s">
        <v>1793</v>
      </c>
      <c r="G1241" s="8">
        <f t="shared" si="117"/>
        <v>0</v>
      </c>
      <c r="H1241" s="8">
        <f t="shared" si="117"/>
        <v>0</v>
      </c>
      <c r="I1241" s="8">
        <f t="shared" si="117"/>
        <v>0</v>
      </c>
      <c r="J1241" s="8">
        <f t="shared" si="117"/>
        <v>0</v>
      </c>
      <c r="K1241" s="8"/>
      <c r="L1241" s="8">
        <f t="shared" si="117"/>
        <v>0</v>
      </c>
    </row>
    <row r="1242" spans="4:12" x14ac:dyDescent="0.2">
      <c r="D1242" t="s">
        <v>108</v>
      </c>
      <c r="E1242">
        <v>0</v>
      </c>
      <c r="F1242" t="s">
        <v>2131</v>
      </c>
      <c r="G1242" s="8">
        <f t="shared" si="117"/>
        <v>0</v>
      </c>
      <c r="H1242" s="8">
        <f t="shared" si="117"/>
        <v>0</v>
      </c>
      <c r="I1242" s="8">
        <f t="shared" si="117"/>
        <v>0</v>
      </c>
      <c r="J1242" s="8">
        <f t="shared" si="117"/>
        <v>0</v>
      </c>
      <c r="K1242" s="8"/>
      <c r="L1242" s="8">
        <f t="shared" si="117"/>
        <v>0</v>
      </c>
    </row>
    <row r="1243" spans="4:12" x14ac:dyDescent="0.2">
      <c r="D1243" t="s">
        <v>109</v>
      </c>
      <c r="E1243">
        <v>0</v>
      </c>
      <c r="F1243" t="s">
        <v>1795</v>
      </c>
      <c r="G1243" s="8">
        <f t="shared" si="117"/>
        <v>488060</v>
      </c>
      <c r="H1243" s="8">
        <f t="shared" si="117"/>
        <v>343697.31</v>
      </c>
      <c r="I1243" s="8">
        <f t="shared" si="117"/>
        <v>916526.16</v>
      </c>
      <c r="J1243" s="8">
        <f t="shared" si="117"/>
        <v>0</v>
      </c>
      <c r="K1243" s="8"/>
      <c r="L1243" s="8">
        <f t="shared" si="117"/>
        <v>916526.16</v>
      </c>
    </row>
    <row r="1244" spans="4:12" x14ac:dyDescent="0.2">
      <c r="D1244" t="s">
        <v>110</v>
      </c>
      <c r="E1244">
        <v>0</v>
      </c>
      <c r="F1244" t="s">
        <v>1796</v>
      </c>
      <c r="G1244" s="8">
        <f t="shared" si="117"/>
        <v>0</v>
      </c>
      <c r="H1244" s="8">
        <f t="shared" si="117"/>
        <v>49.67</v>
      </c>
      <c r="I1244" s="8">
        <f t="shared" si="117"/>
        <v>132.45333333333332</v>
      </c>
      <c r="J1244" s="8">
        <f t="shared" si="117"/>
        <v>0</v>
      </c>
      <c r="K1244" s="8"/>
      <c r="L1244" s="8">
        <f t="shared" si="117"/>
        <v>132.45333333333332</v>
      </c>
    </row>
    <row r="1245" spans="4:12" x14ac:dyDescent="0.2">
      <c r="D1245" t="s">
        <v>111</v>
      </c>
      <c r="E1245">
        <v>0</v>
      </c>
      <c r="F1245" t="s">
        <v>2475</v>
      </c>
      <c r="G1245" s="8">
        <f t="shared" si="117"/>
        <v>0</v>
      </c>
      <c r="H1245" s="8">
        <f t="shared" si="117"/>
        <v>0</v>
      </c>
      <c r="I1245" s="8">
        <f t="shared" si="117"/>
        <v>0</v>
      </c>
      <c r="J1245" s="8">
        <f t="shared" si="117"/>
        <v>0</v>
      </c>
      <c r="K1245" s="8"/>
      <c r="L1245" s="8">
        <f t="shared" si="117"/>
        <v>0</v>
      </c>
    </row>
    <row r="1246" spans="4:12" x14ac:dyDescent="0.2">
      <c r="D1246" t="s">
        <v>112</v>
      </c>
      <c r="E1246">
        <v>0</v>
      </c>
      <c r="F1246" t="s">
        <v>1798</v>
      </c>
      <c r="G1246" s="8">
        <f t="shared" si="117"/>
        <v>2377290</v>
      </c>
      <c r="H1246" s="8">
        <f t="shared" si="117"/>
        <v>729531.74999999988</v>
      </c>
      <c r="I1246" s="8">
        <f t="shared" si="117"/>
        <v>1459063.4999999998</v>
      </c>
      <c r="J1246" s="8">
        <f t="shared" si="117"/>
        <v>0</v>
      </c>
      <c r="K1246" s="8"/>
      <c r="L1246" s="8">
        <f t="shared" si="117"/>
        <v>2459063.5</v>
      </c>
    </row>
    <row r="1247" spans="4:12" x14ac:dyDescent="0.2">
      <c r="D1247" t="s">
        <v>113</v>
      </c>
      <c r="E1247">
        <v>0</v>
      </c>
      <c r="F1247" t="s">
        <v>2272</v>
      </c>
      <c r="G1247" s="8">
        <f t="shared" si="117"/>
        <v>0</v>
      </c>
      <c r="H1247" s="8">
        <f t="shared" si="117"/>
        <v>17870.7</v>
      </c>
      <c r="I1247" s="8">
        <f t="shared" si="117"/>
        <v>47655.199999999997</v>
      </c>
      <c r="J1247" s="8">
        <f t="shared" si="117"/>
        <v>0</v>
      </c>
      <c r="K1247" s="8"/>
      <c r="L1247" s="8">
        <f t="shared" si="117"/>
        <v>47655.199999999997</v>
      </c>
    </row>
    <row r="1248" spans="4:12" x14ac:dyDescent="0.2">
      <c r="D1248" t="s">
        <v>114</v>
      </c>
      <c r="E1248">
        <v>0</v>
      </c>
      <c r="F1248" t="s">
        <v>1799</v>
      </c>
      <c r="G1248" s="8">
        <f t="shared" si="117"/>
        <v>167320</v>
      </c>
      <c r="H1248" s="8">
        <f t="shared" si="117"/>
        <v>77948.23</v>
      </c>
      <c r="I1248" s="8">
        <f t="shared" si="117"/>
        <v>207861.94666666671</v>
      </c>
      <c r="J1248" s="8">
        <f t="shared" si="117"/>
        <v>0</v>
      </c>
      <c r="K1248" s="8"/>
      <c r="L1248" s="8">
        <f t="shared" si="117"/>
        <v>207861.94666666671</v>
      </c>
    </row>
    <row r="1249" spans="4:12" x14ac:dyDescent="0.2">
      <c r="D1249" t="s">
        <v>115</v>
      </c>
      <c r="E1249">
        <v>0</v>
      </c>
      <c r="F1249" t="s">
        <v>1923</v>
      </c>
      <c r="G1249" s="8">
        <f t="shared" si="117"/>
        <v>0</v>
      </c>
      <c r="H1249" s="8">
        <f t="shared" si="117"/>
        <v>0</v>
      </c>
      <c r="I1249" s="8">
        <f t="shared" si="117"/>
        <v>0</v>
      </c>
      <c r="J1249" s="8">
        <f t="shared" si="117"/>
        <v>0</v>
      </c>
      <c r="K1249" s="8"/>
      <c r="L1249" s="8">
        <f t="shared" si="117"/>
        <v>0</v>
      </c>
    </row>
    <row r="1250" spans="4:12" x14ac:dyDescent="0.2">
      <c r="D1250" t="s">
        <v>116</v>
      </c>
      <c r="E1250">
        <v>0</v>
      </c>
      <c r="F1250" t="s">
        <v>2076</v>
      </c>
      <c r="G1250" s="8">
        <f t="shared" si="117"/>
        <v>0</v>
      </c>
      <c r="H1250" s="8">
        <f t="shared" si="117"/>
        <v>0</v>
      </c>
      <c r="I1250" s="8">
        <f t="shared" si="117"/>
        <v>0</v>
      </c>
      <c r="J1250" s="8">
        <f t="shared" si="117"/>
        <v>0</v>
      </c>
      <c r="K1250" s="8"/>
      <c r="L1250" s="8">
        <f t="shared" si="117"/>
        <v>0</v>
      </c>
    </row>
    <row r="1251" spans="4:12" x14ac:dyDescent="0.2">
      <c r="D1251" t="s">
        <v>117</v>
      </c>
      <c r="E1251">
        <v>0</v>
      </c>
      <c r="F1251" t="s">
        <v>2504</v>
      </c>
      <c r="G1251" s="8">
        <f t="shared" si="117"/>
        <v>0</v>
      </c>
      <c r="H1251" s="8">
        <f t="shared" si="117"/>
        <v>0</v>
      </c>
      <c r="I1251" s="8">
        <f t="shared" si="117"/>
        <v>0</v>
      </c>
      <c r="J1251" s="8">
        <f t="shared" si="117"/>
        <v>0</v>
      </c>
      <c r="K1251" s="8"/>
      <c r="L1251" s="8">
        <f t="shared" si="117"/>
        <v>0</v>
      </c>
    </row>
    <row r="1252" spans="4:12" x14ac:dyDescent="0.2">
      <c r="D1252" t="s">
        <v>118</v>
      </c>
      <c r="E1252">
        <v>0</v>
      </c>
      <c r="F1252" t="s">
        <v>2156</v>
      </c>
      <c r="G1252" s="8">
        <f t="shared" si="117"/>
        <v>1510000</v>
      </c>
      <c r="H1252" s="8">
        <f t="shared" si="117"/>
        <v>325128.85000000003</v>
      </c>
      <c r="I1252" s="8">
        <f t="shared" si="117"/>
        <v>867010.2666666666</v>
      </c>
      <c r="J1252" s="8">
        <f t="shared" si="117"/>
        <v>0</v>
      </c>
      <c r="K1252" s="8"/>
      <c r="L1252" s="8">
        <f t="shared" si="117"/>
        <v>1510000</v>
      </c>
    </row>
    <row r="1253" spans="4:12" x14ac:dyDescent="0.2">
      <c r="D1253" t="s">
        <v>119</v>
      </c>
      <c r="E1253">
        <v>0</v>
      </c>
      <c r="F1253" t="s">
        <v>2376</v>
      </c>
      <c r="G1253" s="8">
        <f t="shared" si="117"/>
        <v>120000</v>
      </c>
      <c r="H1253" s="8">
        <f t="shared" si="117"/>
        <v>0</v>
      </c>
      <c r="I1253" s="8">
        <f t="shared" si="117"/>
        <v>0</v>
      </c>
      <c r="J1253" s="8">
        <f t="shared" si="117"/>
        <v>0</v>
      </c>
      <c r="K1253" s="8"/>
      <c r="L1253" s="8">
        <f t="shared" si="117"/>
        <v>0</v>
      </c>
    </row>
    <row r="1254" spans="4:12" x14ac:dyDescent="0.2">
      <c r="D1254" t="s">
        <v>120</v>
      </c>
      <c r="E1254">
        <v>0</v>
      </c>
      <c r="F1254" t="s">
        <v>2158</v>
      </c>
      <c r="G1254" s="8">
        <f t="shared" si="117"/>
        <v>693510</v>
      </c>
      <c r="H1254" s="8">
        <f t="shared" si="117"/>
        <v>490787.32</v>
      </c>
      <c r="I1254" s="8">
        <f t="shared" si="117"/>
        <v>1308766.1866666665</v>
      </c>
      <c r="J1254" s="8">
        <f t="shared" si="117"/>
        <v>0</v>
      </c>
      <c r="K1254" s="8"/>
      <c r="L1254" s="8">
        <f t="shared" si="117"/>
        <v>1308766.1866666665</v>
      </c>
    </row>
    <row r="1255" spans="4:12" x14ac:dyDescent="0.2">
      <c r="D1255" t="s">
        <v>121</v>
      </c>
      <c r="E1255">
        <v>0</v>
      </c>
      <c r="F1255" t="s">
        <v>1713</v>
      </c>
      <c r="G1255" s="8">
        <f t="shared" si="117"/>
        <v>218530</v>
      </c>
      <c r="H1255" s="8">
        <f t="shared" si="117"/>
        <v>839880.59</v>
      </c>
      <c r="I1255" s="8">
        <f t="shared" si="117"/>
        <v>2239681.5733333332</v>
      </c>
      <c r="J1255" s="8">
        <f t="shared" si="117"/>
        <v>0</v>
      </c>
      <c r="K1255" s="8"/>
      <c r="L1255" s="8">
        <f t="shared" si="117"/>
        <v>1200000</v>
      </c>
    </row>
    <row r="1256" spans="4:12" x14ac:dyDescent="0.2">
      <c r="D1256" t="s">
        <v>122</v>
      </c>
      <c r="E1256">
        <v>0</v>
      </c>
      <c r="F1256" t="s">
        <v>1601</v>
      </c>
      <c r="G1256" s="8">
        <f t="shared" si="117"/>
        <v>346490</v>
      </c>
      <c r="H1256" s="8">
        <f t="shared" si="117"/>
        <v>0</v>
      </c>
      <c r="I1256" s="8">
        <f t="shared" si="117"/>
        <v>0</v>
      </c>
      <c r="J1256" s="8">
        <f t="shared" si="117"/>
        <v>0</v>
      </c>
      <c r="K1256" s="8"/>
      <c r="L1256" s="8">
        <f t="shared" si="117"/>
        <v>0</v>
      </c>
    </row>
    <row r="1257" spans="4:12" x14ac:dyDescent="0.2">
      <c r="D1257" t="s">
        <v>123</v>
      </c>
      <c r="E1257">
        <v>0</v>
      </c>
      <c r="F1257" t="s">
        <v>2161</v>
      </c>
      <c r="G1257" s="8">
        <f t="shared" si="117"/>
        <v>0</v>
      </c>
      <c r="H1257" s="8">
        <f t="shared" si="117"/>
        <v>0</v>
      </c>
      <c r="I1257" s="8">
        <f t="shared" si="117"/>
        <v>0</v>
      </c>
      <c r="J1257" s="8">
        <f t="shared" si="117"/>
        <v>0</v>
      </c>
      <c r="K1257" s="8"/>
      <c r="L1257" s="8">
        <f t="shared" si="117"/>
        <v>0</v>
      </c>
    </row>
    <row r="1258" spans="4:12" x14ac:dyDescent="0.2">
      <c r="D1258" t="s">
        <v>124</v>
      </c>
      <c r="E1258">
        <v>0</v>
      </c>
      <c r="F1258" t="s">
        <v>2163</v>
      </c>
      <c r="G1258" s="8">
        <f t="shared" si="117"/>
        <v>0</v>
      </c>
      <c r="H1258" s="8">
        <f t="shared" si="117"/>
        <v>0</v>
      </c>
      <c r="I1258" s="8">
        <f t="shared" si="117"/>
        <v>0</v>
      </c>
      <c r="J1258" s="8">
        <f t="shared" si="117"/>
        <v>0</v>
      </c>
      <c r="K1258" s="8"/>
      <c r="L1258" s="8">
        <f t="shared" si="117"/>
        <v>0</v>
      </c>
    </row>
    <row r="1259" spans="4:12" x14ac:dyDescent="0.2">
      <c r="D1259" t="s">
        <v>125</v>
      </c>
      <c r="E1259">
        <v>0</v>
      </c>
      <c r="F1259" t="s">
        <v>1815</v>
      </c>
      <c r="G1259" s="8">
        <f t="shared" si="117"/>
        <v>2342300</v>
      </c>
      <c r="H1259" s="8">
        <f t="shared" si="117"/>
        <v>1386998.86</v>
      </c>
      <c r="I1259" s="8">
        <f t="shared" si="117"/>
        <v>3698663.6266666665</v>
      </c>
      <c r="J1259" s="8">
        <f t="shared" si="117"/>
        <v>0</v>
      </c>
      <c r="K1259" s="8"/>
      <c r="L1259" s="8">
        <f t="shared" si="117"/>
        <v>3698663.6266666665</v>
      </c>
    </row>
    <row r="1260" spans="4:12" x14ac:dyDescent="0.2">
      <c r="D1260" t="s">
        <v>126</v>
      </c>
      <c r="E1260">
        <v>0</v>
      </c>
      <c r="F1260" t="s">
        <v>2380</v>
      </c>
      <c r="G1260" s="8">
        <f t="shared" si="117"/>
        <v>0</v>
      </c>
      <c r="H1260" s="8">
        <f t="shared" si="117"/>
        <v>0</v>
      </c>
      <c r="I1260" s="8">
        <f t="shared" si="117"/>
        <v>0</v>
      </c>
      <c r="J1260" s="8">
        <f t="shared" si="117"/>
        <v>0</v>
      </c>
      <c r="K1260" s="8"/>
      <c r="L1260" s="8">
        <f t="shared" si="117"/>
        <v>0</v>
      </c>
    </row>
    <row r="1261" spans="4:12" x14ac:dyDescent="0.2">
      <c r="D1261" t="s">
        <v>127</v>
      </c>
      <c r="E1261">
        <v>0</v>
      </c>
      <c r="F1261" t="s">
        <v>1925</v>
      </c>
      <c r="G1261" s="8">
        <f t="shared" si="117"/>
        <v>0</v>
      </c>
      <c r="H1261" s="8">
        <f t="shared" si="117"/>
        <v>0</v>
      </c>
      <c r="I1261" s="8">
        <f t="shared" si="117"/>
        <v>0</v>
      </c>
      <c r="J1261" s="8">
        <f t="shared" si="117"/>
        <v>0</v>
      </c>
      <c r="K1261" s="8"/>
      <c r="L1261" s="8">
        <f t="shared" si="117"/>
        <v>0</v>
      </c>
    </row>
    <row r="1262" spans="4:12" x14ac:dyDescent="0.2">
      <c r="D1262" t="s">
        <v>128</v>
      </c>
      <c r="E1262">
        <v>0</v>
      </c>
      <c r="F1262" t="s">
        <v>2079</v>
      </c>
      <c r="G1262" s="8">
        <f t="shared" si="117"/>
        <v>0</v>
      </c>
      <c r="H1262" s="8">
        <f t="shared" si="117"/>
        <v>0</v>
      </c>
      <c r="I1262" s="8">
        <f t="shared" si="117"/>
        <v>0</v>
      </c>
      <c r="J1262" s="8">
        <f t="shared" si="117"/>
        <v>0</v>
      </c>
      <c r="K1262" s="8"/>
      <c r="L1262" s="8">
        <f t="shared" si="117"/>
        <v>0</v>
      </c>
    </row>
    <row r="1263" spans="4:12" x14ac:dyDescent="0.2">
      <c r="D1263" t="s">
        <v>2838</v>
      </c>
      <c r="E1263">
        <v>0</v>
      </c>
      <c r="F1263" t="s">
        <v>1965</v>
      </c>
      <c r="G1263" s="8">
        <f t="shared" si="117"/>
        <v>100000</v>
      </c>
      <c r="H1263" s="8">
        <f t="shared" si="117"/>
        <v>0</v>
      </c>
      <c r="I1263" s="8">
        <f t="shared" si="117"/>
        <v>0</v>
      </c>
      <c r="J1263" s="8">
        <f t="shared" si="117"/>
        <v>0</v>
      </c>
      <c r="K1263" s="8"/>
      <c r="L1263" s="8">
        <f t="shared" si="117"/>
        <v>0</v>
      </c>
    </row>
    <row r="1264" spans="4:12" x14ac:dyDescent="0.2">
      <c r="D1264" t="s">
        <v>2840</v>
      </c>
      <c r="E1264">
        <v>0</v>
      </c>
      <c r="F1264" t="s">
        <v>1674</v>
      </c>
      <c r="G1264" s="8">
        <f t="shared" si="117"/>
        <v>60000</v>
      </c>
      <c r="H1264" s="8">
        <f t="shared" si="117"/>
        <v>0</v>
      </c>
      <c r="I1264" s="8">
        <f t="shared" si="117"/>
        <v>0</v>
      </c>
      <c r="J1264" s="8">
        <f t="shared" si="117"/>
        <v>0</v>
      </c>
      <c r="K1264" s="8"/>
      <c r="L1264" s="8">
        <f t="shared" si="117"/>
        <v>20000</v>
      </c>
    </row>
    <row r="1265" spans="4:12" x14ac:dyDescent="0.2">
      <c r="D1265" t="s">
        <v>2842</v>
      </c>
      <c r="E1265">
        <v>0</v>
      </c>
      <c r="F1265" t="s">
        <v>2247</v>
      </c>
      <c r="G1265" s="8">
        <f t="shared" si="117"/>
        <v>30000</v>
      </c>
      <c r="H1265" s="8">
        <f t="shared" si="117"/>
        <v>7824</v>
      </c>
      <c r="I1265" s="8">
        <f t="shared" si="117"/>
        <v>20864</v>
      </c>
      <c r="J1265" s="8">
        <f t="shared" si="117"/>
        <v>0</v>
      </c>
      <c r="K1265" s="8"/>
      <c r="L1265" s="8">
        <f t="shared" si="117"/>
        <v>20864</v>
      </c>
    </row>
    <row r="1266" spans="4:12" x14ac:dyDescent="0.2">
      <c r="D1266" t="s">
        <v>2890</v>
      </c>
      <c r="E1266">
        <v>0</v>
      </c>
      <c r="F1266" t="s">
        <v>2891</v>
      </c>
      <c r="G1266" s="8">
        <f t="shared" si="117"/>
        <v>0</v>
      </c>
      <c r="H1266" s="8">
        <f t="shared" si="117"/>
        <v>0</v>
      </c>
      <c r="I1266" s="8">
        <f t="shared" si="117"/>
        <v>0</v>
      </c>
      <c r="J1266" s="8">
        <f t="shared" si="117"/>
        <v>0</v>
      </c>
      <c r="K1266" s="8"/>
      <c r="L1266" s="8">
        <f t="shared" si="117"/>
        <v>460000</v>
      </c>
    </row>
    <row r="1267" spans="4:12" x14ac:dyDescent="0.2">
      <c r="D1267" t="s">
        <v>129</v>
      </c>
      <c r="E1267">
        <v>0</v>
      </c>
      <c r="F1267" t="s">
        <v>2224</v>
      </c>
      <c r="G1267" s="8">
        <f t="shared" si="117"/>
        <v>0</v>
      </c>
      <c r="H1267" s="8">
        <f t="shared" si="117"/>
        <v>0</v>
      </c>
      <c r="I1267" s="8">
        <f t="shared" si="117"/>
        <v>0</v>
      </c>
      <c r="J1267" s="8">
        <f t="shared" si="117"/>
        <v>0.2</v>
      </c>
      <c r="K1267" s="8"/>
      <c r="L1267" s="8">
        <f t="shared" si="117"/>
        <v>0</v>
      </c>
    </row>
    <row r="1268" spans="4:12" x14ac:dyDescent="0.2">
      <c r="D1268" t="s">
        <v>130</v>
      </c>
      <c r="E1268">
        <v>0</v>
      </c>
      <c r="F1268" t="s">
        <v>1740</v>
      </c>
      <c r="G1268" s="8">
        <f t="shared" si="117"/>
        <v>1405780</v>
      </c>
      <c r="H1268" s="8">
        <f t="shared" si="117"/>
        <v>181963.14</v>
      </c>
      <c r="I1268" s="8">
        <f t="shared" si="117"/>
        <v>485235.04000000004</v>
      </c>
      <c r="J1268" s="8">
        <f t="shared" si="117"/>
        <v>2.4</v>
      </c>
      <c r="K1268" s="8"/>
      <c r="L1268" s="8">
        <f t="shared" si="117"/>
        <v>582282.04799999995</v>
      </c>
    </row>
    <row r="1269" spans="4:12" x14ac:dyDescent="0.2">
      <c r="D1269" t="s">
        <v>131</v>
      </c>
      <c r="E1269">
        <v>0</v>
      </c>
      <c r="F1269" t="s">
        <v>2120</v>
      </c>
      <c r="G1269" s="8">
        <f t="shared" si="117"/>
        <v>442210</v>
      </c>
      <c r="H1269" s="8">
        <f t="shared" si="117"/>
        <v>13735.9</v>
      </c>
      <c r="I1269" s="8">
        <f t="shared" si="117"/>
        <v>36629.066666666658</v>
      </c>
      <c r="J1269" s="8">
        <f t="shared" si="117"/>
        <v>3.8000000000000012</v>
      </c>
      <c r="K1269" s="8"/>
      <c r="L1269" s="8">
        <f t="shared" si="117"/>
        <v>43954.87999999999</v>
      </c>
    </row>
    <row r="1270" spans="4:12" x14ac:dyDescent="0.2">
      <c r="D1270" t="s">
        <v>132</v>
      </c>
      <c r="E1270">
        <v>0</v>
      </c>
      <c r="F1270" t="s">
        <v>1573</v>
      </c>
      <c r="G1270" s="8">
        <f t="shared" ref="G1270:L1291" si="118">SUMIF($D$8:$D$1105,$D1270,G$8:G$1105)</f>
        <v>30700</v>
      </c>
      <c r="H1270" s="8">
        <f t="shared" si="118"/>
        <v>925.27</v>
      </c>
      <c r="I1270" s="8">
        <f t="shared" si="118"/>
        <v>2467.3866666666663</v>
      </c>
      <c r="J1270" s="8">
        <f t="shared" si="118"/>
        <v>2.6</v>
      </c>
      <c r="K1270" s="8"/>
      <c r="L1270" s="8">
        <f t="shared" si="118"/>
        <v>2960.864</v>
      </c>
    </row>
    <row r="1271" spans="4:12" x14ac:dyDescent="0.2">
      <c r="D1271" t="s">
        <v>133</v>
      </c>
      <c r="E1271">
        <v>0</v>
      </c>
      <c r="F1271" t="s">
        <v>1734</v>
      </c>
      <c r="G1271" s="8">
        <f t="shared" si="118"/>
        <v>275390</v>
      </c>
      <c r="H1271" s="8">
        <f t="shared" si="118"/>
        <v>20795.3</v>
      </c>
      <c r="I1271" s="8">
        <f t="shared" si="118"/>
        <v>55454.133333333331</v>
      </c>
      <c r="J1271" s="8">
        <f t="shared" si="118"/>
        <v>1.7999999999999998</v>
      </c>
      <c r="K1271" s="8"/>
      <c r="L1271" s="8">
        <f t="shared" si="118"/>
        <v>66544.959999999992</v>
      </c>
    </row>
    <row r="1272" spans="4:12" x14ac:dyDescent="0.2">
      <c r="D1272" t="s">
        <v>134</v>
      </c>
      <c r="E1272">
        <v>0</v>
      </c>
      <c r="F1272" t="s">
        <v>1716</v>
      </c>
      <c r="G1272" s="8">
        <f t="shared" si="118"/>
        <v>1260</v>
      </c>
      <c r="H1272" s="8">
        <f t="shared" si="118"/>
        <v>0</v>
      </c>
      <c r="I1272" s="8">
        <f t="shared" si="118"/>
        <v>0</v>
      </c>
      <c r="J1272" s="8">
        <f t="shared" si="118"/>
        <v>0.4</v>
      </c>
      <c r="K1272" s="8"/>
      <c r="L1272" s="8">
        <f t="shared" si="118"/>
        <v>0</v>
      </c>
    </row>
    <row r="1273" spans="4:12" x14ac:dyDescent="0.2">
      <c r="D1273" t="s">
        <v>135</v>
      </c>
      <c r="E1273">
        <v>0</v>
      </c>
      <c r="F1273" t="s">
        <v>2480</v>
      </c>
      <c r="G1273" s="8">
        <f t="shared" si="118"/>
        <v>0</v>
      </c>
      <c r="H1273" s="8">
        <f t="shared" si="118"/>
        <v>187.62</v>
      </c>
      <c r="I1273" s="8">
        <f t="shared" si="118"/>
        <v>500.32</v>
      </c>
      <c r="J1273" s="8">
        <f t="shared" si="118"/>
        <v>0.4</v>
      </c>
      <c r="K1273" s="8"/>
      <c r="L1273" s="8">
        <f t="shared" si="118"/>
        <v>600.38400000000001</v>
      </c>
    </row>
    <row r="1274" spans="4:12" x14ac:dyDescent="0.2">
      <c r="D1274" t="s">
        <v>136</v>
      </c>
      <c r="E1274">
        <v>0</v>
      </c>
      <c r="F1274" t="s">
        <v>1737</v>
      </c>
      <c r="G1274" s="8">
        <f t="shared" si="118"/>
        <v>446010</v>
      </c>
      <c r="H1274" s="8">
        <f t="shared" si="118"/>
        <v>73348</v>
      </c>
      <c r="I1274" s="8">
        <f t="shared" si="118"/>
        <v>195594.66666666666</v>
      </c>
      <c r="J1274" s="8">
        <f t="shared" si="118"/>
        <v>1</v>
      </c>
      <c r="K1274" s="8"/>
      <c r="L1274" s="8">
        <f t="shared" si="118"/>
        <v>234713.60000000001</v>
      </c>
    </row>
    <row r="1275" spans="4:12" x14ac:dyDescent="0.2">
      <c r="D1275" t="s">
        <v>137</v>
      </c>
      <c r="E1275">
        <v>0</v>
      </c>
      <c r="F1275" t="s">
        <v>1728</v>
      </c>
      <c r="G1275" s="8">
        <f t="shared" si="118"/>
        <v>967210</v>
      </c>
      <c r="H1275" s="8">
        <f t="shared" si="118"/>
        <v>337803.84999999992</v>
      </c>
      <c r="I1275" s="8">
        <f t="shared" si="118"/>
        <v>900810.2666666666</v>
      </c>
      <c r="J1275" s="8">
        <f t="shared" si="118"/>
        <v>5.0000000000000018</v>
      </c>
      <c r="K1275" s="8"/>
      <c r="L1275" s="8">
        <f t="shared" si="118"/>
        <v>1080972.3199999998</v>
      </c>
    </row>
    <row r="1276" spans="4:12" x14ac:dyDescent="0.2">
      <c r="D1276" t="s">
        <v>138</v>
      </c>
      <c r="E1276">
        <v>0</v>
      </c>
      <c r="F1276" t="s">
        <v>2481</v>
      </c>
      <c r="G1276" s="8">
        <f t="shared" si="118"/>
        <v>720570</v>
      </c>
      <c r="H1276" s="8">
        <f t="shared" si="118"/>
        <v>204069.67</v>
      </c>
      <c r="I1276" s="8">
        <f t="shared" si="118"/>
        <v>544185.78666666662</v>
      </c>
      <c r="J1276" s="8">
        <f t="shared" si="118"/>
        <v>0.4</v>
      </c>
      <c r="K1276" s="8"/>
      <c r="L1276" s="8">
        <f t="shared" si="118"/>
        <v>653022.9439999999</v>
      </c>
    </row>
    <row r="1277" spans="4:12" x14ac:dyDescent="0.2">
      <c r="D1277" t="s">
        <v>139</v>
      </c>
      <c r="E1277">
        <v>0</v>
      </c>
      <c r="F1277" t="s">
        <v>2417</v>
      </c>
      <c r="G1277" s="8">
        <f t="shared" si="118"/>
        <v>0</v>
      </c>
      <c r="H1277" s="8">
        <f t="shared" si="118"/>
        <v>684</v>
      </c>
      <c r="I1277" s="8">
        <f t="shared" si="118"/>
        <v>1824</v>
      </c>
      <c r="J1277" s="8">
        <f t="shared" si="118"/>
        <v>0.4</v>
      </c>
      <c r="K1277" s="8"/>
      <c r="L1277" s="8">
        <f>SUMIF($D$8:$D$1105,$D1277,L$8:L$1105)</f>
        <v>2188.8000000000002</v>
      </c>
    </row>
    <row r="1278" spans="4:12" x14ac:dyDescent="0.2">
      <c r="D1278" t="s">
        <v>140</v>
      </c>
      <c r="E1278">
        <v>0</v>
      </c>
      <c r="F1278" t="s">
        <v>2248</v>
      </c>
      <c r="G1278" s="8">
        <f t="shared" si="118"/>
        <v>50000</v>
      </c>
      <c r="H1278" s="8">
        <f t="shared" si="118"/>
        <v>0</v>
      </c>
      <c r="I1278" s="8">
        <f t="shared" si="118"/>
        <v>0</v>
      </c>
      <c r="J1278" s="8">
        <f t="shared" si="118"/>
        <v>0.4</v>
      </c>
      <c r="K1278" s="8"/>
      <c r="L1278" s="8">
        <f t="shared" si="118"/>
        <v>0</v>
      </c>
    </row>
    <row r="1279" spans="4:12" x14ac:dyDescent="0.2">
      <c r="D1279" t="s">
        <v>141</v>
      </c>
      <c r="E1279">
        <v>0</v>
      </c>
      <c r="F1279" t="s">
        <v>2385</v>
      </c>
      <c r="G1279" s="8">
        <f t="shared" si="118"/>
        <v>0</v>
      </c>
      <c r="H1279" s="8">
        <f t="shared" si="118"/>
        <v>0</v>
      </c>
      <c r="I1279" s="8">
        <f t="shared" si="118"/>
        <v>0</v>
      </c>
      <c r="J1279" s="8">
        <f t="shared" si="118"/>
        <v>0.2</v>
      </c>
      <c r="K1279" s="8"/>
      <c r="L1279" s="8">
        <f t="shared" si="118"/>
        <v>0</v>
      </c>
    </row>
    <row r="1280" spans="4:12" x14ac:dyDescent="0.2">
      <c r="D1280" t="s">
        <v>142</v>
      </c>
      <c r="E1280">
        <v>0</v>
      </c>
      <c r="F1280" t="s">
        <v>2328</v>
      </c>
      <c r="G1280" s="8">
        <f t="shared" si="118"/>
        <v>2120</v>
      </c>
      <c r="H1280" s="8">
        <f t="shared" si="118"/>
        <v>0</v>
      </c>
      <c r="I1280" s="8">
        <f t="shared" si="118"/>
        <v>0</v>
      </c>
      <c r="J1280" s="8">
        <f t="shared" si="118"/>
        <v>0.60000000000000009</v>
      </c>
      <c r="K1280" s="8"/>
      <c r="L1280" s="8">
        <f t="shared" si="118"/>
        <v>0</v>
      </c>
    </row>
    <row r="1281" spans="4:12" x14ac:dyDescent="0.2">
      <c r="D1281" t="s">
        <v>143</v>
      </c>
      <c r="E1281">
        <v>0</v>
      </c>
      <c r="F1281" t="s">
        <v>2505</v>
      </c>
      <c r="G1281" s="8">
        <f t="shared" si="118"/>
        <v>1000000</v>
      </c>
      <c r="H1281" s="8">
        <f t="shared" si="118"/>
        <v>0</v>
      </c>
      <c r="I1281" s="8">
        <f t="shared" si="118"/>
        <v>0</v>
      </c>
      <c r="J1281" s="8">
        <f t="shared" si="118"/>
        <v>0.4</v>
      </c>
      <c r="K1281" s="8"/>
      <c r="L1281" s="8">
        <f t="shared" si="118"/>
        <v>1000000</v>
      </c>
    </row>
    <row r="1282" spans="4:12" x14ac:dyDescent="0.2">
      <c r="D1282" t="s">
        <v>144</v>
      </c>
      <c r="E1282">
        <v>0</v>
      </c>
      <c r="F1282" t="s">
        <v>2387</v>
      </c>
      <c r="G1282" s="8">
        <f t="shared" si="118"/>
        <v>1052280</v>
      </c>
      <c r="H1282" s="8">
        <f t="shared" si="118"/>
        <v>199566.75</v>
      </c>
      <c r="I1282" s="8">
        <f t="shared" si="118"/>
        <v>532178</v>
      </c>
      <c r="J1282" s="8">
        <f t="shared" si="118"/>
        <v>3.0000000000000004</v>
      </c>
      <c r="K1282" s="8"/>
      <c r="L1282" s="8">
        <f t="shared" si="118"/>
        <v>638613.59999999986</v>
      </c>
    </row>
    <row r="1283" spans="4:12" x14ac:dyDescent="0.2">
      <c r="D1283" t="s">
        <v>145</v>
      </c>
      <c r="E1283">
        <v>0</v>
      </c>
      <c r="F1283" t="s">
        <v>2506</v>
      </c>
      <c r="G1283" s="8">
        <f t="shared" si="118"/>
        <v>1000000</v>
      </c>
      <c r="H1283" s="8">
        <f t="shared" si="118"/>
        <v>0</v>
      </c>
      <c r="I1283" s="8">
        <f t="shared" si="118"/>
        <v>0</v>
      </c>
      <c r="J1283" s="8">
        <f t="shared" si="118"/>
        <v>0.4</v>
      </c>
      <c r="K1283" s="8"/>
      <c r="L1283" s="8">
        <f t="shared" si="118"/>
        <v>1000000</v>
      </c>
    </row>
    <row r="1284" spans="4:12" x14ac:dyDescent="0.2">
      <c r="D1284" t="s">
        <v>146</v>
      </c>
      <c r="E1284">
        <v>0</v>
      </c>
      <c r="F1284" t="s">
        <v>2508</v>
      </c>
      <c r="G1284" s="8">
        <f t="shared" si="118"/>
        <v>0</v>
      </c>
      <c r="H1284" s="8">
        <f t="shared" si="118"/>
        <v>0</v>
      </c>
      <c r="I1284" s="8">
        <f t="shared" si="118"/>
        <v>0</v>
      </c>
      <c r="J1284" s="8">
        <f t="shared" si="118"/>
        <v>0.4</v>
      </c>
      <c r="K1284" s="8"/>
      <c r="L1284" s="8">
        <f t="shared" si="118"/>
        <v>0</v>
      </c>
    </row>
    <row r="1285" spans="4:12" x14ac:dyDescent="0.2">
      <c r="D1285" t="s">
        <v>147</v>
      </c>
      <c r="E1285">
        <v>0</v>
      </c>
      <c r="F1285" t="s">
        <v>2173</v>
      </c>
      <c r="G1285" s="8">
        <f t="shared" si="118"/>
        <v>660</v>
      </c>
      <c r="H1285" s="8">
        <f t="shared" si="118"/>
        <v>0</v>
      </c>
      <c r="I1285" s="8">
        <f t="shared" si="118"/>
        <v>0</v>
      </c>
      <c r="J1285" s="8">
        <f t="shared" si="118"/>
        <v>0.60000000000000009</v>
      </c>
      <c r="K1285" s="8"/>
      <c r="L1285" s="8">
        <f t="shared" si="118"/>
        <v>0</v>
      </c>
    </row>
    <row r="1286" spans="4:12" x14ac:dyDescent="0.2">
      <c r="D1286" t="s">
        <v>2841</v>
      </c>
      <c r="E1286">
        <v>0</v>
      </c>
      <c r="F1286" t="s">
        <v>1678</v>
      </c>
      <c r="G1286" s="8">
        <f t="shared" si="118"/>
        <v>150000</v>
      </c>
      <c r="H1286" s="8">
        <f t="shared" si="118"/>
        <v>0</v>
      </c>
      <c r="I1286" s="8">
        <f t="shared" si="118"/>
        <v>0</v>
      </c>
      <c r="J1286" s="8">
        <f t="shared" si="118"/>
        <v>0.2</v>
      </c>
      <c r="K1286" s="8"/>
      <c r="L1286" s="8">
        <f t="shared" si="118"/>
        <v>20000</v>
      </c>
    </row>
    <row r="1287" spans="4:12" x14ac:dyDescent="0.2">
      <c r="D1287" t="s">
        <v>148</v>
      </c>
      <c r="E1287">
        <v>0</v>
      </c>
      <c r="F1287" t="s">
        <v>2390</v>
      </c>
      <c r="G1287" s="8">
        <f t="shared" si="118"/>
        <v>0</v>
      </c>
      <c r="H1287" s="8">
        <f t="shared" si="118"/>
        <v>0</v>
      </c>
      <c r="I1287" s="8">
        <f t="shared" si="118"/>
        <v>0</v>
      </c>
      <c r="J1287" s="8">
        <f t="shared" si="118"/>
        <v>0</v>
      </c>
      <c r="K1287" s="8"/>
      <c r="L1287" s="8">
        <f t="shared" si="118"/>
        <v>0</v>
      </c>
    </row>
    <row r="1288" spans="4:12" x14ac:dyDescent="0.2">
      <c r="D1288" t="s">
        <v>149</v>
      </c>
      <c r="E1288">
        <v>0</v>
      </c>
      <c r="F1288" t="s">
        <v>1801</v>
      </c>
      <c r="G1288" s="8">
        <f t="shared" si="118"/>
        <v>190690</v>
      </c>
      <c r="H1288" s="8">
        <f t="shared" si="118"/>
        <v>77631.31</v>
      </c>
      <c r="I1288" s="8">
        <f t="shared" si="118"/>
        <v>155262.62</v>
      </c>
      <c r="J1288" s="8">
        <f t="shared" si="118"/>
        <v>0</v>
      </c>
      <c r="K1288" s="8"/>
      <c r="L1288" s="8">
        <f t="shared" si="118"/>
        <v>190690</v>
      </c>
    </row>
    <row r="1289" spans="4:12" x14ac:dyDescent="0.2">
      <c r="D1289" t="s">
        <v>150</v>
      </c>
      <c r="E1289">
        <v>0</v>
      </c>
      <c r="F1289" t="s">
        <v>672</v>
      </c>
      <c r="G1289" s="8">
        <f t="shared" si="118"/>
        <v>272960</v>
      </c>
      <c r="H1289" s="8">
        <f t="shared" si="118"/>
        <v>0</v>
      </c>
      <c r="I1289" s="8">
        <f t="shared" si="118"/>
        <v>0</v>
      </c>
      <c r="J1289" s="8">
        <f t="shared" si="118"/>
        <v>0</v>
      </c>
      <c r="K1289" s="8"/>
      <c r="L1289" s="8">
        <f t="shared" si="118"/>
        <v>272960</v>
      </c>
    </row>
    <row r="1290" spans="4:12" x14ac:dyDescent="0.2">
      <c r="D1290" t="s">
        <v>151</v>
      </c>
      <c r="E1290">
        <v>0</v>
      </c>
      <c r="F1290" t="s">
        <v>674</v>
      </c>
      <c r="G1290" s="8">
        <f t="shared" si="118"/>
        <v>0</v>
      </c>
      <c r="H1290" s="8">
        <f t="shared" si="118"/>
        <v>0</v>
      </c>
      <c r="I1290" s="8">
        <f t="shared" si="118"/>
        <v>0</v>
      </c>
      <c r="J1290" s="8">
        <f t="shared" si="118"/>
        <v>0</v>
      </c>
      <c r="K1290" s="8"/>
      <c r="L1290" s="8">
        <f t="shared" si="118"/>
        <v>0</v>
      </c>
    </row>
    <row r="1291" spans="4:12" x14ac:dyDescent="0.2">
      <c r="D1291" t="s">
        <v>152</v>
      </c>
      <c r="E1291">
        <v>0</v>
      </c>
      <c r="F1291" t="s">
        <v>1937</v>
      </c>
      <c r="G1291" s="8">
        <f t="shared" si="118"/>
        <v>0</v>
      </c>
      <c r="H1291" s="8">
        <f t="shared" si="118"/>
        <v>0</v>
      </c>
      <c r="I1291" s="8">
        <f t="shared" si="118"/>
        <v>0</v>
      </c>
      <c r="J1291" s="8">
        <f t="shared" si="118"/>
        <v>0</v>
      </c>
      <c r="K1291" s="8"/>
      <c r="L1291" s="8">
        <f t="shared" si="118"/>
        <v>0</v>
      </c>
    </row>
    <row r="1292" spans="4:12" x14ac:dyDescent="0.2">
      <c r="G1292" s="8"/>
      <c r="H1292" s="8"/>
      <c r="I1292" s="8"/>
      <c r="J1292" s="56"/>
    </row>
    <row r="1293" spans="4:12" s="65" customFormat="1" x14ac:dyDescent="0.2">
      <c r="G1293" s="66">
        <f>SUM(G1108:G1292)</f>
        <v>184210640</v>
      </c>
      <c r="H1293" s="66">
        <f t="shared" ref="H1293:L1293" si="119">SUM(H1108:H1292)</f>
        <v>52635793.030000024</v>
      </c>
      <c r="I1293" s="66">
        <f t="shared" si="119"/>
        <v>111426081.33133337</v>
      </c>
      <c r="J1293" s="66">
        <f t="shared" si="119"/>
        <v>45.459999999999994</v>
      </c>
      <c r="K1293" s="66"/>
      <c r="L1293" s="66">
        <f t="shared" si="119"/>
        <v>163863621.23426667</v>
      </c>
    </row>
    <row r="1294" spans="4:12" x14ac:dyDescent="0.2">
      <c r="G1294" s="8"/>
      <c r="H1294" s="8"/>
      <c r="I1294" s="8"/>
      <c r="J1294" s="56"/>
    </row>
    <row r="1295" spans="4:12" x14ac:dyDescent="0.2">
      <c r="D1295" t="s">
        <v>153</v>
      </c>
      <c r="E1295">
        <v>0</v>
      </c>
      <c r="F1295" t="s">
        <v>1605</v>
      </c>
      <c r="G1295" s="8">
        <f t="shared" ref="G1295:I1326" si="120">SUMIF($D$8:$D$1105,$D1295,G$8:G$1105)</f>
        <v>-5059720</v>
      </c>
      <c r="H1295" s="8">
        <f t="shared" si="120"/>
        <v>-3478930.35</v>
      </c>
      <c r="I1295" s="8">
        <f t="shared" si="120"/>
        <v>-6957860.7000000002</v>
      </c>
      <c r="J1295" s="56">
        <f>VLOOKUP(D1295,'Lookup Areas'!$E$4:$G$258,2,FALSE)</f>
        <v>0</v>
      </c>
      <c r="K1295" s="8"/>
      <c r="L1295" s="8">
        <f t="shared" ref="L1295:L1326" si="121">SUMIF($D$8:$D$1105,$D1295,L$8:L$1105)</f>
        <v>-6957860.7000000002</v>
      </c>
    </row>
    <row r="1296" spans="4:12" x14ac:dyDescent="0.2">
      <c r="D1296" t="s">
        <v>154</v>
      </c>
      <c r="E1296">
        <v>0</v>
      </c>
      <c r="F1296" t="s">
        <v>1606</v>
      </c>
      <c r="G1296" s="8">
        <f t="shared" si="120"/>
        <v>-722830</v>
      </c>
      <c r="H1296" s="8">
        <f t="shared" si="120"/>
        <v>-540759.05000000005</v>
      </c>
      <c r="I1296" s="8">
        <f t="shared" si="120"/>
        <v>-1081518.1000000001</v>
      </c>
      <c r="J1296" s="56">
        <f>VLOOKUP(D1296,'Lookup Areas'!$E$4:$G$258,2,FALSE)</f>
        <v>0</v>
      </c>
      <c r="K1296" s="8"/>
      <c r="L1296" s="8">
        <f t="shared" si="121"/>
        <v>-1081518.1000000001</v>
      </c>
    </row>
    <row r="1297" spans="4:12" x14ac:dyDescent="0.2">
      <c r="D1297" t="s">
        <v>155</v>
      </c>
      <c r="E1297">
        <v>0</v>
      </c>
      <c r="F1297" t="s">
        <v>1607</v>
      </c>
      <c r="G1297" s="8">
        <f t="shared" si="120"/>
        <v>1934400</v>
      </c>
      <c r="H1297" s="8">
        <f t="shared" si="120"/>
        <v>1725164.55</v>
      </c>
      <c r="I1297" s="8">
        <f t="shared" si="120"/>
        <v>3450329.1</v>
      </c>
      <c r="J1297" s="56">
        <f>VLOOKUP(D1297,'Lookup Areas'!$E$4:$G$258,2,FALSE)</f>
        <v>0</v>
      </c>
      <c r="K1297" s="8"/>
      <c r="L1297" s="8">
        <f t="shared" si="121"/>
        <v>2500000</v>
      </c>
    </row>
    <row r="1298" spans="4:12" x14ac:dyDescent="0.2">
      <c r="D1298" t="s">
        <v>156</v>
      </c>
      <c r="E1298">
        <v>0</v>
      </c>
      <c r="F1298" t="s">
        <v>1608</v>
      </c>
      <c r="G1298" s="8">
        <f t="shared" si="120"/>
        <v>-240790</v>
      </c>
      <c r="H1298" s="8">
        <f t="shared" si="120"/>
        <v>-81950.25</v>
      </c>
      <c r="I1298" s="8">
        <f t="shared" si="120"/>
        <v>-163900.5</v>
      </c>
      <c r="J1298" s="56">
        <f>VLOOKUP(D1298,'Lookup Areas'!$E$4:$G$258,2,FALSE)</f>
        <v>0</v>
      </c>
      <c r="K1298" s="8"/>
      <c r="L1298" s="8">
        <f t="shared" si="121"/>
        <v>-163900.5</v>
      </c>
    </row>
    <row r="1299" spans="4:12" x14ac:dyDescent="0.2">
      <c r="D1299" t="s">
        <v>157</v>
      </c>
      <c r="E1299">
        <v>0</v>
      </c>
      <c r="F1299" t="s">
        <v>684</v>
      </c>
      <c r="G1299" s="8">
        <f t="shared" si="120"/>
        <v>-5179870</v>
      </c>
      <c r="H1299" s="8">
        <f t="shared" si="120"/>
        <v>-3851593.9</v>
      </c>
      <c r="I1299" s="8">
        <f t="shared" si="120"/>
        <v>-7703187.7999999998</v>
      </c>
      <c r="J1299" s="56">
        <f>VLOOKUP(D1299,'Lookup Areas'!$E$4:$G$258,2,FALSE)</f>
        <v>0</v>
      </c>
      <c r="K1299" s="8"/>
      <c r="L1299" s="8">
        <f t="shared" si="121"/>
        <v>-7703187.7999999998</v>
      </c>
    </row>
    <row r="1300" spans="4:12" x14ac:dyDescent="0.2">
      <c r="D1300" t="s">
        <v>158</v>
      </c>
      <c r="E1300">
        <v>0</v>
      </c>
      <c r="F1300" t="s">
        <v>1939</v>
      </c>
      <c r="G1300" s="8">
        <f t="shared" si="120"/>
        <v>0</v>
      </c>
      <c r="H1300" s="8">
        <f t="shared" si="120"/>
        <v>0</v>
      </c>
      <c r="I1300" s="8">
        <f t="shared" si="120"/>
        <v>0</v>
      </c>
      <c r="J1300" s="56">
        <f>VLOOKUP(D1300,'Lookup Areas'!$E$4:$G$258,2,FALSE)</f>
        <v>0</v>
      </c>
      <c r="K1300" s="8"/>
      <c r="L1300" s="8">
        <f t="shared" si="121"/>
        <v>0</v>
      </c>
    </row>
    <row r="1301" spans="4:12" x14ac:dyDescent="0.2">
      <c r="D1301" t="s">
        <v>159</v>
      </c>
      <c r="E1301">
        <v>0</v>
      </c>
      <c r="F1301" t="s">
        <v>2420</v>
      </c>
      <c r="G1301" s="8">
        <f t="shared" si="120"/>
        <v>-4248090</v>
      </c>
      <c r="H1301" s="8">
        <f t="shared" si="120"/>
        <v>-2801792.58</v>
      </c>
      <c r="I1301" s="8">
        <f t="shared" si="120"/>
        <v>-5603585.1600000001</v>
      </c>
      <c r="J1301" s="56">
        <f>VLOOKUP(D1301,'Lookup Areas'!$E$4:$G$258,2,FALSE)</f>
        <v>0</v>
      </c>
      <c r="K1301" s="8"/>
      <c r="L1301" s="8">
        <f t="shared" si="121"/>
        <v>-5603585.1600000001</v>
      </c>
    </row>
    <row r="1302" spans="4:12" x14ac:dyDescent="0.2">
      <c r="D1302" t="s">
        <v>160</v>
      </c>
      <c r="E1302">
        <v>0</v>
      </c>
      <c r="F1302" t="s">
        <v>2484</v>
      </c>
      <c r="G1302" s="8">
        <f t="shared" si="120"/>
        <v>-8521670</v>
      </c>
      <c r="H1302" s="8">
        <f t="shared" si="120"/>
        <v>-16306290.52</v>
      </c>
      <c r="I1302" s="8">
        <f t="shared" si="120"/>
        <v>-32612581.039999999</v>
      </c>
      <c r="J1302" s="56">
        <f>VLOOKUP(D1302,'Lookup Areas'!$E$4:$G$258,2,FALSE)</f>
        <v>0</v>
      </c>
      <c r="K1302" s="8"/>
      <c r="L1302" s="8">
        <f t="shared" si="121"/>
        <v>-8000000</v>
      </c>
    </row>
    <row r="1303" spans="4:12" x14ac:dyDescent="0.2">
      <c r="D1303" t="s">
        <v>161</v>
      </c>
      <c r="E1303">
        <v>0</v>
      </c>
      <c r="F1303" t="s">
        <v>2510</v>
      </c>
      <c r="G1303" s="8">
        <f t="shared" si="120"/>
        <v>0</v>
      </c>
      <c r="H1303" s="8">
        <f t="shared" si="120"/>
        <v>0</v>
      </c>
      <c r="I1303" s="8">
        <f t="shared" si="120"/>
        <v>0</v>
      </c>
      <c r="J1303" s="56">
        <f>VLOOKUP(D1303,'Lookup Areas'!$E$4:$G$258,2,FALSE)</f>
        <v>0</v>
      </c>
      <c r="K1303" s="8"/>
      <c r="L1303" s="8">
        <f t="shared" si="121"/>
        <v>0</v>
      </c>
    </row>
    <row r="1304" spans="4:12" x14ac:dyDescent="0.2">
      <c r="D1304" t="s">
        <v>162</v>
      </c>
      <c r="E1304">
        <v>0</v>
      </c>
      <c r="F1304" t="s">
        <v>2511</v>
      </c>
      <c r="G1304" s="8">
        <f t="shared" si="120"/>
        <v>-20000000</v>
      </c>
      <c r="H1304" s="8">
        <f t="shared" si="120"/>
        <v>0</v>
      </c>
      <c r="I1304" s="8">
        <f t="shared" si="120"/>
        <v>-21000000</v>
      </c>
      <c r="J1304" s="56">
        <f>VLOOKUP(D1304,'Lookup Areas'!$E$4:$G$258,2,FALSE)</f>
        <v>0</v>
      </c>
      <c r="K1304" s="8"/>
      <c r="L1304" s="8">
        <f t="shared" si="121"/>
        <v>-21000000</v>
      </c>
    </row>
    <row r="1305" spans="4:12" x14ac:dyDescent="0.2">
      <c r="D1305" t="s">
        <v>163</v>
      </c>
      <c r="E1305">
        <v>0</v>
      </c>
      <c r="F1305" t="s">
        <v>2391</v>
      </c>
      <c r="G1305" s="8">
        <f t="shared" si="120"/>
        <v>-6796120</v>
      </c>
      <c r="H1305" s="8">
        <f t="shared" si="120"/>
        <v>-4174979.0500000003</v>
      </c>
      <c r="I1305" s="8">
        <f t="shared" si="120"/>
        <v>-8349958.1000000006</v>
      </c>
      <c r="J1305" s="56">
        <f>VLOOKUP(D1305,'Lookup Areas'!$E$4:$G$258,2,FALSE)</f>
        <v>0</v>
      </c>
      <c r="K1305" s="8"/>
      <c r="L1305" s="8">
        <f t="shared" si="121"/>
        <v>-8349958.1000000006</v>
      </c>
    </row>
    <row r="1306" spans="4:12" x14ac:dyDescent="0.2">
      <c r="D1306" t="s">
        <v>164</v>
      </c>
      <c r="E1306">
        <v>0</v>
      </c>
      <c r="F1306" t="s">
        <v>1620</v>
      </c>
      <c r="G1306" s="8">
        <f t="shared" si="120"/>
        <v>-2008000</v>
      </c>
      <c r="H1306" s="8">
        <f t="shared" si="120"/>
        <v>-13062.68</v>
      </c>
      <c r="I1306" s="8">
        <f t="shared" si="120"/>
        <v>-26125.360000000001</v>
      </c>
      <c r="J1306" s="56">
        <f>VLOOKUP(D1306,'Lookup Areas'!$E$4:$G$258,2,FALSE)</f>
        <v>0</v>
      </c>
      <c r="K1306" s="8"/>
      <c r="L1306" s="8">
        <f t="shared" si="121"/>
        <v>-26125.360000000001</v>
      </c>
    </row>
    <row r="1307" spans="4:12" x14ac:dyDescent="0.2">
      <c r="D1307" t="s">
        <v>165</v>
      </c>
      <c r="E1307">
        <v>0</v>
      </c>
      <c r="F1307" t="s">
        <v>2168</v>
      </c>
      <c r="G1307" s="8">
        <f t="shared" si="120"/>
        <v>-14850</v>
      </c>
      <c r="H1307" s="8">
        <f t="shared" si="120"/>
        <v>-12518.33</v>
      </c>
      <c r="I1307" s="8">
        <f t="shared" si="120"/>
        <v>-25036.66</v>
      </c>
      <c r="J1307" s="56">
        <f>VLOOKUP(D1307,'Lookup Areas'!$E$4:$G$258,2,FALSE)</f>
        <v>0</v>
      </c>
      <c r="K1307" s="8"/>
      <c r="L1307" s="8">
        <f t="shared" si="121"/>
        <v>-25036.66</v>
      </c>
    </row>
    <row r="1308" spans="4:12" x14ac:dyDescent="0.2">
      <c r="D1308" t="s">
        <v>166</v>
      </c>
      <c r="E1308">
        <v>0</v>
      </c>
      <c r="F1308" t="s">
        <v>2332</v>
      </c>
      <c r="G1308" s="8">
        <f t="shared" si="120"/>
        <v>0</v>
      </c>
      <c r="H1308" s="8">
        <f t="shared" si="120"/>
        <v>0</v>
      </c>
      <c r="I1308" s="8">
        <f t="shared" si="120"/>
        <v>0</v>
      </c>
      <c r="J1308" s="56">
        <f>VLOOKUP(D1308,'Lookup Areas'!$E$4:$G$258,2,FALSE)</f>
        <v>0</v>
      </c>
      <c r="K1308" s="8"/>
      <c r="L1308" s="8">
        <f t="shared" si="121"/>
        <v>0</v>
      </c>
    </row>
    <row r="1309" spans="4:12" x14ac:dyDescent="0.2">
      <c r="D1309" t="s">
        <v>167</v>
      </c>
      <c r="E1309">
        <v>0</v>
      </c>
      <c r="F1309" t="s">
        <v>1717</v>
      </c>
      <c r="G1309" s="8">
        <f t="shared" si="120"/>
        <v>-880</v>
      </c>
      <c r="H1309" s="8">
        <f t="shared" si="120"/>
        <v>-74.56</v>
      </c>
      <c r="I1309" s="8">
        <f t="shared" si="120"/>
        <v>-149.12</v>
      </c>
      <c r="J1309" s="56">
        <f>VLOOKUP(D1309,'Lookup Areas'!$E$4:$G$258,2,FALSE)</f>
        <v>0</v>
      </c>
      <c r="K1309" s="8"/>
      <c r="L1309" s="8">
        <f t="shared" si="121"/>
        <v>-149.12</v>
      </c>
    </row>
    <row r="1310" spans="4:12" x14ac:dyDescent="0.2">
      <c r="D1310" t="s">
        <v>168</v>
      </c>
      <c r="E1310">
        <v>0</v>
      </c>
      <c r="F1310" t="s">
        <v>2447</v>
      </c>
      <c r="G1310" s="8">
        <f t="shared" si="120"/>
        <v>-550</v>
      </c>
      <c r="H1310" s="8">
        <f t="shared" si="120"/>
        <v>0</v>
      </c>
      <c r="I1310" s="8">
        <f t="shared" si="120"/>
        <v>0</v>
      </c>
      <c r="J1310" s="56">
        <f>VLOOKUP(D1310,'Lookup Areas'!$E$4:$G$258,2,FALSE)</f>
        <v>0</v>
      </c>
      <c r="K1310" s="8"/>
      <c r="L1310" s="8">
        <f t="shared" si="121"/>
        <v>0</v>
      </c>
    </row>
    <row r="1311" spans="4:12" x14ac:dyDescent="0.2">
      <c r="D1311" t="s">
        <v>169</v>
      </c>
      <c r="E1311">
        <v>0</v>
      </c>
      <c r="F1311" t="s">
        <v>2015</v>
      </c>
      <c r="G1311" s="8">
        <f t="shared" si="120"/>
        <v>0</v>
      </c>
      <c r="H1311" s="8">
        <f t="shared" si="120"/>
        <v>0</v>
      </c>
      <c r="I1311" s="8">
        <f t="shared" si="120"/>
        <v>0</v>
      </c>
      <c r="J1311" s="56">
        <f>VLOOKUP(D1311,'Lookup Areas'!$E$4:$G$258,2,FALSE)</f>
        <v>0</v>
      </c>
      <c r="K1311" s="8"/>
      <c r="L1311" s="8">
        <f t="shared" si="121"/>
        <v>0</v>
      </c>
    </row>
    <row r="1312" spans="4:12" x14ac:dyDescent="0.2">
      <c r="D1312" t="s">
        <v>170</v>
      </c>
      <c r="E1312">
        <v>0</v>
      </c>
      <c r="F1312" t="s">
        <v>2233</v>
      </c>
      <c r="G1312" s="8">
        <f t="shared" si="120"/>
        <v>-311370</v>
      </c>
      <c r="H1312" s="8">
        <f t="shared" si="120"/>
        <v>-193341.30000000002</v>
      </c>
      <c r="I1312" s="8">
        <f t="shared" si="120"/>
        <v>-386682.60000000003</v>
      </c>
      <c r="J1312" s="56">
        <f>VLOOKUP(D1312,'Lookup Areas'!$E$4:$G$258,2,FALSE)</f>
        <v>0</v>
      </c>
      <c r="K1312" s="8"/>
      <c r="L1312" s="8">
        <f t="shared" si="121"/>
        <v>-386682.60000000003</v>
      </c>
    </row>
    <row r="1313" spans="4:12" x14ac:dyDescent="0.2">
      <c r="D1313" t="s">
        <v>171</v>
      </c>
      <c r="E1313">
        <v>0</v>
      </c>
      <c r="F1313" t="s">
        <v>2169</v>
      </c>
      <c r="G1313" s="8">
        <f t="shared" si="120"/>
        <v>-280</v>
      </c>
      <c r="H1313" s="8">
        <f t="shared" si="120"/>
        <v>0</v>
      </c>
      <c r="I1313" s="8">
        <f t="shared" si="120"/>
        <v>0</v>
      </c>
      <c r="J1313" s="56">
        <f>VLOOKUP(D1313,'Lookup Areas'!$E$4:$G$258,2,FALSE)</f>
        <v>0</v>
      </c>
      <c r="K1313" s="8"/>
      <c r="L1313" s="8">
        <f t="shared" si="121"/>
        <v>0</v>
      </c>
    </row>
    <row r="1314" spans="4:12" x14ac:dyDescent="0.2">
      <c r="D1314" t="s">
        <v>172</v>
      </c>
      <c r="E1314">
        <v>0</v>
      </c>
      <c r="F1314" t="s">
        <v>1622</v>
      </c>
      <c r="G1314" s="8">
        <f t="shared" si="120"/>
        <v>-133490</v>
      </c>
      <c r="H1314" s="8">
        <f t="shared" si="120"/>
        <v>0</v>
      </c>
      <c r="I1314" s="8">
        <f t="shared" si="120"/>
        <v>0</v>
      </c>
      <c r="J1314" s="56">
        <f>VLOOKUP(D1314,'Lookup Areas'!$E$4:$G$258,2,FALSE)</f>
        <v>0</v>
      </c>
      <c r="K1314" s="8"/>
      <c r="L1314" s="8">
        <f t="shared" si="121"/>
        <v>-133490</v>
      </c>
    </row>
    <row r="1315" spans="4:12" x14ac:dyDescent="0.2">
      <c r="D1315" t="s">
        <v>173</v>
      </c>
      <c r="E1315">
        <v>0</v>
      </c>
      <c r="F1315" t="s">
        <v>1942</v>
      </c>
      <c r="G1315" s="8">
        <f t="shared" si="120"/>
        <v>0</v>
      </c>
      <c r="H1315" s="8">
        <f t="shared" si="120"/>
        <v>0</v>
      </c>
      <c r="I1315" s="8">
        <f t="shared" si="120"/>
        <v>0</v>
      </c>
      <c r="J1315" s="56">
        <f>VLOOKUP(D1315,'Lookup Areas'!$E$4:$G$258,2,FALSE)</f>
        <v>0</v>
      </c>
      <c r="K1315" s="8"/>
      <c r="L1315" s="8">
        <f t="shared" si="121"/>
        <v>0</v>
      </c>
    </row>
    <row r="1316" spans="4:12" x14ac:dyDescent="0.2">
      <c r="D1316" t="s">
        <v>174</v>
      </c>
      <c r="E1316">
        <v>0</v>
      </c>
      <c r="F1316" t="s">
        <v>1609</v>
      </c>
      <c r="G1316" s="8">
        <f t="shared" si="120"/>
        <v>-2470</v>
      </c>
      <c r="H1316" s="8">
        <f t="shared" si="120"/>
        <v>-3088.11</v>
      </c>
      <c r="I1316" s="8">
        <f t="shared" si="120"/>
        <v>-6176.22</v>
      </c>
      <c r="J1316" s="56">
        <f>VLOOKUP(D1316,'Lookup Areas'!$E$4:$G$258,2,FALSE)</f>
        <v>0</v>
      </c>
      <c r="K1316" s="8"/>
      <c r="L1316" s="8">
        <f t="shared" si="121"/>
        <v>-6176.22</v>
      </c>
    </row>
    <row r="1317" spans="4:12" x14ac:dyDescent="0.2">
      <c r="D1317" t="s">
        <v>175</v>
      </c>
      <c r="E1317">
        <v>0</v>
      </c>
      <c r="F1317" t="s">
        <v>1610</v>
      </c>
      <c r="G1317" s="8">
        <f t="shared" si="120"/>
        <v>-2400</v>
      </c>
      <c r="H1317" s="8">
        <f t="shared" si="120"/>
        <v>-249226.22999999998</v>
      </c>
      <c r="I1317" s="8">
        <f t="shared" si="120"/>
        <v>-498452.45999999996</v>
      </c>
      <c r="J1317" s="56">
        <f>VLOOKUP(D1317,'Lookup Areas'!$E$4:$G$258,2,FALSE)</f>
        <v>0</v>
      </c>
      <c r="K1317" s="8"/>
      <c r="L1317" s="8">
        <f t="shared" si="121"/>
        <v>-498452.45999999996</v>
      </c>
    </row>
    <row r="1318" spans="4:12" x14ac:dyDescent="0.2">
      <c r="D1318" t="s">
        <v>176</v>
      </c>
      <c r="E1318">
        <v>0</v>
      </c>
      <c r="F1318" t="s">
        <v>1944</v>
      </c>
      <c r="G1318" s="8">
        <f t="shared" si="120"/>
        <v>0</v>
      </c>
      <c r="H1318" s="8">
        <f t="shared" si="120"/>
        <v>0</v>
      </c>
      <c r="I1318" s="8">
        <f t="shared" si="120"/>
        <v>0</v>
      </c>
      <c r="J1318" s="56">
        <f>VLOOKUP(D1318,'Lookup Areas'!$E$4:$G$258,2,FALSE)</f>
        <v>0</v>
      </c>
      <c r="K1318" s="8"/>
      <c r="L1318" s="8">
        <f t="shared" si="121"/>
        <v>0</v>
      </c>
    </row>
    <row r="1319" spans="4:12" x14ac:dyDescent="0.2">
      <c r="D1319" t="s">
        <v>177</v>
      </c>
      <c r="E1319">
        <v>0</v>
      </c>
      <c r="F1319" t="s">
        <v>1945</v>
      </c>
      <c r="G1319" s="8">
        <f t="shared" si="120"/>
        <v>-9150</v>
      </c>
      <c r="H1319" s="8">
        <f t="shared" si="120"/>
        <v>-8925.31</v>
      </c>
      <c r="I1319" s="8">
        <f t="shared" si="120"/>
        <v>-8925.31</v>
      </c>
      <c r="J1319" s="56">
        <f>VLOOKUP(D1319,'Lookup Areas'!$E$4:$G$258,2,FALSE)</f>
        <v>0</v>
      </c>
      <c r="K1319" s="8"/>
      <c r="L1319" s="8">
        <f t="shared" si="121"/>
        <v>-8925.31</v>
      </c>
    </row>
    <row r="1320" spans="4:12" x14ac:dyDescent="0.2">
      <c r="D1320" t="s">
        <v>178</v>
      </c>
      <c r="E1320">
        <v>0</v>
      </c>
      <c r="F1320" t="s">
        <v>2249</v>
      </c>
      <c r="G1320" s="8">
        <f t="shared" si="120"/>
        <v>-3000000</v>
      </c>
      <c r="H1320" s="8">
        <f t="shared" si="120"/>
        <v>-29640</v>
      </c>
      <c r="I1320" s="8">
        <f t="shared" si="120"/>
        <v>-500000</v>
      </c>
      <c r="J1320" s="56">
        <f>VLOOKUP(D1320,'Lookup Areas'!$E$4:$G$258,2,FALSE)</f>
        <v>0</v>
      </c>
      <c r="K1320" s="8"/>
      <c r="L1320" s="8">
        <f t="shared" si="121"/>
        <v>-500000</v>
      </c>
    </row>
    <row r="1321" spans="4:12" x14ac:dyDescent="0.2">
      <c r="D1321" t="s">
        <v>179</v>
      </c>
      <c r="E1321">
        <v>0</v>
      </c>
      <c r="F1321" t="s">
        <v>2136</v>
      </c>
      <c r="G1321" s="8">
        <f t="shared" si="120"/>
        <v>0</v>
      </c>
      <c r="H1321" s="8">
        <f t="shared" si="120"/>
        <v>0</v>
      </c>
      <c r="I1321" s="8">
        <f t="shared" si="120"/>
        <v>0</v>
      </c>
      <c r="J1321" s="56">
        <f>VLOOKUP(D1321,'Lookup Areas'!$E$4:$G$258,2,FALSE)</f>
        <v>0</v>
      </c>
      <c r="K1321" s="8"/>
      <c r="L1321" s="8">
        <f t="shared" si="121"/>
        <v>0</v>
      </c>
    </row>
    <row r="1322" spans="4:12" x14ac:dyDescent="0.2">
      <c r="D1322" t="s">
        <v>180</v>
      </c>
      <c r="E1322">
        <v>0</v>
      </c>
      <c r="F1322" t="s">
        <v>2234</v>
      </c>
      <c r="G1322" s="8">
        <f t="shared" si="120"/>
        <v>-140</v>
      </c>
      <c r="H1322" s="8">
        <f t="shared" si="120"/>
        <v>-43.86</v>
      </c>
      <c r="I1322" s="8">
        <f t="shared" si="120"/>
        <v>-87.72</v>
      </c>
      <c r="J1322" s="56">
        <f>VLOOKUP(D1322,'Lookup Areas'!$E$4:$G$258,2,FALSE)</f>
        <v>0</v>
      </c>
      <c r="K1322" s="8"/>
      <c r="L1322" s="8">
        <f t="shared" si="121"/>
        <v>-87.72</v>
      </c>
    </row>
    <row r="1323" spans="4:12" x14ac:dyDescent="0.2">
      <c r="D1323" t="s">
        <v>181</v>
      </c>
      <c r="E1323">
        <v>0</v>
      </c>
      <c r="F1323" t="s">
        <v>2354</v>
      </c>
      <c r="G1323" s="8">
        <f t="shared" si="120"/>
        <v>0</v>
      </c>
      <c r="H1323" s="8">
        <f t="shared" si="120"/>
        <v>0</v>
      </c>
      <c r="I1323" s="8">
        <f t="shared" si="120"/>
        <v>0</v>
      </c>
      <c r="J1323" s="56">
        <f>VLOOKUP(D1323,'Lookup Areas'!$E$4:$G$258,2,FALSE)</f>
        <v>0</v>
      </c>
      <c r="K1323" s="8"/>
      <c r="L1323" s="8">
        <f t="shared" si="121"/>
        <v>0</v>
      </c>
    </row>
    <row r="1324" spans="4:12" x14ac:dyDescent="0.2">
      <c r="D1324" t="s">
        <v>182</v>
      </c>
      <c r="E1324">
        <v>0</v>
      </c>
      <c r="F1324" t="s">
        <v>1802</v>
      </c>
      <c r="G1324" s="8">
        <f t="shared" si="120"/>
        <v>-50117010</v>
      </c>
      <c r="H1324" s="8">
        <f t="shared" si="120"/>
        <v>-30668428.149999999</v>
      </c>
      <c r="I1324" s="8">
        <f t="shared" si="120"/>
        <v>-61336856.299999997</v>
      </c>
      <c r="J1324" s="56">
        <f>VLOOKUP(D1324,'Lookup Areas'!$E$4:$G$258,2,FALSE)</f>
        <v>0</v>
      </c>
      <c r="K1324" s="8"/>
      <c r="L1324" s="8">
        <f t="shared" si="121"/>
        <v>-43116999.999999993</v>
      </c>
    </row>
    <row r="1325" spans="4:12" x14ac:dyDescent="0.2">
      <c r="D1325" t="s">
        <v>183</v>
      </c>
      <c r="E1325">
        <v>0</v>
      </c>
      <c r="F1325" t="s">
        <v>1946</v>
      </c>
      <c r="G1325" s="8">
        <f t="shared" si="120"/>
        <v>-1650000</v>
      </c>
      <c r="H1325" s="8">
        <f t="shared" si="120"/>
        <v>0</v>
      </c>
      <c r="I1325" s="8">
        <f t="shared" si="120"/>
        <v>0</v>
      </c>
      <c r="J1325" s="56">
        <f>VLOOKUP(D1325,'Lookup Areas'!$E$4:$G$258,2,FALSE)</f>
        <v>0</v>
      </c>
      <c r="K1325" s="8"/>
      <c r="L1325" s="8">
        <f t="shared" si="121"/>
        <v>-1650000</v>
      </c>
    </row>
    <row r="1326" spans="4:12" x14ac:dyDescent="0.2">
      <c r="D1326" t="s">
        <v>184</v>
      </c>
      <c r="E1326">
        <v>0</v>
      </c>
      <c r="F1326" t="s">
        <v>1803</v>
      </c>
      <c r="G1326" s="8">
        <f t="shared" si="120"/>
        <v>-1756000</v>
      </c>
      <c r="H1326" s="8">
        <f t="shared" si="120"/>
        <v>0</v>
      </c>
      <c r="I1326" s="8">
        <f t="shared" si="120"/>
        <v>0</v>
      </c>
      <c r="J1326" s="56">
        <f>VLOOKUP(D1326,'Lookup Areas'!$E$4:$G$258,2,FALSE)</f>
        <v>0</v>
      </c>
      <c r="K1326" s="8"/>
      <c r="L1326" s="8">
        <f t="shared" si="121"/>
        <v>-1756000</v>
      </c>
    </row>
    <row r="1327" spans="4:12" x14ac:dyDescent="0.2">
      <c r="D1327" t="s">
        <v>185</v>
      </c>
      <c r="E1327">
        <v>0</v>
      </c>
      <c r="F1327" t="s">
        <v>1684</v>
      </c>
      <c r="G1327" s="8">
        <f t="shared" ref="G1327:I1360" si="122">SUMIF($D$8:$D$1105,$D1327,G$8:G$1105)</f>
        <v>-890000</v>
      </c>
      <c r="H1327" s="8">
        <f t="shared" si="122"/>
        <v>0</v>
      </c>
      <c r="I1327" s="8">
        <f t="shared" si="122"/>
        <v>-890000</v>
      </c>
      <c r="J1327" s="56">
        <f>VLOOKUP(D1327,'Lookup Areas'!$E$4:$G$258,2,FALSE)</f>
        <v>0</v>
      </c>
      <c r="K1327" s="8"/>
      <c r="L1327" s="8">
        <f t="shared" ref="L1327:L1360" si="123">SUMIF($D$8:$D$1105,$D1327,L$8:L$1105)</f>
        <v>-890000</v>
      </c>
    </row>
    <row r="1328" spans="4:12" x14ac:dyDescent="0.2">
      <c r="D1328" t="s">
        <v>186</v>
      </c>
      <c r="E1328">
        <v>0</v>
      </c>
      <c r="F1328" t="s">
        <v>1574</v>
      </c>
      <c r="G1328" s="8">
        <f t="shared" si="122"/>
        <v>-3711850</v>
      </c>
      <c r="H1328" s="8">
        <f t="shared" si="122"/>
        <v>0</v>
      </c>
      <c r="I1328" s="8">
        <f t="shared" si="122"/>
        <v>-3711850</v>
      </c>
      <c r="J1328" s="56">
        <f>VLOOKUP(D1328,'Lookup Areas'!$E$4:$G$258,2,FALSE)</f>
        <v>0</v>
      </c>
      <c r="K1328" s="8"/>
      <c r="L1328" s="8">
        <f t="shared" si="123"/>
        <v>-3711850</v>
      </c>
    </row>
    <row r="1329" spans="4:12" x14ac:dyDescent="0.2">
      <c r="D1329" t="s">
        <v>187</v>
      </c>
      <c r="E1329">
        <v>0</v>
      </c>
      <c r="F1329" t="s">
        <v>2392</v>
      </c>
      <c r="G1329" s="8">
        <f t="shared" si="122"/>
        <v>-17887000</v>
      </c>
      <c r="H1329" s="8">
        <f t="shared" si="122"/>
        <v>0</v>
      </c>
      <c r="I1329" s="8">
        <f t="shared" si="122"/>
        <v>-17887000</v>
      </c>
      <c r="J1329" s="56">
        <f>VLOOKUP(D1329,'Lookup Areas'!$E$4:$G$258,2,FALSE)</f>
        <v>0</v>
      </c>
      <c r="K1329" s="8"/>
      <c r="L1329" s="8">
        <f t="shared" si="123"/>
        <v>-17887000</v>
      </c>
    </row>
    <row r="1330" spans="4:12" x14ac:dyDescent="0.2">
      <c r="D1330" t="s">
        <v>188</v>
      </c>
      <c r="E1330">
        <v>0</v>
      </c>
      <c r="F1330" t="s">
        <v>2123</v>
      </c>
      <c r="G1330" s="8">
        <f t="shared" si="122"/>
        <v>0</v>
      </c>
      <c r="H1330" s="8">
        <f t="shared" si="122"/>
        <v>0</v>
      </c>
      <c r="I1330" s="8">
        <f t="shared" si="122"/>
        <v>0</v>
      </c>
      <c r="J1330" s="56">
        <f>VLOOKUP(D1330,'Lookup Areas'!$E$4:$G$258,2,FALSE)</f>
        <v>0</v>
      </c>
      <c r="K1330" s="8"/>
      <c r="L1330" s="8">
        <f t="shared" si="123"/>
        <v>0</v>
      </c>
    </row>
    <row r="1331" spans="4:12" x14ac:dyDescent="0.2">
      <c r="D1331" t="s">
        <v>189</v>
      </c>
      <c r="E1331">
        <v>0</v>
      </c>
      <c r="F1331" t="s">
        <v>2083</v>
      </c>
      <c r="G1331" s="8">
        <f t="shared" si="122"/>
        <v>0</v>
      </c>
      <c r="H1331" s="8">
        <f t="shared" si="122"/>
        <v>0</v>
      </c>
      <c r="I1331" s="8">
        <f t="shared" si="122"/>
        <v>0</v>
      </c>
      <c r="J1331" s="56">
        <f>VLOOKUP(D1331,'Lookup Areas'!$E$4:$G$258,2,FALSE)</f>
        <v>0</v>
      </c>
      <c r="K1331" s="8"/>
      <c r="L1331" s="8">
        <f t="shared" si="123"/>
        <v>0</v>
      </c>
    </row>
    <row r="1332" spans="4:12" x14ac:dyDescent="0.2">
      <c r="D1332" t="s">
        <v>190</v>
      </c>
      <c r="E1332">
        <v>0</v>
      </c>
      <c r="F1332" t="s">
        <v>2449</v>
      </c>
      <c r="G1332" s="8">
        <f t="shared" si="122"/>
        <v>-1000000</v>
      </c>
      <c r="H1332" s="8">
        <f t="shared" si="122"/>
        <v>-700000</v>
      </c>
      <c r="I1332" s="8">
        <f t="shared" si="122"/>
        <v>-1000000</v>
      </c>
      <c r="J1332" s="56">
        <f>VLOOKUP(D1332,'Lookup Areas'!$E$4:$G$258,2,FALSE)</f>
        <v>0</v>
      </c>
      <c r="K1332" s="8"/>
      <c r="L1332" s="8">
        <f t="shared" si="123"/>
        <v>-1000000</v>
      </c>
    </row>
    <row r="1333" spans="4:12" x14ac:dyDescent="0.2">
      <c r="D1333" t="s">
        <v>191</v>
      </c>
      <c r="E1333">
        <v>0</v>
      </c>
      <c r="F1333" t="s">
        <v>2513</v>
      </c>
      <c r="G1333" s="8">
        <f t="shared" si="122"/>
        <v>0</v>
      </c>
      <c r="H1333" s="8">
        <f t="shared" si="122"/>
        <v>0</v>
      </c>
      <c r="I1333" s="8">
        <f t="shared" si="122"/>
        <v>0</v>
      </c>
      <c r="J1333" s="56">
        <f>VLOOKUP(D1333,'Lookup Areas'!$E$4:$G$258,2,FALSE)</f>
        <v>0</v>
      </c>
      <c r="K1333" s="8"/>
      <c r="L1333" s="8">
        <f t="shared" si="123"/>
        <v>-69000</v>
      </c>
    </row>
    <row r="1334" spans="4:12" x14ac:dyDescent="0.2">
      <c r="D1334" t="s">
        <v>192</v>
      </c>
      <c r="E1334">
        <v>0</v>
      </c>
      <c r="F1334" t="s">
        <v>2394</v>
      </c>
      <c r="G1334" s="8">
        <f t="shared" si="122"/>
        <v>-23000000</v>
      </c>
      <c r="H1334" s="8">
        <f t="shared" si="122"/>
        <v>-9641249.7699999996</v>
      </c>
      <c r="I1334" s="8">
        <f t="shared" si="122"/>
        <v>-19282499.539999999</v>
      </c>
      <c r="J1334" s="56">
        <f>VLOOKUP(D1334,'Lookup Areas'!$E$4:$G$258,2,FALSE)</f>
        <v>0</v>
      </c>
      <c r="K1334" s="8"/>
      <c r="L1334" s="8">
        <f t="shared" si="123"/>
        <v>-23000000</v>
      </c>
    </row>
    <row r="1335" spans="4:12" x14ac:dyDescent="0.2">
      <c r="D1335" t="s">
        <v>193</v>
      </c>
      <c r="E1335">
        <v>0</v>
      </c>
      <c r="F1335" t="s">
        <v>2451</v>
      </c>
      <c r="G1335" s="8">
        <f t="shared" si="122"/>
        <v>0</v>
      </c>
      <c r="H1335" s="8">
        <f t="shared" si="122"/>
        <v>0</v>
      </c>
      <c r="I1335" s="8">
        <f t="shared" si="122"/>
        <v>0</v>
      </c>
      <c r="J1335" s="56">
        <f>VLOOKUP(D1335,'Lookup Areas'!$E$4:$G$258,2,FALSE)</f>
        <v>0</v>
      </c>
      <c r="K1335" s="8"/>
      <c r="L1335" s="8">
        <f t="shared" si="123"/>
        <v>0</v>
      </c>
    </row>
    <row r="1336" spans="4:12" x14ac:dyDescent="0.2">
      <c r="D1336" t="s">
        <v>2843</v>
      </c>
      <c r="E1336">
        <v>0</v>
      </c>
      <c r="F1336" t="s">
        <v>2396</v>
      </c>
      <c r="G1336" s="8">
        <f t="shared" si="122"/>
        <v>0</v>
      </c>
      <c r="H1336" s="8">
        <f t="shared" si="122"/>
        <v>0</v>
      </c>
      <c r="I1336" s="8">
        <f t="shared" si="122"/>
        <v>0</v>
      </c>
      <c r="J1336" s="56">
        <f>VLOOKUP(D1336,'Lookup Areas'!$E$4:$G$258,2,FALSE)</f>
        <v>0</v>
      </c>
      <c r="K1336" s="8"/>
      <c r="L1336" s="8">
        <f t="shared" si="123"/>
        <v>0</v>
      </c>
    </row>
    <row r="1337" spans="4:12" x14ac:dyDescent="0.2">
      <c r="D1337" t="s">
        <v>2845</v>
      </c>
      <c r="E1337">
        <v>0</v>
      </c>
      <c r="F1337" t="s">
        <v>2485</v>
      </c>
      <c r="G1337" s="8">
        <f t="shared" si="122"/>
        <v>-1000000</v>
      </c>
      <c r="H1337" s="8">
        <f t="shared" si="122"/>
        <v>0</v>
      </c>
      <c r="I1337" s="8">
        <f t="shared" si="122"/>
        <v>-1000000</v>
      </c>
      <c r="J1337" s="56">
        <f>VLOOKUP(D1337,'Lookup Areas'!$E$4:$G$258,2,FALSE)</f>
        <v>0</v>
      </c>
      <c r="K1337" s="8"/>
      <c r="L1337" s="8">
        <f t="shared" si="123"/>
        <v>-1000000</v>
      </c>
    </row>
    <row r="1338" spans="4:12" x14ac:dyDescent="0.2">
      <c r="D1338" t="s">
        <v>194</v>
      </c>
      <c r="E1338">
        <v>0</v>
      </c>
      <c r="F1338" t="s">
        <v>1947</v>
      </c>
      <c r="G1338" s="8">
        <f t="shared" si="122"/>
        <v>-17110</v>
      </c>
      <c r="H1338" s="8">
        <f t="shared" si="122"/>
        <v>-14636.03</v>
      </c>
      <c r="I1338" s="8">
        <f t="shared" si="122"/>
        <v>-29272.06</v>
      </c>
      <c r="J1338" s="56">
        <f>VLOOKUP(D1338,'Lookup Areas'!$E$4:$G$258,2,FALSE)</f>
        <v>0</v>
      </c>
      <c r="K1338" s="8"/>
      <c r="L1338" s="8">
        <f t="shared" si="123"/>
        <v>-29272.06</v>
      </c>
    </row>
    <row r="1339" spans="4:12" x14ac:dyDescent="0.2">
      <c r="D1339" t="s">
        <v>195</v>
      </c>
      <c r="E1339">
        <v>0</v>
      </c>
      <c r="F1339" t="s">
        <v>1949</v>
      </c>
      <c r="G1339" s="8">
        <f t="shared" si="122"/>
        <v>0</v>
      </c>
      <c r="H1339" s="8">
        <f t="shared" si="122"/>
        <v>0</v>
      </c>
      <c r="I1339" s="8">
        <f t="shared" si="122"/>
        <v>0</v>
      </c>
      <c r="J1339" s="56">
        <f>VLOOKUP(D1339,'Lookup Areas'!$E$4:$G$258,2,FALSE)</f>
        <v>0</v>
      </c>
      <c r="K1339" s="8"/>
      <c r="L1339" s="8">
        <f t="shared" si="123"/>
        <v>0</v>
      </c>
    </row>
    <row r="1340" spans="4:12" x14ac:dyDescent="0.2">
      <c r="D1340" t="s">
        <v>196</v>
      </c>
      <c r="E1340">
        <v>0</v>
      </c>
      <c r="F1340" t="s">
        <v>2515</v>
      </c>
      <c r="G1340" s="8">
        <f t="shared" si="122"/>
        <v>0</v>
      </c>
      <c r="H1340" s="8">
        <f t="shared" si="122"/>
        <v>0</v>
      </c>
      <c r="I1340" s="8">
        <f t="shared" si="122"/>
        <v>0</v>
      </c>
      <c r="J1340" s="56">
        <f>VLOOKUP(D1340,'Lookup Areas'!$E$4:$G$258,2,FALSE)</f>
        <v>0</v>
      </c>
      <c r="K1340" s="8"/>
      <c r="L1340" s="8">
        <f t="shared" si="123"/>
        <v>0</v>
      </c>
    </row>
    <row r="1341" spans="4:12" x14ac:dyDescent="0.2">
      <c r="D1341" t="s">
        <v>197</v>
      </c>
      <c r="E1341">
        <v>0</v>
      </c>
      <c r="F1341" t="s">
        <v>2138</v>
      </c>
      <c r="G1341" s="8">
        <f t="shared" si="122"/>
        <v>0</v>
      </c>
      <c r="H1341" s="8">
        <f t="shared" si="122"/>
        <v>0</v>
      </c>
      <c r="I1341" s="8">
        <f t="shared" si="122"/>
        <v>0</v>
      </c>
      <c r="J1341" s="56">
        <f>VLOOKUP(D1341,'Lookup Areas'!$E$4:$G$258,2,FALSE)</f>
        <v>0</v>
      </c>
      <c r="K1341" s="8"/>
      <c r="L1341" s="8">
        <f t="shared" si="123"/>
        <v>0</v>
      </c>
    </row>
    <row r="1342" spans="4:12" x14ac:dyDescent="0.2">
      <c r="D1342" t="s">
        <v>198</v>
      </c>
      <c r="E1342">
        <v>0</v>
      </c>
      <c r="F1342" t="s">
        <v>2275</v>
      </c>
      <c r="G1342" s="8">
        <f t="shared" si="122"/>
        <v>0</v>
      </c>
      <c r="H1342" s="8">
        <f t="shared" si="122"/>
        <v>-2631.58</v>
      </c>
      <c r="I1342" s="8">
        <f t="shared" si="122"/>
        <v>-5263.16</v>
      </c>
      <c r="J1342" s="56">
        <f>VLOOKUP(D1342,'Lookup Areas'!$E$4:$G$258,2,FALSE)</f>
        <v>0</v>
      </c>
      <c r="K1342" s="8"/>
      <c r="L1342" s="8">
        <f t="shared" si="123"/>
        <v>-5263.16</v>
      </c>
    </row>
    <row r="1343" spans="4:12" x14ac:dyDescent="0.2">
      <c r="D1343" t="s">
        <v>199</v>
      </c>
      <c r="E1343">
        <v>0</v>
      </c>
      <c r="F1343" t="s">
        <v>2397</v>
      </c>
      <c r="G1343" s="8">
        <f t="shared" si="122"/>
        <v>-1380</v>
      </c>
      <c r="H1343" s="8">
        <f t="shared" si="122"/>
        <v>-10993</v>
      </c>
      <c r="I1343" s="8">
        <f t="shared" si="122"/>
        <v>-21986</v>
      </c>
      <c r="J1343" s="56">
        <f>VLOOKUP(D1343,'Lookup Areas'!$E$4:$G$258,2,FALSE)</f>
        <v>0</v>
      </c>
      <c r="K1343" s="8"/>
      <c r="L1343" s="8">
        <f t="shared" si="123"/>
        <v>-21986</v>
      </c>
    </row>
    <row r="1344" spans="4:12" x14ac:dyDescent="0.2">
      <c r="D1344" t="s">
        <v>200</v>
      </c>
      <c r="E1344">
        <v>0</v>
      </c>
      <c r="F1344" t="s">
        <v>2174</v>
      </c>
      <c r="G1344" s="8">
        <f t="shared" si="122"/>
        <v>-47140</v>
      </c>
      <c r="H1344" s="8">
        <f t="shared" si="122"/>
        <v>-26813.489999999998</v>
      </c>
      <c r="I1344" s="8">
        <f t="shared" si="122"/>
        <v>-53626.979999999996</v>
      </c>
      <c r="J1344" s="56">
        <f>VLOOKUP(D1344,'Lookup Areas'!$E$4:$G$258,2,FALSE)</f>
        <v>0</v>
      </c>
      <c r="K1344" s="8"/>
      <c r="L1344" s="8">
        <f t="shared" si="123"/>
        <v>-53626.979999999996</v>
      </c>
    </row>
    <row r="1345" spans="4:12" x14ac:dyDescent="0.2">
      <c r="D1345" t="s">
        <v>201</v>
      </c>
      <c r="E1345">
        <v>0</v>
      </c>
      <c r="F1345" t="s">
        <v>1705</v>
      </c>
      <c r="G1345" s="8">
        <f t="shared" si="122"/>
        <v>-1680</v>
      </c>
      <c r="H1345" s="8">
        <f t="shared" si="122"/>
        <v>-614.04</v>
      </c>
      <c r="I1345" s="8">
        <f t="shared" si="122"/>
        <v>-1228.08</v>
      </c>
      <c r="J1345" s="56">
        <f>VLOOKUP(D1345,'Lookup Areas'!$E$4:$G$258,2,FALSE)</f>
        <v>0</v>
      </c>
      <c r="K1345" s="8"/>
      <c r="L1345" s="8">
        <f t="shared" si="123"/>
        <v>-1228.08</v>
      </c>
    </row>
    <row r="1346" spans="4:12" x14ac:dyDescent="0.2">
      <c r="D1346" t="s">
        <v>202</v>
      </c>
      <c r="E1346">
        <v>0</v>
      </c>
      <c r="F1346" t="s">
        <v>2251</v>
      </c>
      <c r="G1346" s="8">
        <f t="shared" si="122"/>
        <v>-330000</v>
      </c>
      <c r="H1346" s="8">
        <f t="shared" si="122"/>
        <v>-96675.37</v>
      </c>
      <c r="I1346" s="8">
        <f t="shared" si="122"/>
        <v>-193350.74</v>
      </c>
      <c r="J1346" s="56">
        <f>VLOOKUP(D1346,'Lookup Areas'!$E$4:$G$258,2,FALSE)</f>
        <v>0</v>
      </c>
      <c r="K1346" s="8"/>
      <c r="L1346" s="8">
        <f t="shared" si="123"/>
        <v>-193350.74</v>
      </c>
    </row>
    <row r="1347" spans="4:12" x14ac:dyDescent="0.2">
      <c r="D1347" t="s">
        <v>203</v>
      </c>
      <c r="E1347">
        <v>0</v>
      </c>
      <c r="F1347" t="s">
        <v>2452</v>
      </c>
      <c r="G1347" s="8">
        <f t="shared" si="122"/>
        <v>-110</v>
      </c>
      <c r="H1347" s="8">
        <f t="shared" si="122"/>
        <v>0</v>
      </c>
      <c r="I1347" s="8">
        <f t="shared" si="122"/>
        <v>0</v>
      </c>
      <c r="J1347" s="56">
        <f>VLOOKUP(D1347,'Lookup Areas'!$E$4:$G$258,2,FALSE)</f>
        <v>0</v>
      </c>
      <c r="K1347" s="8"/>
      <c r="L1347" s="8">
        <f t="shared" si="123"/>
        <v>-110</v>
      </c>
    </row>
    <row r="1348" spans="4:12" x14ac:dyDescent="0.2">
      <c r="D1348" t="s">
        <v>204</v>
      </c>
      <c r="E1348">
        <v>0</v>
      </c>
      <c r="F1348" t="s">
        <v>2398</v>
      </c>
      <c r="G1348" s="8">
        <f t="shared" si="122"/>
        <v>-8110</v>
      </c>
      <c r="H1348" s="8">
        <f t="shared" si="122"/>
        <v>-2688.14</v>
      </c>
      <c r="I1348" s="8">
        <f t="shared" si="122"/>
        <v>-5376.28</v>
      </c>
      <c r="J1348" s="56">
        <f>VLOOKUP(D1348,'Lookup Areas'!$E$4:$G$258,2,FALSE)</f>
        <v>0</v>
      </c>
      <c r="K1348" s="8"/>
      <c r="L1348" s="8">
        <f t="shared" si="123"/>
        <v>-5376.28</v>
      </c>
    </row>
    <row r="1349" spans="4:12" x14ac:dyDescent="0.2">
      <c r="D1349" t="s">
        <v>205</v>
      </c>
      <c r="E1349">
        <v>0</v>
      </c>
      <c r="F1349" t="s">
        <v>2276</v>
      </c>
      <c r="G1349" s="8">
        <f t="shared" si="122"/>
        <v>-210</v>
      </c>
      <c r="H1349" s="8">
        <f t="shared" si="122"/>
        <v>0</v>
      </c>
      <c r="I1349" s="8">
        <f t="shared" si="122"/>
        <v>0</v>
      </c>
      <c r="J1349" s="56">
        <f>VLOOKUP(D1349,'Lookup Areas'!$E$4:$G$258,2,FALSE)</f>
        <v>0</v>
      </c>
      <c r="K1349" s="8"/>
      <c r="L1349" s="8">
        <f t="shared" si="123"/>
        <v>-210</v>
      </c>
    </row>
    <row r="1350" spans="4:12" x14ac:dyDescent="0.2">
      <c r="D1350" t="s">
        <v>206</v>
      </c>
      <c r="E1350">
        <v>0</v>
      </c>
      <c r="F1350" t="s">
        <v>2140</v>
      </c>
      <c r="G1350" s="8">
        <f t="shared" si="122"/>
        <v>0</v>
      </c>
      <c r="H1350" s="8">
        <f t="shared" si="122"/>
        <v>0</v>
      </c>
      <c r="I1350" s="8">
        <f t="shared" si="122"/>
        <v>0</v>
      </c>
      <c r="J1350" s="56">
        <f>VLOOKUP(D1350,'Lookup Areas'!$E$4:$G$258,2,FALSE)</f>
        <v>0</v>
      </c>
      <c r="K1350" s="8"/>
      <c r="L1350" s="8">
        <f t="shared" si="123"/>
        <v>0</v>
      </c>
    </row>
    <row r="1351" spans="4:12" x14ac:dyDescent="0.2">
      <c r="D1351" t="s">
        <v>207</v>
      </c>
      <c r="E1351">
        <v>0</v>
      </c>
      <c r="F1351" t="s">
        <v>2488</v>
      </c>
      <c r="G1351" s="8">
        <f t="shared" si="122"/>
        <v>0</v>
      </c>
      <c r="H1351" s="8">
        <f t="shared" si="122"/>
        <v>0</v>
      </c>
      <c r="I1351" s="8">
        <f t="shared" si="122"/>
        <v>0</v>
      </c>
      <c r="J1351" s="56">
        <f>VLOOKUP(D1351,'Lookup Areas'!$E$4:$G$258,2,FALSE)</f>
        <v>0</v>
      </c>
      <c r="K1351" s="8"/>
      <c r="L1351" s="8">
        <f t="shared" si="123"/>
        <v>0</v>
      </c>
    </row>
    <row r="1352" spans="4:12" x14ac:dyDescent="0.2">
      <c r="D1352" t="s">
        <v>208</v>
      </c>
      <c r="E1352">
        <v>0</v>
      </c>
      <c r="F1352" t="s">
        <v>1704</v>
      </c>
      <c r="G1352" s="8">
        <f t="shared" si="122"/>
        <v>-2200</v>
      </c>
      <c r="H1352" s="8">
        <f t="shared" si="122"/>
        <v>0</v>
      </c>
      <c r="I1352" s="8">
        <f t="shared" si="122"/>
        <v>0</v>
      </c>
      <c r="J1352" s="56">
        <f>VLOOKUP(D1352,'Lookup Areas'!$E$4:$G$258,2,FALSE)</f>
        <v>0</v>
      </c>
      <c r="K1352" s="8"/>
      <c r="L1352" s="8">
        <f t="shared" si="123"/>
        <v>0</v>
      </c>
    </row>
    <row r="1353" spans="4:12" x14ac:dyDescent="0.2">
      <c r="D1353" t="s">
        <v>209</v>
      </c>
      <c r="E1353">
        <v>0</v>
      </c>
      <c r="F1353" t="s">
        <v>2518</v>
      </c>
      <c r="G1353" s="8">
        <f t="shared" si="122"/>
        <v>0</v>
      </c>
      <c r="H1353" s="8">
        <f t="shared" si="122"/>
        <v>0</v>
      </c>
      <c r="I1353" s="8">
        <f t="shared" si="122"/>
        <v>0</v>
      </c>
      <c r="J1353" s="56">
        <f>VLOOKUP(D1353,'Lookup Areas'!$E$4:$G$258,2,FALSE)</f>
        <v>0</v>
      </c>
      <c r="K1353" s="8"/>
      <c r="L1353" s="8">
        <f t="shared" si="123"/>
        <v>0</v>
      </c>
    </row>
    <row r="1354" spans="4:12" x14ac:dyDescent="0.2">
      <c r="D1354" t="s">
        <v>210</v>
      </c>
      <c r="E1354">
        <v>0</v>
      </c>
      <c r="F1354" t="s">
        <v>2490</v>
      </c>
      <c r="G1354" s="8">
        <f t="shared" si="122"/>
        <v>0</v>
      </c>
      <c r="H1354" s="8">
        <f t="shared" si="122"/>
        <v>0</v>
      </c>
      <c r="I1354" s="8">
        <f t="shared" si="122"/>
        <v>0</v>
      </c>
      <c r="J1354" s="56">
        <f>VLOOKUP(D1354,'Lookup Areas'!$E$4:$G$258,2,FALSE)</f>
        <v>0</v>
      </c>
      <c r="K1354" s="8"/>
      <c r="L1354" s="8">
        <f t="shared" si="123"/>
        <v>0</v>
      </c>
    </row>
    <row r="1355" spans="4:12" x14ac:dyDescent="0.2">
      <c r="D1355" t="s">
        <v>211</v>
      </c>
      <c r="E1355">
        <v>0</v>
      </c>
      <c r="F1355" t="s">
        <v>1953</v>
      </c>
      <c r="G1355" s="8">
        <f t="shared" si="122"/>
        <v>-440</v>
      </c>
      <c r="H1355" s="8">
        <f t="shared" si="122"/>
        <v>0</v>
      </c>
      <c r="I1355" s="8">
        <f t="shared" si="122"/>
        <v>0</v>
      </c>
      <c r="J1355" s="56">
        <f>VLOOKUP(D1355,'Lookup Areas'!$E$4:$G$258,2,FALSE)</f>
        <v>0</v>
      </c>
      <c r="K1355" s="8"/>
      <c r="L1355" s="8">
        <f t="shared" si="123"/>
        <v>0</v>
      </c>
    </row>
    <row r="1356" spans="4:12" x14ac:dyDescent="0.2">
      <c r="D1356" t="s">
        <v>212</v>
      </c>
      <c r="E1356">
        <v>0</v>
      </c>
      <c r="F1356" t="s">
        <v>2087</v>
      </c>
      <c r="G1356" s="8">
        <f t="shared" si="122"/>
        <v>-2310</v>
      </c>
      <c r="H1356" s="8">
        <f t="shared" si="122"/>
        <v>0</v>
      </c>
      <c r="I1356" s="8">
        <f t="shared" si="122"/>
        <v>0</v>
      </c>
      <c r="J1356" s="56">
        <f>VLOOKUP(D1356,'Lookup Areas'!$E$4:$G$258,2,FALSE)</f>
        <v>0</v>
      </c>
      <c r="K1356" s="8"/>
      <c r="L1356" s="8">
        <f t="shared" si="123"/>
        <v>0</v>
      </c>
    </row>
    <row r="1357" spans="4:12" x14ac:dyDescent="0.2">
      <c r="D1357" t="s">
        <v>213</v>
      </c>
      <c r="E1357">
        <v>0</v>
      </c>
      <c r="F1357" t="s">
        <v>1956</v>
      </c>
      <c r="G1357" s="8">
        <f t="shared" si="122"/>
        <v>0</v>
      </c>
      <c r="H1357" s="8">
        <f t="shared" si="122"/>
        <v>0</v>
      </c>
      <c r="I1357" s="8">
        <f t="shared" si="122"/>
        <v>0</v>
      </c>
      <c r="J1357" s="56">
        <f>VLOOKUP(D1357,'Lookup Areas'!$E$4:$G$258,2,FALSE)</f>
        <v>0</v>
      </c>
      <c r="K1357" s="8"/>
      <c r="L1357" s="8">
        <f t="shared" si="123"/>
        <v>0</v>
      </c>
    </row>
    <row r="1358" spans="4:12" x14ac:dyDescent="0.2">
      <c r="D1358" t="s">
        <v>214</v>
      </c>
      <c r="E1358">
        <v>0</v>
      </c>
      <c r="F1358" t="s">
        <v>1957</v>
      </c>
      <c r="G1358" s="8">
        <f t="shared" si="122"/>
        <v>-6003670</v>
      </c>
      <c r="H1358" s="8">
        <f t="shared" si="122"/>
        <v>0</v>
      </c>
      <c r="I1358" s="8">
        <f t="shared" si="122"/>
        <v>0</v>
      </c>
      <c r="J1358" s="56">
        <f>VLOOKUP(D1358,'Lookup Areas'!$E$4:$G$258,2,FALSE)</f>
        <v>0</v>
      </c>
      <c r="K1358" s="8"/>
      <c r="L1358" s="8">
        <f t="shared" si="123"/>
        <v>-3500000</v>
      </c>
    </row>
    <row r="1359" spans="4:12" x14ac:dyDescent="0.2">
      <c r="D1359" t="s">
        <v>2844</v>
      </c>
      <c r="E1359">
        <v>0</v>
      </c>
      <c r="F1359" t="s">
        <v>2400</v>
      </c>
      <c r="G1359" s="8">
        <f t="shared" si="122"/>
        <v>0</v>
      </c>
      <c r="H1359" s="8">
        <f t="shared" si="122"/>
        <v>0</v>
      </c>
      <c r="I1359" s="8">
        <f t="shared" si="122"/>
        <v>0</v>
      </c>
      <c r="J1359" s="56">
        <f>VLOOKUP(D1359,'Lookup Areas'!$E$4:$G$258,2,FALSE)</f>
        <v>0</v>
      </c>
      <c r="K1359" s="8"/>
      <c r="L1359" s="8">
        <f t="shared" si="123"/>
        <v>0</v>
      </c>
    </row>
    <row r="1360" spans="4:12" x14ac:dyDescent="0.2">
      <c r="D1360" t="s">
        <v>2839</v>
      </c>
      <c r="E1360">
        <v>0</v>
      </c>
      <c r="F1360" t="s">
        <v>1965</v>
      </c>
      <c r="G1360" s="8">
        <f t="shared" si="122"/>
        <v>-100000</v>
      </c>
      <c r="H1360" s="8">
        <f t="shared" si="122"/>
        <v>-170788.11</v>
      </c>
      <c r="I1360" s="8">
        <f t="shared" si="122"/>
        <v>-341576.22</v>
      </c>
      <c r="J1360" s="56">
        <f>VLOOKUP(D1360,'Lookup Areas'!$E$4:$G$258,2,FALSE)</f>
        <v>0</v>
      </c>
      <c r="K1360" s="8"/>
      <c r="L1360" s="8">
        <f t="shared" si="123"/>
        <v>-341576.22</v>
      </c>
    </row>
    <row r="1362" spans="7:12" s="65" customFormat="1" x14ac:dyDescent="0.2">
      <c r="G1362" s="66">
        <f t="shared" ref="G1362:J1362" si="124">SUM(G1295:G1360)</f>
        <v>-161844490</v>
      </c>
      <c r="H1362" s="66">
        <f t="shared" si="124"/>
        <v>-71356569.209999993</v>
      </c>
      <c r="I1362" s="66">
        <f t="shared" si="124"/>
        <v>-187233783.10999998</v>
      </c>
      <c r="J1362" s="66">
        <f t="shared" si="124"/>
        <v>0</v>
      </c>
      <c r="K1362" s="66"/>
      <c r="L1362" s="66">
        <f>SUM(L1295:L1360)</f>
        <v>-156177985.33000001</v>
      </c>
    </row>
  </sheetData>
  <sortState ref="A8:K1100">
    <sortCondition ref="D8:D1100"/>
    <sortCondition ref="A8:A1100"/>
  </sortState>
  <mergeCells count="5">
    <mergeCell ref="Q2:Q4"/>
    <mergeCell ref="R2:R4"/>
    <mergeCell ref="S2:Y2"/>
    <mergeCell ref="Q61:AA61"/>
    <mergeCell ref="Q64:AA6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2"/>
  <sheetViews>
    <sheetView zoomScale="75" zoomScaleNormal="75" workbookViewId="0">
      <selection activeCell="C79" sqref="C79"/>
    </sheetView>
  </sheetViews>
  <sheetFormatPr defaultRowHeight="14.25" x14ac:dyDescent="0.2"/>
  <cols>
    <col min="1" max="1" width="14.3984375" bestFit="1" customWidth="1"/>
    <col min="2" max="2" width="30.59765625" bestFit="1" customWidth="1"/>
    <col min="3" max="3" width="14.69921875" customWidth="1"/>
    <col min="4" max="4" width="2.296875" customWidth="1"/>
    <col min="5" max="5" width="14.69921875" customWidth="1"/>
    <col min="6" max="6" width="2.296875" customWidth="1"/>
    <col min="7" max="7" width="14.69921875" customWidth="1"/>
    <col min="8" max="8" width="2.5" customWidth="1"/>
    <col min="9" max="9" width="14.69921875" customWidth="1"/>
    <col min="10" max="10" width="2.5" customWidth="1"/>
    <col min="11" max="11" width="14.69921875" customWidth="1"/>
  </cols>
  <sheetData>
    <row r="1" spans="1:11" x14ac:dyDescent="0.2">
      <c r="A1" t="s">
        <v>2899</v>
      </c>
      <c r="B1" s="148" t="s">
        <v>3084</v>
      </c>
      <c r="C1" s="146" t="s">
        <v>3043</v>
      </c>
      <c r="D1" s="146"/>
      <c r="E1" s="146"/>
      <c r="F1" s="146"/>
      <c r="G1" s="146"/>
      <c r="H1" s="96"/>
      <c r="I1" s="94"/>
      <c r="J1" s="96"/>
      <c r="K1" s="95"/>
    </row>
    <row r="2" spans="1:11" x14ac:dyDescent="0.2">
      <c r="B2" s="149"/>
      <c r="C2" s="94" t="s">
        <v>2893</v>
      </c>
      <c r="D2" s="95"/>
      <c r="E2" s="95" t="s">
        <v>3040</v>
      </c>
      <c r="F2" s="94"/>
      <c r="G2" s="94" t="s">
        <v>2894</v>
      </c>
      <c r="H2" s="96"/>
      <c r="I2" s="94" t="s">
        <v>3041</v>
      </c>
      <c r="J2" s="96"/>
      <c r="K2" s="95" t="s">
        <v>3042</v>
      </c>
    </row>
    <row r="3" spans="1:11" x14ac:dyDescent="0.2">
      <c r="A3" s="63">
        <v>201</v>
      </c>
      <c r="B3" s="63" t="s">
        <v>3046</v>
      </c>
      <c r="C3" s="70"/>
      <c r="D3" s="70"/>
      <c r="E3" s="70"/>
      <c r="F3" s="70"/>
      <c r="G3" s="70"/>
      <c r="I3" s="57"/>
      <c r="K3" s="59"/>
    </row>
    <row r="4" spans="1:11" x14ac:dyDescent="0.2">
      <c r="A4" t="s">
        <v>906</v>
      </c>
      <c r="B4" t="s">
        <v>1575</v>
      </c>
      <c r="C4" s="57">
        <f>VLOOKUP(A4,'Original vs Adjsuted Budget'!$B$1:$H$1098,6,FALSE)</f>
        <v>569520</v>
      </c>
      <c r="E4" s="59">
        <f t="shared" ref="E4:E35" si="0">G4-C4</f>
        <v>-115358.9964</v>
      </c>
      <c r="F4" s="57"/>
      <c r="G4" s="57">
        <f>VLOOKUP(A4,'Original vs Adjsuted Budget'!$B$1:$H$1098,7,FALSE)</f>
        <v>454161.0036</v>
      </c>
      <c r="I4" s="57">
        <f>VLOOKUP(A4,'Adjust Budget 1'!$B$8:$H$1107,7,FALSE)</f>
        <v>224832.18</v>
      </c>
      <c r="K4" s="59">
        <f t="shared" ref="K4:K35" si="1">G4-I4</f>
        <v>229328.8236</v>
      </c>
    </row>
    <row r="5" spans="1:11" x14ac:dyDescent="0.2">
      <c r="A5" t="s">
        <v>907</v>
      </c>
      <c r="B5" t="s">
        <v>2914</v>
      </c>
      <c r="C5" s="57">
        <f>VLOOKUP(A5,'Original vs Adjsuted Budget'!$B$1:$H$1098,6,FALSE)</f>
        <v>4311230</v>
      </c>
      <c r="E5" s="59">
        <f t="shared" si="0"/>
        <v>-1239853.4309999999</v>
      </c>
      <c r="F5" s="57"/>
      <c r="G5" s="57">
        <f>VLOOKUP(A5,'Original vs Adjsuted Budget'!$B$1:$H$1098,7,FALSE)</f>
        <v>3071376.5690000001</v>
      </c>
      <c r="I5" s="57">
        <f>VLOOKUP(A5,'Adjust Budget 1'!$B$8:$H$1107,7,FALSE)</f>
        <v>1520483.45</v>
      </c>
      <c r="K5" s="59">
        <f t="shared" si="1"/>
        <v>1550893.1190000002</v>
      </c>
    </row>
    <row r="6" spans="1:11" x14ac:dyDescent="0.2">
      <c r="A6" t="s">
        <v>908</v>
      </c>
      <c r="B6" t="s">
        <v>1576</v>
      </c>
      <c r="C6" s="57">
        <f>VLOOKUP(A6,'Original vs Adjsuted Budget'!$B$1:$H$1098,6,FALSE)</f>
        <v>109510</v>
      </c>
      <c r="E6" s="59">
        <f t="shared" si="0"/>
        <v>0</v>
      </c>
      <c r="F6" s="57"/>
      <c r="G6" s="57">
        <f>VLOOKUP(A6,'Original vs Adjsuted Budget'!$B$1:$H$1098,7,FALSE)</f>
        <v>109510</v>
      </c>
      <c r="I6" s="57">
        <f>VLOOKUP(A6,'Adjust Budget 1'!$B$8:$H$1107,7,FALSE)</f>
        <v>0</v>
      </c>
      <c r="K6" s="59">
        <f t="shared" si="1"/>
        <v>109510</v>
      </c>
    </row>
    <row r="7" spans="1:11" x14ac:dyDescent="0.2">
      <c r="A7" t="s">
        <v>909</v>
      </c>
      <c r="B7" t="s">
        <v>2916</v>
      </c>
      <c r="C7" s="57">
        <f>VLOOKUP(A7,'Original vs Adjsuted Budget'!$B$1:$H$1098,6,FALSE)</f>
        <v>355900</v>
      </c>
      <c r="E7" s="59">
        <f t="shared" si="0"/>
        <v>-134797.30439999999</v>
      </c>
      <c r="F7" s="57"/>
      <c r="G7" s="57">
        <f>VLOOKUP(A7,'Original vs Adjsuted Budget'!$B$1:$H$1098,7,FALSE)</f>
        <v>221102.69560000001</v>
      </c>
      <c r="I7" s="57">
        <f>VLOOKUP(A7,'Adjust Budget 1'!$B$8:$H$1107,7,FALSE)</f>
        <v>109456.78</v>
      </c>
      <c r="K7" s="59">
        <f t="shared" si="1"/>
        <v>111645.91560000001</v>
      </c>
    </row>
    <row r="8" spans="1:11" x14ac:dyDescent="0.2">
      <c r="A8" t="s">
        <v>910</v>
      </c>
      <c r="B8" t="s">
        <v>1577</v>
      </c>
      <c r="C8" s="57">
        <f>VLOOKUP(A8,'Original vs Adjsuted Budget'!$B$1:$H$1098,6,FALSE)</f>
        <v>3210</v>
      </c>
      <c r="E8" s="59">
        <f t="shared" si="0"/>
        <v>-3210</v>
      </c>
      <c r="F8" s="57"/>
      <c r="G8" s="57">
        <f>VLOOKUP(A8,'Original vs Adjsuted Budget'!$B$1:$H$1098,7,FALSE)</f>
        <v>0</v>
      </c>
      <c r="I8" s="57">
        <f>VLOOKUP(A8,'Adjust Budget 1'!$B$8:$H$1107,7,FALSE)</f>
        <v>0</v>
      </c>
      <c r="K8" s="59">
        <f t="shared" si="1"/>
        <v>0</v>
      </c>
    </row>
    <row r="9" spans="1:11" x14ac:dyDescent="0.2">
      <c r="A9" t="s">
        <v>911</v>
      </c>
      <c r="B9" t="s">
        <v>2918</v>
      </c>
      <c r="C9" s="57">
        <f>VLOOKUP(A9,'Original vs Adjsuted Budget'!$B$1:$H$1098,6,FALSE)</f>
        <v>6600</v>
      </c>
      <c r="E9" s="59">
        <f t="shared" si="0"/>
        <v>-806.64000000000033</v>
      </c>
      <c r="F9" s="57"/>
      <c r="G9" s="57">
        <f>VLOOKUP(A9,'Original vs Adjsuted Budget'!$B$1:$H$1098,7,FALSE)</f>
        <v>5793.36</v>
      </c>
      <c r="I9" s="57">
        <f>VLOOKUP(A9,'Adjust Budget 1'!$B$8:$H$1107,7,FALSE)</f>
        <v>2868</v>
      </c>
      <c r="K9" s="59">
        <f t="shared" si="1"/>
        <v>2925.3599999999997</v>
      </c>
    </row>
    <row r="10" spans="1:11" x14ac:dyDescent="0.2">
      <c r="A10" t="s">
        <v>912</v>
      </c>
      <c r="B10" t="s">
        <v>2919</v>
      </c>
      <c r="C10" s="57">
        <f>VLOOKUP(A10,'Original vs Adjsuted Budget'!$B$1:$H$1098,6,FALSE)</f>
        <v>16140</v>
      </c>
      <c r="E10" s="59">
        <f t="shared" si="0"/>
        <v>6005.4216000000015</v>
      </c>
      <c r="F10" s="57"/>
      <c r="G10" s="57">
        <f>VLOOKUP(A10,'Original vs Adjsuted Budget'!$B$1:$H$1098,7,FALSE)</f>
        <v>22145.421600000001</v>
      </c>
      <c r="I10" s="57">
        <f>VLOOKUP(A10,'Adjust Budget 1'!$B$8:$H$1107,7,FALSE)</f>
        <v>10963.08</v>
      </c>
      <c r="K10" s="59">
        <f t="shared" si="1"/>
        <v>11182.341600000002</v>
      </c>
    </row>
    <row r="11" spans="1:11" x14ac:dyDescent="0.2">
      <c r="A11" t="s">
        <v>913</v>
      </c>
      <c r="B11" t="s">
        <v>2921</v>
      </c>
      <c r="C11" s="57">
        <f>VLOOKUP(A11,'Original vs Adjsuted Budget'!$B$1:$H$1098,6,FALSE)</f>
        <v>18880</v>
      </c>
      <c r="E11" s="59">
        <f t="shared" si="0"/>
        <v>-18880</v>
      </c>
      <c r="F11" s="57"/>
      <c r="G11" s="57">
        <f>VLOOKUP(A11,'Original vs Adjsuted Budget'!$B$1:$H$1098,7,FALSE)</f>
        <v>0</v>
      </c>
      <c r="I11" s="57">
        <f>VLOOKUP(A11,'Adjust Budget 1'!$B$8:$H$1107,7,FALSE)</f>
        <v>0</v>
      </c>
      <c r="K11" s="59">
        <f t="shared" si="1"/>
        <v>0</v>
      </c>
    </row>
    <row r="12" spans="1:11" x14ac:dyDescent="0.2">
      <c r="A12" t="s">
        <v>914</v>
      </c>
      <c r="B12" t="s">
        <v>1578</v>
      </c>
      <c r="C12" s="57">
        <f>VLOOKUP(A12,'Original vs Adjsuted Budget'!$B$1:$H$1098,6,FALSE)</f>
        <v>192330</v>
      </c>
      <c r="E12" s="59">
        <f t="shared" si="0"/>
        <v>-192330</v>
      </c>
      <c r="F12" s="57"/>
      <c r="G12" s="57">
        <f>VLOOKUP(A12,'Original vs Adjsuted Budget'!$B$1:$H$1098,7,FALSE)</f>
        <v>0</v>
      </c>
      <c r="I12" s="57">
        <f>VLOOKUP(A12,'Adjust Budget 1'!$B$8:$H$1107,7,FALSE)</f>
        <v>0</v>
      </c>
      <c r="K12" s="59">
        <f t="shared" si="1"/>
        <v>0</v>
      </c>
    </row>
    <row r="13" spans="1:11" x14ac:dyDescent="0.2">
      <c r="A13" t="s">
        <v>915</v>
      </c>
      <c r="B13" t="s">
        <v>2923</v>
      </c>
      <c r="C13" s="57">
        <f>VLOOKUP(A13,'Original vs Adjsuted Budget'!$B$1:$H$1098,6,FALSE)</f>
        <v>128220</v>
      </c>
      <c r="E13" s="59">
        <f t="shared" si="0"/>
        <v>25300</v>
      </c>
      <c r="F13" s="57"/>
      <c r="G13" s="57">
        <f>VLOOKUP(A13,'Original vs Adjsuted Budget'!$B$1:$H$1098,7,FALSE)</f>
        <v>153520</v>
      </c>
      <c r="I13" s="57">
        <f>VLOOKUP(A13,'Adjust Budget 1'!$B$8:$H$1107,7,FALSE)</f>
        <v>76000</v>
      </c>
      <c r="K13" s="59">
        <f t="shared" si="1"/>
        <v>77520</v>
      </c>
    </row>
    <row r="14" spans="1:11" x14ac:dyDescent="0.2">
      <c r="A14" t="s">
        <v>916</v>
      </c>
      <c r="B14" t="s">
        <v>1579</v>
      </c>
      <c r="C14" s="57">
        <f>VLOOKUP(A14,'Original vs Adjsuted Budget'!$B$1:$H$1098,6,FALSE)</f>
        <v>150</v>
      </c>
      <c r="E14" s="59">
        <f t="shared" si="0"/>
        <v>-137.173</v>
      </c>
      <c r="F14" s="57"/>
      <c r="G14" s="57">
        <f>VLOOKUP(A14,'Original vs Adjsuted Budget'!$B$1:$H$1098,7,FALSE)</f>
        <v>12.827</v>
      </c>
      <c r="I14" s="57">
        <f>VLOOKUP(A14,'Adjust Budget 1'!$B$8:$H$1107,7,FALSE)</f>
        <v>6.35</v>
      </c>
      <c r="K14" s="59">
        <f t="shared" si="1"/>
        <v>6.4770000000000003</v>
      </c>
    </row>
    <row r="15" spans="1:11" x14ac:dyDescent="0.2">
      <c r="A15" t="s">
        <v>917</v>
      </c>
      <c r="B15" t="s">
        <v>1580</v>
      </c>
      <c r="C15" s="57">
        <f>VLOOKUP(A15,'Original vs Adjsuted Budget'!$B$1:$H$1098,6,FALSE)</f>
        <v>5740</v>
      </c>
      <c r="E15" s="59">
        <f t="shared" si="0"/>
        <v>-3995.5280000000002</v>
      </c>
      <c r="F15" s="57"/>
      <c r="G15" s="57">
        <f>VLOOKUP(A15,'Original vs Adjsuted Budget'!$B$1:$H$1098,7,FALSE)</f>
        <v>1744.472</v>
      </c>
      <c r="I15" s="57">
        <f>VLOOKUP(A15,'Adjust Budget 1'!$B$8:$H$1107,7,FALSE)</f>
        <v>863.6</v>
      </c>
      <c r="K15" s="59">
        <f t="shared" si="1"/>
        <v>880.87199999999996</v>
      </c>
    </row>
    <row r="16" spans="1:11" x14ac:dyDescent="0.2">
      <c r="A16" t="s">
        <v>918</v>
      </c>
      <c r="B16" t="s">
        <v>1581</v>
      </c>
      <c r="C16" s="57">
        <f>VLOOKUP(A16,'Original vs Adjsuted Budget'!$B$1:$H$1098,6,FALSE)</f>
        <v>5150</v>
      </c>
      <c r="E16" s="59">
        <f t="shared" si="0"/>
        <v>-2516.2028</v>
      </c>
      <c r="F16" s="57"/>
      <c r="G16" s="57">
        <f>VLOOKUP(A16,'Original vs Adjsuted Budget'!$B$1:$H$1098,7,FALSE)</f>
        <v>2633.7972</v>
      </c>
      <c r="I16" s="57">
        <f>VLOOKUP(A16,'Adjust Budget 1'!$B$8:$H$1107,7,FALSE)</f>
        <v>1303.8599999999999</v>
      </c>
      <c r="K16" s="59">
        <f t="shared" si="1"/>
        <v>1329.9372000000001</v>
      </c>
    </row>
    <row r="17" spans="1:11" x14ac:dyDescent="0.2">
      <c r="A17" t="s">
        <v>919</v>
      </c>
      <c r="B17" t="s">
        <v>1582</v>
      </c>
      <c r="C17" s="57">
        <f>VLOOKUP(A17,'Original vs Adjsuted Budget'!$B$1:$H$1098,6,FALSE)</f>
        <v>46310</v>
      </c>
      <c r="E17" s="59">
        <f t="shared" si="0"/>
        <v>-7407.0826000000015</v>
      </c>
      <c r="F17" s="57"/>
      <c r="G17" s="57">
        <f>VLOOKUP(A17,'Original vs Adjsuted Budget'!$B$1:$H$1098,7,FALSE)</f>
        <v>38902.917399999998</v>
      </c>
      <c r="I17" s="57">
        <f>VLOOKUP(A17,'Adjust Budget 1'!$B$8:$H$1107,7,FALSE)</f>
        <v>19258.87</v>
      </c>
      <c r="K17" s="59">
        <f t="shared" si="1"/>
        <v>19644.047399999999</v>
      </c>
    </row>
    <row r="18" spans="1:11" x14ac:dyDescent="0.2">
      <c r="A18" t="s">
        <v>920</v>
      </c>
      <c r="B18" t="s">
        <v>1583</v>
      </c>
      <c r="C18" s="57">
        <f>VLOOKUP(A18,'Original vs Adjsuted Budget'!$B$1:$H$1098,6,FALSE)</f>
        <v>20380</v>
      </c>
      <c r="E18" s="59">
        <f t="shared" si="0"/>
        <v>-20380</v>
      </c>
      <c r="F18" s="57"/>
      <c r="G18" s="57">
        <f>VLOOKUP(A18,'Original vs Adjsuted Budget'!$B$1:$H$1098,7,FALSE)</f>
        <v>0</v>
      </c>
      <c r="I18" s="57">
        <f>VLOOKUP(A18,'Adjust Budget 1'!$B$8:$H$1107,7,FALSE)</f>
        <v>0</v>
      </c>
      <c r="K18" s="59">
        <f t="shared" si="1"/>
        <v>0</v>
      </c>
    </row>
    <row r="19" spans="1:11" x14ac:dyDescent="0.2">
      <c r="A19" t="s">
        <v>921</v>
      </c>
      <c r="B19" t="s">
        <v>2924</v>
      </c>
      <c r="C19" s="57">
        <f>VLOOKUP(A19,'Original vs Adjsuted Budget'!$B$1:$H$1098,6,FALSE)</f>
        <v>214840</v>
      </c>
      <c r="E19" s="59">
        <f t="shared" si="0"/>
        <v>50125.036199999973</v>
      </c>
      <c r="F19" s="57"/>
      <c r="G19" s="57">
        <f>VLOOKUP(A19,'Original vs Adjsuted Budget'!$B$1:$H$1098,7,FALSE)</f>
        <v>264965.03619999997</v>
      </c>
      <c r="I19" s="57">
        <f>VLOOKUP(A19,'Adjust Budget 1'!$B$8:$H$1107,7,FALSE)</f>
        <v>131170.81</v>
      </c>
      <c r="K19" s="59">
        <f t="shared" si="1"/>
        <v>133794.22619999998</v>
      </c>
    </row>
    <row r="20" spans="1:11" x14ac:dyDescent="0.2">
      <c r="A20" t="s">
        <v>922</v>
      </c>
      <c r="B20" t="s">
        <v>2925</v>
      </c>
      <c r="C20" s="57">
        <f>VLOOKUP(A20,'Original vs Adjsuted Budget'!$B$1:$H$1098,6,FALSE)</f>
        <v>744490</v>
      </c>
      <c r="E20" s="59">
        <f t="shared" si="0"/>
        <v>-168957.23579999991</v>
      </c>
      <c r="F20" s="57"/>
      <c r="G20" s="57">
        <f>VLOOKUP(A20,'Original vs Adjsuted Budget'!$B$1:$H$1098,7,FALSE)</f>
        <v>575532.76420000009</v>
      </c>
      <c r="I20" s="57">
        <f>VLOOKUP(A20,'Adjust Budget 1'!$B$8:$H$1107,7,FALSE)</f>
        <v>284917.21000000002</v>
      </c>
      <c r="K20" s="59">
        <f t="shared" si="1"/>
        <v>290615.55420000007</v>
      </c>
    </row>
    <row r="21" spans="1:11" hidden="1" x14ac:dyDescent="0.2">
      <c r="A21" t="s">
        <v>1817</v>
      </c>
      <c r="B21" t="s">
        <v>2915</v>
      </c>
      <c r="C21" s="57">
        <f>VLOOKUP(A21,'Original vs Adjsuted Budget'!$B$1:$H$1098,6,FALSE)</f>
        <v>0</v>
      </c>
      <c r="E21" s="59">
        <f t="shared" si="0"/>
        <v>0</v>
      </c>
      <c r="F21" s="57"/>
      <c r="G21" s="57">
        <f>VLOOKUP(A21,'Original vs Adjsuted Budget'!$B$1:$H$1098,7,FALSE)</f>
        <v>0</v>
      </c>
      <c r="I21" s="57">
        <f>VLOOKUP(A21,'Adjust Budget 1'!$B$8:$H$1107,7,FALSE)</f>
        <v>0</v>
      </c>
      <c r="K21" s="59">
        <f t="shared" si="1"/>
        <v>0</v>
      </c>
    </row>
    <row r="22" spans="1:11" hidden="1" x14ac:dyDescent="0.2">
      <c r="A22" t="s">
        <v>1819</v>
      </c>
      <c r="B22" t="s">
        <v>1820</v>
      </c>
      <c r="C22" s="57">
        <f>VLOOKUP(A22,'Original vs Adjsuted Budget'!$B$1:$H$1098,6,FALSE)</f>
        <v>0</v>
      </c>
      <c r="E22" s="59">
        <f t="shared" si="0"/>
        <v>0</v>
      </c>
      <c r="F22" s="57"/>
      <c r="G22" s="57">
        <f>VLOOKUP(A22,'Original vs Adjsuted Budget'!$B$1:$H$1098,7,FALSE)</f>
        <v>0</v>
      </c>
      <c r="I22" s="57">
        <f>VLOOKUP(A22,'Adjust Budget 1'!$B$8:$H$1107,7,FALSE)</f>
        <v>0</v>
      </c>
      <c r="K22" s="59">
        <f t="shared" si="1"/>
        <v>0</v>
      </c>
    </row>
    <row r="23" spans="1:11" hidden="1" x14ac:dyDescent="0.2">
      <c r="A23" t="s">
        <v>1822</v>
      </c>
      <c r="B23" t="s">
        <v>1823</v>
      </c>
      <c r="C23" s="57">
        <f>VLOOKUP(A23,'Original vs Adjsuted Budget'!$B$1:$H$1098,6,FALSE)</f>
        <v>0</v>
      </c>
      <c r="E23" s="59">
        <f t="shared" si="0"/>
        <v>0</v>
      </c>
      <c r="F23" s="57"/>
      <c r="G23" s="57">
        <f>VLOOKUP(A23,'Original vs Adjsuted Budget'!$B$1:$H$1098,7,FALSE)</f>
        <v>0</v>
      </c>
      <c r="I23" s="57">
        <f>VLOOKUP(A23,'Adjust Budget 1'!$B$8:$H$1107,7,FALSE)</f>
        <v>0</v>
      </c>
      <c r="K23" s="59">
        <f t="shared" si="1"/>
        <v>0</v>
      </c>
    </row>
    <row r="24" spans="1:11" hidden="1" x14ac:dyDescent="0.2">
      <c r="A24" t="s">
        <v>1824</v>
      </c>
      <c r="B24" t="s">
        <v>2917</v>
      </c>
      <c r="C24" s="57">
        <f>VLOOKUP(A24,'Original vs Adjsuted Budget'!$B$1:$H$1098,6,FALSE)</f>
        <v>0</v>
      </c>
      <c r="E24" s="59">
        <f t="shared" si="0"/>
        <v>0</v>
      </c>
      <c r="F24" s="57"/>
      <c r="G24" s="57">
        <f>VLOOKUP(A24,'Original vs Adjsuted Budget'!$B$1:$H$1098,7,FALSE)</f>
        <v>0</v>
      </c>
      <c r="I24" s="57">
        <f>VLOOKUP(A24,'Adjust Budget 1'!$B$8:$H$1107,7,FALSE)</f>
        <v>0</v>
      </c>
      <c r="K24" s="59">
        <f t="shared" si="1"/>
        <v>0</v>
      </c>
    </row>
    <row r="25" spans="1:11" hidden="1" x14ac:dyDescent="0.2">
      <c r="A25" t="s">
        <v>1826</v>
      </c>
      <c r="B25" t="s">
        <v>1827</v>
      </c>
      <c r="C25" s="57">
        <f>VLOOKUP(A25,'Original vs Adjsuted Budget'!$B$1:$H$1098,6,FALSE)</f>
        <v>0</v>
      </c>
      <c r="E25" s="59">
        <f t="shared" si="0"/>
        <v>0</v>
      </c>
      <c r="F25" s="57"/>
      <c r="G25" s="57">
        <f>VLOOKUP(A25,'Original vs Adjsuted Budget'!$B$1:$H$1098,7,FALSE)</f>
        <v>0</v>
      </c>
      <c r="I25" s="57">
        <f>VLOOKUP(A25,'Adjust Budget 1'!$B$8:$H$1107,7,FALSE)</f>
        <v>0</v>
      </c>
      <c r="K25" s="59">
        <f t="shared" si="1"/>
        <v>0</v>
      </c>
    </row>
    <row r="26" spans="1:11" hidden="1" x14ac:dyDescent="0.2">
      <c r="A26" t="s">
        <v>1828</v>
      </c>
      <c r="B26" t="s">
        <v>1829</v>
      </c>
      <c r="C26" s="57">
        <f>VLOOKUP(A26,'Original vs Adjsuted Budget'!$B$1:$H$1098,6,FALSE)</f>
        <v>0</v>
      </c>
      <c r="E26" s="59">
        <f t="shared" si="0"/>
        <v>0</v>
      </c>
      <c r="F26" s="57"/>
      <c r="G26" s="57">
        <f>VLOOKUP(A26,'Original vs Adjsuted Budget'!$B$1:$H$1098,7,FALSE)</f>
        <v>0</v>
      </c>
      <c r="I26" s="57">
        <f>VLOOKUP(A26,'Adjust Budget 1'!$B$8:$H$1107,7,FALSE)</f>
        <v>0</v>
      </c>
      <c r="K26" s="59">
        <f t="shared" si="1"/>
        <v>0</v>
      </c>
    </row>
    <row r="27" spans="1:11" hidden="1" x14ac:dyDescent="0.2">
      <c r="A27" t="s">
        <v>1831</v>
      </c>
      <c r="B27" t="s">
        <v>1832</v>
      </c>
      <c r="C27" s="57">
        <f>VLOOKUP(A27,'Original vs Adjsuted Budget'!$B$1:$H$1098,6,FALSE)</f>
        <v>0</v>
      </c>
      <c r="E27" s="59">
        <f t="shared" si="0"/>
        <v>0</v>
      </c>
      <c r="F27" s="57"/>
      <c r="G27" s="57">
        <f>VLOOKUP(A27,'Original vs Adjsuted Budget'!$B$1:$H$1098,7,FALSE)</f>
        <v>0</v>
      </c>
      <c r="I27" s="57">
        <f>VLOOKUP(A27,'Adjust Budget 1'!$B$8:$H$1107,7,FALSE)</f>
        <v>0</v>
      </c>
      <c r="K27" s="59">
        <f t="shared" si="1"/>
        <v>0</v>
      </c>
    </row>
    <row r="28" spans="1:11" hidden="1" x14ac:dyDescent="0.2">
      <c r="A28" t="s">
        <v>1834</v>
      </c>
      <c r="B28" t="s">
        <v>2920</v>
      </c>
      <c r="C28" s="57">
        <f>VLOOKUP(A28,'Original vs Adjsuted Budget'!$B$1:$H$1098,6,FALSE)</f>
        <v>0</v>
      </c>
      <c r="E28" s="59">
        <f t="shared" si="0"/>
        <v>0</v>
      </c>
      <c r="F28" s="57"/>
      <c r="G28" s="57">
        <f>VLOOKUP(A28,'Original vs Adjsuted Budget'!$B$1:$H$1098,7,FALSE)</f>
        <v>0</v>
      </c>
      <c r="I28" s="57">
        <f>VLOOKUP(A28,'Adjust Budget 1'!$B$8:$H$1107,7,FALSE)</f>
        <v>0</v>
      </c>
      <c r="K28" s="59">
        <f t="shared" si="1"/>
        <v>0</v>
      </c>
    </row>
    <row r="29" spans="1:11" hidden="1" x14ac:dyDescent="0.2">
      <c r="A29" t="s">
        <v>1836</v>
      </c>
      <c r="B29" t="s">
        <v>1837</v>
      </c>
      <c r="C29" s="57">
        <f>VLOOKUP(A29,'Original vs Adjsuted Budget'!$B$1:$H$1098,6,FALSE)</f>
        <v>0</v>
      </c>
      <c r="E29" s="59">
        <f t="shared" si="0"/>
        <v>0</v>
      </c>
      <c r="F29" s="57"/>
      <c r="G29" s="57">
        <f>VLOOKUP(A29,'Original vs Adjsuted Budget'!$B$1:$H$1098,7,FALSE)</f>
        <v>0</v>
      </c>
      <c r="I29" s="57">
        <f>VLOOKUP(A29,'Adjust Budget 1'!$B$8:$H$1107,7,FALSE)</f>
        <v>0</v>
      </c>
      <c r="K29" s="59">
        <f t="shared" si="1"/>
        <v>0</v>
      </c>
    </row>
    <row r="30" spans="1:11" hidden="1" x14ac:dyDescent="0.2">
      <c r="A30" t="s">
        <v>1839</v>
      </c>
      <c r="B30" t="s">
        <v>1840</v>
      </c>
      <c r="C30" s="57">
        <f>VLOOKUP(A30,'Original vs Adjsuted Budget'!$B$1:$H$1098,6,FALSE)</f>
        <v>0</v>
      </c>
      <c r="E30" s="59">
        <f t="shared" si="0"/>
        <v>0</v>
      </c>
      <c r="F30" s="57"/>
      <c r="G30" s="57">
        <f>VLOOKUP(A30,'Original vs Adjsuted Budget'!$B$1:$H$1098,7,FALSE)</f>
        <v>0</v>
      </c>
      <c r="I30" s="57">
        <f>VLOOKUP(A30,'Adjust Budget 1'!$B$8:$H$1107,7,FALSE)</f>
        <v>0</v>
      </c>
      <c r="K30" s="59">
        <f t="shared" si="1"/>
        <v>0</v>
      </c>
    </row>
    <row r="31" spans="1:11" hidden="1" x14ac:dyDescent="0.2">
      <c r="A31" t="s">
        <v>1841</v>
      </c>
      <c r="B31" t="s">
        <v>2922</v>
      </c>
      <c r="C31" s="57">
        <f>VLOOKUP(A31,'Original vs Adjsuted Budget'!$B$1:$H$1098,6,FALSE)</f>
        <v>0</v>
      </c>
      <c r="E31" s="59">
        <f t="shared" si="0"/>
        <v>0</v>
      </c>
      <c r="F31" s="57"/>
      <c r="G31" s="57">
        <f>VLOOKUP(A31,'Original vs Adjsuted Budget'!$B$1:$H$1098,7,FALSE)</f>
        <v>0</v>
      </c>
      <c r="I31" s="57">
        <f>VLOOKUP(A31,'Adjust Budget 1'!$B$8:$H$1107,7,FALSE)</f>
        <v>0</v>
      </c>
      <c r="K31" s="59">
        <f t="shared" si="1"/>
        <v>0</v>
      </c>
    </row>
    <row r="32" spans="1:11" hidden="1" x14ac:dyDescent="0.2">
      <c r="A32" t="s">
        <v>1844</v>
      </c>
      <c r="B32" t="s">
        <v>1845</v>
      </c>
      <c r="C32" s="57">
        <f>VLOOKUP(A32,'Original vs Adjsuted Budget'!$B$1:$H$1098,6,FALSE)</f>
        <v>0</v>
      </c>
      <c r="E32" s="59">
        <f t="shared" si="0"/>
        <v>0</v>
      </c>
      <c r="F32" s="57"/>
      <c r="G32" s="57">
        <f>VLOOKUP(A32,'Original vs Adjsuted Budget'!$B$1:$H$1098,7,FALSE)</f>
        <v>0</v>
      </c>
      <c r="I32" s="57">
        <f>VLOOKUP(A32,'Adjust Budget 1'!$B$8:$H$1107,7,FALSE)</f>
        <v>0</v>
      </c>
      <c r="K32" s="59">
        <f t="shared" si="1"/>
        <v>0</v>
      </c>
    </row>
    <row r="33" spans="1:11" hidden="1" x14ac:dyDescent="0.2">
      <c r="A33" t="s">
        <v>1846</v>
      </c>
      <c r="B33" t="s">
        <v>1847</v>
      </c>
      <c r="C33" s="57">
        <f>VLOOKUP(A33,'Original vs Adjsuted Budget'!$B$1:$H$1098,6,FALSE)</f>
        <v>0</v>
      </c>
      <c r="E33" s="59">
        <f t="shared" si="0"/>
        <v>0</v>
      </c>
      <c r="F33" s="57"/>
      <c r="G33" s="57">
        <f>VLOOKUP(A33,'Original vs Adjsuted Budget'!$B$1:$H$1098,7,FALSE)</f>
        <v>0</v>
      </c>
      <c r="I33" s="57">
        <f>VLOOKUP(A33,'Adjust Budget 1'!$B$8:$H$1107,7,FALSE)</f>
        <v>0</v>
      </c>
      <c r="K33" s="59">
        <f t="shared" si="1"/>
        <v>0</v>
      </c>
    </row>
    <row r="34" spans="1:11" hidden="1" x14ac:dyDescent="0.2">
      <c r="A34" t="s">
        <v>1848</v>
      </c>
      <c r="B34" t="s">
        <v>1849</v>
      </c>
      <c r="C34" s="57">
        <f>VLOOKUP(A34,'Original vs Adjsuted Budget'!$B$1:$H$1098,6,FALSE)</f>
        <v>0</v>
      </c>
      <c r="E34" s="59">
        <f t="shared" si="0"/>
        <v>0</v>
      </c>
      <c r="F34" s="57"/>
      <c r="G34" s="57">
        <f>VLOOKUP(A34,'Original vs Adjsuted Budget'!$B$1:$H$1098,7,FALSE)</f>
        <v>0</v>
      </c>
      <c r="I34" s="57">
        <f>VLOOKUP(A34,'Adjust Budget 1'!$B$8:$H$1107,7,FALSE)</f>
        <v>0</v>
      </c>
      <c r="K34" s="59">
        <f t="shared" si="1"/>
        <v>0</v>
      </c>
    </row>
    <row r="35" spans="1:11" hidden="1" x14ac:dyDescent="0.2">
      <c r="A35" t="s">
        <v>1850</v>
      </c>
      <c r="B35" t="s">
        <v>1851</v>
      </c>
      <c r="C35" s="57">
        <f>VLOOKUP(A35,'Original vs Adjsuted Budget'!$B$1:$H$1098,6,FALSE)</f>
        <v>0</v>
      </c>
      <c r="E35" s="59">
        <f t="shared" si="0"/>
        <v>0</v>
      </c>
      <c r="F35" s="57"/>
      <c r="G35" s="57">
        <f>VLOOKUP(A35,'Original vs Adjsuted Budget'!$B$1:$H$1098,7,FALSE)</f>
        <v>0</v>
      </c>
      <c r="I35" s="57">
        <f>VLOOKUP(A35,'Adjust Budget 1'!$B$8:$H$1107,7,FALSE)</f>
        <v>0</v>
      </c>
      <c r="K35" s="59">
        <f t="shared" si="1"/>
        <v>0</v>
      </c>
    </row>
    <row r="36" spans="1:11" hidden="1" x14ac:dyDescent="0.2">
      <c r="A36" t="s">
        <v>1852</v>
      </c>
      <c r="B36" t="s">
        <v>1853</v>
      </c>
      <c r="C36" s="57">
        <f>VLOOKUP(A36,'Original vs Adjsuted Budget'!$B$1:$H$1098,6,FALSE)</f>
        <v>0</v>
      </c>
      <c r="E36" s="59">
        <f t="shared" ref="E36:E67" si="2">G36-C36</f>
        <v>0</v>
      </c>
      <c r="F36" s="57"/>
      <c r="G36" s="57">
        <f>VLOOKUP(A36,'Original vs Adjsuted Budget'!$B$1:$H$1098,7,FALSE)</f>
        <v>0</v>
      </c>
      <c r="I36" s="57">
        <f>VLOOKUP(A36,'Adjust Budget 1'!$B$8:$H$1107,7,FALSE)</f>
        <v>0</v>
      </c>
      <c r="K36" s="59">
        <f t="shared" ref="K36:K67" si="3">G36-I36</f>
        <v>0</v>
      </c>
    </row>
    <row r="37" spans="1:11" hidden="1" x14ac:dyDescent="0.2">
      <c r="A37" t="s">
        <v>1854</v>
      </c>
      <c r="B37" t="s">
        <v>1855</v>
      </c>
      <c r="C37" s="57">
        <f>VLOOKUP(A37,'Original vs Adjsuted Budget'!$B$1:$H$1098,6,FALSE)</f>
        <v>0</v>
      </c>
      <c r="E37" s="59">
        <f t="shared" si="2"/>
        <v>0</v>
      </c>
      <c r="F37" s="57"/>
      <c r="G37" s="57">
        <f>VLOOKUP(A37,'Original vs Adjsuted Budget'!$B$1:$H$1098,7,FALSE)</f>
        <v>0</v>
      </c>
      <c r="I37" s="57">
        <f>VLOOKUP(A37,'Adjust Budget 1'!$B$8:$H$1107,7,FALSE)</f>
        <v>0</v>
      </c>
      <c r="K37" s="59">
        <f t="shared" si="3"/>
        <v>0</v>
      </c>
    </row>
    <row r="38" spans="1:11" hidden="1" x14ac:dyDescent="0.2">
      <c r="A38" t="s">
        <v>1857</v>
      </c>
      <c r="B38" t="s">
        <v>1858</v>
      </c>
      <c r="C38" s="57">
        <f>VLOOKUP(A38,'Original vs Adjsuted Budget'!$B$1:$H$1098,6,FALSE)</f>
        <v>0</v>
      </c>
      <c r="E38" s="59">
        <f t="shared" si="2"/>
        <v>0</v>
      </c>
      <c r="F38" s="57"/>
      <c r="G38" s="57">
        <f>VLOOKUP(A38,'Original vs Adjsuted Budget'!$B$1:$H$1098,7,FALSE)</f>
        <v>0</v>
      </c>
      <c r="I38" s="57">
        <f>VLOOKUP(A38,'Adjust Budget 1'!$B$8:$H$1107,7,FALSE)</f>
        <v>0</v>
      </c>
      <c r="K38" s="59">
        <f t="shared" si="3"/>
        <v>0</v>
      </c>
    </row>
    <row r="39" spans="1:11" hidden="1" x14ac:dyDescent="0.2">
      <c r="A39" t="s">
        <v>1859</v>
      </c>
      <c r="B39" t="s">
        <v>1860</v>
      </c>
      <c r="C39" s="57">
        <f>VLOOKUP(A39,'Original vs Adjsuted Budget'!$B$1:$H$1098,6,FALSE)</f>
        <v>0</v>
      </c>
      <c r="E39" s="59">
        <f t="shared" si="2"/>
        <v>0</v>
      </c>
      <c r="F39" s="57"/>
      <c r="G39" s="57">
        <f>VLOOKUP(A39,'Original vs Adjsuted Budget'!$B$1:$H$1098,7,FALSE)</f>
        <v>0</v>
      </c>
      <c r="I39" s="57">
        <f>VLOOKUP(A39,'Adjust Budget 1'!$B$8:$H$1107,7,FALSE)</f>
        <v>0</v>
      </c>
      <c r="K39" s="59">
        <f t="shared" si="3"/>
        <v>0</v>
      </c>
    </row>
    <row r="40" spans="1:11" hidden="1" x14ac:dyDescent="0.2">
      <c r="A40" t="s">
        <v>1862</v>
      </c>
      <c r="B40" t="s">
        <v>1863</v>
      </c>
      <c r="C40" s="57">
        <f>VLOOKUP(A40,'Original vs Adjsuted Budget'!$B$1:$H$1098,6,FALSE)</f>
        <v>0</v>
      </c>
      <c r="E40" s="59">
        <f t="shared" si="2"/>
        <v>0</v>
      </c>
      <c r="F40" s="57"/>
      <c r="G40" s="57">
        <f>VLOOKUP(A40,'Original vs Adjsuted Budget'!$B$1:$H$1098,7,FALSE)</f>
        <v>0</v>
      </c>
      <c r="I40" s="57">
        <f>VLOOKUP(A40,'Adjust Budget 1'!$B$8:$H$1107,7,FALSE)</f>
        <v>0</v>
      </c>
      <c r="K40" s="59">
        <f t="shared" si="3"/>
        <v>0</v>
      </c>
    </row>
    <row r="41" spans="1:11" hidden="1" x14ac:dyDescent="0.2">
      <c r="A41" t="s">
        <v>1866</v>
      </c>
      <c r="B41" t="s">
        <v>2928</v>
      </c>
      <c r="C41" s="57">
        <f>VLOOKUP(A41,'Original vs Adjsuted Budget'!$B$1:$H$1098,6,FALSE)</f>
        <v>0</v>
      </c>
      <c r="E41" s="59">
        <f t="shared" si="2"/>
        <v>0</v>
      </c>
      <c r="F41" s="57"/>
      <c r="G41" s="57">
        <f>VLOOKUP(A41,'Original vs Adjsuted Budget'!$B$1:$H$1098,7,FALSE)</f>
        <v>0</v>
      </c>
      <c r="I41" s="57">
        <f>VLOOKUP(A41,'Adjust Budget 1'!$B$8:$H$1107,7,FALSE)</f>
        <v>0</v>
      </c>
      <c r="K41" s="59">
        <f t="shared" si="3"/>
        <v>0</v>
      </c>
    </row>
    <row r="42" spans="1:11" hidden="1" x14ac:dyDescent="0.2">
      <c r="A42" t="s">
        <v>1869</v>
      </c>
      <c r="B42" t="s">
        <v>1870</v>
      </c>
      <c r="C42" s="57">
        <f>VLOOKUP(A42,'Original vs Adjsuted Budget'!$B$1:$H$1098,6,FALSE)</f>
        <v>0</v>
      </c>
      <c r="E42" s="59">
        <f t="shared" si="2"/>
        <v>0</v>
      </c>
      <c r="F42" s="57"/>
      <c r="G42" s="57">
        <f>VLOOKUP(A42,'Original vs Adjsuted Budget'!$B$1:$H$1098,7,FALSE)</f>
        <v>0</v>
      </c>
      <c r="I42" s="57">
        <f>VLOOKUP(A42,'Adjust Budget 1'!$B$8:$H$1107,7,FALSE)</f>
        <v>0</v>
      </c>
      <c r="K42" s="59">
        <f t="shared" si="3"/>
        <v>0</v>
      </c>
    </row>
    <row r="43" spans="1:11" hidden="1" x14ac:dyDescent="0.2">
      <c r="A43" t="s">
        <v>1871</v>
      </c>
      <c r="B43" t="s">
        <v>252</v>
      </c>
      <c r="C43" s="57">
        <f>VLOOKUP(A43,'Original vs Adjsuted Budget'!$B$1:$H$1098,6,FALSE)</f>
        <v>0</v>
      </c>
      <c r="E43" s="59">
        <f t="shared" si="2"/>
        <v>0</v>
      </c>
      <c r="F43" s="57"/>
      <c r="G43" s="57">
        <f>VLOOKUP(A43,'Original vs Adjsuted Budget'!$B$1:$H$1098,7,FALSE)</f>
        <v>0</v>
      </c>
      <c r="I43" s="57">
        <f>VLOOKUP(A43,'Adjust Budget 1'!$B$8:$H$1107,7,FALSE)</f>
        <v>0</v>
      </c>
      <c r="K43" s="59">
        <f t="shared" si="3"/>
        <v>0</v>
      </c>
    </row>
    <row r="44" spans="1:11" hidden="1" x14ac:dyDescent="0.2">
      <c r="A44" t="s">
        <v>1873</v>
      </c>
      <c r="B44" t="s">
        <v>1874</v>
      </c>
      <c r="C44" s="57">
        <f>VLOOKUP(A44,'Original vs Adjsuted Budget'!$B$1:$H$1098,6,FALSE)</f>
        <v>0</v>
      </c>
      <c r="E44" s="59">
        <f t="shared" si="2"/>
        <v>0</v>
      </c>
      <c r="F44" s="57"/>
      <c r="G44" s="57">
        <f>VLOOKUP(A44,'Original vs Adjsuted Budget'!$B$1:$H$1098,7,FALSE)</f>
        <v>0</v>
      </c>
      <c r="I44" s="57">
        <f>VLOOKUP(A44,'Adjust Budget 1'!$B$8:$H$1107,7,FALSE)</f>
        <v>0</v>
      </c>
      <c r="K44" s="59">
        <f t="shared" si="3"/>
        <v>0</v>
      </c>
    </row>
    <row r="45" spans="1:11" hidden="1" x14ac:dyDescent="0.2">
      <c r="A45" t="s">
        <v>1875</v>
      </c>
      <c r="B45" t="s">
        <v>1876</v>
      </c>
      <c r="C45" s="57">
        <f>VLOOKUP(A45,'Original vs Adjsuted Budget'!$B$1:$H$1098,6,FALSE)</f>
        <v>0</v>
      </c>
      <c r="E45" s="59">
        <f t="shared" si="2"/>
        <v>0</v>
      </c>
      <c r="F45" s="57"/>
      <c r="G45" s="57">
        <f>VLOOKUP(A45,'Original vs Adjsuted Budget'!$B$1:$H$1098,7,FALSE)</f>
        <v>0</v>
      </c>
      <c r="I45" s="57">
        <f>VLOOKUP(A45,'Adjust Budget 1'!$B$8:$H$1107,7,FALSE)</f>
        <v>0</v>
      </c>
      <c r="K45" s="59">
        <f t="shared" si="3"/>
        <v>0</v>
      </c>
    </row>
    <row r="46" spans="1:11" hidden="1" x14ac:dyDescent="0.2">
      <c r="A46" t="s">
        <v>1877</v>
      </c>
      <c r="B46" t="s">
        <v>1878</v>
      </c>
      <c r="C46" s="57">
        <f>VLOOKUP(A46,'Original vs Adjsuted Budget'!$B$1:$H$1098,6,FALSE)</f>
        <v>0</v>
      </c>
      <c r="E46" s="59">
        <f t="shared" si="2"/>
        <v>0</v>
      </c>
      <c r="F46" s="57"/>
      <c r="G46" s="57">
        <f>VLOOKUP(A46,'Original vs Adjsuted Budget'!$B$1:$H$1098,7,FALSE)</f>
        <v>0</v>
      </c>
      <c r="I46" s="57">
        <f>VLOOKUP(A46,'Adjust Budget 1'!$B$8:$H$1107,7,FALSE)</f>
        <v>0</v>
      </c>
      <c r="K46" s="59">
        <f t="shared" si="3"/>
        <v>0</v>
      </c>
    </row>
    <row r="47" spans="1:11" hidden="1" x14ac:dyDescent="0.2">
      <c r="A47" t="s">
        <v>1879</v>
      </c>
      <c r="B47" t="s">
        <v>1880</v>
      </c>
      <c r="C47" s="57">
        <f>VLOOKUP(A47,'Original vs Adjsuted Budget'!$B$1:$H$1098,6,FALSE)</f>
        <v>0</v>
      </c>
      <c r="E47" s="59">
        <f t="shared" si="2"/>
        <v>0</v>
      </c>
      <c r="F47" s="57"/>
      <c r="G47" s="57">
        <f>VLOOKUP(A47,'Original vs Adjsuted Budget'!$B$1:$H$1098,7,FALSE)</f>
        <v>0</v>
      </c>
      <c r="I47" s="57">
        <f>VLOOKUP(A47,'Adjust Budget 1'!$B$8:$H$1107,7,FALSE)</f>
        <v>0</v>
      </c>
      <c r="K47" s="59">
        <f t="shared" si="3"/>
        <v>0</v>
      </c>
    </row>
    <row r="48" spans="1:11" hidden="1" x14ac:dyDescent="0.2">
      <c r="A48" t="s">
        <v>1881</v>
      </c>
      <c r="B48" t="s">
        <v>1882</v>
      </c>
      <c r="C48" s="57">
        <f>VLOOKUP(A48,'Original vs Adjsuted Budget'!$B$1:$H$1098,6,FALSE)</f>
        <v>0</v>
      </c>
      <c r="E48" s="59">
        <f t="shared" si="2"/>
        <v>0</v>
      </c>
      <c r="F48" s="57"/>
      <c r="G48" s="57">
        <f>VLOOKUP(A48,'Original vs Adjsuted Budget'!$B$1:$H$1098,7,FALSE)</f>
        <v>0</v>
      </c>
      <c r="I48" s="57">
        <f>VLOOKUP(A48,'Adjust Budget 1'!$B$8:$H$1107,7,FALSE)</f>
        <v>0</v>
      </c>
      <c r="K48" s="59">
        <f t="shared" si="3"/>
        <v>0</v>
      </c>
    </row>
    <row r="49" spans="1:11" hidden="1" x14ac:dyDescent="0.2">
      <c r="A49" t="s">
        <v>1884</v>
      </c>
      <c r="B49" t="s">
        <v>1885</v>
      </c>
      <c r="C49" s="57">
        <f>VLOOKUP(A49,'Original vs Adjsuted Budget'!$B$1:$H$1098,6,FALSE)</f>
        <v>0</v>
      </c>
      <c r="E49" s="59">
        <f t="shared" si="2"/>
        <v>0</v>
      </c>
      <c r="F49" s="57"/>
      <c r="G49" s="57">
        <f>VLOOKUP(A49,'Original vs Adjsuted Budget'!$B$1:$H$1098,7,FALSE)</f>
        <v>0</v>
      </c>
      <c r="I49" s="57">
        <f>VLOOKUP(A49,'Adjust Budget 1'!$B$8:$H$1107,7,FALSE)</f>
        <v>0</v>
      </c>
      <c r="K49" s="59">
        <f t="shared" si="3"/>
        <v>0</v>
      </c>
    </row>
    <row r="50" spans="1:11" hidden="1" x14ac:dyDescent="0.2">
      <c r="A50" t="s">
        <v>1886</v>
      </c>
      <c r="B50" t="s">
        <v>2930</v>
      </c>
      <c r="C50" s="57">
        <f>VLOOKUP(A50,'Original vs Adjsuted Budget'!$B$1:$H$1098,6,FALSE)</f>
        <v>0</v>
      </c>
      <c r="E50" s="59">
        <f t="shared" si="2"/>
        <v>0</v>
      </c>
      <c r="F50" s="57"/>
      <c r="G50" s="57">
        <f>VLOOKUP(A50,'Original vs Adjsuted Budget'!$B$1:$H$1098,7,FALSE)</f>
        <v>0</v>
      </c>
      <c r="I50" s="57">
        <f>VLOOKUP(A50,'Adjust Budget 1'!$B$8:$H$1107,7,FALSE)</f>
        <v>0</v>
      </c>
      <c r="K50" s="59">
        <f t="shared" si="3"/>
        <v>0</v>
      </c>
    </row>
    <row r="51" spans="1:11" hidden="1" x14ac:dyDescent="0.2">
      <c r="A51" t="s">
        <v>1891</v>
      </c>
      <c r="B51" t="s">
        <v>1892</v>
      </c>
      <c r="C51" s="57">
        <f>VLOOKUP(A51,'Original vs Adjsuted Budget'!$B$1:$H$1098,6,FALSE)</f>
        <v>0</v>
      </c>
      <c r="E51" s="59">
        <f t="shared" si="2"/>
        <v>0</v>
      </c>
      <c r="F51" s="57"/>
      <c r="G51" s="57">
        <f>VLOOKUP(A51,'Original vs Adjsuted Budget'!$B$1:$H$1098,7,FALSE)</f>
        <v>0</v>
      </c>
      <c r="I51" s="57">
        <f>VLOOKUP(A51,'Adjust Budget 1'!$B$8:$H$1107,7,FALSE)</f>
        <v>0</v>
      </c>
      <c r="K51" s="59">
        <f t="shared" si="3"/>
        <v>0</v>
      </c>
    </row>
    <row r="52" spans="1:11" hidden="1" x14ac:dyDescent="0.2">
      <c r="A52" t="s">
        <v>1894</v>
      </c>
      <c r="B52" t="s">
        <v>2932</v>
      </c>
      <c r="C52" s="57">
        <f>VLOOKUP(A52,'Original vs Adjsuted Budget'!$B$1:$H$1098,6,FALSE)</f>
        <v>0</v>
      </c>
      <c r="E52" s="59">
        <f t="shared" si="2"/>
        <v>0</v>
      </c>
      <c r="F52" s="57"/>
      <c r="G52" s="57">
        <f>VLOOKUP(A52,'Original vs Adjsuted Budget'!$B$1:$H$1098,7,FALSE)</f>
        <v>0</v>
      </c>
      <c r="I52" s="57">
        <f>VLOOKUP(A52,'Adjust Budget 1'!$B$8:$H$1107,7,FALSE)</f>
        <v>0</v>
      </c>
      <c r="K52" s="59">
        <f t="shared" si="3"/>
        <v>0</v>
      </c>
    </row>
    <row r="53" spans="1:11" hidden="1" x14ac:dyDescent="0.2">
      <c r="A53" t="s">
        <v>1897</v>
      </c>
      <c r="B53" t="s">
        <v>2934</v>
      </c>
      <c r="C53" s="57">
        <f>VLOOKUP(A53,'Original vs Adjsuted Budget'!$B$1:$H$1098,6,FALSE)</f>
        <v>0</v>
      </c>
      <c r="E53" s="59">
        <f t="shared" si="2"/>
        <v>0</v>
      </c>
      <c r="F53" s="57"/>
      <c r="G53" s="57">
        <f>VLOOKUP(A53,'Original vs Adjsuted Budget'!$B$1:$H$1098,7,FALSE)</f>
        <v>0</v>
      </c>
      <c r="I53" s="57">
        <f>VLOOKUP(A53,'Adjust Budget 1'!$B$8:$H$1107,7,FALSE)</f>
        <v>0</v>
      </c>
      <c r="K53" s="59">
        <f t="shared" si="3"/>
        <v>0</v>
      </c>
    </row>
    <row r="54" spans="1:11" hidden="1" x14ac:dyDescent="0.2">
      <c r="A54" t="s">
        <v>1899</v>
      </c>
      <c r="B54" t="s">
        <v>2935</v>
      </c>
      <c r="C54" s="57">
        <f>VLOOKUP(A54,'Original vs Adjsuted Budget'!$B$1:$H$1098,6,FALSE)</f>
        <v>0</v>
      </c>
      <c r="E54" s="59">
        <f t="shared" si="2"/>
        <v>0</v>
      </c>
      <c r="F54" s="57"/>
      <c r="G54" s="57">
        <f>VLOOKUP(A54,'Original vs Adjsuted Budget'!$B$1:$H$1098,7,FALSE)</f>
        <v>0</v>
      </c>
      <c r="I54" s="57">
        <f>VLOOKUP(A54,'Adjust Budget 1'!$B$8:$H$1107,7,FALSE)</f>
        <v>0</v>
      </c>
      <c r="K54" s="59">
        <f t="shared" si="3"/>
        <v>0</v>
      </c>
    </row>
    <row r="55" spans="1:11" hidden="1" x14ac:dyDescent="0.2">
      <c r="A55" t="s">
        <v>1902</v>
      </c>
      <c r="B55" t="s">
        <v>2937</v>
      </c>
      <c r="C55" s="57">
        <f>VLOOKUP(A55,'Original vs Adjsuted Budget'!$B$1:$H$1098,6,FALSE)</f>
        <v>0</v>
      </c>
      <c r="E55" s="59">
        <f t="shared" si="2"/>
        <v>0</v>
      </c>
      <c r="F55" s="57"/>
      <c r="G55" s="57">
        <f>VLOOKUP(A55,'Original vs Adjsuted Budget'!$B$1:$H$1098,7,FALSE)</f>
        <v>0</v>
      </c>
      <c r="I55" s="57">
        <f>VLOOKUP(A55,'Adjust Budget 1'!$B$8:$H$1107,7,FALSE)</f>
        <v>0</v>
      </c>
      <c r="K55" s="59">
        <f t="shared" si="3"/>
        <v>0</v>
      </c>
    </row>
    <row r="56" spans="1:11" hidden="1" x14ac:dyDescent="0.2">
      <c r="A56" t="s">
        <v>1904</v>
      </c>
      <c r="B56" t="s">
        <v>1905</v>
      </c>
      <c r="C56" s="57">
        <f>VLOOKUP(A56,'Original vs Adjsuted Budget'!$B$1:$H$1098,6,FALSE)</f>
        <v>0</v>
      </c>
      <c r="E56" s="59">
        <f t="shared" si="2"/>
        <v>0</v>
      </c>
      <c r="F56" s="57"/>
      <c r="G56" s="57">
        <f>VLOOKUP(A56,'Original vs Adjsuted Budget'!$B$1:$H$1098,7,FALSE)</f>
        <v>0</v>
      </c>
      <c r="I56" s="57">
        <f>VLOOKUP(A56,'Adjust Budget 1'!$B$8:$H$1107,7,FALSE)</f>
        <v>0</v>
      </c>
      <c r="K56" s="59">
        <f t="shared" si="3"/>
        <v>0</v>
      </c>
    </row>
    <row r="57" spans="1:11" hidden="1" x14ac:dyDescent="0.2">
      <c r="A57" t="s">
        <v>1907</v>
      </c>
      <c r="B57" t="s">
        <v>1572</v>
      </c>
      <c r="C57" s="57">
        <f>VLOOKUP(A57,'Original vs Adjsuted Budget'!$B$1:$H$1098,6,FALSE)</f>
        <v>0</v>
      </c>
      <c r="E57" s="59">
        <f t="shared" si="2"/>
        <v>0</v>
      </c>
      <c r="F57" s="57"/>
      <c r="G57" s="57">
        <f>VLOOKUP(A57,'Original vs Adjsuted Budget'!$B$1:$H$1098,7,FALSE)</f>
        <v>0</v>
      </c>
      <c r="I57" s="57">
        <f>VLOOKUP(A57,'Adjust Budget 1'!$B$8:$H$1107,7,FALSE)</f>
        <v>0</v>
      </c>
      <c r="K57" s="59">
        <f t="shared" si="3"/>
        <v>0</v>
      </c>
    </row>
    <row r="58" spans="1:11" hidden="1" x14ac:dyDescent="0.2">
      <c r="A58" t="s">
        <v>1908</v>
      </c>
      <c r="B58" t="s">
        <v>1909</v>
      </c>
      <c r="C58" s="57">
        <f>VLOOKUP(A58,'Original vs Adjsuted Budget'!$B$1:$H$1098,6,FALSE)</f>
        <v>0</v>
      </c>
      <c r="E58" s="59">
        <f t="shared" si="2"/>
        <v>0</v>
      </c>
      <c r="F58" s="57"/>
      <c r="G58" s="57">
        <f>VLOOKUP(A58,'Original vs Adjsuted Budget'!$B$1:$H$1098,7,FALSE)</f>
        <v>0</v>
      </c>
      <c r="I58" s="57">
        <f>VLOOKUP(A58,'Adjust Budget 1'!$B$8:$H$1107,7,FALSE)</f>
        <v>0</v>
      </c>
      <c r="K58" s="59">
        <f t="shared" si="3"/>
        <v>0</v>
      </c>
    </row>
    <row r="59" spans="1:11" x14ac:dyDescent="0.2">
      <c r="A59" t="s">
        <v>1910</v>
      </c>
      <c r="B59" t="s">
        <v>2939</v>
      </c>
      <c r="C59" s="57">
        <f>VLOOKUP(A59,'Original vs Adjsuted Budget'!$B$1:$H$1098,6,FALSE)</f>
        <v>0</v>
      </c>
      <c r="E59" s="59">
        <f t="shared" si="2"/>
        <v>20000</v>
      </c>
      <c r="F59" s="57"/>
      <c r="G59" s="57">
        <f>VLOOKUP(A59,'Original vs Adjsuted Budget'!$B$1:$H$1098,7,FALSE)</f>
        <v>20000</v>
      </c>
      <c r="I59" s="57">
        <f>VLOOKUP(A59,'Adjust Budget 1'!$B$8:$H$1107,7,FALSE)</f>
        <v>0</v>
      </c>
      <c r="K59" s="59">
        <f t="shared" si="3"/>
        <v>20000</v>
      </c>
    </row>
    <row r="60" spans="1:11" hidden="1" x14ac:dyDescent="0.2">
      <c r="A60" t="s">
        <v>1912</v>
      </c>
      <c r="B60" t="s">
        <v>2940</v>
      </c>
      <c r="C60" s="57">
        <f>VLOOKUP(A60,'Original vs Adjsuted Budget'!$B$1:$H$1098,6,FALSE)</f>
        <v>0</v>
      </c>
      <c r="E60" s="59">
        <f t="shared" si="2"/>
        <v>0</v>
      </c>
      <c r="F60" s="57"/>
      <c r="G60" s="57">
        <f>VLOOKUP(A60,'Original vs Adjsuted Budget'!$B$1:$H$1098,7,FALSE)</f>
        <v>0</v>
      </c>
      <c r="I60" s="57">
        <f>VLOOKUP(A60,'Adjust Budget 1'!$B$8:$H$1107,7,FALSE)</f>
        <v>0</v>
      </c>
      <c r="K60" s="59">
        <f t="shared" si="3"/>
        <v>0</v>
      </c>
    </row>
    <row r="61" spans="1:11" hidden="1" x14ac:dyDescent="0.2">
      <c r="A61" t="s">
        <v>1914</v>
      </c>
      <c r="B61" t="s">
        <v>2941</v>
      </c>
      <c r="C61" s="57">
        <f>VLOOKUP(A61,'Original vs Adjsuted Budget'!$B$1:$H$1098,6,FALSE)</f>
        <v>0</v>
      </c>
      <c r="E61" s="59">
        <f t="shared" si="2"/>
        <v>0</v>
      </c>
      <c r="F61" s="57"/>
      <c r="G61" s="57">
        <f>VLOOKUP(A61,'Original vs Adjsuted Budget'!$B$1:$H$1098,7,FALSE)</f>
        <v>0</v>
      </c>
      <c r="I61" s="57">
        <f>VLOOKUP(A61,'Adjust Budget 1'!$B$8:$H$1107,7,FALSE)</f>
        <v>0</v>
      </c>
      <c r="K61" s="59">
        <f t="shared" si="3"/>
        <v>0</v>
      </c>
    </row>
    <row r="62" spans="1:11" hidden="1" x14ac:dyDescent="0.2">
      <c r="A62" t="s">
        <v>1916</v>
      </c>
      <c r="B62" t="s">
        <v>1917</v>
      </c>
      <c r="C62" s="57">
        <f>VLOOKUP(A62,'Original vs Adjsuted Budget'!$B$1:$H$1098,6,FALSE)</f>
        <v>0</v>
      </c>
      <c r="E62" s="59">
        <f t="shared" si="2"/>
        <v>0</v>
      </c>
      <c r="F62" s="57"/>
      <c r="G62" s="57">
        <f>VLOOKUP(A62,'Original vs Adjsuted Budget'!$B$1:$H$1098,7,FALSE)</f>
        <v>0</v>
      </c>
      <c r="I62" s="57">
        <f>VLOOKUP(A62,'Adjust Budget 1'!$B$8:$H$1107,7,FALSE)</f>
        <v>0</v>
      </c>
      <c r="K62" s="59">
        <f t="shared" si="3"/>
        <v>0</v>
      </c>
    </row>
    <row r="63" spans="1:11" hidden="1" x14ac:dyDescent="0.2">
      <c r="A63" t="s">
        <v>1919</v>
      </c>
      <c r="B63" t="s">
        <v>1920</v>
      </c>
      <c r="C63" s="57">
        <f>VLOOKUP(A63,'Original vs Adjsuted Budget'!$B$1:$H$1098,6,FALSE)</f>
        <v>0</v>
      </c>
      <c r="E63" s="59">
        <f t="shared" si="2"/>
        <v>0</v>
      </c>
      <c r="F63" s="57"/>
      <c r="G63" s="57">
        <f>VLOOKUP(A63,'Original vs Adjsuted Budget'!$B$1:$H$1098,7,FALSE)</f>
        <v>0</v>
      </c>
      <c r="I63" s="57">
        <f>VLOOKUP(A63,'Adjust Budget 1'!$B$8:$H$1107,7,FALSE)</f>
        <v>0</v>
      </c>
      <c r="K63" s="59">
        <f t="shared" si="3"/>
        <v>0</v>
      </c>
    </row>
    <row r="64" spans="1:11" hidden="1" x14ac:dyDescent="0.2">
      <c r="A64" t="s">
        <v>1922</v>
      </c>
      <c r="B64" t="s">
        <v>2944</v>
      </c>
      <c r="C64" s="57">
        <f>VLOOKUP(A64,'Original vs Adjsuted Budget'!$B$1:$H$1098,6,FALSE)</f>
        <v>0</v>
      </c>
      <c r="E64" s="59">
        <f t="shared" si="2"/>
        <v>0</v>
      </c>
      <c r="F64" s="57"/>
      <c r="G64" s="57">
        <f>VLOOKUP(A64,'Original vs Adjsuted Budget'!$B$1:$H$1098,7,FALSE)</f>
        <v>0</v>
      </c>
      <c r="I64" s="57">
        <f>VLOOKUP(A64,'Adjust Budget 1'!$B$8:$H$1107,7,FALSE)</f>
        <v>0</v>
      </c>
      <c r="K64" s="59">
        <f t="shared" si="3"/>
        <v>0</v>
      </c>
    </row>
    <row r="65" spans="1:11" x14ac:dyDescent="0.2">
      <c r="A65" t="s">
        <v>1924</v>
      </c>
      <c r="B65" t="s">
        <v>1925</v>
      </c>
      <c r="C65" s="57">
        <f>VLOOKUP(A65,'Original vs Adjsuted Budget'!$B$1:$H$1098,6,FALSE)</f>
        <v>0</v>
      </c>
      <c r="E65" s="59">
        <f t="shared" si="2"/>
        <v>-45000</v>
      </c>
      <c r="F65" s="57"/>
      <c r="G65" s="57">
        <f>VLOOKUP(A65,'Original vs Adjsuted Budget'!$B$1:$H$1098,7,FALSE)</f>
        <v>-45000</v>
      </c>
      <c r="I65" s="57">
        <f>VLOOKUP(A65,'Adjust Budget 1'!$B$8:$H$1107,7,FALSE)</f>
        <v>0</v>
      </c>
      <c r="K65" s="59">
        <f t="shared" si="3"/>
        <v>-45000</v>
      </c>
    </row>
    <row r="66" spans="1:11" hidden="1" x14ac:dyDescent="0.2">
      <c r="A66" t="s">
        <v>1926</v>
      </c>
      <c r="B66" t="s">
        <v>1927</v>
      </c>
      <c r="C66" s="57">
        <f>VLOOKUP(A66,'Original vs Adjsuted Budget'!$B$1:$H$1098,6,FALSE)</f>
        <v>0</v>
      </c>
      <c r="E66" s="59">
        <f t="shared" si="2"/>
        <v>0</v>
      </c>
      <c r="F66" s="57"/>
      <c r="G66" s="57">
        <f>VLOOKUP(A66,'Original vs Adjsuted Budget'!$B$1:$H$1098,7,FALSE)</f>
        <v>0</v>
      </c>
      <c r="I66" s="57">
        <f>VLOOKUP(A66,'Adjust Budget 1'!$B$8:$H$1107,7,FALSE)</f>
        <v>0</v>
      </c>
      <c r="K66" s="59">
        <f t="shared" si="3"/>
        <v>0</v>
      </c>
    </row>
    <row r="67" spans="1:11" hidden="1" x14ac:dyDescent="0.2">
      <c r="A67" t="s">
        <v>1928</v>
      </c>
      <c r="B67" t="s">
        <v>1573</v>
      </c>
      <c r="C67" s="57">
        <f>VLOOKUP(A67,'Original vs Adjsuted Budget'!$B$1:$H$1098,6,FALSE)</f>
        <v>0</v>
      </c>
      <c r="E67" s="59">
        <f t="shared" si="2"/>
        <v>0</v>
      </c>
      <c r="F67" s="57"/>
      <c r="G67" s="57">
        <f>VLOOKUP(A67,'Original vs Adjsuted Budget'!$B$1:$H$1098,7,FALSE)</f>
        <v>0</v>
      </c>
      <c r="I67" s="57">
        <f>VLOOKUP(A67,'Adjust Budget 1'!$B$8:$H$1107,7,FALSE)</f>
        <v>0</v>
      </c>
      <c r="K67" s="59">
        <f t="shared" si="3"/>
        <v>0</v>
      </c>
    </row>
    <row r="68" spans="1:11" hidden="1" x14ac:dyDescent="0.2">
      <c r="A68" t="s">
        <v>1929</v>
      </c>
      <c r="B68" t="s">
        <v>1930</v>
      </c>
      <c r="C68" s="57">
        <f>VLOOKUP(A68,'Original vs Adjsuted Budget'!$B$1:$H$1098,6,FALSE)</f>
        <v>0</v>
      </c>
      <c r="E68" s="59">
        <f t="shared" ref="E68:E99" si="4">G68-C68</f>
        <v>0</v>
      </c>
      <c r="F68" s="57"/>
      <c r="G68" s="57">
        <f>VLOOKUP(A68,'Original vs Adjsuted Budget'!$B$1:$H$1098,7,FALSE)</f>
        <v>0</v>
      </c>
      <c r="I68" s="57">
        <f>VLOOKUP(A68,'Adjust Budget 1'!$B$8:$H$1107,7,FALSE)</f>
        <v>0</v>
      </c>
      <c r="K68" s="59">
        <f t="shared" ref="K68:K99" si="5">G68-I68</f>
        <v>0</v>
      </c>
    </row>
    <row r="69" spans="1:11" hidden="1" x14ac:dyDescent="0.2">
      <c r="A69" t="s">
        <v>1931</v>
      </c>
      <c r="B69" t="s">
        <v>2945</v>
      </c>
      <c r="C69" s="57">
        <f>VLOOKUP(A69,'Original vs Adjsuted Budget'!$B$1:$H$1098,6,FALSE)</f>
        <v>0</v>
      </c>
      <c r="E69" s="59">
        <f t="shared" si="4"/>
        <v>0</v>
      </c>
      <c r="F69" s="57"/>
      <c r="G69" s="57">
        <f>VLOOKUP(A69,'Original vs Adjsuted Budget'!$B$1:$H$1098,7,FALSE)</f>
        <v>0</v>
      </c>
      <c r="I69" s="57">
        <f>VLOOKUP(A69,'Adjust Budget 1'!$B$8:$H$1107,7,FALSE)</f>
        <v>0</v>
      </c>
      <c r="K69" s="59">
        <f t="shared" si="5"/>
        <v>0</v>
      </c>
    </row>
    <row r="70" spans="1:11" hidden="1" x14ac:dyDescent="0.2">
      <c r="A70" t="s">
        <v>1933</v>
      </c>
      <c r="B70" t="s">
        <v>1934</v>
      </c>
      <c r="C70" s="57">
        <f>VLOOKUP(A70,'Original vs Adjsuted Budget'!$B$1:$H$1098,6,FALSE)</f>
        <v>0</v>
      </c>
      <c r="E70" s="59">
        <f t="shared" si="4"/>
        <v>0</v>
      </c>
      <c r="F70" s="57"/>
      <c r="G70" s="57">
        <f>VLOOKUP(A70,'Original vs Adjsuted Budget'!$B$1:$H$1098,7,FALSE)</f>
        <v>0</v>
      </c>
      <c r="I70" s="57">
        <f>VLOOKUP(A70,'Adjust Budget 1'!$B$8:$H$1107,7,FALSE)</f>
        <v>0</v>
      </c>
      <c r="K70" s="59">
        <f t="shared" si="5"/>
        <v>0</v>
      </c>
    </row>
    <row r="71" spans="1:11" hidden="1" x14ac:dyDescent="0.2">
      <c r="A71" t="s">
        <v>1935</v>
      </c>
      <c r="B71" t="s">
        <v>2905</v>
      </c>
      <c r="C71" s="57">
        <f>VLOOKUP(A71,'Original vs Adjsuted Budget'!$B$1:$H$1098,6,FALSE)</f>
        <v>0</v>
      </c>
      <c r="E71" s="59">
        <f t="shared" si="4"/>
        <v>0</v>
      </c>
      <c r="F71" s="57"/>
      <c r="G71" s="57">
        <f>VLOOKUP(A71,'Original vs Adjsuted Budget'!$B$1:$H$1098,7,FALSE)</f>
        <v>0</v>
      </c>
      <c r="I71" s="57">
        <f>VLOOKUP(A71,'Adjust Budget 1'!$B$8:$H$1107,7,FALSE)</f>
        <v>0</v>
      </c>
      <c r="K71" s="59">
        <f t="shared" si="5"/>
        <v>0</v>
      </c>
    </row>
    <row r="72" spans="1:11" hidden="1" x14ac:dyDescent="0.2">
      <c r="A72" t="s">
        <v>1936</v>
      </c>
      <c r="B72" t="s">
        <v>2946</v>
      </c>
      <c r="C72" s="57">
        <f>VLOOKUP(A72,'Original vs Adjsuted Budget'!$B$1:$H$1098,6,FALSE)</f>
        <v>0</v>
      </c>
      <c r="E72" s="59">
        <f t="shared" si="4"/>
        <v>0</v>
      </c>
      <c r="F72" s="57"/>
      <c r="G72" s="57">
        <f>VLOOKUP(A72,'Original vs Adjsuted Budget'!$B$1:$H$1098,7,FALSE)</f>
        <v>0</v>
      </c>
      <c r="I72" s="57">
        <f>VLOOKUP(A72,'Adjust Budget 1'!$B$8:$H$1107,7,FALSE)</f>
        <v>0</v>
      </c>
      <c r="K72" s="59">
        <f t="shared" si="5"/>
        <v>0</v>
      </c>
    </row>
    <row r="73" spans="1:11" hidden="1" x14ac:dyDescent="0.2">
      <c r="A73" t="s">
        <v>1938</v>
      </c>
      <c r="B73" t="s">
        <v>1939</v>
      </c>
      <c r="C73" s="57">
        <f>VLOOKUP(A73,'Original vs Adjsuted Budget'!$B$1:$H$1098,6,FALSE)</f>
        <v>0</v>
      </c>
      <c r="E73" s="59">
        <f t="shared" si="4"/>
        <v>0</v>
      </c>
      <c r="F73" s="57"/>
      <c r="G73" s="57">
        <f>VLOOKUP(A73,'Original vs Adjsuted Budget'!$B$1:$H$1098,7,FALSE)</f>
        <v>0</v>
      </c>
      <c r="I73" s="57">
        <f>VLOOKUP(A73,'Adjust Budget 1'!$B$8:$H$1107,7,FALSE)</f>
        <v>0</v>
      </c>
      <c r="K73" s="59">
        <f t="shared" si="5"/>
        <v>0</v>
      </c>
    </row>
    <row r="74" spans="1:11" hidden="1" x14ac:dyDescent="0.2">
      <c r="A74" t="s">
        <v>1941</v>
      </c>
      <c r="B74" t="s">
        <v>1942</v>
      </c>
      <c r="C74" s="57">
        <f>VLOOKUP(A74,'Original vs Adjsuted Budget'!$B$1:$H$1098,6,FALSE)</f>
        <v>0</v>
      </c>
      <c r="E74" s="59">
        <f t="shared" si="4"/>
        <v>0</v>
      </c>
      <c r="F74" s="57"/>
      <c r="G74" s="57">
        <f>VLOOKUP(A74,'Original vs Adjsuted Budget'!$B$1:$H$1098,7,FALSE)</f>
        <v>0</v>
      </c>
      <c r="I74" s="57">
        <f>VLOOKUP(A74,'Adjust Budget 1'!$B$8:$H$1107,7,FALSE)</f>
        <v>0</v>
      </c>
      <c r="K74" s="59">
        <f t="shared" si="5"/>
        <v>0</v>
      </c>
    </row>
    <row r="75" spans="1:11" hidden="1" x14ac:dyDescent="0.2">
      <c r="A75" t="s">
        <v>1943</v>
      </c>
      <c r="B75" t="s">
        <v>387</v>
      </c>
      <c r="C75" s="57">
        <f>VLOOKUP(A75,'Original vs Adjsuted Budget'!$B$1:$H$1098,6,FALSE)</f>
        <v>0</v>
      </c>
      <c r="E75" s="59">
        <f t="shared" si="4"/>
        <v>0</v>
      </c>
      <c r="F75" s="57"/>
      <c r="G75" s="57">
        <f>VLOOKUP(A75,'Original vs Adjsuted Budget'!$B$1:$H$1098,7,FALSE)</f>
        <v>0</v>
      </c>
      <c r="I75" s="57">
        <f>VLOOKUP(A75,'Adjust Budget 1'!$B$8:$H$1107,7,FALSE)</f>
        <v>0</v>
      </c>
      <c r="K75" s="59">
        <f t="shared" si="5"/>
        <v>0</v>
      </c>
    </row>
    <row r="76" spans="1:11" hidden="1" x14ac:dyDescent="0.2">
      <c r="A76" t="s">
        <v>1948</v>
      </c>
      <c r="B76" t="s">
        <v>406</v>
      </c>
      <c r="C76" s="57">
        <f>VLOOKUP(A76,'Original vs Adjsuted Budget'!$B$1:$H$1098,6,FALSE)</f>
        <v>0</v>
      </c>
      <c r="E76" s="59">
        <f t="shared" si="4"/>
        <v>0</v>
      </c>
      <c r="F76" s="57"/>
      <c r="G76" s="57">
        <f>VLOOKUP(A76,'Original vs Adjsuted Budget'!$B$1:$H$1098,7,FALSE)</f>
        <v>0</v>
      </c>
      <c r="I76" s="57">
        <f>VLOOKUP(A76,'Adjust Budget 1'!$B$8:$H$1107,7,FALSE)</f>
        <v>0</v>
      </c>
      <c r="K76" s="59">
        <f t="shared" si="5"/>
        <v>0</v>
      </c>
    </row>
    <row r="77" spans="1:11" hidden="1" x14ac:dyDescent="0.2">
      <c r="A77" t="s">
        <v>1950</v>
      </c>
      <c r="B77" t="s">
        <v>2948</v>
      </c>
      <c r="C77" s="57">
        <f>VLOOKUP(A77,'Original vs Adjsuted Budget'!$B$1:$H$1098,6,FALSE)</f>
        <v>0</v>
      </c>
      <c r="E77" s="59">
        <f t="shared" si="4"/>
        <v>0</v>
      </c>
      <c r="F77" s="57"/>
      <c r="G77" s="57">
        <f>VLOOKUP(A77,'Original vs Adjsuted Budget'!$B$1:$H$1098,7,FALSE)</f>
        <v>0</v>
      </c>
      <c r="I77" s="57">
        <f>VLOOKUP(A77,'Adjust Budget 1'!$B$8:$H$1107,7,FALSE)</f>
        <v>0</v>
      </c>
      <c r="K77" s="59">
        <f t="shared" si="5"/>
        <v>0</v>
      </c>
    </row>
    <row r="78" spans="1:11" hidden="1" x14ac:dyDescent="0.2">
      <c r="A78" t="s">
        <v>1955</v>
      </c>
      <c r="B78" t="s">
        <v>2952</v>
      </c>
      <c r="C78" s="57">
        <f>VLOOKUP(A78,'Original vs Adjsuted Budget'!$B$1:$H$1098,6,FALSE)</f>
        <v>0</v>
      </c>
      <c r="E78" s="59">
        <f t="shared" si="4"/>
        <v>0</v>
      </c>
      <c r="F78" s="57"/>
      <c r="G78" s="57">
        <f>VLOOKUP(A78,'Original vs Adjsuted Budget'!$B$1:$H$1098,7,FALSE)</f>
        <v>0</v>
      </c>
      <c r="I78" s="57">
        <f>VLOOKUP(A78,'Adjust Budget 1'!$B$8:$H$1107,7,FALSE)</f>
        <v>0</v>
      </c>
      <c r="K78" s="59">
        <f t="shared" si="5"/>
        <v>0</v>
      </c>
    </row>
    <row r="79" spans="1:11" x14ac:dyDescent="0.2">
      <c r="A79" t="s">
        <v>923</v>
      </c>
      <c r="B79" t="s">
        <v>2926</v>
      </c>
      <c r="C79" s="57">
        <f>VLOOKUP(A79,'Original vs Adjsuted Budget'!$B$1:$H$1098,6,FALSE)</f>
        <v>5700</v>
      </c>
      <c r="E79" s="59">
        <f t="shared" si="4"/>
        <v>-5399.5856000000003</v>
      </c>
      <c r="F79" s="57"/>
      <c r="G79" s="57">
        <f>VLOOKUP(A79,'Original vs Adjsuted Budget'!$B$1:$H$1098,7,FALSE)</f>
        <v>300.4144</v>
      </c>
      <c r="I79" s="57">
        <f>VLOOKUP(A79,'Adjust Budget 1'!$B$8:$H$1107,7,FALSE)</f>
        <v>148.72</v>
      </c>
      <c r="K79" s="59">
        <f t="shared" si="5"/>
        <v>151.6944</v>
      </c>
    </row>
    <row r="80" spans="1:11" x14ac:dyDescent="0.2">
      <c r="A80" t="s">
        <v>924</v>
      </c>
      <c r="B80" t="s">
        <v>2927</v>
      </c>
      <c r="C80" s="57">
        <f>VLOOKUP(A80,'Original vs Adjsuted Budget'!$B$1:$H$1098,6,FALSE)</f>
        <v>46270</v>
      </c>
      <c r="E80" s="59">
        <f t="shared" si="4"/>
        <v>-15865.667000000001</v>
      </c>
      <c r="F80" s="57"/>
      <c r="G80" s="57">
        <f>VLOOKUP(A80,'Original vs Adjsuted Budget'!$B$1:$H$1098,7,FALSE)</f>
        <v>30404.332999999999</v>
      </c>
      <c r="I80" s="57">
        <f>VLOOKUP(A80,'Adjust Budget 1'!$B$8:$H$1107,7,FALSE)</f>
        <v>15051.65</v>
      </c>
      <c r="K80" s="59">
        <f t="shared" si="5"/>
        <v>15352.682999999999</v>
      </c>
    </row>
    <row r="81" spans="1:11" x14ac:dyDescent="0.2">
      <c r="A81" t="s">
        <v>925</v>
      </c>
      <c r="B81" t="s">
        <v>2929</v>
      </c>
      <c r="C81" s="57">
        <f>VLOOKUP(A81,'Original vs Adjsuted Budget'!$B$1:$H$1098,6,FALSE)</f>
        <v>710050</v>
      </c>
      <c r="E81" s="59">
        <f t="shared" si="4"/>
        <v>0</v>
      </c>
      <c r="F81" s="57"/>
      <c r="G81" s="57">
        <f>VLOOKUP(A81,'Original vs Adjsuted Budget'!$B$1:$H$1098,7,FALSE)</f>
        <v>710050</v>
      </c>
      <c r="I81" s="57">
        <f>VLOOKUP(A81,'Adjust Budget 1'!$B$8:$H$1107,7,FALSE)</f>
        <v>0</v>
      </c>
      <c r="K81" s="59">
        <f t="shared" si="5"/>
        <v>710050</v>
      </c>
    </row>
    <row r="82" spans="1:11" x14ac:dyDescent="0.2">
      <c r="A82" t="s">
        <v>926</v>
      </c>
      <c r="B82" t="s">
        <v>1584</v>
      </c>
      <c r="C82" s="57">
        <f>VLOOKUP(A82,'Original vs Adjsuted Budget'!$B$1:$H$1098,6,FALSE)</f>
        <v>1056000</v>
      </c>
      <c r="E82" s="59">
        <f t="shared" si="4"/>
        <v>1000000</v>
      </c>
      <c r="F82" s="57"/>
      <c r="G82" s="57">
        <f>VLOOKUP(A82,'Original vs Adjsuted Budget'!$B$1:$H$1098,7,FALSE)</f>
        <v>2056000</v>
      </c>
      <c r="I82" s="57">
        <f>VLOOKUP(A82,'Adjust Budget 1'!$B$8:$H$1107,7,FALSE)</f>
        <v>0</v>
      </c>
      <c r="K82" s="59">
        <f t="shared" si="5"/>
        <v>2056000</v>
      </c>
    </row>
    <row r="83" spans="1:11" x14ac:dyDescent="0.2">
      <c r="A83" t="s">
        <v>927</v>
      </c>
      <c r="B83" t="s">
        <v>1585</v>
      </c>
      <c r="C83" s="57">
        <f>VLOOKUP(A83,'Original vs Adjsuted Budget'!$B$1:$H$1098,6,FALSE)</f>
        <v>70</v>
      </c>
      <c r="E83" s="59">
        <f t="shared" si="4"/>
        <v>-70</v>
      </c>
      <c r="F83" s="57"/>
      <c r="G83" s="57">
        <f>VLOOKUP(A83,'Original vs Adjsuted Budget'!$B$1:$H$1098,7,FALSE)</f>
        <v>0</v>
      </c>
      <c r="I83" s="57">
        <f>VLOOKUP(A83,'Adjust Budget 1'!$B$8:$H$1107,7,FALSE)</f>
        <v>0</v>
      </c>
      <c r="K83" s="59">
        <f t="shared" si="5"/>
        <v>0</v>
      </c>
    </row>
    <row r="84" spans="1:11" x14ac:dyDescent="0.2">
      <c r="A84" t="s">
        <v>928</v>
      </c>
      <c r="B84" t="s">
        <v>1586</v>
      </c>
      <c r="C84" s="57">
        <f>VLOOKUP(A84,'Original vs Adjsuted Budget'!$B$1:$H$1098,6,FALSE)</f>
        <v>787550</v>
      </c>
      <c r="E84" s="59">
        <f t="shared" si="4"/>
        <v>-787550</v>
      </c>
      <c r="F84" s="57"/>
      <c r="G84" s="57">
        <v>0</v>
      </c>
      <c r="I84" s="57">
        <f>VLOOKUP(A84,'Adjust Budget 1'!$B$8:$H$1107,7,FALSE)</f>
        <v>0</v>
      </c>
      <c r="K84" s="59">
        <f t="shared" si="5"/>
        <v>0</v>
      </c>
    </row>
    <row r="85" spans="1:11" x14ac:dyDescent="0.2">
      <c r="A85" t="s">
        <v>929</v>
      </c>
      <c r="B85" t="s">
        <v>266</v>
      </c>
      <c r="C85" s="57">
        <f>VLOOKUP(A85,'Original vs Adjsuted Budget'!$B$1:$H$1098,6,FALSE)</f>
        <v>1650000</v>
      </c>
      <c r="E85" s="59">
        <f t="shared" si="4"/>
        <v>0</v>
      </c>
      <c r="F85" s="57"/>
      <c r="G85" s="57">
        <f>VLOOKUP(A85,'Original vs Adjsuted Budget'!$B$1:$H$1098,7,FALSE)</f>
        <v>1650000</v>
      </c>
      <c r="I85" s="57">
        <f>VLOOKUP(A85,'Adjust Budget 1'!$B$8:$H$1107,7,FALSE)</f>
        <v>2963177.91</v>
      </c>
      <c r="K85" s="59">
        <f t="shared" si="5"/>
        <v>-1313177.9100000001</v>
      </c>
    </row>
    <row r="86" spans="1:11" x14ac:dyDescent="0.2">
      <c r="A86" t="s">
        <v>930</v>
      </c>
      <c r="B86" t="s">
        <v>283</v>
      </c>
      <c r="C86" s="57">
        <f>VLOOKUP(A86,'Original vs Adjsuted Budget'!$B$1:$H$1098,6,FALSE)</f>
        <v>97080</v>
      </c>
      <c r="E86" s="59">
        <f t="shared" si="4"/>
        <v>147444.34666666668</v>
      </c>
      <c r="F86" s="57"/>
      <c r="G86" s="57">
        <f>VLOOKUP(A86,'Original vs Adjsuted Budget'!$B$1:$H$1098,7,FALSE)</f>
        <v>244524.34666666668</v>
      </c>
      <c r="I86" s="57">
        <f>VLOOKUP(A86,'Adjust Budget 1'!$B$8:$H$1107,7,FALSE)</f>
        <v>91696.63</v>
      </c>
      <c r="K86" s="59">
        <f t="shared" si="5"/>
        <v>152827.71666666667</v>
      </c>
    </row>
    <row r="87" spans="1:11" x14ac:dyDescent="0.2">
      <c r="A87" t="s">
        <v>931</v>
      </c>
      <c r="B87" t="s">
        <v>284</v>
      </c>
      <c r="C87" s="57">
        <f>VLOOKUP(A87,'Original vs Adjsuted Budget'!$B$1:$H$1098,6,FALSE)</f>
        <v>284620</v>
      </c>
      <c r="E87" s="59">
        <f t="shared" si="4"/>
        <v>915380</v>
      </c>
      <c r="F87" s="57"/>
      <c r="G87" s="57">
        <f>VLOOKUP(A87,'Original vs Adjsuted Budget'!$B$1:$H$1098,7,FALSE)</f>
        <v>1200000</v>
      </c>
      <c r="I87" s="57">
        <f>VLOOKUP(A87,'Adjust Budget 1'!$B$8:$H$1107,7,FALSE)</f>
        <v>62881.229999999996</v>
      </c>
      <c r="K87" s="59">
        <f t="shared" si="5"/>
        <v>1137118.77</v>
      </c>
    </row>
    <row r="88" spans="1:11" x14ac:dyDescent="0.2">
      <c r="A88" t="s">
        <v>932</v>
      </c>
      <c r="B88" t="s">
        <v>2931</v>
      </c>
      <c r="C88" s="57">
        <f>VLOOKUP(A88,'Original vs Adjsuted Budget'!$B$1:$H$1098,6,FALSE)</f>
        <v>0</v>
      </c>
      <c r="E88" s="59">
        <f t="shared" si="4"/>
        <v>21838.549333333332</v>
      </c>
      <c r="F88" s="57"/>
      <c r="G88" s="57">
        <f>VLOOKUP(A88,'Original vs Adjsuted Budget'!$B$1:$H$1098,7,FALSE)</f>
        <v>21838.549333333332</v>
      </c>
      <c r="I88" s="57">
        <f>VLOOKUP(A88,'Adjust Budget 1'!$B$8:$H$1107,7,FALSE)</f>
        <v>5118.41</v>
      </c>
      <c r="K88" s="59">
        <f t="shared" si="5"/>
        <v>16720.139333333333</v>
      </c>
    </row>
    <row r="89" spans="1:11" x14ac:dyDescent="0.2">
      <c r="A89" t="s">
        <v>933</v>
      </c>
      <c r="B89" t="s">
        <v>1587</v>
      </c>
      <c r="C89" s="57">
        <f>VLOOKUP(A89,'Original vs Adjsuted Budget'!$B$1:$H$1098,6,FALSE)</f>
        <v>452450</v>
      </c>
      <c r="E89" s="59">
        <f t="shared" si="4"/>
        <v>-252450</v>
      </c>
      <c r="F89" s="57"/>
      <c r="G89" s="57">
        <f>VLOOKUP(A89,'Original vs Adjsuted Budget'!$B$1:$H$1098,7,FALSE)</f>
        <v>200000</v>
      </c>
      <c r="I89" s="57">
        <f>VLOOKUP(A89,'Adjust Budget 1'!$B$8:$H$1107,7,FALSE)</f>
        <v>150150.71</v>
      </c>
      <c r="K89" s="59">
        <f t="shared" si="5"/>
        <v>49849.290000000008</v>
      </c>
    </row>
    <row r="90" spans="1:11" x14ac:dyDescent="0.2">
      <c r="A90" t="s">
        <v>934</v>
      </c>
      <c r="B90" t="s">
        <v>1588</v>
      </c>
      <c r="C90" s="57">
        <f>VLOOKUP(A90,'Original vs Adjsuted Budget'!$B$1:$H$1098,6,FALSE)</f>
        <v>82550</v>
      </c>
      <c r="E90" s="59">
        <f t="shared" si="4"/>
        <v>205347.97333333333</v>
      </c>
      <c r="F90" s="57"/>
      <c r="G90" s="57">
        <f>VLOOKUP(A90,'Original vs Adjsuted Budget'!$B$1:$H$1098,7,FALSE)</f>
        <v>287897.97333333333</v>
      </c>
      <c r="I90" s="57">
        <f>VLOOKUP(A90,'Adjust Budget 1'!$B$8:$H$1107,7,FALSE)</f>
        <v>32961.740000000005</v>
      </c>
      <c r="K90" s="59">
        <f t="shared" si="5"/>
        <v>254936.23333333334</v>
      </c>
    </row>
    <row r="91" spans="1:11" x14ac:dyDescent="0.2">
      <c r="A91" t="s">
        <v>935</v>
      </c>
      <c r="B91" t="s">
        <v>288</v>
      </c>
      <c r="C91" s="57">
        <f>VLOOKUP(A91,'Original vs Adjsuted Budget'!$B$1:$H$1098,6,FALSE)</f>
        <v>1018730</v>
      </c>
      <c r="E91" s="59">
        <f t="shared" si="4"/>
        <v>981270</v>
      </c>
      <c r="F91" s="57"/>
      <c r="G91" s="57">
        <f>VLOOKUP(A91,'Original vs Adjsuted Budget'!$B$1:$H$1098,7,FALSE)</f>
        <v>2000000</v>
      </c>
      <c r="I91" s="57">
        <f>VLOOKUP(A91,'Adjust Budget 1'!$B$8:$H$1107,7,FALSE)</f>
        <v>175438.6</v>
      </c>
      <c r="K91" s="59">
        <f t="shared" si="5"/>
        <v>1824561.4</v>
      </c>
    </row>
    <row r="92" spans="1:11" x14ac:dyDescent="0.2">
      <c r="A92" t="s">
        <v>936</v>
      </c>
      <c r="B92" t="s">
        <v>1589</v>
      </c>
      <c r="C92" s="57">
        <f>VLOOKUP(A92,'Original vs Adjsuted Budget'!$B$1:$H$1098,6,FALSE)</f>
        <v>30280</v>
      </c>
      <c r="E92" s="59">
        <f t="shared" si="4"/>
        <v>49996.906666666662</v>
      </c>
      <c r="F92" s="57"/>
      <c r="G92" s="57">
        <f>VLOOKUP(A92,'Original vs Adjsuted Budget'!$B$1:$H$1098,7,FALSE)</f>
        <v>80276.906666666662</v>
      </c>
      <c r="I92" s="57">
        <f>VLOOKUP(A92,'Adjust Budget 1'!$B$8:$H$1107,7,FALSE)</f>
        <v>30103.84</v>
      </c>
      <c r="K92" s="59">
        <f t="shared" si="5"/>
        <v>50173.066666666666</v>
      </c>
    </row>
    <row r="93" spans="1:11" x14ac:dyDescent="0.2">
      <c r="A93" t="s">
        <v>937</v>
      </c>
      <c r="B93" t="s">
        <v>1590</v>
      </c>
      <c r="C93" s="57">
        <f>VLOOKUP(A93,'Original vs Adjsuted Budget'!$B$1:$H$1098,6,FALSE)</f>
        <v>55440</v>
      </c>
      <c r="E93" s="59">
        <f t="shared" si="4"/>
        <v>-55440</v>
      </c>
      <c r="F93" s="57"/>
      <c r="G93" s="57">
        <f>VLOOKUP(A93,'Original vs Adjsuted Budget'!$B$1:$H$1098,7,FALSE)</f>
        <v>0</v>
      </c>
      <c r="I93" s="57">
        <f>VLOOKUP(A93,'Adjust Budget 1'!$B$8:$H$1107,7,FALSE)</f>
        <v>0</v>
      </c>
      <c r="K93" s="59">
        <f t="shared" si="5"/>
        <v>0</v>
      </c>
    </row>
    <row r="94" spans="1:11" x14ac:dyDescent="0.2">
      <c r="A94" t="s">
        <v>938</v>
      </c>
      <c r="B94" t="s">
        <v>2933</v>
      </c>
      <c r="C94" s="57">
        <f>VLOOKUP(A94,'Original vs Adjsuted Budget'!$B$1:$H$1098,6,FALSE)</f>
        <v>437940</v>
      </c>
      <c r="E94" s="59">
        <f t="shared" si="4"/>
        <v>-112940</v>
      </c>
      <c r="F94" s="57"/>
      <c r="G94" s="57">
        <f>VLOOKUP(A94,'Original vs Adjsuted Budget'!$B$1:$H$1098,7,FALSE)</f>
        <v>325000</v>
      </c>
      <c r="I94" s="57">
        <f>VLOOKUP(A94,'Adjust Budget 1'!$B$8:$H$1107,7,FALSE)</f>
        <v>202646.85</v>
      </c>
      <c r="K94" s="59">
        <f t="shared" si="5"/>
        <v>122353.15</v>
      </c>
    </row>
    <row r="95" spans="1:11" x14ac:dyDescent="0.2">
      <c r="A95" t="s">
        <v>939</v>
      </c>
      <c r="B95" t="s">
        <v>2936</v>
      </c>
      <c r="C95" s="57">
        <f>VLOOKUP(A95,'Original vs Adjsuted Budget'!$B$1:$H$1098,6,FALSE)</f>
        <v>104620</v>
      </c>
      <c r="E95" s="59">
        <f t="shared" si="4"/>
        <v>-104620</v>
      </c>
      <c r="F95" s="57"/>
      <c r="G95" s="57">
        <f>VLOOKUP(A95,'Original vs Adjsuted Budget'!$B$1:$H$1098,7,FALSE)</f>
        <v>0</v>
      </c>
      <c r="I95" s="57">
        <f>VLOOKUP(A95,'Adjust Budget 1'!$B$8:$H$1107,7,FALSE)</f>
        <v>0</v>
      </c>
      <c r="K95" s="59">
        <f t="shared" si="5"/>
        <v>0</v>
      </c>
    </row>
    <row r="96" spans="1:11" x14ac:dyDescent="0.2">
      <c r="A96" t="s">
        <v>940</v>
      </c>
      <c r="B96" t="s">
        <v>1591</v>
      </c>
      <c r="C96" s="57">
        <f>VLOOKUP(A96,'Original vs Adjsuted Budget'!$B$1:$H$1098,6,FALSE)</f>
        <v>117260</v>
      </c>
      <c r="E96" s="59">
        <f t="shared" si="4"/>
        <v>177214.98666666663</v>
      </c>
      <c r="F96" s="57"/>
      <c r="G96" s="57">
        <f>VLOOKUP(A96,'Original vs Adjsuted Budget'!$B$1:$H$1098,7,FALSE)</f>
        <v>294474.98666666663</v>
      </c>
      <c r="I96" s="57">
        <f>VLOOKUP(A96,'Adjust Budget 1'!$B$8:$H$1107,7,FALSE)</f>
        <v>110428.12</v>
      </c>
      <c r="K96" s="59">
        <f t="shared" si="5"/>
        <v>184046.86666666664</v>
      </c>
    </row>
    <row r="97" spans="1:11" x14ac:dyDescent="0.2">
      <c r="A97" t="s">
        <v>941</v>
      </c>
      <c r="B97" t="s">
        <v>1592</v>
      </c>
      <c r="C97" s="57">
        <f>VLOOKUP(A97,'Original vs Adjsuted Budget'!$B$1:$H$1098,6,FALSE)</f>
        <v>8510</v>
      </c>
      <c r="E97" s="59">
        <f t="shared" si="4"/>
        <v>-8510</v>
      </c>
      <c r="F97" s="57"/>
      <c r="G97" s="57">
        <f>VLOOKUP(A97,'Original vs Adjsuted Budget'!$B$1:$H$1098,7,FALSE)</f>
        <v>0</v>
      </c>
      <c r="I97" s="57">
        <f>VLOOKUP(A97,'Adjust Budget 1'!$B$8:$H$1107,7,FALSE)</f>
        <v>0</v>
      </c>
      <c r="K97" s="59">
        <f t="shared" si="5"/>
        <v>0</v>
      </c>
    </row>
    <row r="98" spans="1:11" x14ac:dyDescent="0.2">
      <c r="A98" t="s">
        <v>942</v>
      </c>
      <c r="B98" t="s">
        <v>1593</v>
      </c>
      <c r="C98" s="57">
        <f>VLOOKUP(A98,'Original vs Adjsuted Budget'!$B$1:$H$1098,6,FALSE)</f>
        <v>4930</v>
      </c>
      <c r="E98" s="59">
        <f t="shared" si="4"/>
        <v>4266.8533333333326</v>
      </c>
      <c r="F98" s="57"/>
      <c r="G98" s="57">
        <f>VLOOKUP(A98,'Original vs Adjsuted Budget'!$B$1:$H$1098,7,FALSE)</f>
        <v>9196.8533333333326</v>
      </c>
      <c r="I98" s="57">
        <f>VLOOKUP(A98,'Adjust Budget 1'!$B$8:$H$1107,7,FALSE)</f>
        <v>3448.82</v>
      </c>
      <c r="K98" s="59">
        <f t="shared" si="5"/>
        <v>5748.0333333333328</v>
      </c>
    </row>
    <row r="99" spans="1:11" x14ac:dyDescent="0.2">
      <c r="A99" t="s">
        <v>943</v>
      </c>
      <c r="B99" t="s">
        <v>2938</v>
      </c>
      <c r="C99" s="57">
        <f>VLOOKUP(A99,'Original vs Adjsuted Budget'!$B$1:$H$1098,6,FALSE)</f>
        <v>304420</v>
      </c>
      <c r="E99" s="59">
        <f t="shared" si="4"/>
        <v>-304420</v>
      </c>
      <c r="F99" s="57"/>
      <c r="G99" s="57">
        <f>VLOOKUP(A99,'Original vs Adjsuted Budget'!$B$1:$H$1098,7,FALSE)</f>
        <v>0</v>
      </c>
      <c r="I99" s="57">
        <f>VLOOKUP(A99,'Adjust Budget 1'!$B$8:$H$1107,7,FALSE)</f>
        <v>0</v>
      </c>
      <c r="K99" s="59">
        <f t="shared" si="5"/>
        <v>0</v>
      </c>
    </row>
    <row r="100" spans="1:11" x14ac:dyDescent="0.2">
      <c r="A100" t="s">
        <v>944</v>
      </c>
      <c r="B100" t="s">
        <v>1572</v>
      </c>
      <c r="C100" s="57">
        <f>VLOOKUP(A100,'Original vs Adjsuted Budget'!$B$1:$H$1098,6,FALSE)</f>
        <v>8650</v>
      </c>
      <c r="E100" s="59">
        <f t="shared" ref="E100:E134" si="6">G100-C100</f>
        <v>-7642.1866666666665</v>
      </c>
      <c r="F100" s="57"/>
      <c r="G100" s="57">
        <f>VLOOKUP(A100,'Original vs Adjsuted Budget'!$B$1:$H$1098,7,FALSE)</f>
        <v>1007.8133333333333</v>
      </c>
      <c r="I100" s="57">
        <f>VLOOKUP(A100,'Adjust Budget 1'!$B$8:$H$1107,7,FALSE)</f>
        <v>377.93</v>
      </c>
      <c r="K100" s="59">
        <f t="shared" ref="K100:K134" si="7">G100-I100</f>
        <v>629.88333333333321</v>
      </c>
    </row>
    <row r="101" spans="1:11" x14ac:dyDescent="0.2">
      <c r="A101" t="s">
        <v>945</v>
      </c>
      <c r="B101" t="s">
        <v>1594</v>
      </c>
      <c r="C101" s="57">
        <f>VLOOKUP(A101,'Original vs Adjsuted Budget'!$B$1:$H$1098,6,FALSE)</f>
        <v>8440</v>
      </c>
      <c r="E101" s="59">
        <f t="shared" si="6"/>
        <v>-4827.6000000000004</v>
      </c>
      <c r="F101" s="57"/>
      <c r="G101" s="57">
        <f>VLOOKUP(A101,'Original vs Adjsuted Budget'!$B$1:$H$1098,7,FALSE)</f>
        <v>3612.4</v>
      </c>
      <c r="I101" s="57">
        <f>VLOOKUP(A101,'Adjust Budget 1'!$B$8:$H$1107,7,FALSE)</f>
        <v>1354.65</v>
      </c>
      <c r="K101" s="59">
        <f t="shared" si="7"/>
        <v>2257.75</v>
      </c>
    </row>
    <row r="102" spans="1:11" x14ac:dyDescent="0.2">
      <c r="A102" t="s">
        <v>946</v>
      </c>
      <c r="B102" t="s">
        <v>1595</v>
      </c>
      <c r="C102" s="57">
        <f>VLOOKUP(A102,'Original vs Adjsuted Budget'!$B$1:$H$1098,6,FALSE)</f>
        <v>59030</v>
      </c>
      <c r="E102" s="59">
        <f t="shared" si="6"/>
        <v>-14030</v>
      </c>
      <c r="F102" s="57"/>
      <c r="G102" s="57">
        <f>VLOOKUP(A102,'Original vs Adjsuted Budget'!$B$1:$H$1098,7,FALSE)</f>
        <v>45000</v>
      </c>
      <c r="I102" s="57">
        <f>VLOOKUP(A102,'Adjust Budget 1'!$B$8:$H$1107,7,FALSE)</f>
        <v>19358.919999999998</v>
      </c>
      <c r="K102" s="59">
        <f t="shared" si="7"/>
        <v>25641.08</v>
      </c>
    </row>
    <row r="103" spans="1:11" x14ac:dyDescent="0.2">
      <c r="A103" t="s">
        <v>947</v>
      </c>
      <c r="B103" t="s">
        <v>1596</v>
      </c>
      <c r="C103" s="57">
        <f>VLOOKUP(A103,'Original vs Adjsuted Budget'!$B$1:$H$1098,6,FALSE)</f>
        <v>112940</v>
      </c>
      <c r="E103" s="59">
        <f t="shared" si="6"/>
        <v>52060</v>
      </c>
      <c r="F103" s="57"/>
      <c r="G103" s="57">
        <f>VLOOKUP(A103,'Original vs Adjsuted Budget'!$B$1:$H$1098,7,FALSE)</f>
        <v>165000</v>
      </c>
      <c r="I103" s="57">
        <f>VLOOKUP(A103,'Adjust Budget 1'!$B$8:$H$1107,7,FALSE)</f>
        <v>81309.119999999995</v>
      </c>
      <c r="K103" s="59">
        <f t="shared" si="7"/>
        <v>83690.880000000005</v>
      </c>
    </row>
    <row r="104" spans="1:11" x14ac:dyDescent="0.2">
      <c r="A104" t="s">
        <v>948</v>
      </c>
      <c r="B104" t="s">
        <v>1597</v>
      </c>
      <c r="C104" s="57">
        <f>VLOOKUP(A104,'Original vs Adjsuted Budget'!$B$1:$H$1098,6,FALSE)</f>
        <v>1070</v>
      </c>
      <c r="E104" s="59">
        <f t="shared" si="6"/>
        <v>9930</v>
      </c>
      <c r="F104" s="57"/>
      <c r="G104" s="57">
        <f>VLOOKUP(A104,'Original vs Adjsuted Budget'!$B$1:$H$1098,7,FALSE)</f>
        <v>11000</v>
      </c>
      <c r="I104" s="57">
        <f>VLOOKUP(A104,'Adjust Budget 1'!$B$8:$H$1107,7,FALSE)</f>
        <v>6190.91</v>
      </c>
      <c r="K104" s="59">
        <f t="shared" si="7"/>
        <v>4809.09</v>
      </c>
    </row>
    <row r="105" spans="1:11" x14ac:dyDescent="0.2">
      <c r="A105" t="s">
        <v>949</v>
      </c>
      <c r="B105" t="s">
        <v>2942</v>
      </c>
      <c r="C105" s="57">
        <f>VLOOKUP(A105,'Original vs Adjsuted Budget'!$B$1:$H$1098,6,FALSE)</f>
        <v>568960</v>
      </c>
      <c r="E105" s="59">
        <f t="shared" si="6"/>
        <v>431040</v>
      </c>
      <c r="F105" s="57"/>
      <c r="G105" s="57">
        <f>VLOOKUP(A105,'Original vs Adjsuted Budget'!$B$1:$H$1098,7,FALSE)</f>
        <v>1000000</v>
      </c>
      <c r="I105" s="57">
        <f>VLOOKUP(A105,'Adjust Budget 1'!$B$8:$H$1107,7,FALSE)</f>
        <v>805116.28</v>
      </c>
      <c r="K105" s="59">
        <f t="shared" si="7"/>
        <v>194883.71999999997</v>
      </c>
    </row>
    <row r="106" spans="1:11" x14ac:dyDescent="0.2">
      <c r="A106" t="s">
        <v>950</v>
      </c>
      <c r="B106" t="s">
        <v>1598</v>
      </c>
      <c r="C106" s="57">
        <f>VLOOKUP(A106,'Original vs Adjsuted Budget'!$B$1:$H$1098,6,FALSE)</f>
        <v>488060</v>
      </c>
      <c r="E106" s="59">
        <f t="shared" si="6"/>
        <v>-313615.01333333331</v>
      </c>
      <c r="F106" s="57"/>
      <c r="G106" s="57">
        <f>VLOOKUP(A106,'Original vs Adjsuted Budget'!$B$1:$H$1098,7,FALSE)</f>
        <v>174444.98666666666</v>
      </c>
      <c r="I106" s="57">
        <f>VLOOKUP(A106,'Adjust Budget 1'!$B$8:$H$1107,7,FALSE)</f>
        <v>65416.87</v>
      </c>
      <c r="K106" s="59">
        <f t="shared" si="7"/>
        <v>109028.11666666667</v>
      </c>
    </row>
    <row r="107" spans="1:11" x14ac:dyDescent="0.2">
      <c r="A107" t="s">
        <v>951</v>
      </c>
      <c r="B107" t="s">
        <v>1599</v>
      </c>
      <c r="C107" s="57">
        <f>VLOOKUP(A107,'Original vs Adjsuted Budget'!$B$1:$H$1098,6,FALSE)</f>
        <v>1234380</v>
      </c>
      <c r="E107" s="59">
        <f t="shared" si="6"/>
        <v>146921.71999999997</v>
      </c>
      <c r="F107" s="57"/>
      <c r="G107" s="57">
        <f>VLOOKUP(A107,'Original vs Adjsuted Budget'!$B$1:$H$1098,7,FALSE)</f>
        <v>1381301.72</v>
      </c>
      <c r="I107" s="57">
        <f>VLOOKUP(A107,'Adjust Budget 1'!$B$8:$H$1107,7,FALSE)</f>
        <v>690650.86</v>
      </c>
      <c r="K107" s="59">
        <f t="shared" si="7"/>
        <v>690650.86</v>
      </c>
    </row>
    <row r="108" spans="1:11" x14ac:dyDescent="0.2">
      <c r="A108" t="s">
        <v>952</v>
      </c>
      <c r="B108" t="s">
        <v>2943</v>
      </c>
      <c r="C108" s="57">
        <f>VLOOKUP(A108,'Original vs Adjsuted Budget'!$B$1:$H$1098,6,FALSE)</f>
        <v>90</v>
      </c>
      <c r="E108" s="59">
        <f t="shared" si="6"/>
        <v>5547.4133333333339</v>
      </c>
      <c r="F108" s="57"/>
      <c r="G108" s="57">
        <f>VLOOKUP(A108,'Original vs Adjsuted Budget'!$B$1:$H$1098,7,FALSE)</f>
        <v>5637.4133333333339</v>
      </c>
      <c r="I108" s="57">
        <f>VLOOKUP(A108,'Adjust Budget 1'!$B$8:$H$1107,7,FALSE)</f>
        <v>2114.0300000000002</v>
      </c>
      <c r="K108" s="59">
        <f t="shared" si="7"/>
        <v>3523.3833333333337</v>
      </c>
    </row>
    <row r="109" spans="1:11" x14ac:dyDescent="0.2">
      <c r="A109" t="s">
        <v>953</v>
      </c>
      <c r="B109" t="s">
        <v>1600</v>
      </c>
      <c r="C109" s="57">
        <f>VLOOKUP(A109,'Original vs Adjsuted Budget'!$B$1:$H$1098,6,FALSE)</f>
        <v>620</v>
      </c>
      <c r="E109" s="59">
        <f t="shared" si="6"/>
        <v>-620</v>
      </c>
      <c r="F109" s="57"/>
      <c r="G109" s="57">
        <f>VLOOKUP(A109,'Original vs Adjsuted Budget'!$B$1:$H$1098,7,FALSE)</f>
        <v>0</v>
      </c>
      <c r="I109" s="57">
        <f>VLOOKUP(A109,'Adjust Budget 1'!$B$8:$H$1107,7,FALSE)</f>
        <v>0</v>
      </c>
      <c r="K109" s="59">
        <f t="shared" si="7"/>
        <v>0</v>
      </c>
    </row>
    <row r="110" spans="1:11" x14ac:dyDescent="0.2">
      <c r="A110" t="s">
        <v>954</v>
      </c>
      <c r="B110" t="s">
        <v>1601</v>
      </c>
      <c r="C110" s="57">
        <f>VLOOKUP(A110,'Original vs Adjsuted Budget'!$B$1:$H$1098,6,FALSE)</f>
        <v>331490</v>
      </c>
      <c r="E110" s="59">
        <f t="shared" si="6"/>
        <v>2510</v>
      </c>
      <c r="F110" s="57"/>
      <c r="G110" s="57">
        <f>VLOOKUP(A110,'Original vs Adjsuted Budget'!$B$1:$H$1098,7,FALSE)</f>
        <v>334000</v>
      </c>
      <c r="I110" s="57">
        <f>VLOOKUP(A110,'Adjust Budget 1'!$B$8:$H$1107,7,FALSE)</f>
        <v>0</v>
      </c>
      <c r="K110" s="59">
        <f t="shared" si="7"/>
        <v>334000</v>
      </c>
    </row>
    <row r="111" spans="1:11" x14ac:dyDescent="0.2">
      <c r="A111" t="s">
        <v>955</v>
      </c>
      <c r="B111" t="s">
        <v>1602</v>
      </c>
      <c r="C111" s="57">
        <f>VLOOKUP(A111,'Original vs Adjsuted Budget'!$B$1:$H$1098,6,FALSE)</f>
        <v>2082300</v>
      </c>
      <c r="E111" s="59">
        <f t="shared" si="6"/>
        <v>22008.639999999665</v>
      </c>
      <c r="F111" s="57"/>
      <c r="G111" s="57">
        <f>VLOOKUP(A111,'Original vs Adjsuted Budget'!$B$1:$H$1098,7,FALSE)</f>
        <v>2104308.6399999997</v>
      </c>
      <c r="I111" s="57">
        <f>VLOOKUP(A111,'Adjust Budget 1'!$B$8:$H$1107,7,FALSE)</f>
        <v>789115.74</v>
      </c>
      <c r="K111" s="59">
        <f t="shared" si="7"/>
        <v>1315192.8999999997</v>
      </c>
    </row>
    <row r="112" spans="1:11" x14ac:dyDescent="0.2">
      <c r="A112" t="s">
        <v>956</v>
      </c>
      <c r="B112" t="s">
        <v>1573</v>
      </c>
      <c r="C112" s="57">
        <f>VLOOKUP(A112,'Original vs Adjsuted Budget'!$B$1:$H$1098,6,FALSE)</f>
        <v>20340</v>
      </c>
      <c r="E112" s="59">
        <f t="shared" si="6"/>
        <v>-20340</v>
      </c>
      <c r="F112" s="57"/>
      <c r="G112" s="57">
        <f>VLOOKUP(A112,'Original vs Adjsuted Budget'!$B$1:$H$1098,7,FALSE)</f>
        <v>0</v>
      </c>
      <c r="I112" s="57">
        <f>VLOOKUP(A112,'Adjust Budget 1'!$B$8:$H$1107,7,FALSE)</f>
        <v>0</v>
      </c>
      <c r="K112" s="59">
        <f t="shared" si="7"/>
        <v>0</v>
      </c>
    </row>
    <row r="113" spans="1:11" x14ac:dyDescent="0.2">
      <c r="A113" t="s">
        <v>957</v>
      </c>
      <c r="B113" t="s">
        <v>1603</v>
      </c>
      <c r="C113" s="57">
        <f>VLOOKUP(A113,'Original vs Adjsuted Budget'!$B$1:$H$1098,6,FALSE)</f>
        <v>50920</v>
      </c>
      <c r="E113" s="59">
        <f t="shared" si="6"/>
        <v>-50920</v>
      </c>
      <c r="F113" s="57"/>
      <c r="G113" s="57">
        <f>VLOOKUP(A113,'Original vs Adjsuted Budget'!$B$1:$H$1098,7,FALSE)</f>
        <v>0</v>
      </c>
      <c r="I113" s="57">
        <f>VLOOKUP(A113,'Adjust Budget 1'!$B$8:$H$1107,7,FALSE)</f>
        <v>0</v>
      </c>
      <c r="K113" s="59">
        <f t="shared" si="7"/>
        <v>0</v>
      </c>
    </row>
    <row r="114" spans="1:11" x14ac:dyDescent="0.2">
      <c r="A114" t="s">
        <v>958</v>
      </c>
      <c r="B114" t="s">
        <v>1604</v>
      </c>
      <c r="C114" s="57">
        <f>VLOOKUP(A114,'Original vs Adjsuted Budget'!$B$1:$H$1098,6,FALSE)</f>
        <v>110</v>
      </c>
      <c r="E114" s="59">
        <f t="shared" si="6"/>
        <v>0</v>
      </c>
      <c r="F114" s="57"/>
      <c r="G114" s="57">
        <f>VLOOKUP(A114,'Original vs Adjsuted Budget'!$B$1:$H$1098,7,FALSE)</f>
        <v>110</v>
      </c>
      <c r="I114" s="57">
        <f>VLOOKUP(A114,'Adjust Budget 1'!$B$8:$H$1107,7,FALSE)</f>
        <v>43784.4</v>
      </c>
      <c r="K114" s="59">
        <f t="shared" si="7"/>
        <v>-43674.400000000001</v>
      </c>
    </row>
    <row r="115" spans="1:11" x14ac:dyDescent="0.2">
      <c r="A115" t="s">
        <v>959</v>
      </c>
      <c r="B115" t="s">
        <v>2905</v>
      </c>
      <c r="C115" s="57">
        <f>VLOOKUP(A115,'Original vs Adjsuted Budget'!$B$1:$H$1098,6,FALSE)</f>
        <v>44850</v>
      </c>
      <c r="E115" s="59">
        <f t="shared" si="6"/>
        <v>0</v>
      </c>
      <c r="F115" s="57"/>
      <c r="G115" s="57">
        <f>VLOOKUP(A115,'Original vs Adjsuted Budget'!$B$1:$H$1098,7,FALSE)</f>
        <v>44850</v>
      </c>
      <c r="I115" s="57">
        <f>VLOOKUP(A115,'Adjust Budget 1'!$B$8:$H$1107,7,FALSE)</f>
        <v>0</v>
      </c>
      <c r="K115" s="59">
        <f t="shared" si="7"/>
        <v>44850</v>
      </c>
    </row>
    <row r="116" spans="1:11" x14ac:dyDescent="0.2">
      <c r="A116" t="s">
        <v>960</v>
      </c>
      <c r="B116" t="s">
        <v>2905</v>
      </c>
      <c r="C116" s="57">
        <f>VLOOKUP(A116,'Original vs Adjsuted Budget'!$B$1:$H$1098,6,FALSE)</f>
        <v>36170</v>
      </c>
      <c r="E116" s="59">
        <f t="shared" si="6"/>
        <v>0</v>
      </c>
      <c r="F116" s="57"/>
      <c r="G116" s="57">
        <f>VLOOKUP(A116,'Original vs Adjsuted Budget'!$B$1:$H$1098,7,FALSE)</f>
        <v>36170</v>
      </c>
      <c r="I116" s="57">
        <f>VLOOKUP(A116,'Adjust Budget 1'!$B$8:$H$1107,7,FALSE)</f>
        <v>0</v>
      </c>
      <c r="K116" s="59">
        <f t="shared" si="7"/>
        <v>36170</v>
      </c>
    </row>
    <row r="117" spans="1:11" x14ac:dyDescent="0.2">
      <c r="A117" t="s">
        <v>961</v>
      </c>
      <c r="B117" t="s">
        <v>1605</v>
      </c>
      <c r="C117" s="57">
        <f>VLOOKUP(A117,'Original vs Adjsuted Budget'!$B$1:$H$1098,6,FALSE)</f>
        <v>-5059720</v>
      </c>
      <c r="E117" s="59">
        <f t="shared" si="6"/>
        <v>-1898140.7000000002</v>
      </c>
      <c r="F117" s="57"/>
      <c r="G117" s="57">
        <f>VLOOKUP(A117,'Original vs Adjsuted Budget'!$B$1:$H$1098,7,FALSE)</f>
        <v>-6957860.7000000002</v>
      </c>
      <c r="I117" s="57">
        <f>VLOOKUP(A117,'Adjust Budget 1'!$B$8:$H$1107,7,FALSE)</f>
        <v>-3478930.35</v>
      </c>
      <c r="K117" s="59">
        <f t="shared" si="7"/>
        <v>-3478930.35</v>
      </c>
    </row>
    <row r="118" spans="1:11" x14ac:dyDescent="0.2">
      <c r="A118" t="s">
        <v>962</v>
      </c>
      <c r="B118" t="s">
        <v>1606</v>
      </c>
      <c r="C118" s="57">
        <f>VLOOKUP(A118,'Original vs Adjsuted Budget'!$B$1:$H$1098,6,FALSE)</f>
        <v>-722830</v>
      </c>
      <c r="E118" s="59">
        <f t="shared" si="6"/>
        <v>-358688.10000000009</v>
      </c>
      <c r="F118" s="57"/>
      <c r="G118" s="57">
        <f>VLOOKUP(A118,'Original vs Adjsuted Budget'!$B$1:$H$1098,7,FALSE)</f>
        <v>-1081518.1000000001</v>
      </c>
      <c r="I118" s="57">
        <f>VLOOKUP(A118,'Adjust Budget 1'!$B$8:$H$1107,7,FALSE)</f>
        <v>-540759.05000000005</v>
      </c>
      <c r="K118" s="59">
        <f t="shared" si="7"/>
        <v>-540759.05000000005</v>
      </c>
    </row>
    <row r="119" spans="1:11" x14ac:dyDescent="0.2">
      <c r="A119" t="s">
        <v>963</v>
      </c>
      <c r="B119" t="s">
        <v>1607</v>
      </c>
      <c r="C119" s="57">
        <f>VLOOKUP(A119,'Original vs Adjsuted Budget'!$B$1:$H$1098,6,FALSE)</f>
        <v>1934400</v>
      </c>
      <c r="E119" s="59">
        <f t="shared" si="6"/>
        <v>565600</v>
      </c>
      <c r="F119" s="57"/>
      <c r="G119" s="57">
        <f>VLOOKUP(A119,'Original vs Adjsuted Budget'!$B$1:$H$1098,7,FALSE)</f>
        <v>2500000</v>
      </c>
      <c r="I119" s="57">
        <f>VLOOKUP(A119,'Adjust Budget 1'!$B$8:$H$1107,7,FALSE)</f>
        <v>1725164.55</v>
      </c>
      <c r="K119" s="59">
        <f t="shared" si="7"/>
        <v>774835.45</v>
      </c>
    </row>
    <row r="120" spans="1:11" x14ac:dyDescent="0.2">
      <c r="A120" t="s">
        <v>964</v>
      </c>
      <c r="B120" t="s">
        <v>1608</v>
      </c>
      <c r="C120" s="57">
        <f>VLOOKUP(A120,'Original vs Adjsuted Budget'!$B$1:$H$1098,6,FALSE)</f>
        <v>-240790</v>
      </c>
      <c r="E120" s="59">
        <f t="shared" si="6"/>
        <v>76889.5</v>
      </c>
      <c r="F120" s="57"/>
      <c r="G120" s="57">
        <f>VLOOKUP(A120,'Original vs Adjsuted Budget'!$B$1:$H$1098,7,FALSE)</f>
        <v>-163900.5</v>
      </c>
      <c r="I120" s="57">
        <f>VLOOKUP(A120,'Adjust Budget 1'!$B$8:$H$1107,7,FALSE)</f>
        <v>-81950.25</v>
      </c>
      <c r="K120" s="59">
        <f t="shared" si="7"/>
        <v>-81950.25</v>
      </c>
    </row>
    <row r="121" spans="1:11" x14ac:dyDescent="0.2">
      <c r="A121" t="s">
        <v>965</v>
      </c>
      <c r="B121" t="s">
        <v>684</v>
      </c>
      <c r="C121" s="57">
        <f>VLOOKUP(A121,'Original vs Adjsuted Budget'!$B$1:$H$1098,6,FALSE)</f>
        <v>-5179870</v>
      </c>
      <c r="E121" s="59">
        <f t="shared" si="6"/>
        <v>-2523317.7999999998</v>
      </c>
      <c r="F121" s="57"/>
      <c r="G121" s="57">
        <f>VLOOKUP(A121,'Original vs Adjsuted Budget'!$B$1:$H$1098,7,FALSE)</f>
        <v>-7703187.7999999998</v>
      </c>
      <c r="I121" s="57">
        <f>VLOOKUP(A121,'Adjust Budget 1'!$B$8:$H$1107,7,FALSE)</f>
        <v>-3851593.9</v>
      </c>
      <c r="K121" s="59">
        <f t="shared" si="7"/>
        <v>-3851593.9</v>
      </c>
    </row>
    <row r="122" spans="1:11" x14ac:dyDescent="0.2">
      <c r="A122" t="s">
        <v>966</v>
      </c>
      <c r="B122" t="s">
        <v>2947</v>
      </c>
      <c r="C122" s="57">
        <f>VLOOKUP(A122,'Original vs Adjsuted Budget'!$B$1:$H$1098,6,FALSE)</f>
        <v>-66110</v>
      </c>
      <c r="E122" s="59">
        <f t="shared" si="6"/>
        <v>0</v>
      </c>
      <c r="F122" s="57"/>
      <c r="G122" s="57">
        <f>VLOOKUP(A122,'Original vs Adjsuted Budget'!$B$1:$H$1098,7,FALSE)</f>
        <v>-66110</v>
      </c>
      <c r="I122" s="57">
        <f>VLOOKUP(A122,'Adjust Budget 1'!$B$8:$H$1107,7,FALSE)</f>
        <v>0</v>
      </c>
      <c r="K122" s="59">
        <f t="shared" si="7"/>
        <v>-66110</v>
      </c>
    </row>
    <row r="123" spans="1:11" x14ac:dyDescent="0.2">
      <c r="A123" t="s">
        <v>967</v>
      </c>
      <c r="B123" t="s">
        <v>1609</v>
      </c>
      <c r="C123" s="57">
        <f>VLOOKUP(A123,'Original vs Adjsuted Budget'!$B$1:$H$1098,6,FALSE)</f>
        <v>-2470</v>
      </c>
      <c r="E123" s="59">
        <f t="shared" si="6"/>
        <v>-3706.2200000000003</v>
      </c>
      <c r="F123" s="57"/>
      <c r="G123" s="57">
        <f>VLOOKUP(A123,'Original vs Adjsuted Budget'!$B$1:$H$1098,7,FALSE)</f>
        <v>-6176.22</v>
      </c>
      <c r="I123" s="57">
        <f>VLOOKUP(A123,'Adjust Budget 1'!$B$8:$H$1107,7,FALSE)</f>
        <v>-3088.11</v>
      </c>
      <c r="K123" s="59">
        <f t="shared" si="7"/>
        <v>-3088.11</v>
      </c>
    </row>
    <row r="124" spans="1:11" x14ac:dyDescent="0.2">
      <c r="A124" t="s">
        <v>968</v>
      </c>
      <c r="B124" t="s">
        <v>1610</v>
      </c>
      <c r="C124" s="57">
        <f>VLOOKUP(A124,'Original vs Adjsuted Budget'!$B$1:$H$1098,6,FALSE)</f>
        <v>-2400</v>
      </c>
      <c r="E124" s="59">
        <f t="shared" si="6"/>
        <v>-496052.45999999996</v>
      </c>
      <c r="F124" s="57"/>
      <c r="G124" s="57">
        <f>VLOOKUP(A124,'Original vs Adjsuted Budget'!$B$1:$H$1098,7,FALSE)</f>
        <v>-498452.45999999996</v>
      </c>
      <c r="I124" s="57">
        <f>VLOOKUP(A124,'Adjust Budget 1'!$B$8:$H$1107,7,FALSE)</f>
        <v>-249226.22999999998</v>
      </c>
      <c r="K124" s="59">
        <f t="shared" si="7"/>
        <v>-249226.22999999998</v>
      </c>
    </row>
    <row r="125" spans="1:11" x14ac:dyDescent="0.2">
      <c r="A125" t="s">
        <v>969</v>
      </c>
      <c r="B125" t="s">
        <v>388</v>
      </c>
      <c r="C125" s="57">
        <f>VLOOKUP(A125,'Original vs Adjsuted Budget'!$B$1:$H$1098,6,FALSE)</f>
        <v>-9150</v>
      </c>
      <c r="E125" s="59">
        <f t="shared" si="6"/>
        <v>224.69000000000051</v>
      </c>
      <c r="F125" s="57"/>
      <c r="G125" s="57">
        <f>VLOOKUP(A125,'Original vs Adjsuted Budget'!$B$1:$H$1098,7,FALSE)</f>
        <v>-8925.31</v>
      </c>
      <c r="I125" s="57">
        <f>VLOOKUP(A125,'Adjust Budget 1'!$B$8:$H$1107,7,FALSE)</f>
        <v>-8925.31</v>
      </c>
      <c r="K125" s="59">
        <f t="shared" si="7"/>
        <v>0</v>
      </c>
    </row>
    <row r="126" spans="1:11" x14ac:dyDescent="0.2">
      <c r="A126" t="s">
        <v>970</v>
      </c>
      <c r="B126" t="s">
        <v>1611</v>
      </c>
      <c r="C126" s="57">
        <f>VLOOKUP(A126,'Original vs Adjsuted Budget'!$B$1:$H$1098,6,FALSE)</f>
        <v>-1161590</v>
      </c>
      <c r="E126" s="59">
        <f t="shared" si="6"/>
        <v>-514809.68999999994</v>
      </c>
      <c r="F126" s="57"/>
      <c r="G126" s="57">
        <f>VLOOKUP(A126,'Original vs Adjsuted Budget'!$B$1:$H$1098,7,FALSE)</f>
        <v>-1676399.69</v>
      </c>
      <c r="I126" s="57">
        <f>VLOOKUP(A126,'Adjust Budget 1'!$B$8:$H$1107,7,FALSE)</f>
        <v>0</v>
      </c>
      <c r="K126" s="59">
        <f t="shared" si="7"/>
        <v>-1676399.69</v>
      </c>
    </row>
    <row r="127" spans="1:11" x14ac:dyDescent="0.2">
      <c r="A127" t="s">
        <v>971</v>
      </c>
      <c r="B127" t="s">
        <v>1612</v>
      </c>
      <c r="C127" s="57">
        <f>VLOOKUP(A127,'Original vs Adjsuted Budget'!$B$1:$H$1098,6,FALSE)</f>
        <v>-15217240</v>
      </c>
      <c r="E127" s="59">
        <f t="shared" si="6"/>
        <v>15217240</v>
      </c>
      <c r="F127" s="57"/>
      <c r="G127" s="57">
        <f>VLOOKUP(A127,'Original vs Adjsuted Budget'!$B$1:$H$1098,7,FALSE)</f>
        <v>0</v>
      </c>
      <c r="I127" s="57">
        <f>VLOOKUP(A127,'Adjust Budget 1'!$B$8:$H$1107,7,FALSE)</f>
        <v>-29778428.149999999</v>
      </c>
      <c r="K127" s="59">
        <f t="shared" si="7"/>
        <v>29778428.149999999</v>
      </c>
    </row>
    <row r="128" spans="1:11" x14ac:dyDescent="0.2">
      <c r="A128" t="s">
        <v>972</v>
      </c>
      <c r="B128" t="s">
        <v>394</v>
      </c>
      <c r="C128" s="57">
        <f>VLOOKUP(A128,'Original vs Adjsuted Budget'!$B$1:$H$1098,6,FALSE)</f>
        <v>-1650000</v>
      </c>
      <c r="E128" s="59">
        <f t="shared" si="6"/>
        <v>0</v>
      </c>
      <c r="F128" s="57"/>
      <c r="G128" s="57">
        <f>VLOOKUP(A128,'Original vs Adjsuted Budget'!$B$1:$H$1098,7,FALSE)</f>
        <v>-1650000</v>
      </c>
      <c r="I128" s="57">
        <f>VLOOKUP(A128,'Adjust Budget 1'!$B$8:$H$1107,7,FALSE)</f>
        <v>0</v>
      </c>
      <c r="K128" s="59">
        <f t="shared" si="7"/>
        <v>-1650000</v>
      </c>
    </row>
    <row r="129" spans="1:11" x14ac:dyDescent="0.2">
      <c r="A129" t="s">
        <v>973</v>
      </c>
      <c r="B129" t="s">
        <v>1574</v>
      </c>
      <c r="C129" s="57">
        <f>VLOOKUP(A129,'Original vs Adjsuted Budget'!$B$1:$H$1098,6,FALSE)</f>
        <v>-742370</v>
      </c>
      <c r="E129" s="59">
        <f t="shared" si="6"/>
        <v>0</v>
      </c>
      <c r="F129" s="57"/>
      <c r="G129" s="57">
        <f>VLOOKUP(A129,'Original vs Adjsuted Budget'!$B$1:$H$1098,7,FALSE)</f>
        <v>-742370</v>
      </c>
      <c r="I129" s="57">
        <f>VLOOKUP(A129,'Adjust Budget 1'!$B$8:$H$1107,7,FALSE)</f>
        <v>0</v>
      </c>
      <c r="K129" s="59">
        <f t="shared" si="7"/>
        <v>-742370</v>
      </c>
    </row>
    <row r="130" spans="1:11" x14ac:dyDescent="0.2">
      <c r="A130" t="s">
        <v>974</v>
      </c>
      <c r="B130" t="s">
        <v>405</v>
      </c>
      <c r="C130" s="57">
        <f>VLOOKUP(A130,'Original vs Adjsuted Budget'!$B$1:$H$1098,6,FALSE)</f>
        <v>-17110</v>
      </c>
      <c r="E130" s="59">
        <f t="shared" si="6"/>
        <v>-12162.060000000001</v>
      </c>
      <c r="F130" s="57"/>
      <c r="G130" s="57">
        <f>VLOOKUP(A130,'Original vs Adjsuted Budget'!$B$1:$H$1098,7,FALSE)</f>
        <v>-29272.06</v>
      </c>
      <c r="I130" s="57">
        <f>VLOOKUP(A130,'Adjust Budget 1'!$B$8:$H$1107,7,FALSE)</f>
        <v>-14636.03</v>
      </c>
      <c r="K130" s="59">
        <f t="shared" si="7"/>
        <v>-14636.03</v>
      </c>
    </row>
    <row r="131" spans="1:11" x14ac:dyDescent="0.2">
      <c r="A131" t="s">
        <v>975</v>
      </c>
      <c r="B131" t="s">
        <v>2949</v>
      </c>
      <c r="C131" s="57">
        <f>VLOOKUP(A131,'Original vs Adjsuted Budget'!$B$1:$H$1098,6,FALSE)</f>
        <v>-330000</v>
      </c>
      <c r="E131" s="59">
        <f t="shared" si="6"/>
        <v>136649.26</v>
      </c>
      <c r="F131" s="57"/>
      <c r="G131" s="57">
        <f>VLOOKUP(A131,'Original vs Adjsuted Budget'!$B$1:$H$1098,7,FALSE)</f>
        <v>-193350.74</v>
      </c>
      <c r="I131" s="57">
        <f>VLOOKUP(A131,'Adjust Budget 1'!$B$8:$H$1107,7,FALSE)</f>
        <v>-96675.37</v>
      </c>
      <c r="K131" s="59">
        <f t="shared" si="7"/>
        <v>-96675.37</v>
      </c>
    </row>
    <row r="132" spans="1:11" x14ac:dyDescent="0.2">
      <c r="A132" t="s">
        <v>976</v>
      </c>
      <c r="B132" t="s">
        <v>2950</v>
      </c>
      <c r="C132" s="57">
        <f>VLOOKUP(A132,'Original vs Adjsuted Budget'!$B$1:$H$1098,6,FALSE)</f>
        <v>-440</v>
      </c>
      <c r="E132" s="59">
        <f t="shared" si="6"/>
        <v>440</v>
      </c>
      <c r="F132" s="57"/>
      <c r="G132" s="57">
        <f>VLOOKUP(A132,'Original vs Adjsuted Budget'!$B$1:$H$1098,7,FALSE)</f>
        <v>0</v>
      </c>
      <c r="I132" s="57">
        <f>VLOOKUP(A132,'Adjust Budget 1'!$B$8:$H$1107,7,FALSE)</f>
        <v>0</v>
      </c>
      <c r="K132" s="59">
        <f t="shared" si="7"/>
        <v>0</v>
      </c>
    </row>
    <row r="133" spans="1:11" x14ac:dyDescent="0.2">
      <c r="A133" t="s">
        <v>977</v>
      </c>
      <c r="B133" t="s">
        <v>2951</v>
      </c>
      <c r="C133" s="57">
        <f>VLOOKUP(A133,'Original vs Adjsuted Budget'!$B$1:$H$1098,6,FALSE)</f>
        <v>-2310</v>
      </c>
      <c r="E133" s="59">
        <f t="shared" si="6"/>
        <v>2310</v>
      </c>
      <c r="F133" s="57"/>
      <c r="G133" s="57">
        <f>VLOOKUP(A133,'Original vs Adjsuted Budget'!$B$1:$H$1098,7,FALSE)</f>
        <v>0</v>
      </c>
      <c r="I133" s="57">
        <f>VLOOKUP(A133,'Adjust Budget 1'!$B$8:$H$1107,7,FALSE)</f>
        <v>0</v>
      </c>
      <c r="K133" s="59">
        <f t="shared" si="7"/>
        <v>0</v>
      </c>
    </row>
    <row r="134" spans="1:11" x14ac:dyDescent="0.2">
      <c r="A134" t="s">
        <v>978</v>
      </c>
      <c r="B134" t="s">
        <v>425</v>
      </c>
      <c r="C134" s="57">
        <f>VLOOKUP(A134,'Original vs Adjsuted Budget'!$B$1:$H$1098,6,FALSE)</f>
        <v>-6003670</v>
      </c>
      <c r="E134" s="59">
        <f t="shared" si="6"/>
        <v>2003670</v>
      </c>
      <c r="F134" s="57"/>
      <c r="G134" s="57">
        <v>-4000000</v>
      </c>
      <c r="I134" s="57">
        <f>VLOOKUP(A134,'Adjust Budget 1'!$B$8:$H$1107,7,FALSE)</f>
        <v>0</v>
      </c>
      <c r="K134" s="59">
        <f t="shared" si="7"/>
        <v>-4000000</v>
      </c>
    </row>
    <row r="135" spans="1:11" x14ac:dyDescent="0.2">
      <c r="A135" s="71"/>
      <c r="B135" s="71" t="s">
        <v>2908</v>
      </c>
      <c r="C135" s="72">
        <f>SUM(C4:C134)</f>
        <v>-15422180</v>
      </c>
      <c r="D135" s="72">
        <f>SUM(D4:D134)</f>
        <v>0</v>
      </c>
      <c r="E135" s="72">
        <f>SUM(E4:E134)</f>
        <v>12457464.620533332</v>
      </c>
      <c r="F135" s="72"/>
      <c r="G135" s="72">
        <f t="shared" ref="G135" si="8">SUM(G4:G134)</f>
        <v>-2964715.379466664</v>
      </c>
      <c r="I135" s="57"/>
      <c r="K135" s="59"/>
    </row>
    <row r="136" spans="1:11" x14ac:dyDescent="0.2">
      <c r="A136" s="71">
        <v>201</v>
      </c>
      <c r="B136" s="71" t="s">
        <v>2909</v>
      </c>
      <c r="C136" s="72"/>
      <c r="D136" s="72"/>
      <c r="E136" s="72"/>
      <c r="F136" s="72"/>
      <c r="G136" s="72"/>
      <c r="I136" s="57"/>
      <c r="K136" s="59"/>
    </row>
    <row r="138" spans="1:11" x14ac:dyDescent="0.2">
      <c r="A138" s="63">
        <v>203</v>
      </c>
      <c r="B138" s="63" t="s">
        <v>3048</v>
      </c>
      <c r="C138" s="70"/>
      <c r="D138" s="70"/>
      <c r="E138" s="70"/>
      <c r="F138" s="70"/>
      <c r="G138" s="70"/>
      <c r="I138" s="57"/>
      <c r="K138" s="59"/>
    </row>
    <row r="139" spans="1:11" x14ac:dyDescent="0.2">
      <c r="A139" t="s">
        <v>1003</v>
      </c>
      <c r="B139" t="s">
        <v>7</v>
      </c>
      <c r="C139" s="57">
        <f>VLOOKUP(A139,'Original vs Adjsuted Budget'!$B$1:$H$1098,6,FALSE)</f>
        <v>230480</v>
      </c>
      <c r="E139" s="59">
        <f t="shared" ref="E139:E170" si="9">G139-C139</f>
        <v>89.506400000012945</v>
      </c>
      <c r="F139" s="57"/>
      <c r="G139" s="57">
        <f>VLOOKUP(A139,'Original vs Adjsuted Budget'!$B$1:$H$1098,7,FALSE)</f>
        <v>230569.50640000001</v>
      </c>
      <c r="I139" s="57">
        <f>VLOOKUP(A139,'Adjust Budget 1'!$B$8:$H$1107,7,FALSE)</f>
        <v>114143.32</v>
      </c>
      <c r="K139" s="59">
        <f t="shared" ref="K139:K170" si="10">G139-I139</f>
        <v>116426.18640000001</v>
      </c>
    </row>
    <row r="140" spans="1:11" hidden="1" x14ac:dyDescent="0.2">
      <c r="A140" t="s">
        <v>1967</v>
      </c>
      <c r="B140" t="s">
        <v>221</v>
      </c>
      <c r="C140" s="57">
        <f>VLOOKUP(A140,'Original vs Adjsuted Budget'!$B$1:$H$1098,6,FALSE)</f>
        <v>0</v>
      </c>
      <c r="E140" s="59">
        <f t="shared" si="9"/>
        <v>0</v>
      </c>
      <c r="F140" s="57"/>
      <c r="G140" s="57">
        <f>VLOOKUP(A140,'Original vs Adjsuted Budget'!$B$1:$H$1098,7,FALSE)</f>
        <v>0</v>
      </c>
      <c r="I140" s="57">
        <f>VLOOKUP(A140,'Adjust Budget 1'!$B$8:$H$1107,7,FALSE)</f>
        <v>0</v>
      </c>
      <c r="K140" s="59">
        <f t="shared" si="10"/>
        <v>0</v>
      </c>
    </row>
    <row r="141" spans="1:11" hidden="1" x14ac:dyDescent="0.2">
      <c r="A141" t="s">
        <v>1968</v>
      </c>
      <c r="B141" t="s">
        <v>223</v>
      </c>
      <c r="C141" s="57">
        <f>VLOOKUP(A141,'Original vs Adjsuted Budget'!$B$1:$H$1098,6,FALSE)</f>
        <v>0</v>
      </c>
      <c r="E141" s="59">
        <f t="shared" si="9"/>
        <v>0</v>
      </c>
      <c r="F141" s="57"/>
      <c r="G141" s="57">
        <f>VLOOKUP(A141,'Original vs Adjsuted Budget'!$B$1:$H$1098,7,FALSE)</f>
        <v>0</v>
      </c>
      <c r="I141" s="57">
        <f>VLOOKUP(A141,'Adjust Budget 1'!$B$8:$H$1107,7,FALSE)</f>
        <v>0</v>
      </c>
      <c r="K141" s="59">
        <f t="shared" si="10"/>
        <v>0</v>
      </c>
    </row>
    <row r="142" spans="1:11" hidden="1" x14ac:dyDescent="0.2">
      <c r="A142" t="s">
        <v>1969</v>
      </c>
      <c r="B142" t="s">
        <v>225</v>
      </c>
      <c r="C142" s="57">
        <f>VLOOKUP(A142,'Original vs Adjsuted Budget'!$B$1:$H$1098,6,FALSE)</f>
        <v>0</v>
      </c>
      <c r="E142" s="59">
        <f t="shared" si="9"/>
        <v>0</v>
      </c>
      <c r="F142" s="57"/>
      <c r="G142" s="57">
        <f>VLOOKUP(A142,'Original vs Adjsuted Budget'!$B$1:$H$1098,7,FALSE)</f>
        <v>0</v>
      </c>
      <c r="I142" s="57">
        <f>VLOOKUP(A142,'Adjust Budget 1'!$B$8:$H$1107,7,FALSE)</f>
        <v>0</v>
      </c>
      <c r="K142" s="59">
        <f t="shared" si="10"/>
        <v>0</v>
      </c>
    </row>
    <row r="143" spans="1:11" hidden="1" x14ac:dyDescent="0.2">
      <c r="A143" t="s">
        <v>1970</v>
      </c>
      <c r="B143" t="s">
        <v>227</v>
      </c>
      <c r="C143" s="57">
        <f>VLOOKUP(A143,'Original vs Adjsuted Budget'!$B$1:$H$1098,6,FALSE)</f>
        <v>0</v>
      </c>
      <c r="E143" s="59">
        <f t="shared" si="9"/>
        <v>0</v>
      </c>
      <c r="F143" s="57"/>
      <c r="G143" s="57">
        <f>VLOOKUP(A143,'Original vs Adjsuted Budget'!$B$1:$H$1098,7,FALSE)</f>
        <v>0</v>
      </c>
      <c r="I143" s="57">
        <f>VLOOKUP(A143,'Adjust Budget 1'!$B$8:$H$1107,7,FALSE)</f>
        <v>0</v>
      </c>
      <c r="K143" s="59">
        <f t="shared" si="10"/>
        <v>0</v>
      </c>
    </row>
    <row r="144" spans="1:11" hidden="1" x14ac:dyDescent="0.2">
      <c r="A144" t="s">
        <v>1971</v>
      </c>
      <c r="B144" t="s">
        <v>230</v>
      </c>
      <c r="C144" s="57">
        <f>VLOOKUP(A144,'Original vs Adjsuted Budget'!$B$1:$H$1098,6,FALSE)</f>
        <v>0</v>
      </c>
      <c r="E144" s="59">
        <f t="shared" si="9"/>
        <v>0</v>
      </c>
      <c r="F144" s="57"/>
      <c r="G144" s="57">
        <f>VLOOKUP(A144,'Original vs Adjsuted Budget'!$B$1:$H$1098,7,FALSE)</f>
        <v>0</v>
      </c>
      <c r="I144" s="57">
        <f>VLOOKUP(A144,'Adjust Budget 1'!$B$8:$H$1107,7,FALSE)</f>
        <v>0</v>
      </c>
      <c r="K144" s="59">
        <f t="shared" si="10"/>
        <v>0</v>
      </c>
    </row>
    <row r="145" spans="1:11" hidden="1" x14ac:dyDescent="0.2">
      <c r="A145" t="s">
        <v>1974</v>
      </c>
      <c r="B145" t="s">
        <v>2913</v>
      </c>
      <c r="C145" s="57">
        <f>VLOOKUP(A145,'Original vs Adjsuted Budget'!$B$1:$H$1098,6,FALSE)</f>
        <v>0</v>
      </c>
      <c r="E145" s="59">
        <f t="shared" si="9"/>
        <v>0</v>
      </c>
      <c r="F145" s="57"/>
      <c r="G145" s="57">
        <f>VLOOKUP(A145,'Original vs Adjsuted Budget'!$B$1:$H$1098,7,FALSE)</f>
        <v>0</v>
      </c>
      <c r="I145" s="57">
        <f>VLOOKUP(A145,'Adjust Budget 1'!$B$8:$H$1107,7,FALSE)</f>
        <v>0</v>
      </c>
      <c r="K145" s="59">
        <f t="shared" si="10"/>
        <v>0</v>
      </c>
    </row>
    <row r="146" spans="1:11" hidden="1" x14ac:dyDescent="0.2">
      <c r="A146" t="s">
        <v>1975</v>
      </c>
      <c r="B146" t="s">
        <v>312</v>
      </c>
      <c r="C146" s="57">
        <f>VLOOKUP(A146,'Original vs Adjsuted Budget'!$B$1:$H$1098,6,FALSE)</f>
        <v>0</v>
      </c>
      <c r="E146" s="59">
        <f t="shared" si="9"/>
        <v>0</v>
      </c>
      <c r="F146" s="57"/>
      <c r="G146" s="57">
        <f>VLOOKUP(A146,'Original vs Adjsuted Budget'!$B$1:$H$1098,7,FALSE)</f>
        <v>0</v>
      </c>
      <c r="I146" s="57">
        <f>VLOOKUP(A146,'Adjust Budget 1'!$B$8:$H$1107,7,FALSE)</f>
        <v>0</v>
      </c>
      <c r="K146" s="59">
        <f t="shared" si="10"/>
        <v>0</v>
      </c>
    </row>
    <row r="147" spans="1:11" hidden="1" x14ac:dyDescent="0.2">
      <c r="A147" t="s">
        <v>1977</v>
      </c>
      <c r="B147" t="s">
        <v>323</v>
      </c>
      <c r="C147" s="57">
        <f>VLOOKUP(A147,'Original vs Adjsuted Budget'!$B$1:$H$1098,6,FALSE)</f>
        <v>0</v>
      </c>
      <c r="E147" s="59">
        <f t="shared" si="9"/>
        <v>0</v>
      </c>
      <c r="F147" s="57"/>
      <c r="G147" s="57">
        <f>VLOOKUP(A147,'Original vs Adjsuted Budget'!$B$1:$H$1098,7,FALSE)</f>
        <v>0</v>
      </c>
      <c r="I147" s="57">
        <f>VLOOKUP(A147,'Adjust Budget 1'!$B$8:$H$1107,7,FALSE)</f>
        <v>0</v>
      </c>
      <c r="K147" s="59">
        <f t="shared" si="10"/>
        <v>0</v>
      </c>
    </row>
    <row r="148" spans="1:11" hidden="1" x14ac:dyDescent="0.2">
      <c r="A148" t="s">
        <v>1978</v>
      </c>
      <c r="B148" t="s">
        <v>2905</v>
      </c>
      <c r="C148" s="57">
        <f>VLOOKUP(A148,'Original vs Adjsuted Budget'!$B$1:$H$1098,6,FALSE)</f>
        <v>0</v>
      </c>
      <c r="E148" s="59">
        <f t="shared" si="9"/>
        <v>0</v>
      </c>
      <c r="F148" s="57"/>
      <c r="G148" s="57">
        <f>VLOOKUP(A148,'Original vs Adjsuted Budget'!$B$1:$H$1098,7,FALSE)</f>
        <v>0</v>
      </c>
      <c r="I148" s="57">
        <f>VLOOKUP(A148,'Adjust Budget 1'!$B$8:$H$1107,7,FALSE)</f>
        <v>0</v>
      </c>
      <c r="K148" s="59">
        <f t="shared" si="10"/>
        <v>0</v>
      </c>
    </row>
    <row r="149" spans="1:11" x14ac:dyDescent="0.2">
      <c r="A149" t="s">
        <v>1004</v>
      </c>
      <c r="B149" t="s">
        <v>220</v>
      </c>
      <c r="C149" s="57">
        <f>VLOOKUP(A149,'Original vs Adjsuted Budget'!$B$1:$H$1098,6,FALSE)</f>
        <v>18650</v>
      </c>
      <c r="E149" s="59">
        <f t="shared" si="9"/>
        <v>6066.7200000000012</v>
      </c>
      <c r="F149" s="57"/>
      <c r="G149" s="57">
        <f>VLOOKUP(A149,'Original vs Adjsuted Budget'!$B$1:$H$1098,7,FALSE)</f>
        <v>24716.720000000001</v>
      </c>
      <c r="I149" s="57">
        <f>VLOOKUP(A149,'Adjust Budget 1'!$B$8:$H$1107,7,FALSE)</f>
        <v>12236</v>
      </c>
      <c r="K149" s="59">
        <f t="shared" si="10"/>
        <v>12480.720000000001</v>
      </c>
    </row>
    <row r="150" spans="1:11" x14ac:dyDescent="0.2">
      <c r="A150" t="s">
        <v>1005</v>
      </c>
      <c r="B150" t="s">
        <v>224</v>
      </c>
      <c r="C150" s="57">
        <f>VLOOKUP(A150,'Original vs Adjsuted Budget'!$B$1:$H$1098,6,FALSE)</f>
        <v>15470</v>
      </c>
      <c r="E150" s="59">
        <f t="shared" si="9"/>
        <v>-2249.4434000000001</v>
      </c>
      <c r="F150" s="57"/>
      <c r="G150" s="57">
        <f>VLOOKUP(A150,'Original vs Adjsuted Budget'!$B$1:$H$1098,7,FALSE)</f>
        <v>13220.5566</v>
      </c>
      <c r="I150" s="57">
        <f>VLOOKUP(A150,'Adjust Budget 1'!$B$8:$H$1107,7,FALSE)</f>
        <v>6544.83</v>
      </c>
      <c r="K150" s="59">
        <f t="shared" si="10"/>
        <v>6675.7266</v>
      </c>
    </row>
    <row r="151" spans="1:11" x14ac:dyDescent="0.2">
      <c r="A151" t="s">
        <v>1006</v>
      </c>
      <c r="B151" t="s">
        <v>228</v>
      </c>
      <c r="C151" s="57">
        <f>VLOOKUP(A151,'Original vs Adjsuted Budget'!$B$1:$H$1098,6,FALSE)</f>
        <v>270</v>
      </c>
      <c r="E151" s="59">
        <f t="shared" si="9"/>
        <v>-116.07599999999999</v>
      </c>
      <c r="F151" s="57"/>
      <c r="G151" s="57">
        <f>VLOOKUP(A151,'Original vs Adjsuted Budget'!$B$1:$H$1098,7,FALSE)</f>
        <v>153.92400000000001</v>
      </c>
      <c r="I151" s="57">
        <f>VLOOKUP(A151,'Adjust Budget 1'!$B$8:$H$1107,7,FALSE)</f>
        <v>76.2</v>
      </c>
      <c r="K151" s="59">
        <f t="shared" si="10"/>
        <v>77.724000000000004</v>
      </c>
    </row>
    <row r="152" spans="1:11" x14ac:dyDescent="0.2">
      <c r="A152" t="s">
        <v>1007</v>
      </c>
      <c r="B152" t="s">
        <v>229</v>
      </c>
      <c r="C152" s="57">
        <f>VLOOKUP(A152,'Original vs Adjsuted Budget'!$B$1:$H$1098,6,FALSE)</f>
        <v>2420</v>
      </c>
      <c r="E152" s="59">
        <f t="shared" si="9"/>
        <v>283.46699999999964</v>
      </c>
      <c r="F152" s="57"/>
      <c r="G152" s="57">
        <f>VLOOKUP(A152,'Original vs Adjsuted Budget'!$B$1:$H$1098,7,FALSE)</f>
        <v>2703.4669999999996</v>
      </c>
      <c r="I152" s="57">
        <f>VLOOKUP(A152,'Adjust Budget 1'!$B$8:$H$1107,7,FALSE)</f>
        <v>1338.35</v>
      </c>
      <c r="K152" s="59">
        <f t="shared" si="10"/>
        <v>1365.1169999999997</v>
      </c>
    </row>
    <row r="153" spans="1:11" x14ac:dyDescent="0.2">
      <c r="A153" t="s">
        <v>1008</v>
      </c>
      <c r="B153" t="s">
        <v>231</v>
      </c>
      <c r="C153" s="57">
        <f>VLOOKUP(A153,'Original vs Adjsuted Budget'!$B$1:$H$1098,6,FALSE)</f>
        <v>20460</v>
      </c>
      <c r="E153" s="59">
        <f t="shared" si="9"/>
        <v>-1327.3679999999986</v>
      </c>
      <c r="F153" s="57"/>
      <c r="G153" s="57">
        <f>VLOOKUP(A153,'Original vs Adjsuted Budget'!$B$1:$H$1098,7,FALSE)</f>
        <v>19132.632000000001</v>
      </c>
      <c r="I153" s="57">
        <f>VLOOKUP(A153,'Adjust Budget 1'!$B$8:$H$1107,7,FALSE)</f>
        <v>9471.6</v>
      </c>
      <c r="K153" s="59">
        <f t="shared" si="10"/>
        <v>9661.0320000000011</v>
      </c>
    </row>
    <row r="154" spans="1:11" x14ac:dyDescent="0.2">
      <c r="A154" t="s">
        <v>1009</v>
      </c>
      <c r="B154" t="s">
        <v>232</v>
      </c>
      <c r="C154" s="57">
        <f>VLOOKUP(A154,'Original vs Adjsuted Budget'!$B$1:$H$1098,6,FALSE)</f>
        <v>40610</v>
      </c>
      <c r="E154" s="59">
        <f t="shared" si="9"/>
        <v>7302.4204000000027</v>
      </c>
      <c r="F154" s="57"/>
      <c r="G154" s="57">
        <f>VLOOKUP(A154,'Original vs Adjsuted Budget'!$B$1:$H$1098,7,FALSE)</f>
        <v>47912.420400000003</v>
      </c>
      <c r="I154" s="57">
        <f>VLOOKUP(A154,'Adjust Budget 1'!$B$8:$H$1107,7,FALSE)</f>
        <v>23719.02</v>
      </c>
      <c r="K154" s="59">
        <f t="shared" si="10"/>
        <v>24193.400400000002</v>
      </c>
    </row>
    <row r="155" spans="1:11" x14ac:dyDescent="0.2">
      <c r="A155" t="s">
        <v>1010</v>
      </c>
      <c r="B155" t="s">
        <v>233</v>
      </c>
      <c r="C155" s="57">
        <f>VLOOKUP(A155,'Original vs Adjsuted Budget'!$B$1:$H$1098,6,FALSE)</f>
        <v>2420</v>
      </c>
      <c r="E155" s="59">
        <f t="shared" si="9"/>
        <v>262.45900000000029</v>
      </c>
      <c r="F155" s="57"/>
      <c r="G155" s="57">
        <f>VLOOKUP(A155,'Original vs Adjsuted Budget'!$B$1:$H$1098,7,FALSE)</f>
        <v>2682.4590000000003</v>
      </c>
      <c r="I155" s="57">
        <f>VLOOKUP(A155,'Adjust Budget 1'!$B$8:$H$1107,7,FALSE)</f>
        <v>1327.95</v>
      </c>
      <c r="K155" s="59">
        <f t="shared" si="10"/>
        <v>1354.5090000000002</v>
      </c>
    </row>
    <row r="156" spans="1:11" x14ac:dyDescent="0.2">
      <c r="A156" t="s">
        <v>1011</v>
      </c>
      <c r="B156" t="s">
        <v>273</v>
      </c>
      <c r="C156" s="57">
        <f>VLOOKUP(A156,'Original vs Adjsuted Budget'!$B$1:$H$1098,6,FALSE)</f>
        <v>0</v>
      </c>
      <c r="E156" s="59">
        <f t="shared" si="9"/>
        <v>464</v>
      </c>
      <c r="F156" s="57"/>
      <c r="G156" s="57">
        <f>VLOOKUP(A156,'Original vs Adjsuted Budget'!$B$1:$H$1098,7,FALSE)</f>
        <v>464</v>
      </c>
      <c r="I156" s="57">
        <f>VLOOKUP(A156,'Adjust Budget 1'!$B$8:$H$1107,7,FALSE)</f>
        <v>232</v>
      </c>
      <c r="K156" s="59">
        <f t="shared" si="10"/>
        <v>232</v>
      </c>
    </row>
    <row r="157" spans="1:11" x14ac:dyDescent="0.2">
      <c r="A157" t="s">
        <v>1012</v>
      </c>
      <c r="B157" t="s">
        <v>285</v>
      </c>
      <c r="C157" s="57">
        <f>VLOOKUP(A157,'Original vs Adjsuted Budget'!$B$1:$H$1098,6,FALSE)</f>
        <v>53280</v>
      </c>
      <c r="E157" s="59">
        <f t="shared" si="9"/>
        <v>-53280</v>
      </c>
      <c r="F157" s="57"/>
      <c r="G157" s="57">
        <f>VLOOKUP(A157,'Original vs Adjsuted Budget'!$B$1:$H$1098,7,FALSE)</f>
        <v>0</v>
      </c>
      <c r="I157" s="57">
        <f>VLOOKUP(A157,'Adjust Budget 1'!$B$8:$H$1107,7,FALSE)</f>
        <v>0</v>
      </c>
      <c r="K157" s="59">
        <f t="shared" si="10"/>
        <v>0</v>
      </c>
    </row>
    <row r="158" spans="1:11" x14ac:dyDescent="0.2">
      <c r="A158" t="s">
        <v>1013</v>
      </c>
      <c r="B158" t="s">
        <v>286</v>
      </c>
      <c r="C158" s="57">
        <f>VLOOKUP(A158,'Original vs Adjsuted Budget'!$B$1:$H$1098,6,FALSE)</f>
        <v>3970</v>
      </c>
      <c r="E158" s="59">
        <f t="shared" si="9"/>
        <v>63141.119999999995</v>
      </c>
      <c r="F158" s="57"/>
      <c r="G158" s="57">
        <f>VLOOKUP(A158,'Original vs Adjsuted Budget'!$B$1:$H$1098,7,FALSE)</f>
        <v>67111.12</v>
      </c>
      <c r="I158" s="57">
        <f>VLOOKUP(A158,'Adjust Budget 1'!$B$8:$H$1107,7,FALSE)</f>
        <v>25166.67</v>
      </c>
      <c r="K158" s="59">
        <f t="shared" si="10"/>
        <v>41944.45</v>
      </c>
    </row>
    <row r="159" spans="1:11" x14ac:dyDescent="0.2">
      <c r="A159" t="s">
        <v>1014</v>
      </c>
      <c r="B159" t="s">
        <v>296</v>
      </c>
      <c r="C159" s="57">
        <f>VLOOKUP(A159,'Original vs Adjsuted Budget'!$B$1:$H$1098,6,FALSE)</f>
        <v>20</v>
      </c>
      <c r="E159" s="59">
        <f t="shared" si="9"/>
        <v>-20</v>
      </c>
      <c r="F159" s="57"/>
      <c r="G159" s="57">
        <f>VLOOKUP(A159,'Original vs Adjsuted Budget'!$B$1:$H$1098,7,FALSE)</f>
        <v>0</v>
      </c>
      <c r="I159" s="57">
        <f>VLOOKUP(A159,'Adjust Budget 1'!$B$8:$H$1107,7,FALSE)</f>
        <v>0</v>
      </c>
      <c r="K159" s="59">
        <f t="shared" si="10"/>
        <v>0</v>
      </c>
    </row>
    <row r="160" spans="1:11" x14ac:dyDescent="0.2">
      <c r="A160" t="s">
        <v>1015</v>
      </c>
      <c r="B160" t="s">
        <v>303</v>
      </c>
      <c r="C160" s="57">
        <f>VLOOKUP(A160,'Original vs Adjsuted Budget'!$B$1:$H$1098,6,FALSE)</f>
        <v>31320</v>
      </c>
      <c r="E160" s="59">
        <f t="shared" si="9"/>
        <v>3680</v>
      </c>
      <c r="F160" s="57"/>
      <c r="G160" s="57">
        <f>VLOOKUP(A160,'Original vs Adjsuted Budget'!$B$1:$H$1098,7,FALSE)</f>
        <v>35000</v>
      </c>
      <c r="I160" s="57">
        <f>VLOOKUP(A160,'Adjust Budget 1'!$B$8:$H$1107,7,FALSE)</f>
        <v>0</v>
      </c>
      <c r="K160" s="59">
        <f t="shared" si="10"/>
        <v>35000</v>
      </c>
    </row>
    <row r="161" spans="1:11" x14ac:dyDescent="0.2">
      <c r="A161" t="s">
        <v>1016</v>
      </c>
      <c r="B161" t="s">
        <v>304</v>
      </c>
      <c r="C161" s="57">
        <f>VLOOKUP(A161,'Original vs Adjsuted Budget'!$B$1:$H$1098,6,FALSE)</f>
        <v>53320</v>
      </c>
      <c r="E161" s="59">
        <f t="shared" si="9"/>
        <v>6680</v>
      </c>
      <c r="F161" s="57"/>
      <c r="G161" s="57">
        <f>VLOOKUP(A161,'Original vs Adjsuted Budget'!$B$1:$H$1098,7,FALSE)</f>
        <v>60000</v>
      </c>
      <c r="I161" s="57">
        <f>VLOOKUP(A161,'Adjust Budget 1'!$B$8:$H$1107,7,FALSE)</f>
        <v>322392.25</v>
      </c>
      <c r="K161" s="59">
        <f t="shared" si="10"/>
        <v>-262392.25</v>
      </c>
    </row>
    <row r="162" spans="1:11" x14ac:dyDescent="0.2">
      <c r="A162" t="s">
        <v>1017</v>
      </c>
      <c r="B162" t="s">
        <v>1572</v>
      </c>
      <c r="C162" s="57">
        <f>VLOOKUP(A162,'Original vs Adjsuted Budget'!$B$1:$H$1098,6,FALSE)</f>
        <v>70</v>
      </c>
      <c r="E162" s="59">
        <f t="shared" si="9"/>
        <v>-70</v>
      </c>
      <c r="F162" s="57"/>
      <c r="G162" s="57">
        <f>VLOOKUP(A162,'Original vs Adjsuted Budget'!$B$1:$H$1098,7,FALSE)</f>
        <v>0</v>
      </c>
      <c r="I162" s="57">
        <f>VLOOKUP(A162,'Adjust Budget 1'!$B$8:$H$1107,7,FALSE)</f>
        <v>0</v>
      </c>
      <c r="K162" s="59">
        <f t="shared" si="10"/>
        <v>0</v>
      </c>
    </row>
    <row r="163" spans="1:11" x14ac:dyDescent="0.2">
      <c r="A163" t="s">
        <v>1018</v>
      </c>
      <c r="B163" t="s">
        <v>313</v>
      </c>
      <c r="C163" s="57">
        <f>VLOOKUP(A163,'Original vs Adjsuted Budget'!$B$1:$H$1098,6,FALSE)</f>
        <v>467590</v>
      </c>
      <c r="E163" s="59">
        <f t="shared" si="9"/>
        <v>114123.28000000003</v>
      </c>
      <c r="F163" s="57"/>
      <c r="G163" s="57">
        <f>VLOOKUP(A163,'Original vs Adjsuted Budget'!$B$1:$H$1098,7,FALSE)</f>
        <v>581713.28</v>
      </c>
      <c r="I163" s="57">
        <f>VLOOKUP(A163,'Adjust Budget 1'!$B$8:$H$1107,7,FALSE)</f>
        <v>218142.48</v>
      </c>
      <c r="K163" s="59">
        <f t="shared" si="10"/>
        <v>363570.80000000005</v>
      </c>
    </row>
    <row r="164" spans="1:11" x14ac:dyDescent="0.2">
      <c r="A164" t="s">
        <v>1019</v>
      </c>
      <c r="B164" t="s">
        <v>315</v>
      </c>
      <c r="C164" s="57">
        <f>VLOOKUP(A164,'Original vs Adjsuted Budget'!$B$1:$H$1098,6,FALSE)</f>
        <v>340</v>
      </c>
      <c r="E164" s="59">
        <f t="shared" si="9"/>
        <v>-340</v>
      </c>
      <c r="F164" s="57"/>
      <c r="G164" s="57">
        <f>VLOOKUP(A164,'Original vs Adjsuted Budget'!$B$1:$H$1098,7,FALSE)</f>
        <v>0</v>
      </c>
      <c r="I164" s="57">
        <f>VLOOKUP(A164,'Adjust Budget 1'!$B$8:$H$1107,7,FALSE)</f>
        <v>0</v>
      </c>
      <c r="K164" s="59">
        <f t="shared" si="10"/>
        <v>0</v>
      </c>
    </row>
    <row r="165" spans="1:11" x14ac:dyDescent="0.2">
      <c r="A165" t="s">
        <v>1020</v>
      </c>
      <c r="B165" t="s">
        <v>325</v>
      </c>
      <c r="C165" s="57">
        <f>VLOOKUP(A165,'Original vs Adjsuted Budget'!$B$1:$H$1098,6,FALSE)</f>
        <v>350</v>
      </c>
      <c r="E165" s="59">
        <f t="shared" si="9"/>
        <v>-350</v>
      </c>
      <c r="F165" s="57"/>
      <c r="G165" s="57">
        <f>VLOOKUP(A165,'Original vs Adjsuted Budget'!$B$1:$H$1098,7,FALSE)</f>
        <v>0</v>
      </c>
      <c r="I165" s="57">
        <f>VLOOKUP(A165,'Adjust Budget 1'!$B$8:$H$1107,7,FALSE)</f>
        <v>0</v>
      </c>
      <c r="K165" s="59">
        <f t="shared" si="10"/>
        <v>0</v>
      </c>
    </row>
    <row r="166" spans="1:11" x14ac:dyDescent="0.2">
      <c r="A166" t="s">
        <v>2892</v>
      </c>
      <c r="B166" t="s">
        <v>2891</v>
      </c>
      <c r="C166" s="57">
        <f>VLOOKUP(A166,'Original vs Adjsuted Budget'!$B$1:$H$1098,6,FALSE)</f>
        <v>0</v>
      </c>
      <c r="E166" s="59">
        <f t="shared" si="9"/>
        <v>460000</v>
      </c>
      <c r="F166" s="57"/>
      <c r="G166" s="57">
        <f>VLOOKUP(A166,'Original vs Adjsuted Budget'!$B$1:$H$1098,7,FALSE)</f>
        <v>460000</v>
      </c>
      <c r="I166" s="57">
        <f>VLOOKUP(A166,'Adjust Budget 1'!$B$8:$H$1107,7,FALSE)</f>
        <v>0</v>
      </c>
      <c r="K166" s="59">
        <f t="shared" si="10"/>
        <v>460000</v>
      </c>
    </row>
    <row r="167" spans="1:11" x14ac:dyDescent="0.2">
      <c r="A167" t="s">
        <v>1021</v>
      </c>
      <c r="B167" t="s">
        <v>1573</v>
      </c>
      <c r="C167" s="57">
        <f>VLOOKUP(A167,'Original vs Adjsuted Budget'!$B$1:$H$1098,6,FALSE)</f>
        <v>4600</v>
      </c>
      <c r="E167" s="59">
        <f t="shared" si="9"/>
        <v>-3335.136</v>
      </c>
      <c r="F167" s="57"/>
      <c r="G167" s="57">
        <f>VLOOKUP(A167,'Original vs Adjsuted Budget'!$B$1:$H$1098,7,FALSE)</f>
        <v>1264.864</v>
      </c>
      <c r="I167" s="57">
        <f>VLOOKUP(A167,'Adjust Budget 1'!$B$8:$H$1107,7,FALSE)</f>
        <v>395.27</v>
      </c>
      <c r="K167" s="59">
        <f t="shared" si="10"/>
        <v>869.59400000000005</v>
      </c>
    </row>
    <row r="168" spans="1:11" x14ac:dyDescent="0.2">
      <c r="A168" t="s">
        <v>1022</v>
      </c>
      <c r="B168" t="s">
        <v>2904</v>
      </c>
      <c r="C168" s="57">
        <f>VLOOKUP(A168,'Original vs Adjsuted Budget'!$B$1:$H$1098,6,FALSE)</f>
        <v>45720</v>
      </c>
      <c r="E168" s="59">
        <f t="shared" si="9"/>
        <v>-41439.68</v>
      </c>
      <c r="F168" s="57"/>
      <c r="G168" s="57">
        <f>VLOOKUP(A168,'Original vs Adjsuted Budget'!$B$1:$H$1098,7,FALSE)</f>
        <v>4280.32</v>
      </c>
      <c r="I168" s="57">
        <f>VLOOKUP(A168,'Adjust Budget 1'!$B$8:$H$1107,7,FALSE)</f>
        <v>1337.6</v>
      </c>
      <c r="K168" s="59">
        <f t="shared" si="10"/>
        <v>2942.72</v>
      </c>
    </row>
    <row r="169" spans="1:11" x14ac:dyDescent="0.2">
      <c r="A169" t="s">
        <v>1023</v>
      </c>
      <c r="B169" t="s">
        <v>360</v>
      </c>
      <c r="C169" s="57">
        <f>VLOOKUP(A169,'Original vs Adjsuted Budget'!$B$1:$H$1098,6,FALSE)</f>
        <v>110</v>
      </c>
      <c r="E169" s="59">
        <f t="shared" si="9"/>
        <v>0</v>
      </c>
      <c r="F169" s="57"/>
      <c r="G169" s="57">
        <f>VLOOKUP(A169,'Original vs Adjsuted Budget'!$B$1:$H$1098,7,FALSE)</f>
        <v>110</v>
      </c>
      <c r="I169" s="57">
        <f>VLOOKUP(A169,'Adjust Budget 1'!$B$8:$H$1107,7,FALSE)</f>
        <v>0</v>
      </c>
      <c r="K169" s="59">
        <f t="shared" si="10"/>
        <v>110</v>
      </c>
    </row>
    <row r="170" spans="1:11" x14ac:dyDescent="0.2">
      <c r="A170" t="s">
        <v>1024</v>
      </c>
      <c r="B170" t="s">
        <v>2906</v>
      </c>
      <c r="C170" s="57">
        <f>VLOOKUP(A170,'Original vs Adjsuted Budget'!$B$1:$H$1098,6,FALSE)</f>
        <v>-978900</v>
      </c>
      <c r="E170" s="59">
        <f t="shared" si="9"/>
        <v>-306339.76</v>
      </c>
      <c r="F170" s="57"/>
      <c r="G170" s="57">
        <f>VLOOKUP(A170,'Original vs Adjsuted Budget'!$B$1:$H$1098,7,FALSE)</f>
        <v>-1285239.76</v>
      </c>
      <c r="I170" s="57">
        <f>VLOOKUP(A170,'Adjust Budget 1'!$B$8:$H$1107,7,FALSE)</f>
        <v>0</v>
      </c>
      <c r="K170" s="59">
        <f t="shared" si="10"/>
        <v>-1285239.76</v>
      </c>
    </row>
    <row r="171" spans="1:11" x14ac:dyDescent="0.2">
      <c r="A171" s="71"/>
      <c r="B171" s="71" t="s">
        <v>2908</v>
      </c>
      <c r="C171" s="72">
        <f>SUM(C139:C170)</f>
        <v>12570</v>
      </c>
      <c r="D171" s="72">
        <f>SUM(D139:D170)</f>
        <v>0</v>
      </c>
      <c r="E171" s="72">
        <f>SUM(E139:E170)</f>
        <v>253225.50939999986</v>
      </c>
      <c r="F171" s="72"/>
      <c r="G171" s="72">
        <f t="shared" ref="G171" si="11">SUM(G139:G170)</f>
        <v>265795.5094000001</v>
      </c>
      <c r="I171" s="57"/>
      <c r="K171" s="59"/>
    </row>
    <row r="172" spans="1:11" x14ac:dyDescent="0.2">
      <c r="A172" s="71">
        <v>203</v>
      </c>
      <c r="B172" s="71" t="s">
        <v>2909</v>
      </c>
      <c r="C172" s="72"/>
      <c r="D172" s="72"/>
      <c r="E172" s="72"/>
      <c r="F172" s="72"/>
      <c r="G172" s="72"/>
      <c r="I172" s="57"/>
      <c r="K172" s="59"/>
    </row>
  </sheetData>
  <sortState ref="A139:K170">
    <sortCondition ref="A139:A170"/>
  </sortState>
  <mergeCells count="2">
    <mergeCell ref="C1:G1"/>
    <mergeCell ref="B1:B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2"/>
  <sheetViews>
    <sheetView zoomScale="75" zoomScaleNormal="75" workbookViewId="0">
      <selection activeCell="B1" sqref="B1:B2"/>
    </sheetView>
  </sheetViews>
  <sheetFormatPr defaultRowHeight="14.25" x14ac:dyDescent="0.2"/>
  <cols>
    <col min="1" max="1" width="14.3984375" bestFit="1" customWidth="1"/>
    <col min="2" max="2" width="30.59765625" bestFit="1" customWidth="1"/>
    <col min="3" max="3" width="14.69921875" customWidth="1"/>
    <col min="4" max="4" width="2.296875" customWidth="1"/>
    <col min="5" max="5" width="14.69921875" customWidth="1"/>
    <col min="6" max="6" width="2.296875" customWidth="1"/>
    <col min="7" max="7" width="14.69921875" customWidth="1"/>
    <col min="8" max="8" width="1.796875" customWidth="1"/>
    <col min="9" max="9" width="14.69921875" customWidth="1"/>
    <col min="10" max="10" width="1.796875" customWidth="1"/>
    <col min="11" max="11" width="14.69921875" customWidth="1"/>
  </cols>
  <sheetData>
    <row r="1" spans="1:11" x14ac:dyDescent="0.2">
      <c r="A1" t="s">
        <v>2899</v>
      </c>
      <c r="B1" s="148" t="s">
        <v>3085</v>
      </c>
      <c r="C1" s="146" t="s">
        <v>3043</v>
      </c>
      <c r="D1" s="146"/>
      <c r="E1" s="146"/>
      <c r="F1" s="146"/>
      <c r="G1" s="146"/>
      <c r="H1" s="96"/>
      <c r="I1" s="94"/>
      <c r="J1" s="96"/>
      <c r="K1" s="95"/>
    </row>
    <row r="2" spans="1:11" x14ac:dyDescent="0.2">
      <c r="B2" s="149"/>
      <c r="C2" s="94" t="s">
        <v>2893</v>
      </c>
      <c r="D2" s="95"/>
      <c r="E2" s="95" t="s">
        <v>3040</v>
      </c>
      <c r="F2" s="94"/>
      <c r="G2" s="94" t="s">
        <v>2894</v>
      </c>
      <c r="H2" s="96"/>
      <c r="I2" s="94" t="s">
        <v>3041</v>
      </c>
      <c r="J2" s="96"/>
      <c r="K2" s="95" t="s">
        <v>3042</v>
      </c>
    </row>
    <row r="3" spans="1:11" x14ac:dyDescent="0.2">
      <c r="A3" s="63">
        <v>204</v>
      </c>
      <c r="B3" s="63" t="s">
        <v>3049</v>
      </c>
      <c r="C3" s="70"/>
      <c r="D3" s="70"/>
      <c r="E3" s="70"/>
      <c r="F3" s="70"/>
      <c r="G3" s="70"/>
      <c r="I3" s="57"/>
      <c r="K3" s="59"/>
    </row>
    <row r="4" spans="1:11" x14ac:dyDescent="0.2">
      <c r="A4" t="s">
        <v>1025</v>
      </c>
      <c r="B4" t="s">
        <v>1613</v>
      </c>
      <c r="C4" s="57">
        <f>VLOOKUP(A4,'Original vs Adjsuted Budget'!$B$1:$H$1098,6,FALSE)</f>
        <v>280900</v>
      </c>
      <c r="E4" s="59">
        <f t="shared" ref="E4:E33" si="0">G4-C4</f>
        <v>-130900</v>
      </c>
      <c r="F4" s="57"/>
      <c r="G4" s="57">
        <f>VLOOKUP(A4,'Original vs Adjsuted Budget'!$B$1:$H$1098,7,FALSE)</f>
        <v>150000</v>
      </c>
      <c r="I4" s="57">
        <f>VLOOKUP(A4,'Adjust Budget 1'!$B$8:$H$1107,7,FALSE)</f>
        <v>88396.49</v>
      </c>
      <c r="K4" s="59">
        <f t="shared" ref="K4:K33" si="1">G4-I4</f>
        <v>61603.509999999995</v>
      </c>
    </row>
    <row r="5" spans="1:11" x14ac:dyDescent="0.2">
      <c r="A5" t="s">
        <v>1026</v>
      </c>
      <c r="B5" t="s">
        <v>1614</v>
      </c>
      <c r="C5" s="57">
        <f>VLOOKUP(A5,'Original vs Adjsuted Budget'!$B$1:$H$1098,6,FALSE)</f>
        <v>0</v>
      </c>
      <c r="E5" s="59">
        <f t="shared" si="0"/>
        <v>742081.17333333334</v>
      </c>
      <c r="F5" s="57"/>
      <c r="G5" s="57">
        <f>VLOOKUP(A5,'Original vs Adjsuted Budget'!$B$1:$H$1098,7,FALSE)</f>
        <v>742081.17333333334</v>
      </c>
      <c r="I5" s="57">
        <f>VLOOKUP(A5,'Adjust Budget 1'!$B$8:$H$1107,7,FALSE)</f>
        <v>278280.44</v>
      </c>
      <c r="K5" s="59">
        <f t="shared" si="1"/>
        <v>463800.73333333334</v>
      </c>
    </row>
    <row r="6" spans="1:11" x14ac:dyDescent="0.2">
      <c r="A6" t="s">
        <v>1027</v>
      </c>
      <c r="B6" t="s">
        <v>1615</v>
      </c>
      <c r="C6" s="57">
        <f>VLOOKUP(A6,'Original vs Adjsuted Budget'!$B$1:$H$1098,6,FALSE)</f>
        <v>1177440</v>
      </c>
      <c r="E6" s="59">
        <f t="shared" si="0"/>
        <v>-733045.95200000005</v>
      </c>
      <c r="F6" s="57"/>
      <c r="G6" s="57">
        <f>VLOOKUP(A6,'Original vs Adjsuted Budget'!$B$1:$H$1098,7,FALSE)</f>
        <v>444394.04800000001</v>
      </c>
      <c r="I6" s="57">
        <f>VLOOKUP(A6,'Adjust Budget 1'!$B$8:$H$1107,7,FALSE)</f>
        <v>138873.14000000001</v>
      </c>
      <c r="K6" s="59">
        <f t="shared" si="1"/>
        <v>305520.908</v>
      </c>
    </row>
    <row r="7" spans="1:11" x14ac:dyDescent="0.2">
      <c r="A7" t="s">
        <v>1028</v>
      </c>
      <c r="B7" t="s">
        <v>1616</v>
      </c>
      <c r="C7" s="57">
        <f>VLOOKUP(A7,'Original vs Adjsuted Budget'!$B$1:$H$1098,6,FALSE)</f>
        <v>330750</v>
      </c>
      <c r="E7" s="59">
        <f t="shared" si="0"/>
        <v>-329590</v>
      </c>
      <c r="F7" s="57"/>
      <c r="G7" s="57">
        <f>VLOOKUP(A7,'Original vs Adjsuted Budget'!$B$1:$H$1098,7,FALSE)</f>
        <v>1160</v>
      </c>
      <c r="I7" s="57">
        <f>VLOOKUP(A7,'Adjust Budget 1'!$B$8:$H$1107,7,FALSE)</f>
        <v>362.5</v>
      </c>
      <c r="K7" s="59">
        <f t="shared" si="1"/>
        <v>797.5</v>
      </c>
    </row>
    <row r="8" spans="1:11" hidden="1" x14ac:dyDescent="0.2">
      <c r="A8" t="s">
        <v>1979</v>
      </c>
      <c r="B8" t="s">
        <v>2954</v>
      </c>
      <c r="C8" s="57">
        <f>VLOOKUP(A8,'Original vs Adjsuted Budget'!$B$1:$H$1098,6,FALSE)</f>
        <v>0</v>
      </c>
      <c r="E8" s="59">
        <f t="shared" si="0"/>
        <v>0</v>
      </c>
      <c r="F8" s="57"/>
      <c r="G8" s="57">
        <f>VLOOKUP(A8,'Original vs Adjsuted Budget'!$B$1:$H$1098,7,FALSE)</f>
        <v>0</v>
      </c>
      <c r="I8" s="57">
        <f>VLOOKUP(A8,'Adjust Budget 1'!$B$8:$H$1107,7,FALSE)</f>
        <v>0</v>
      </c>
      <c r="K8" s="59">
        <f t="shared" si="1"/>
        <v>0</v>
      </c>
    </row>
    <row r="9" spans="1:11" hidden="1" x14ac:dyDescent="0.2">
      <c r="A9" t="s">
        <v>1981</v>
      </c>
      <c r="B9" t="s">
        <v>1982</v>
      </c>
      <c r="C9" s="57">
        <f>VLOOKUP(A9,'Original vs Adjsuted Budget'!$B$1:$H$1098,6,FALSE)</f>
        <v>0</v>
      </c>
      <c r="E9" s="59">
        <f t="shared" si="0"/>
        <v>0</v>
      </c>
      <c r="F9" s="57"/>
      <c r="G9" s="57">
        <f>VLOOKUP(A9,'Original vs Adjsuted Budget'!$B$1:$H$1098,7,FALSE)</f>
        <v>0</v>
      </c>
      <c r="I9" s="57">
        <f>VLOOKUP(A9,'Adjust Budget 1'!$B$8:$H$1107,7,FALSE)</f>
        <v>0</v>
      </c>
      <c r="K9" s="59">
        <f t="shared" si="1"/>
        <v>0</v>
      </c>
    </row>
    <row r="10" spans="1:11" hidden="1" x14ac:dyDescent="0.2">
      <c r="A10" t="s">
        <v>1983</v>
      </c>
      <c r="B10" t="s">
        <v>2955</v>
      </c>
      <c r="C10" s="57">
        <f>VLOOKUP(A10,'Original vs Adjsuted Budget'!$B$1:$H$1098,6,FALSE)</f>
        <v>0</v>
      </c>
      <c r="E10" s="59">
        <f t="shared" si="0"/>
        <v>0</v>
      </c>
      <c r="F10" s="57"/>
      <c r="G10" s="57">
        <f>VLOOKUP(A10,'Original vs Adjsuted Budget'!$B$1:$H$1098,7,FALSE)</f>
        <v>0</v>
      </c>
      <c r="I10" s="57">
        <f>VLOOKUP(A10,'Adjust Budget 1'!$B$8:$H$1107,7,FALSE)</f>
        <v>0</v>
      </c>
      <c r="K10" s="59">
        <f t="shared" si="1"/>
        <v>0</v>
      </c>
    </row>
    <row r="11" spans="1:11" hidden="1" x14ac:dyDescent="0.2">
      <c r="A11" t="s">
        <v>1985</v>
      </c>
      <c r="B11" t="s">
        <v>2956</v>
      </c>
      <c r="C11" s="57">
        <f>VLOOKUP(A11,'Original vs Adjsuted Budget'!$B$1:$H$1098,6,FALSE)</f>
        <v>0</v>
      </c>
      <c r="E11" s="59">
        <f t="shared" si="0"/>
        <v>0</v>
      </c>
      <c r="F11" s="57"/>
      <c r="G11" s="57">
        <f>VLOOKUP(A11,'Original vs Adjsuted Budget'!$B$1:$H$1098,7,FALSE)</f>
        <v>0</v>
      </c>
      <c r="I11" s="57">
        <f>VLOOKUP(A11,'Adjust Budget 1'!$B$8:$H$1107,7,FALSE)</f>
        <v>0</v>
      </c>
      <c r="K11" s="59">
        <f t="shared" si="1"/>
        <v>0</v>
      </c>
    </row>
    <row r="12" spans="1:11" hidden="1" x14ac:dyDescent="0.2">
      <c r="A12" t="s">
        <v>1987</v>
      </c>
      <c r="B12" t="s">
        <v>2957</v>
      </c>
      <c r="C12" s="57">
        <f>VLOOKUP(A12,'Original vs Adjsuted Budget'!$B$1:$H$1098,6,FALSE)</f>
        <v>0</v>
      </c>
      <c r="E12" s="59">
        <f t="shared" si="0"/>
        <v>0</v>
      </c>
      <c r="F12" s="57"/>
      <c r="G12" s="57">
        <f>VLOOKUP(A12,'Original vs Adjsuted Budget'!$B$1:$H$1098,7,FALSE)</f>
        <v>0</v>
      </c>
      <c r="I12" s="57">
        <f>VLOOKUP(A12,'Adjust Budget 1'!$B$8:$H$1107,7,FALSE)</f>
        <v>0</v>
      </c>
      <c r="K12" s="59">
        <f t="shared" si="1"/>
        <v>0</v>
      </c>
    </row>
    <row r="13" spans="1:11" hidden="1" x14ac:dyDescent="0.2">
      <c r="A13" t="s">
        <v>1989</v>
      </c>
      <c r="B13" t="s">
        <v>1990</v>
      </c>
      <c r="C13" s="57">
        <f>VLOOKUP(A13,'Original vs Adjsuted Budget'!$B$1:$H$1098,6,FALSE)</f>
        <v>0</v>
      </c>
      <c r="E13" s="59">
        <f t="shared" si="0"/>
        <v>0</v>
      </c>
      <c r="F13" s="57"/>
      <c r="G13" s="57">
        <f>VLOOKUP(A13,'Original vs Adjsuted Budget'!$B$1:$H$1098,7,FALSE)</f>
        <v>0</v>
      </c>
      <c r="I13" s="57">
        <f>VLOOKUP(A13,'Adjust Budget 1'!$B$8:$H$1107,7,FALSE)</f>
        <v>0</v>
      </c>
      <c r="K13" s="59">
        <f t="shared" si="1"/>
        <v>0</v>
      </c>
    </row>
    <row r="14" spans="1:11" hidden="1" x14ac:dyDescent="0.2">
      <c r="A14" t="s">
        <v>1991</v>
      </c>
      <c r="B14" t="s">
        <v>1573</v>
      </c>
      <c r="C14" s="57">
        <f>VLOOKUP(A14,'Original vs Adjsuted Budget'!$B$1:$H$1098,6,FALSE)</f>
        <v>0</v>
      </c>
      <c r="E14" s="59">
        <f t="shared" si="0"/>
        <v>0</v>
      </c>
      <c r="F14" s="57"/>
      <c r="G14" s="57">
        <f>VLOOKUP(A14,'Original vs Adjsuted Budget'!$B$1:$H$1098,7,FALSE)</f>
        <v>0</v>
      </c>
      <c r="I14" s="57">
        <f>VLOOKUP(A14,'Adjust Budget 1'!$B$8:$H$1107,7,FALSE)</f>
        <v>0</v>
      </c>
      <c r="K14" s="59">
        <f t="shared" si="1"/>
        <v>0</v>
      </c>
    </row>
    <row r="15" spans="1:11" hidden="1" x14ac:dyDescent="0.2">
      <c r="A15" t="s">
        <v>1992</v>
      </c>
      <c r="B15" t="s">
        <v>1993</v>
      </c>
      <c r="C15" s="57">
        <f>VLOOKUP(A15,'Original vs Adjsuted Budget'!$B$1:$H$1098,6,FALSE)</f>
        <v>0</v>
      </c>
      <c r="E15" s="59">
        <f t="shared" si="0"/>
        <v>0</v>
      </c>
      <c r="F15" s="57"/>
      <c r="G15" s="57">
        <f>VLOOKUP(A15,'Original vs Adjsuted Budget'!$B$1:$H$1098,7,FALSE)</f>
        <v>0</v>
      </c>
      <c r="I15" s="57">
        <f>VLOOKUP(A15,'Adjust Budget 1'!$B$8:$H$1107,7,FALSE)</f>
        <v>0</v>
      </c>
      <c r="K15" s="59">
        <f t="shared" si="1"/>
        <v>0</v>
      </c>
    </row>
    <row r="16" spans="1:11" hidden="1" x14ac:dyDescent="0.2">
      <c r="A16" t="s">
        <v>1994</v>
      </c>
      <c r="B16" t="s">
        <v>1995</v>
      </c>
      <c r="C16" s="57">
        <f>VLOOKUP(A16,'Original vs Adjsuted Budget'!$B$1:$H$1098,6,FALSE)</f>
        <v>0</v>
      </c>
      <c r="E16" s="59">
        <f t="shared" si="0"/>
        <v>0</v>
      </c>
      <c r="F16" s="57"/>
      <c r="G16" s="57">
        <f>VLOOKUP(A16,'Original vs Adjsuted Budget'!$B$1:$H$1098,7,FALSE)</f>
        <v>0</v>
      </c>
      <c r="I16" s="57">
        <f>VLOOKUP(A16,'Adjust Budget 1'!$B$8:$H$1107,7,FALSE)</f>
        <v>0</v>
      </c>
      <c r="K16" s="59">
        <f t="shared" si="1"/>
        <v>0</v>
      </c>
    </row>
    <row r="17" spans="1:11" hidden="1" x14ac:dyDescent="0.2">
      <c r="A17" t="s">
        <v>1996</v>
      </c>
      <c r="B17" t="s">
        <v>1997</v>
      </c>
      <c r="C17" s="57">
        <f>VLOOKUP(A17,'Original vs Adjsuted Budget'!$B$1:$H$1098,6,FALSE)</f>
        <v>0</v>
      </c>
      <c r="E17" s="59">
        <f t="shared" si="0"/>
        <v>0</v>
      </c>
      <c r="F17" s="57"/>
      <c r="G17" s="57">
        <f>VLOOKUP(A17,'Original vs Adjsuted Budget'!$B$1:$H$1098,7,FALSE)</f>
        <v>0</v>
      </c>
      <c r="I17" s="57">
        <f>VLOOKUP(A17,'Adjust Budget 1'!$B$8:$H$1107,7,FALSE)</f>
        <v>0</v>
      </c>
      <c r="K17" s="59">
        <f t="shared" si="1"/>
        <v>0</v>
      </c>
    </row>
    <row r="18" spans="1:11" hidden="1" x14ac:dyDescent="0.2">
      <c r="A18" t="s">
        <v>1998</v>
      </c>
      <c r="B18" t="s">
        <v>1999</v>
      </c>
      <c r="C18" s="57">
        <f>VLOOKUP(A18,'Original vs Adjsuted Budget'!$B$1:$H$1098,6,FALSE)</f>
        <v>0</v>
      </c>
      <c r="E18" s="59">
        <f t="shared" si="0"/>
        <v>0</v>
      </c>
      <c r="F18" s="57"/>
      <c r="G18" s="57">
        <f>VLOOKUP(A18,'Original vs Adjsuted Budget'!$B$1:$H$1098,7,FALSE)</f>
        <v>0</v>
      </c>
      <c r="I18" s="57">
        <f>VLOOKUP(A18,'Adjust Budget 1'!$B$8:$H$1107,7,FALSE)</f>
        <v>0</v>
      </c>
      <c r="K18" s="59">
        <f t="shared" si="1"/>
        <v>0</v>
      </c>
    </row>
    <row r="19" spans="1:11" hidden="1" x14ac:dyDescent="0.2">
      <c r="A19" t="s">
        <v>2000</v>
      </c>
      <c r="B19" t="s">
        <v>2001</v>
      </c>
      <c r="C19" s="57">
        <f>VLOOKUP(A19,'Original vs Adjsuted Budget'!$B$1:$H$1098,6,FALSE)</f>
        <v>0</v>
      </c>
      <c r="E19" s="59">
        <f t="shared" si="0"/>
        <v>0</v>
      </c>
      <c r="F19" s="57"/>
      <c r="G19" s="57">
        <f>VLOOKUP(A19,'Original vs Adjsuted Budget'!$B$1:$H$1098,7,FALSE)</f>
        <v>0</v>
      </c>
      <c r="I19" s="57">
        <f>VLOOKUP(A19,'Adjust Budget 1'!$B$8:$H$1107,7,FALSE)</f>
        <v>0</v>
      </c>
      <c r="K19" s="59">
        <f t="shared" si="1"/>
        <v>0</v>
      </c>
    </row>
    <row r="20" spans="1:11" hidden="1" x14ac:dyDescent="0.2">
      <c r="A20" t="s">
        <v>2002</v>
      </c>
      <c r="B20" t="s">
        <v>2003</v>
      </c>
      <c r="C20" s="57">
        <f>VLOOKUP(A20,'Original vs Adjsuted Budget'!$B$1:$H$1098,6,FALSE)</f>
        <v>0</v>
      </c>
      <c r="E20" s="59">
        <f t="shared" si="0"/>
        <v>0</v>
      </c>
      <c r="F20" s="57"/>
      <c r="G20" s="57">
        <f>VLOOKUP(A20,'Original vs Adjsuted Budget'!$B$1:$H$1098,7,FALSE)</f>
        <v>0</v>
      </c>
      <c r="I20" s="57">
        <f>VLOOKUP(A20,'Adjust Budget 1'!$B$8:$H$1107,7,FALSE)</f>
        <v>0</v>
      </c>
      <c r="K20" s="59">
        <f t="shared" si="1"/>
        <v>0</v>
      </c>
    </row>
    <row r="21" spans="1:11" hidden="1" x14ac:dyDescent="0.2">
      <c r="A21" t="s">
        <v>2004</v>
      </c>
      <c r="B21" t="s">
        <v>2958</v>
      </c>
      <c r="C21" s="57">
        <f>VLOOKUP(A21,'Original vs Adjsuted Budget'!$B$1:$H$1098,6,FALSE)</f>
        <v>0</v>
      </c>
      <c r="E21" s="59">
        <f t="shared" si="0"/>
        <v>0</v>
      </c>
      <c r="F21" s="57"/>
      <c r="G21" s="57">
        <f>VLOOKUP(A21,'Original vs Adjsuted Budget'!$B$1:$H$1098,7,FALSE)</f>
        <v>0</v>
      </c>
      <c r="I21" s="57">
        <f>VLOOKUP(A21,'Adjust Budget 1'!$B$8:$H$1107,7,FALSE)</f>
        <v>0</v>
      </c>
      <c r="K21" s="59">
        <f t="shared" si="1"/>
        <v>0</v>
      </c>
    </row>
    <row r="22" spans="1:11" hidden="1" x14ac:dyDescent="0.2">
      <c r="A22" t="s">
        <v>2006</v>
      </c>
      <c r="B22" t="s">
        <v>2007</v>
      </c>
      <c r="C22" s="57">
        <f>VLOOKUP(A22,'Original vs Adjsuted Budget'!$B$1:$H$1098,6,FALSE)</f>
        <v>0</v>
      </c>
      <c r="E22" s="59">
        <f t="shared" si="0"/>
        <v>0</v>
      </c>
      <c r="F22" s="57"/>
      <c r="G22" s="57">
        <f>VLOOKUP(A22,'Original vs Adjsuted Budget'!$B$1:$H$1098,7,FALSE)</f>
        <v>0</v>
      </c>
      <c r="I22" s="57">
        <f>VLOOKUP(A22,'Adjust Budget 1'!$B$8:$H$1107,7,FALSE)</f>
        <v>0</v>
      </c>
      <c r="K22" s="59">
        <f t="shared" si="1"/>
        <v>0</v>
      </c>
    </row>
    <row r="23" spans="1:11" hidden="1" x14ac:dyDescent="0.2">
      <c r="A23" t="s">
        <v>2008</v>
      </c>
      <c r="B23" t="s">
        <v>2009</v>
      </c>
      <c r="C23" s="57">
        <f>VLOOKUP(A23,'Original vs Adjsuted Budget'!$B$1:$H$1098,6,FALSE)</f>
        <v>0</v>
      </c>
      <c r="E23" s="59">
        <f t="shared" si="0"/>
        <v>0</v>
      </c>
      <c r="F23" s="57"/>
      <c r="G23" s="57">
        <f>VLOOKUP(A23,'Original vs Adjsuted Budget'!$B$1:$H$1098,7,FALSE)</f>
        <v>0</v>
      </c>
      <c r="I23" s="57">
        <f>VLOOKUP(A23,'Adjust Budget 1'!$B$8:$H$1107,7,FALSE)</f>
        <v>0</v>
      </c>
      <c r="K23" s="59">
        <f t="shared" si="1"/>
        <v>0</v>
      </c>
    </row>
    <row r="24" spans="1:11" hidden="1" x14ac:dyDescent="0.2">
      <c r="A24" t="s">
        <v>2010</v>
      </c>
      <c r="B24" t="s">
        <v>2011</v>
      </c>
      <c r="C24" s="57">
        <f>VLOOKUP(A24,'Original vs Adjsuted Budget'!$B$1:$H$1098,6,FALSE)</f>
        <v>0</v>
      </c>
      <c r="E24" s="59">
        <f t="shared" si="0"/>
        <v>0</v>
      </c>
      <c r="F24" s="57"/>
      <c r="G24" s="57">
        <f>VLOOKUP(A24,'Original vs Adjsuted Budget'!$B$1:$H$1098,7,FALSE)</f>
        <v>0</v>
      </c>
      <c r="I24" s="57">
        <f>VLOOKUP(A24,'Adjust Budget 1'!$B$8:$H$1107,7,FALSE)</f>
        <v>0</v>
      </c>
      <c r="K24" s="59">
        <f t="shared" si="1"/>
        <v>0</v>
      </c>
    </row>
    <row r="25" spans="1:11" hidden="1" x14ac:dyDescent="0.2">
      <c r="A25" t="s">
        <v>2012</v>
      </c>
      <c r="B25" t="s">
        <v>2013</v>
      </c>
      <c r="C25" s="57">
        <f>VLOOKUP(A25,'Original vs Adjsuted Budget'!$B$1:$H$1098,6,FALSE)</f>
        <v>0</v>
      </c>
      <c r="E25" s="59">
        <f t="shared" si="0"/>
        <v>0</v>
      </c>
      <c r="F25" s="57"/>
      <c r="G25" s="57">
        <f>VLOOKUP(A25,'Original vs Adjsuted Budget'!$B$1:$H$1098,7,FALSE)</f>
        <v>0</v>
      </c>
      <c r="I25" s="57">
        <f>VLOOKUP(A25,'Adjust Budget 1'!$B$8:$H$1107,7,FALSE)</f>
        <v>0</v>
      </c>
      <c r="K25" s="59">
        <f t="shared" si="1"/>
        <v>0</v>
      </c>
    </row>
    <row r="26" spans="1:11" hidden="1" x14ac:dyDescent="0.2">
      <c r="A26" t="s">
        <v>2014</v>
      </c>
      <c r="B26" t="s">
        <v>380</v>
      </c>
      <c r="C26" s="57">
        <f>VLOOKUP(A26,'Original vs Adjsuted Budget'!$B$1:$H$1098,6,FALSE)</f>
        <v>0</v>
      </c>
      <c r="E26" s="59">
        <f t="shared" si="0"/>
        <v>0</v>
      </c>
      <c r="F26" s="57"/>
      <c r="G26" s="57">
        <f>VLOOKUP(A26,'Original vs Adjsuted Budget'!$B$1:$H$1098,7,FALSE)</f>
        <v>0</v>
      </c>
      <c r="I26" s="57">
        <f>VLOOKUP(A26,'Adjust Budget 1'!$B$8:$H$1107,7,FALSE)</f>
        <v>0</v>
      </c>
      <c r="K26" s="59">
        <f t="shared" si="1"/>
        <v>0</v>
      </c>
    </row>
    <row r="27" spans="1:11" x14ac:dyDescent="0.2">
      <c r="A27" t="s">
        <v>1029</v>
      </c>
      <c r="B27" t="s">
        <v>1617</v>
      </c>
      <c r="C27" s="57">
        <f>VLOOKUP(A27,'Original vs Adjsuted Budget'!$B$1:$H$1098,6,FALSE)</f>
        <v>10480</v>
      </c>
      <c r="E27" s="59">
        <f t="shared" si="0"/>
        <v>-6568.64</v>
      </c>
      <c r="F27" s="57"/>
      <c r="G27" s="57">
        <f>VLOOKUP(A27,'Original vs Adjsuted Budget'!$B$1:$H$1098,7,FALSE)</f>
        <v>3911.3599999999997</v>
      </c>
      <c r="I27" s="57">
        <f>VLOOKUP(A27,'Adjust Budget 1'!$B$8:$H$1107,7,FALSE)</f>
        <v>1222.3</v>
      </c>
      <c r="K27" s="59">
        <f t="shared" si="1"/>
        <v>2689.0599999999995</v>
      </c>
    </row>
    <row r="28" spans="1:11" x14ac:dyDescent="0.2">
      <c r="A28" t="s">
        <v>1030</v>
      </c>
      <c r="B28" t="s">
        <v>1618</v>
      </c>
      <c r="C28" s="57">
        <f>VLOOKUP(A28,'Original vs Adjsuted Budget'!$B$1:$H$1098,6,FALSE)</f>
        <v>0</v>
      </c>
      <c r="E28" s="59">
        <f t="shared" si="0"/>
        <v>95.167999999999992</v>
      </c>
      <c r="F28" s="57"/>
      <c r="G28" s="57">
        <f>VLOOKUP(A28,'Original vs Adjsuted Budget'!$B$1:$H$1098,7,FALSE)</f>
        <v>95.167999999999992</v>
      </c>
      <c r="I28" s="57">
        <f>VLOOKUP(A28,'Adjust Budget 1'!$B$8:$H$1107,7,FALSE)</f>
        <v>29.74</v>
      </c>
      <c r="K28" s="59">
        <f t="shared" si="1"/>
        <v>65.427999999999997</v>
      </c>
    </row>
    <row r="29" spans="1:11" x14ac:dyDescent="0.2">
      <c r="A29" t="s">
        <v>1031</v>
      </c>
      <c r="B29" t="s">
        <v>1619</v>
      </c>
      <c r="C29" s="57">
        <f>VLOOKUP(A29,'Original vs Adjsuted Budget'!$B$1:$H$1098,6,FALSE)</f>
        <v>800</v>
      </c>
      <c r="E29" s="59">
        <f t="shared" si="0"/>
        <v>-800</v>
      </c>
      <c r="F29" s="57"/>
      <c r="G29" s="57">
        <f>VLOOKUP(A29,'Original vs Adjsuted Budget'!$B$1:$H$1098,7,FALSE)</f>
        <v>0</v>
      </c>
      <c r="I29" s="57">
        <f>VLOOKUP(A29,'Adjust Budget 1'!$B$8:$H$1107,7,FALSE)</f>
        <v>0</v>
      </c>
      <c r="K29" s="59">
        <f t="shared" si="1"/>
        <v>0</v>
      </c>
    </row>
    <row r="30" spans="1:11" x14ac:dyDescent="0.2">
      <c r="A30" t="s">
        <v>1032</v>
      </c>
      <c r="B30" t="s">
        <v>1620</v>
      </c>
      <c r="C30" s="57">
        <f>VLOOKUP(A30,'Original vs Adjsuted Budget'!$B$1:$H$1098,6,FALSE)</f>
        <v>-2008000</v>
      </c>
      <c r="E30" s="59">
        <f t="shared" si="0"/>
        <v>1981874.64</v>
      </c>
      <c r="F30" s="57"/>
      <c r="G30" s="57">
        <f>VLOOKUP(A30,'Original vs Adjsuted Budget'!$B$1:$H$1098,7,FALSE)</f>
        <v>-26125.360000000001</v>
      </c>
      <c r="I30" s="57">
        <f>VLOOKUP(A30,'Adjust Budget 1'!$B$8:$H$1107,7,FALSE)</f>
        <v>-13062.68</v>
      </c>
      <c r="K30" s="59">
        <f t="shared" si="1"/>
        <v>-13062.68</v>
      </c>
    </row>
    <row r="31" spans="1:11" x14ac:dyDescent="0.2">
      <c r="A31" t="s">
        <v>1033</v>
      </c>
      <c r="B31" t="s">
        <v>1621</v>
      </c>
      <c r="C31" s="57">
        <f>VLOOKUP(A31,'Original vs Adjsuted Budget'!$B$1:$H$1098,6,FALSE)</f>
        <v>-550</v>
      </c>
      <c r="E31" s="59">
        <f t="shared" si="0"/>
        <v>550</v>
      </c>
      <c r="F31" s="57"/>
      <c r="G31" s="57">
        <f>VLOOKUP(A31,'Original vs Adjsuted Budget'!$B$1:$H$1098,7,FALSE)</f>
        <v>0</v>
      </c>
      <c r="I31" s="57">
        <f>VLOOKUP(A31,'Adjust Budget 1'!$B$8:$H$1107,7,FALSE)</f>
        <v>0</v>
      </c>
      <c r="K31" s="59">
        <f t="shared" si="1"/>
        <v>0</v>
      </c>
    </row>
    <row r="32" spans="1:11" x14ac:dyDescent="0.2">
      <c r="A32" t="s">
        <v>1034</v>
      </c>
      <c r="B32" t="s">
        <v>1622</v>
      </c>
      <c r="C32" s="57">
        <f>VLOOKUP(A32,'Original vs Adjsuted Budget'!$B$1:$H$1098,6,FALSE)</f>
        <v>-67380</v>
      </c>
      <c r="E32" s="59">
        <f t="shared" si="0"/>
        <v>0</v>
      </c>
      <c r="F32" s="57"/>
      <c r="G32" s="57">
        <f>VLOOKUP(A32,'Original vs Adjsuted Budget'!$B$1:$H$1098,7,FALSE)</f>
        <v>-67380</v>
      </c>
      <c r="I32" s="57">
        <f>VLOOKUP(A32,'Adjust Budget 1'!$B$8:$H$1107,7,FALSE)</f>
        <v>0</v>
      </c>
      <c r="K32" s="59">
        <f t="shared" si="1"/>
        <v>-67380</v>
      </c>
    </row>
    <row r="33" spans="1:11" x14ac:dyDescent="0.2">
      <c r="A33" t="s">
        <v>1035</v>
      </c>
      <c r="B33" t="s">
        <v>1611</v>
      </c>
      <c r="C33" s="57">
        <f>VLOOKUP(A33,'Original vs Adjsuted Budget'!$B$1:$H$1098,6,FALSE)</f>
        <v>-1542580</v>
      </c>
      <c r="E33" s="59">
        <f t="shared" si="0"/>
        <v>760260.15</v>
      </c>
      <c r="F33" s="57"/>
      <c r="G33" s="57">
        <f>VLOOKUP(A33,'Original vs Adjsuted Budget'!$B$1:$H$1098,7,FALSE)</f>
        <v>-782319.85</v>
      </c>
      <c r="I33" s="57">
        <f>VLOOKUP(A33,'Adjust Budget 1'!$B$8:$H$1107,7,FALSE)</f>
        <v>0</v>
      </c>
      <c r="K33" s="59">
        <f t="shared" si="1"/>
        <v>-782319.85</v>
      </c>
    </row>
    <row r="34" spans="1:11" x14ac:dyDescent="0.2">
      <c r="A34" s="71"/>
      <c r="B34" s="71" t="s">
        <v>2908</v>
      </c>
      <c r="C34" s="72">
        <f>SUM(C4:C33)</f>
        <v>-1818140</v>
      </c>
      <c r="D34" s="72">
        <f>SUM(D4:D33)</f>
        <v>0</v>
      </c>
      <c r="E34" s="72">
        <f>SUM(E4:E33)</f>
        <v>2283956.5393333333</v>
      </c>
      <c r="F34" s="72"/>
      <c r="G34" s="72">
        <f t="shared" ref="G34" si="2">SUM(G4:G33)</f>
        <v>465816.53933333338</v>
      </c>
      <c r="I34" s="57"/>
      <c r="K34" s="59"/>
    </row>
    <row r="35" spans="1:11" x14ac:dyDescent="0.2">
      <c r="A35" s="71">
        <v>204</v>
      </c>
      <c r="B35" s="71" t="s">
        <v>2909</v>
      </c>
      <c r="C35" s="72"/>
      <c r="D35" s="72"/>
      <c r="E35" s="72"/>
      <c r="F35" s="72"/>
      <c r="G35" s="72"/>
      <c r="I35" s="57"/>
      <c r="K35" s="59"/>
    </row>
    <row r="37" spans="1:11" x14ac:dyDescent="0.2">
      <c r="A37" s="63">
        <v>503</v>
      </c>
      <c r="B37" s="63" t="s">
        <v>439</v>
      </c>
      <c r="C37" s="70"/>
      <c r="D37" s="70"/>
      <c r="E37" s="70"/>
      <c r="F37" s="70"/>
      <c r="G37" s="70"/>
      <c r="I37" s="57"/>
      <c r="K37" s="59"/>
    </row>
    <row r="38" spans="1:11" x14ac:dyDescent="0.2">
      <c r="A38" t="s">
        <v>1150</v>
      </c>
      <c r="B38" t="s">
        <v>7</v>
      </c>
      <c r="C38" s="57">
        <f>VLOOKUP(A38,'Original vs Adjsuted Budget'!$B$1:$H$1098,6,FALSE)</f>
        <v>70470</v>
      </c>
      <c r="E38" s="59">
        <f t="shared" ref="E38:E71" si="3">G38-C38</f>
        <v>662.60320000001229</v>
      </c>
      <c r="F38" s="57"/>
      <c r="G38" s="57">
        <f>VLOOKUP(A38,'Original vs Adjsuted Budget'!$B$1:$H$1098,7,FALSE)</f>
        <v>71132.603200000012</v>
      </c>
      <c r="I38" s="57">
        <f>VLOOKUP(A38,'Adjust Budget 1'!$B$8:$H$1107,7,FALSE)</f>
        <v>35214.160000000003</v>
      </c>
      <c r="K38" s="59">
        <f t="shared" ref="K38:K71" si="4">G38-I38</f>
        <v>35918.443200000009</v>
      </c>
    </row>
    <row r="39" spans="1:11" x14ac:dyDescent="0.2">
      <c r="A39" t="s">
        <v>1151</v>
      </c>
      <c r="B39" t="s">
        <v>220</v>
      </c>
      <c r="C39" s="57">
        <f>VLOOKUP(A39,'Original vs Adjsuted Budget'!$B$1:$H$1098,6,FALSE)</f>
        <v>5840</v>
      </c>
      <c r="E39" s="59">
        <f t="shared" si="3"/>
        <v>6585.02</v>
      </c>
      <c r="F39" s="57"/>
      <c r="G39" s="57">
        <f>VLOOKUP(A39,'Original vs Adjsuted Budget'!$B$1:$H$1098,7,FALSE)</f>
        <v>12425.02</v>
      </c>
      <c r="I39" s="57">
        <f>VLOOKUP(A39,'Adjust Budget 1'!$B$8:$H$1107,7,FALSE)</f>
        <v>6151</v>
      </c>
      <c r="K39" s="59">
        <f t="shared" si="4"/>
        <v>6274.02</v>
      </c>
    </row>
    <row r="40" spans="1:11" x14ac:dyDescent="0.2">
      <c r="A40" t="s">
        <v>1152</v>
      </c>
      <c r="B40" t="s">
        <v>225</v>
      </c>
      <c r="C40" s="57">
        <f>VLOOKUP(A40,'Original vs Adjsuted Budget'!$B$1:$H$1098,6,FALSE)</f>
        <v>3210</v>
      </c>
      <c r="E40" s="59">
        <f t="shared" si="3"/>
        <v>-3210</v>
      </c>
      <c r="F40" s="57"/>
      <c r="G40" s="57">
        <f>VLOOKUP(A40,'Original vs Adjsuted Budget'!$B$1:$H$1098,7,FALSE)</f>
        <v>0</v>
      </c>
      <c r="I40" s="57">
        <f>VLOOKUP(A40,'Adjust Budget 1'!$B$8:$H$1107,7,FALSE)</f>
        <v>0</v>
      </c>
      <c r="K40" s="59">
        <f t="shared" si="4"/>
        <v>0</v>
      </c>
    </row>
    <row r="41" spans="1:11" hidden="1" x14ac:dyDescent="0.2">
      <c r="A41" t="s">
        <v>2141</v>
      </c>
      <c r="B41" t="s">
        <v>224</v>
      </c>
      <c r="C41" s="57">
        <f>VLOOKUP(A41,'Original vs Adjsuted Budget'!$B$1:$H$1098,6,FALSE)</f>
        <v>0</v>
      </c>
      <c r="E41" s="59">
        <f t="shared" si="3"/>
        <v>0</v>
      </c>
      <c r="F41" s="57"/>
      <c r="G41" s="57">
        <f>VLOOKUP(A41,'Original vs Adjsuted Budget'!$B$1:$H$1098,7,FALSE)</f>
        <v>0</v>
      </c>
      <c r="I41" s="57">
        <f>VLOOKUP(A41,'Adjust Budget 1'!$B$8:$H$1107,7,FALSE)</f>
        <v>0</v>
      </c>
      <c r="K41" s="59">
        <f t="shared" si="4"/>
        <v>0</v>
      </c>
    </row>
    <row r="42" spans="1:11" hidden="1" x14ac:dyDescent="0.2">
      <c r="A42" t="s">
        <v>2142</v>
      </c>
      <c r="B42" t="s">
        <v>230</v>
      </c>
      <c r="C42" s="57">
        <f>VLOOKUP(A42,'Original vs Adjsuted Budget'!$B$1:$H$1098,6,FALSE)</f>
        <v>0</v>
      </c>
      <c r="E42" s="59">
        <f t="shared" si="3"/>
        <v>0</v>
      </c>
      <c r="F42" s="57"/>
      <c r="G42" s="57">
        <f>VLOOKUP(A42,'Original vs Adjsuted Budget'!$B$1:$H$1098,7,FALSE)</f>
        <v>0</v>
      </c>
      <c r="I42" s="57">
        <f>VLOOKUP(A42,'Adjust Budget 1'!$B$8:$H$1107,7,FALSE)</f>
        <v>0</v>
      </c>
      <c r="K42" s="59">
        <f t="shared" si="4"/>
        <v>0</v>
      </c>
    </row>
    <row r="43" spans="1:11" hidden="1" x14ac:dyDescent="0.2">
      <c r="A43" t="s">
        <v>2143</v>
      </c>
      <c r="B43" t="s">
        <v>231</v>
      </c>
      <c r="C43" s="57">
        <f>VLOOKUP(A43,'Original vs Adjsuted Budget'!$B$1:$H$1098,6,FALSE)</f>
        <v>0</v>
      </c>
      <c r="E43" s="59">
        <f t="shared" si="3"/>
        <v>0</v>
      </c>
      <c r="F43" s="57"/>
      <c r="G43" s="57">
        <f>VLOOKUP(A43,'Original vs Adjsuted Budget'!$B$1:$H$1098,7,FALSE)</f>
        <v>0</v>
      </c>
      <c r="I43" s="57">
        <f>VLOOKUP(A43,'Adjust Budget 1'!$B$8:$H$1107,7,FALSE)</f>
        <v>0</v>
      </c>
      <c r="K43" s="59">
        <f t="shared" si="4"/>
        <v>0</v>
      </c>
    </row>
    <row r="44" spans="1:11" hidden="1" x14ac:dyDescent="0.2">
      <c r="A44" t="s">
        <v>2144</v>
      </c>
      <c r="B44" t="s">
        <v>244</v>
      </c>
      <c r="C44" s="57">
        <f>VLOOKUP(A44,'Original vs Adjsuted Budget'!$B$1:$H$1098,6,FALSE)</f>
        <v>0</v>
      </c>
      <c r="E44" s="59">
        <f t="shared" si="3"/>
        <v>0</v>
      </c>
      <c r="F44" s="57"/>
      <c r="G44" s="57">
        <f>VLOOKUP(A44,'Original vs Adjsuted Budget'!$B$1:$H$1098,7,FALSE)</f>
        <v>0</v>
      </c>
      <c r="I44" s="57">
        <f>VLOOKUP(A44,'Adjust Budget 1'!$B$8:$H$1107,7,FALSE)</f>
        <v>0</v>
      </c>
      <c r="K44" s="59">
        <f t="shared" si="4"/>
        <v>0</v>
      </c>
    </row>
    <row r="45" spans="1:11" hidden="1" x14ac:dyDescent="0.2">
      <c r="A45" t="s">
        <v>2146</v>
      </c>
      <c r="B45" t="s">
        <v>2147</v>
      </c>
      <c r="C45" s="57">
        <f>VLOOKUP(A45,'Original vs Adjsuted Budget'!$B$1:$H$1098,6,FALSE)</f>
        <v>0</v>
      </c>
      <c r="E45" s="59">
        <f t="shared" si="3"/>
        <v>0</v>
      </c>
      <c r="F45" s="57"/>
      <c r="G45" s="57">
        <f>VLOOKUP(A45,'Original vs Adjsuted Budget'!$B$1:$H$1098,7,FALSE)</f>
        <v>0</v>
      </c>
      <c r="I45" s="57">
        <f>VLOOKUP(A45,'Adjust Budget 1'!$B$8:$H$1107,7,FALSE)</f>
        <v>0</v>
      </c>
      <c r="K45" s="59">
        <f t="shared" si="4"/>
        <v>0</v>
      </c>
    </row>
    <row r="46" spans="1:11" hidden="1" x14ac:dyDescent="0.2">
      <c r="A46" t="s">
        <v>2148</v>
      </c>
      <c r="B46" t="s">
        <v>294</v>
      </c>
      <c r="C46" s="57">
        <f>VLOOKUP(A46,'Original vs Adjsuted Budget'!$B$1:$H$1098,6,FALSE)</f>
        <v>0</v>
      </c>
      <c r="E46" s="59">
        <f t="shared" si="3"/>
        <v>0</v>
      </c>
      <c r="F46" s="57"/>
      <c r="G46" s="57">
        <f>VLOOKUP(A46,'Original vs Adjsuted Budget'!$B$1:$H$1098,7,FALSE)</f>
        <v>0</v>
      </c>
      <c r="I46" s="57">
        <f>VLOOKUP(A46,'Adjust Budget 1'!$B$8:$H$1107,7,FALSE)</f>
        <v>0</v>
      </c>
      <c r="K46" s="59">
        <f t="shared" si="4"/>
        <v>0</v>
      </c>
    </row>
    <row r="47" spans="1:11" hidden="1" x14ac:dyDescent="0.2">
      <c r="A47" t="s">
        <v>2149</v>
      </c>
      <c r="B47" t="s">
        <v>302</v>
      </c>
      <c r="C47" s="57">
        <f>VLOOKUP(A47,'Original vs Adjsuted Budget'!$B$1:$H$1098,6,FALSE)</f>
        <v>0</v>
      </c>
      <c r="E47" s="59">
        <f t="shared" si="3"/>
        <v>0</v>
      </c>
      <c r="F47" s="57"/>
      <c r="G47" s="57">
        <f>VLOOKUP(A47,'Original vs Adjsuted Budget'!$B$1:$H$1098,7,FALSE)</f>
        <v>0</v>
      </c>
      <c r="I47" s="57">
        <f>VLOOKUP(A47,'Adjust Budget 1'!$B$8:$H$1107,7,FALSE)</f>
        <v>0</v>
      </c>
      <c r="K47" s="59">
        <f t="shared" si="4"/>
        <v>0</v>
      </c>
    </row>
    <row r="48" spans="1:11" hidden="1" x14ac:dyDescent="0.2">
      <c r="A48" t="s">
        <v>2151</v>
      </c>
      <c r="B48" t="s">
        <v>1572</v>
      </c>
      <c r="C48" s="57">
        <f>VLOOKUP(A48,'Original vs Adjsuted Budget'!$B$1:$H$1098,6,FALSE)</f>
        <v>0</v>
      </c>
      <c r="E48" s="59">
        <f t="shared" si="3"/>
        <v>0</v>
      </c>
      <c r="F48" s="57"/>
      <c r="G48" s="57">
        <f>VLOOKUP(A48,'Original vs Adjsuted Budget'!$B$1:$H$1098,7,FALSE)</f>
        <v>0</v>
      </c>
      <c r="I48" s="57">
        <f>VLOOKUP(A48,'Adjust Budget 1'!$B$8:$H$1107,7,FALSE)</f>
        <v>0</v>
      </c>
      <c r="K48" s="59">
        <f t="shared" si="4"/>
        <v>0</v>
      </c>
    </row>
    <row r="49" spans="1:11" hidden="1" x14ac:dyDescent="0.2">
      <c r="A49" t="s">
        <v>2152</v>
      </c>
      <c r="B49" t="s">
        <v>1670</v>
      </c>
      <c r="C49" s="57">
        <f>VLOOKUP(A49,'Original vs Adjsuted Budget'!$B$1:$H$1098,6,FALSE)</f>
        <v>0</v>
      </c>
      <c r="E49" s="59">
        <f t="shared" si="3"/>
        <v>0</v>
      </c>
      <c r="F49" s="57"/>
      <c r="G49" s="57">
        <f>VLOOKUP(A49,'Original vs Adjsuted Budget'!$B$1:$H$1098,7,FALSE)</f>
        <v>0</v>
      </c>
      <c r="I49" s="57">
        <f>VLOOKUP(A49,'Adjust Budget 1'!$B$8:$H$1107,7,FALSE)</f>
        <v>0</v>
      </c>
      <c r="K49" s="59">
        <f t="shared" si="4"/>
        <v>0</v>
      </c>
    </row>
    <row r="50" spans="1:11" hidden="1" x14ac:dyDescent="0.2">
      <c r="A50" t="s">
        <v>2153</v>
      </c>
      <c r="B50" t="s">
        <v>320</v>
      </c>
      <c r="C50" s="57">
        <f>VLOOKUP(A50,'Original vs Adjsuted Budget'!$B$1:$H$1098,6,FALSE)</f>
        <v>0</v>
      </c>
      <c r="E50" s="59">
        <f t="shared" si="3"/>
        <v>0</v>
      </c>
      <c r="F50" s="57"/>
      <c r="G50" s="57">
        <f>VLOOKUP(A50,'Original vs Adjsuted Budget'!$B$1:$H$1098,7,FALSE)</f>
        <v>0</v>
      </c>
      <c r="I50" s="57">
        <f>VLOOKUP(A50,'Adjust Budget 1'!$B$8:$H$1107,7,FALSE)</f>
        <v>0</v>
      </c>
      <c r="K50" s="59">
        <f t="shared" si="4"/>
        <v>0</v>
      </c>
    </row>
    <row r="51" spans="1:11" hidden="1" x14ac:dyDescent="0.2">
      <c r="A51" t="s">
        <v>2154</v>
      </c>
      <c r="B51" t="s">
        <v>323</v>
      </c>
      <c r="C51" s="57">
        <f>VLOOKUP(A51,'Original vs Adjsuted Budget'!$B$1:$H$1098,6,FALSE)</f>
        <v>0</v>
      </c>
      <c r="E51" s="59">
        <f t="shared" si="3"/>
        <v>0</v>
      </c>
      <c r="F51" s="57"/>
      <c r="G51" s="57">
        <f>VLOOKUP(A51,'Original vs Adjsuted Budget'!$B$1:$H$1098,7,FALSE)</f>
        <v>0</v>
      </c>
      <c r="I51" s="57">
        <f>VLOOKUP(A51,'Adjust Budget 1'!$B$8:$H$1107,7,FALSE)</f>
        <v>0</v>
      </c>
      <c r="K51" s="59">
        <f t="shared" si="4"/>
        <v>0</v>
      </c>
    </row>
    <row r="52" spans="1:11" hidden="1" x14ac:dyDescent="0.2">
      <c r="A52" t="s">
        <v>2155</v>
      </c>
      <c r="B52" t="s">
        <v>325</v>
      </c>
      <c r="C52" s="57">
        <f>VLOOKUP(A52,'Original vs Adjsuted Budget'!$B$1:$H$1098,6,FALSE)</f>
        <v>0</v>
      </c>
      <c r="E52" s="59">
        <f t="shared" si="3"/>
        <v>0</v>
      </c>
      <c r="F52" s="57"/>
      <c r="G52" s="57">
        <f>VLOOKUP(A52,'Original vs Adjsuted Budget'!$B$1:$H$1098,7,FALSE)</f>
        <v>0</v>
      </c>
      <c r="I52" s="57">
        <f>VLOOKUP(A52,'Adjust Budget 1'!$B$8:$H$1107,7,FALSE)</f>
        <v>0</v>
      </c>
      <c r="K52" s="59">
        <f t="shared" si="4"/>
        <v>0</v>
      </c>
    </row>
    <row r="53" spans="1:11" hidden="1" x14ac:dyDescent="0.2">
      <c r="A53" t="s">
        <v>2157</v>
      </c>
      <c r="B53" t="s">
        <v>331</v>
      </c>
      <c r="C53" s="57">
        <f>VLOOKUP(A53,'Original vs Adjsuted Budget'!$B$1:$H$1098,6,FALSE)</f>
        <v>0</v>
      </c>
      <c r="E53" s="59">
        <f t="shared" si="3"/>
        <v>0</v>
      </c>
      <c r="F53" s="57"/>
      <c r="G53" s="57">
        <f>VLOOKUP(A53,'Original vs Adjsuted Budget'!$B$1:$H$1098,7,FALSE)</f>
        <v>0</v>
      </c>
      <c r="I53" s="57">
        <f>VLOOKUP(A53,'Adjust Budget 1'!$B$8:$H$1107,7,FALSE)</f>
        <v>0</v>
      </c>
      <c r="K53" s="59">
        <f t="shared" si="4"/>
        <v>0</v>
      </c>
    </row>
    <row r="54" spans="1:11" hidden="1" x14ac:dyDescent="0.2">
      <c r="A54" t="s">
        <v>2159</v>
      </c>
      <c r="B54" t="s">
        <v>1601</v>
      </c>
      <c r="C54" s="57">
        <f>VLOOKUP(A54,'Original vs Adjsuted Budget'!$B$1:$H$1098,6,FALSE)</f>
        <v>0</v>
      </c>
      <c r="E54" s="59">
        <f t="shared" si="3"/>
        <v>0</v>
      </c>
      <c r="F54" s="57"/>
      <c r="G54" s="57">
        <f>VLOOKUP(A54,'Original vs Adjsuted Budget'!$B$1:$H$1098,7,FALSE)</f>
        <v>0</v>
      </c>
      <c r="I54" s="57">
        <f>VLOOKUP(A54,'Adjust Budget 1'!$B$8:$H$1107,7,FALSE)</f>
        <v>0</v>
      </c>
      <c r="K54" s="59">
        <f t="shared" si="4"/>
        <v>0</v>
      </c>
    </row>
    <row r="55" spans="1:11" hidden="1" x14ac:dyDescent="0.2">
      <c r="A55" t="s">
        <v>2160</v>
      </c>
      <c r="B55" t="s">
        <v>2977</v>
      </c>
      <c r="C55" s="57">
        <f>VLOOKUP(A55,'Original vs Adjsuted Budget'!$B$1:$H$1098,6,FALSE)</f>
        <v>0</v>
      </c>
      <c r="E55" s="59">
        <f t="shared" si="3"/>
        <v>0</v>
      </c>
      <c r="F55" s="57"/>
      <c r="G55" s="57">
        <f>VLOOKUP(A55,'Original vs Adjsuted Budget'!$B$1:$H$1098,7,FALSE)</f>
        <v>0</v>
      </c>
      <c r="I55" s="57">
        <f>VLOOKUP(A55,'Adjust Budget 1'!$B$8:$H$1107,7,FALSE)</f>
        <v>0</v>
      </c>
      <c r="K55" s="59">
        <f t="shared" si="4"/>
        <v>0</v>
      </c>
    </row>
    <row r="56" spans="1:11" hidden="1" x14ac:dyDescent="0.2">
      <c r="A56" t="s">
        <v>2162</v>
      </c>
      <c r="B56" t="s">
        <v>335</v>
      </c>
      <c r="C56" s="57">
        <f>VLOOKUP(A56,'Original vs Adjsuted Budget'!$B$1:$H$1098,6,FALSE)</f>
        <v>0</v>
      </c>
      <c r="E56" s="59">
        <f t="shared" si="3"/>
        <v>0</v>
      </c>
      <c r="F56" s="57"/>
      <c r="G56" s="57">
        <f>VLOOKUP(A56,'Original vs Adjsuted Budget'!$B$1:$H$1098,7,FALSE)</f>
        <v>0</v>
      </c>
      <c r="I56" s="57">
        <f>VLOOKUP(A56,'Adjust Budget 1'!$B$8:$H$1107,7,FALSE)</f>
        <v>0</v>
      </c>
      <c r="K56" s="59">
        <f t="shared" si="4"/>
        <v>0</v>
      </c>
    </row>
    <row r="57" spans="1:11" hidden="1" x14ac:dyDescent="0.2">
      <c r="A57" t="s">
        <v>2165</v>
      </c>
      <c r="B57" t="s">
        <v>342</v>
      </c>
      <c r="C57" s="57">
        <f>VLOOKUP(A57,'Original vs Adjsuted Budget'!$B$1:$H$1098,6,FALSE)</f>
        <v>0</v>
      </c>
      <c r="E57" s="59">
        <f t="shared" si="3"/>
        <v>0</v>
      </c>
      <c r="F57" s="57"/>
      <c r="G57" s="57">
        <f>VLOOKUP(A57,'Original vs Adjsuted Budget'!$B$1:$H$1098,7,FALSE)</f>
        <v>0</v>
      </c>
      <c r="I57" s="57">
        <f>VLOOKUP(A57,'Adjust Budget 1'!$B$8:$H$1107,7,FALSE)</f>
        <v>0</v>
      </c>
      <c r="K57" s="59">
        <f t="shared" si="4"/>
        <v>0</v>
      </c>
    </row>
    <row r="58" spans="1:11" hidden="1" x14ac:dyDescent="0.2">
      <c r="A58" t="s">
        <v>2166</v>
      </c>
      <c r="B58" t="s">
        <v>2904</v>
      </c>
      <c r="C58" s="57">
        <f>VLOOKUP(A58,'Original vs Adjsuted Budget'!$B$1:$H$1098,6,FALSE)</f>
        <v>0</v>
      </c>
      <c r="E58" s="59">
        <f t="shared" si="3"/>
        <v>0</v>
      </c>
      <c r="F58" s="57"/>
      <c r="G58" s="57">
        <f>VLOOKUP(A58,'Original vs Adjsuted Budget'!$B$1:$H$1098,7,FALSE)</f>
        <v>0</v>
      </c>
      <c r="I58" s="57">
        <f>VLOOKUP(A58,'Adjust Budget 1'!$B$8:$H$1107,7,FALSE)</f>
        <v>0</v>
      </c>
      <c r="K58" s="59">
        <f t="shared" si="4"/>
        <v>0</v>
      </c>
    </row>
    <row r="59" spans="1:11" x14ac:dyDescent="0.2">
      <c r="A59" t="s">
        <v>1153</v>
      </c>
      <c r="B59" t="s">
        <v>228</v>
      </c>
      <c r="C59" s="57">
        <f>VLOOKUP(A59,'Original vs Adjsuted Budget'!$B$1:$H$1098,6,FALSE)</f>
        <v>140</v>
      </c>
      <c r="E59" s="59">
        <f t="shared" si="3"/>
        <v>-63.037999999999997</v>
      </c>
      <c r="F59" s="57"/>
      <c r="G59" s="57">
        <f>VLOOKUP(A59,'Original vs Adjsuted Budget'!$B$1:$H$1098,7,FALSE)</f>
        <v>76.962000000000003</v>
      </c>
      <c r="I59" s="57">
        <f>VLOOKUP(A59,'Adjust Budget 1'!$B$8:$H$1107,7,FALSE)</f>
        <v>38.1</v>
      </c>
      <c r="K59" s="59">
        <f t="shared" si="4"/>
        <v>38.862000000000002</v>
      </c>
    </row>
    <row r="60" spans="1:11" x14ac:dyDescent="0.2">
      <c r="A60" t="s">
        <v>1154</v>
      </c>
      <c r="B60" t="s">
        <v>229</v>
      </c>
      <c r="C60" s="57">
        <f>VLOOKUP(A60,'Original vs Adjsuted Budget'!$B$1:$H$1098,6,FALSE)</f>
        <v>760</v>
      </c>
      <c r="E60" s="59">
        <f t="shared" si="3"/>
        <v>75.593200000000024</v>
      </c>
      <c r="F60" s="57"/>
      <c r="G60" s="57">
        <f>VLOOKUP(A60,'Original vs Adjsuted Budget'!$B$1:$H$1098,7,FALSE)</f>
        <v>835.59320000000002</v>
      </c>
      <c r="I60" s="57">
        <f>VLOOKUP(A60,'Adjust Budget 1'!$B$8:$H$1107,7,FALSE)</f>
        <v>413.66</v>
      </c>
      <c r="K60" s="59">
        <f t="shared" si="4"/>
        <v>421.9332</v>
      </c>
    </row>
    <row r="61" spans="1:11" x14ac:dyDescent="0.2">
      <c r="A61" t="s">
        <v>1155</v>
      </c>
      <c r="B61" t="s">
        <v>232</v>
      </c>
      <c r="C61" s="57">
        <f>VLOOKUP(A61,'Original vs Adjsuted Budget'!$B$1:$H$1098,6,FALSE)</f>
        <v>12440</v>
      </c>
      <c r="E61" s="59">
        <f t="shared" si="3"/>
        <v>413.70440000000053</v>
      </c>
      <c r="F61" s="57"/>
      <c r="G61" s="57">
        <f>VLOOKUP(A61,'Original vs Adjsuted Budget'!$B$1:$H$1098,7,FALSE)</f>
        <v>12853.704400000001</v>
      </c>
      <c r="I61" s="57">
        <f>VLOOKUP(A61,'Adjust Budget 1'!$B$8:$H$1107,7,FALSE)</f>
        <v>6363.22</v>
      </c>
      <c r="K61" s="59">
        <f t="shared" si="4"/>
        <v>6490.4844000000003</v>
      </c>
    </row>
    <row r="62" spans="1:11" x14ac:dyDescent="0.2">
      <c r="A62" t="s">
        <v>1156</v>
      </c>
      <c r="B62" t="s">
        <v>233</v>
      </c>
      <c r="C62" s="57">
        <f>VLOOKUP(A62,'Original vs Adjsuted Budget'!$B$1:$H$1098,6,FALSE)</f>
        <v>760</v>
      </c>
      <c r="E62" s="59">
        <f t="shared" si="3"/>
        <v>75.572999999999979</v>
      </c>
      <c r="F62" s="57"/>
      <c r="G62" s="57">
        <f>VLOOKUP(A62,'Original vs Adjsuted Budget'!$B$1:$H$1098,7,FALSE)</f>
        <v>835.57299999999998</v>
      </c>
      <c r="I62" s="57">
        <f>VLOOKUP(A62,'Adjust Budget 1'!$B$8:$H$1107,7,FALSE)</f>
        <v>413.65</v>
      </c>
      <c r="K62" s="59">
        <f t="shared" si="4"/>
        <v>421.923</v>
      </c>
    </row>
    <row r="63" spans="1:11" x14ac:dyDescent="0.2">
      <c r="A63" t="s">
        <v>1157</v>
      </c>
      <c r="B63" t="s">
        <v>314</v>
      </c>
      <c r="C63" s="57">
        <f>VLOOKUP(A63,'Original vs Adjsuted Budget'!$B$1:$H$1098,6,FALSE)</f>
        <v>13570</v>
      </c>
      <c r="E63" s="59">
        <f t="shared" si="3"/>
        <v>-3434.4000000000015</v>
      </c>
      <c r="F63" s="57"/>
      <c r="G63" s="57">
        <f>VLOOKUP(A63,'Original vs Adjsuted Budget'!$B$1:$H$1098,7,FALSE)</f>
        <v>10135.599999999999</v>
      </c>
      <c r="I63" s="57">
        <f>VLOOKUP(A63,'Adjust Budget 1'!$B$8:$H$1107,7,FALSE)</f>
        <v>3800.85</v>
      </c>
      <c r="K63" s="59">
        <f t="shared" si="4"/>
        <v>6334.7499999999982</v>
      </c>
    </row>
    <row r="64" spans="1:11" x14ac:dyDescent="0.2">
      <c r="A64" t="s">
        <v>1158</v>
      </c>
      <c r="B64" t="s">
        <v>329</v>
      </c>
      <c r="C64" s="57">
        <f>VLOOKUP(A64,'Original vs Adjsuted Budget'!$B$1:$H$1098,6,FALSE)</f>
        <v>10000</v>
      </c>
      <c r="E64" s="59">
        <f t="shared" si="3"/>
        <v>0</v>
      </c>
      <c r="F64" s="57"/>
      <c r="G64" s="57">
        <f>VLOOKUP(A64,'Original vs Adjsuted Budget'!$B$1:$H$1098,7,FALSE)</f>
        <v>10000</v>
      </c>
      <c r="I64" s="57">
        <f>VLOOKUP(A64,'Adjust Budget 1'!$B$8:$H$1107,7,FALSE)</f>
        <v>2000</v>
      </c>
      <c r="K64" s="59">
        <f t="shared" si="4"/>
        <v>8000</v>
      </c>
    </row>
    <row r="65" spans="1:11" x14ac:dyDescent="0.2">
      <c r="A65" t="s">
        <v>1159</v>
      </c>
      <c r="B65" t="s">
        <v>341</v>
      </c>
      <c r="C65" s="57">
        <f>VLOOKUP(A65,'Original vs Adjsuted Budget'!$B$1:$H$1098,6,FALSE)</f>
        <v>130980</v>
      </c>
      <c r="E65" s="59">
        <f t="shared" si="3"/>
        <v>0</v>
      </c>
      <c r="F65" s="57"/>
      <c r="G65" s="57">
        <f>VLOOKUP(A65,'Original vs Adjsuted Budget'!$B$1:$H$1098,7,FALSE)</f>
        <v>130980</v>
      </c>
      <c r="I65" s="57">
        <f>VLOOKUP(A65,'Adjust Budget 1'!$B$8:$H$1107,7,FALSE)</f>
        <v>0</v>
      </c>
      <c r="K65" s="59">
        <f t="shared" si="4"/>
        <v>130980</v>
      </c>
    </row>
    <row r="66" spans="1:11" x14ac:dyDescent="0.2">
      <c r="A66" t="s">
        <v>1160</v>
      </c>
      <c r="B66" t="s">
        <v>2978</v>
      </c>
      <c r="C66" s="57">
        <f>VLOOKUP(A66,'Original vs Adjsuted Budget'!$B$1:$H$1098,6,FALSE)</f>
        <v>1320</v>
      </c>
      <c r="E66" s="59">
        <f t="shared" si="3"/>
        <v>0</v>
      </c>
      <c r="F66" s="57"/>
      <c r="G66" s="57">
        <f>VLOOKUP(A66,'Original vs Adjsuted Budget'!$B$1:$H$1098,7,FALSE)</f>
        <v>1320</v>
      </c>
      <c r="I66" s="57">
        <f>VLOOKUP(A66,'Adjust Budget 1'!$B$8:$H$1107,7,FALSE)</f>
        <v>0</v>
      </c>
      <c r="K66" s="59">
        <f t="shared" si="4"/>
        <v>1320</v>
      </c>
    </row>
    <row r="67" spans="1:11" x14ac:dyDescent="0.2">
      <c r="A67" t="s">
        <v>1161</v>
      </c>
      <c r="B67" t="s">
        <v>360</v>
      </c>
      <c r="C67" s="57">
        <f>VLOOKUP(A67,'Original vs Adjsuted Budget'!$B$1:$H$1098,6,FALSE)</f>
        <v>110</v>
      </c>
      <c r="E67" s="59">
        <f t="shared" si="3"/>
        <v>0</v>
      </c>
      <c r="F67" s="57"/>
      <c r="G67" s="57">
        <f>VLOOKUP(A67,'Original vs Adjsuted Budget'!$B$1:$H$1098,7,FALSE)</f>
        <v>110</v>
      </c>
      <c r="I67" s="57">
        <f>VLOOKUP(A67,'Adjust Budget 1'!$B$8:$H$1107,7,FALSE)</f>
        <v>0</v>
      </c>
      <c r="K67" s="59">
        <f t="shared" si="4"/>
        <v>110</v>
      </c>
    </row>
    <row r="68" spans="1:11" x14ac:dyDescent="0.2">
      <c r="A68" t="s">
        <v>1162</v>
      </c>
      <c r="B68" t="s">
        <v>2905</v>
      </c>
      <c r="C68" s="57">
        <f>VLOOKUP(A68,'Original vs Adjsuted Budget'!$B$1:$H$1098,6,FALSE)</f>
        <v>2810</v>
      </c>
      <c r="E68" s="59">
        <f t="shared" si="3"/>
        <v>0</v>
      </c>
      <c r="F68" s="57"/>
      <c r="G68" s="57">
        <f>VLOOKUP(A68,'Original vs Adjsuted Budget'!$B$1:$H$1098,7,FALSE)</f>
        <v>2810</v>
      </c>
      <c r="I68" s="57">
        <f>VLOOKUP(A68,'Adjust Budget 1'!$B$8:$H$1107,7,FALSE)</f>
        <v>0</v>
      </c>
      <c r="K68" s="59">
        <f t="shared" si="4"/>
        <v>2810</v>
      </c>
    </row>
    <row r="69" spans="1:11" x14ac:dyDescent="0.2">
      <c r="A69" t="s">
        <v>1163</v>
      </c>
      <c r="B69" t="s">
        <v>376</v>
      </c>
      <c r="C69" s="57">
        <f>VLOOKUP(A69,'Original vs Adjsuted Budget'!$B$1:$H$1098,6,FALSE)</f>
        <v>-14300</v>
      </c>
      <c r="E69" s="59">
        <f t="shared" si="3"/>
        <v>-10736.66</v>
      </c>
      <c r="F69" s="57"/>
      <c r="G69" s="57">
        <f>VLOOKUP(A69,'Original vs Adjsuted Budget'!$B$1:$H$1098,7,FALSE)</f>
        <v>-25036.66</v>
      </c>
      <c r="I69" s="57">
        <f>VLOOKUP(A69,'Adjust Budget 1'!$B$8:$H$1107,7,FALSE)</f>
        <v>-12518.33</v>
      </c>
      <c r="K69" s="59">
        <f t="shared" si="4"/>
        <v>-12518.33</v>
      </c>
    </row>
    <row r="70" spans="1:11" x14ac:dyDescent="0.2">
      <c r="A70" t="s">
        <v>1164</v>
      </c>
      <c r="B70" t="s">
        <v>382</v>
      </c>
      <c r="C70" s="57">
        <f>VLOOKUP(A70,'Original vs Adjsuted Budget'!$B$1:$H$1098,6,FALSE)</f>
        <v>-280</v>
      </c>
      <c r="E70" s="59">
        <f t="shared" si="3"/>
        <v>280</v>
      </c>
      <c r="F70" s="57"/>
      <c r="G70" s="57">
        <f>VLOOKUP(A70,'Original vs Adjsuted Budget'!$B$1:$H$1098,7,FALSE)</f>
        <v>0</v>
      </c>
      <c r="I70" s="57">
        <f>VLOOKUP(A70,'Adjust Budget 1'!$B$8:$H$1107,7,FALSE)</f>
        <v>0</v>
      </c>
      <c r="K70" s="59">
        <f t="shared" si="4"/>
        <v>0</v>
      </c>
    </row>
    <row r="71" spans="1:11" x14ac:dyDescent="0.2">
      <c r="A71" t="s">
        <v>1165</v>
      </c>
      <c r="B71" t="s">
        <v>2906</v>
      </c>
      <c r="C71" s="57">
        <f>VLOOKUP(A71,'Original vs Adjsuted Budget'!$B$1:$H$1098,6,FALSE)</f>
        <v>-389280</v>
      </c>
      <c r="E71" s="59">
        <f t="shared" si="3"/>
        <v>249580.03</v>
      </c>
      <c r="F71" s="57"/>
      <c r="G71" s="57">
        <f>VLOOKUP(A71,'Original vs Adjsuted Budget'!$B$1:$H$1098,7,FALSE)</f>
        <v>-139699.97</v>
      </c>
      <c r="I71" s="57">
        <f>VLOOKUP(A71,'Adjust Budget 1'!$B$8:$H$1107,7,FALSE)</f>
        <v>0</v>
      </c>
      <c r="K71" s="59">
        <f t="shared" si="4"/>
        <v>-139699.97</v>
      </c>
    </row>
    <row r="72" spans="1:11" x14ac:dyDescent="0.2">
      <c r="A72" s="71"/>
      <c r="B72" s="71" t="s">
        <v>2908</v>
      </c>
      <c r="C72" s="72">
        <f>SUM(C38:C71)</f>
        <v>-151450</v>
      </c>
      <c r="D72" s="72">
        <f>SUM(D38:D71)</f>
        <v>0</v>
      </c>
      <c r="E72" s="72">
        <f>SUM(E38:E71)</f>
        <v>240228.42580000003</v>
      </c>
      <c r="F72" s="72"/>
      <c r="G72" s="72">
        <f t="shared" ref="G72" si="5">SUM(G38:G71)</f>
        <v>88778.425800000026</v>
      </c>
      <c r="I72" s="57"/>
      <c r="K72" s="59"/>
    </row>
    <row r="73" spans="1:11" x14ac:dyDescent="0.2">
      <c r="A73" s="71">
        <v>503</v>
      </c>
      <c r="B73" s="71" t="s">
        <v>2909</v>
      </c>
      <c r="C73" s="72"/>
      <c r="D73" s="72"/>
      <c r="E73" s="72"/>
      <c r="F73" s="72"/>
      <c r="G73" s="72"/>
      <c r="I73" s="57"/>
      <c r="K73" s="59"/>
    </row>
    <row r="74" spans="1:11" x14ac:dyDescent="0.2">
      <c r="A74" t="s">
        <v>2910</v>
      </c>
      <c r="B74" t="s">
        <v>2911</v>
      </c>
      <c r="C74" s="57" t="s">
        <v>2912</v>
      </c>
      <c r="D74" s="57" t="s">
        <v>2912</v>
      </c>
      <c r="E74" s="57" t="s">
        <v>2912</v>
      </c>
      <c r="F74" s="57"/>
      <c r="G74" s="57" t="s">
        <v>2912</v>
      </c>
      <c r="I74" s="57"/>
      <c r="K74" s="59"/>
    </row>
    <row r="75" spans="1:11" x14ac:dyDescent="0.2">
      <c r="A75" s="63">
        <v>504</v>
      </c>
      <c r="B75" s="63" t="s">
        <v>441</v>
      </c>
      <c r="C75" s="70"/>
      <c r="D75" s="70"/>
      <c r="E75" s="70"/>
      <c r="F75" s="70"/>
      <c r="G75" s="70"/>
      <c r="I75" s="57"/>
      <c r="K75" s="59"/>
    </row>
    <row r="76" spans="1:11" x14ac:dyDescent="0.2">
      <c r="A76" t="s">
        <v>1166</v>
      </c>
      <c r="B76" t="s">
        <v>341</v>
      </c>
      <c r="C76" s="57">
        <f>VLOOKUP(A76,'Original vs Adjsuted Budget'!$B$1:$H$1098,6,FALSE)</f>
        <v>190</v>
      </c>
      <c r="E76" s="59">
        <f t="shared" ref="E76:E82" si="6">G76-C76</f>
        <v>-190</v>
      </c>
      <c r="F76" s="57"/>
      <c r="G76" s="57">
        <f>VLOOKUP(A76,'Original vs Adjsuted Budget'!$B$1:$H$1098,7,FALSE)</f>
        <v>0</v>
      </c>
      <c r="I76" s="57">
        <f>VLOOKUP(A76,'Adjust Budget 1'!$B$8:$H$1107,7,FALSE)</f>
        <v>0</v>
      </c>
      <c r="K76" s="59">
        <f t="shared" ref="K76:K82" si="7">G76-I76</f>
        <v>0</v>
      </c>
    </row>
    <row r="77" spans="1:11" x14ac:dyDescent="0.2">
      <c r="A77" t="s">
        <v>1167</v>
      </c>
      <c r="B77" t="s">
        <v>344</v>
      </c>
      <c r="C77" s="57">
        <f>VLOOKUP(A77,'Original vs Adjsuted Budget'!$B$1:$H$1098,6,FALSE)</f>
        <v>0</v>
      </c>
      <c r="E77" s="59">
        <f t="shared" si="6"/>
        <v>24000</v>
      </c>
      <c r="F77" s="57"/>
      <c r="G77" s="57">
        <f>VLOOKUP(A77,'Original vs Adjsuted Budget'!$B$1:$H$1098,7,FALSE)</f>
        <v>24000</v>
      </c>
      <c r="I77" s="57">
        <f>VLOOKUP(A77,'Adjust Budget 1'!$B$8:$H$1107,7,FALSE)</f>
        <v>3940</v>
      </c>
      <c r="K77" s="59">
        <f t="shared" si="7"/>
        <v>20060</v>
      </c>
    </row>
    <row r="78" spans="1:11" hidden="1" x14ac:dyDescent="0.2">
      <c r="A78" t="s">
        <v>2170</v>
      </c>
      <c r="B78" t="s">
        <v>226</v>
      </c>
      <c r="C78" s="57">
        <f>VLOOKUP(A78,'Original vs Adjsuted Budget'!$B$1:$H$1098,6,FALSE)</f>
        <v>0</v>
      </c>
      <c r="E78" s="59">
        <f t="shared" si="6"/>
        <v>0</v>
      </c>
      <c r="F78" s="57"/>
      <c r="G78" s="57">
        <f>VLOOKUP(A78,'Original vs Adjsuted Budget'!$B$1:$H$1098,7,FALSE)</f>
        <v>0</v>
      </c>
      <c r="I78" s="57">
        <f>VLOOKUP(A78,'Adjust Budget 1'!$B$8:$H$1107,7,FALSE)</f>
        <v>0</v>
      </c>
      <c r="K78" s="59">
        <f t="shared" si="7"/>
        <v>0</v>
      </c>
    </row>
    <row r="79" spans="1:11" hidden="1" x14ac:dyDescent="0.2">
      <c r="A79" t="s">
        <v>2171</v>
      </c>
      <c r="B79" t="s">
        <v>292</v>
      </c>
      <c r="C79" s="57">
        <f>VLOOKUP(A79,'Original vs Adjsuted Budget'!$B$1:$H$1098,6,FALSE)</f>
        <v>0</v>
      </c>
      <c r="E79" s="59">
        <f t="shared" si="6"/>
        <v>0</v>
      </c>
      <c r="F79" s="57"/>
      <c r="G79" s="57">
        <f>VLOOKUP(A79,'Original vs Adjsuted Budget'!$B$1:$H$1098,7,FALSE)</f>
        <v>0</v>
      </c>
      <c r="I79" s="57">
        <f>VLOOKUP(A79,'Adjust Budget 1'!$B$8:$H$1107,7,FALSE)</f>
        <v>0</v>
      </c>
      <c r="K79" s="59">
        <f t="shared" si="7"/>
        <v>0</v>
      </c>
    </row>
    <row r="80" spans="1:11" x14ac:dyDescent="0.2">
      <c r="A80" t="s">
        <v>1168</v>
      </c>
      <c r="B80" t="s">
        <v>358</v>
      </c>
      <c r="C80" s="57">
        <f>VLOOKUP(A80,'Original vs Adjsuted Budget'!$B$1:$H$1098,6,FALSE)</f>
        <v>660</v>
      </c>
      <c r="E80" s="59">
        <f t="shared" si="6"/>
        <v>-660</v>
      </c>
      <c r="F80" s="57"/>
      <c r="G80" s="57">
        <f>VLOOKUP(A80,'Original vs Adjsuted Budget'!$B$1:$H$1098,7,FALSE)</f>
        <v>0</v>
      </c>
      <c r="I80" s="57">
        <f>VLOOKUP(A80,'Adjust Budget 1'!$B$8:$H$1107,7,FALSE)</f>
        <v>0</v>
      </c>
      <c r="K80" s="59">
        <f t="shared" si="7"/>
        <v>0</v>
      </c>
    </row>
    <row r="81" spans="1:11" x14ac:dyDescent="0.2">
      <c r="A81" t="s">
        <v>1169</v>
      </c>
      <c r="B81" t="s">
        <v>2906</v>
      </c>
      <c r="C81" s="57">
        <f>VLOOKUP(A81,'Original vs Adjsuted Budget'!$B$1:$H$1098,6,FALSE)</f>
        <v>-64050</v>
      </c>
      <c r="E81" s="59">
        <f t="shared" si="6"/>
        <v>52874</v>
      </c>
      <c r="F81" s="57"/>
      <c r="G81" s="57">
        <f>VLOOKUP(A81,'Original vs Adjsuted Budget'!$B$1:$H$1098,7,FALSE)</f>
        <v>-11176</v>
      </c>
      <c r="I81" s="57">
        <f>VLOOKUP(A81,'Adjust Budget 1'!$B$8:$H$1107,7,FALSE)</f>
        <v>0</v>
      </c>
      <c r="K81" s="59">
        <f t="shared" si="7"/>
        <v>-11176</v>
      </c>
    </row>
    <row r="82" spans="1:11" x14ac:dyDescent="0.2">
      <c r="A82" t="s">
        <v>1170</v>
      </c>
      <c r="B82" t="s">
        <v>411</v>
      </c>
      <c r="C82" s="57">
        <f>VLOOKUP(A82,'Original vs Adjsuted Budget'!$B$1:$H$1098,6,FALSE)</f>
        <v>-47140</v>
      </c>
      <c r="E82" s="59">
        <f t="shared" si="6"/>
        <v>-6486.9799999999959</v>
      </c>
      <c r="F82" s="57"/>
      <c r="G82" s="57">
        <f>VLOOKUP(A82,'Original vs Adjsuted Budget'!$B$1:$H$1098,7,FALSE)</f>
        <v>-53626.979999999996</v>
      </c>
      <c r="I82" s="57">
        <f>VLOOKUP(A82,'Adjust Budget 1'!$B$8:$H$1107,7,FALSE)</f>
        <v>-26813.489999999998</v>
      </c>
      <c r="K82" s="59">
        <f t="shared" si="7"/>
        <v>-26813.489999999998</v>
      </c>
    </row>
    <row r="83" spans="1:11" x14ac:dyDescent="0.2">
      <c r="A83" s="71"/>
      <c r="B83" s="71" t="s">
        <v>2908</v>
      </c>
      <c r="C83" s="72">
        <f>SUM(C76:C82)</f>
        <v>-110340</v>
      </c>
      <c r="D83" s="72"/>
      <c r="E83" s="72">
        <f>SUM(E76:E82)</f>
        <v>69537.02</v>
      </c>
      <c r="F83" s="72"/>
      <c r="G83" s="72">
        <f t="shared" ref="G83" si="8">SUM(G76:G82)</f>
        <v>-40802.979999999996</v>
      </c>
      <c r="I83" s="57"/>
      <c r="K83" s="59"/>
    </row>
    <row r="84" spans="1:11" x14ac:dyDescent="0.2">
      <c r="A84" s="71">
        <v>504</v>
      </c>
      <c r="B84" s="71" t="s">
        <v>2909</v>
      </c>
      <c r="C84" s="72"/>
      <c r="D84" s="72"/>
      <c r="E84" s="72"/>
      <c r="F84" s="72"/>
      <c r="G84" s="72"/>
      <c r="I84" s="57"/>
      <c r="K84" s="59"/>
    </row>
    <row r="85" spans="1:11" x14ac:dyDescent="0.2">
      <c r="A85" t="s">
        <v>2910</v>
      </c>
      <c r="B85" t="s">
        <v>2911</v>
      </c>
      <c r="C85" s="57" t="s">
        <v>2912</v>
      </c>
      <c r="D85" s="57" t="s">
        <v>2912</v>
      </c>
      <c r="E85" s="57" t="s">
        <v>2912</v>
      </c>
      <c r="F85" s="57"/>
      <c r="G85" s="57" t="s">
        <v>2912</v>
      </c>
      <c r="I85" s="57"/>
      <c r="K85" s="59"/>
    </row>
    <row r="86" spans="1:11" x14ac:dyDescent="0.2">
      <c r="A86" s="63">
        <v>507</v>
      </c>
      <c r="B86" s="63" t="s">
        <v>443</v>
      </c>
      <c r="C86" s="70"/>
      <c r="D86" s="70"/>
      <c r="E86" s="70"/>
      <c r="F86" s="70"/>
      <c r="G86" s="70"/>
      <c r="I86" s="57"/>
      <c r="K86" s="59"/>
    </row>
    <row r="87" spans="1:11" x14ac:dyDescent="0.2">
      <c r="A87" t="s">
        <v>1171</v>
      </c>
      <c r="B87" t="s">
        <v>1686</v>
      </c>
      <c r="C87" s="57">
        <f>VLOOKUP(A87,'Original vs Adjsuted Budget'!$B$1:$H$1098,6,FALSE)</f>
        <v>420370</v>
      </c>
      <c r="E87" s="59">
        <f t="shared" ref="E87:E118" si="9">G87-C87</f>
        <v>-420370</v>
      </c>
      <c r="F87" s="57"/>
      <c r="G87" s="57">
        <f>VLOOKUP(A87,'Original vs Adjsuted Budget'!$B$1:$H$1098,7,FALSE)</f>
        <v>0</v>
      </c>
      <c r="I87" s="57">
        <f>VLOOKUP(A87,'Adjust Budget 1'!$B$8:$H$1107,7,FALSE)</f>
        <v>0</v>
      </c>
      <c r="K87" s="59">
        <f t="shared" ref="K87:K118" si="10">G87-I87</f>
        <v>0</v>
      </c>
    </row>
    <row r="88" spans="1:11" x14ac:dyDescent="0.2">
      <c r="A88" t="s">
        <v>1172</v>
      </c>
      <c r="B88" t="s">
        <v>2979</v>
      </c>
      <c r="C88" s="57">
        <f>VLOOKUP(A88,'Original vs Adjsuted Budget'!$B$1:$H$1098,6,FALSE)</f>
        <v>3924890</v>
      </c>
      <c r="E88" s="59">
        <f t="shared" si="9"/>
        <v>-1134284.3006000002</v>
      </c>
      <c r="F88" s="57"/>
      <c r="G88" s="57">
        <f>VLOOKUP(A88,'Original vs Adjsuted Budget'!$B$1:$H$1098,7,FALSE)</f>
        <v>2790605.6993999998</v>
      </c>
      <c r="I88" s="57">
        <f>VLOOKUP(A88,'Adjust Budget 1'!$B$8:$H$1107,7,FALSE)</f>
        <v>1381487.97</v>
      </c>
      <c r="K88" s="59">
        <f t="shared" si="10"/>
        <v>1409117.7293999998</v>
      </c>
    </row>
    <row r="89" spans="1:11" x14ac:dyDescent="0.2">
      <c r="A89" t="s">
        <v>1173</v>
      </c>
      <c r="B89" t="s">
        <v>1687</v>
      </c>
      <c r="C89" s="57">
        <f>VLOOKUP(A89,'Original vs Adjsuted Budget'!$B$1:$H$1098,6,FALSE)</f>
        <v>95480</v>
      </c>
      <c r="E89" s="59">
        <f t="shared" si="9"/>
        <v>0</v>
      </c>
      <c r="F89" s="57"/>
      <c r="G89" s="57">
        <f>VLOOKUP(A89,'Original vs Adjsuted Budget'!$B$1:$H$1098,7,FALSE)</f>
        <v>95480</v>
      </c>
      <c r="I89" s="57">
        <f>VLOOKUP(A89,'Adjust Budget 1'!$B$8:$H$1107,7,FALSE)</f>
        <v>0</v>
      </c>
      <c r="K89" s="59">
        <f t="shared" si="10"/>
        <v>95480</v>
      </c>
    </row>
    <row r="90" spans="1:11" x14ac:dyDescent="0.2">
      <c r="A90" t="s">
        <v>1174</v>
      </c>
      <c r="B90" t="s">
        <v>1688</v>
      </c>
      <c r="C90" s="57">
        <f>VLOOKUP(A90,'Original vs Adjsuted Budget'!$B$1:$H$1098,6,FALSE)</f>
        <v>324220</v>
      </c>
      <c r="E90" s="59">
        <f t="shared" si="9"/>
        <v>-117055.40540000002</v>
      </c>
      <c r="F90" s="57"/>
      <c r="G90" s="57">
        <f>VLOOKUP(A90,'Original vs Adjsuted Budget'!$B$1:$H$1098,7,FALSE)</f>
        <v>207164.59459999998</v>
      </c>
      <c r="I90" s="57">
        <f>VLOOKUP(A90,'Adjust Budget 1'!$B$8:$H$1107,7,FALSE)</f>
        <v>102556.73</v>
      </c>
      <c r="K90" s="59">
        <f t="shared" si="10"/>
        <v>104607.86459999999</v>
      </c>
    </row>
    <row r="91" spans="1:11" hidden="1" x14ac:dyDescent="0.2">
      <c r="A91" t="s">
        <v>2176</v>
      </c>
      <c r="B91" t="s">
        <v>2980</v>
      </c>
      <c r="C91" s="57">
        <f>VLOOKUP(A91,'Original vs Adjsuted Budget'!$B$1:$H$1098,6,FALSE)</f>
        <v>0</v>
      </c>
      <c r="E91" s="59">
        <f t="shared" si="9"/>
        <v>0</v>
      </c>
      <c r="F91" s="57"/>
      <c r="G91" s="57">
        <f>VLOOKUP(A91,'Original vs Adjsuted Budget'!$B$1:$H$1098,7,FALSE)</f>
        <v>0</v>
      </c>
      <c r="I91" s="57">
        <f>VLOOKUP(A91,'Adjust Budget 1'!$B$8:$H$1107,7,FALSE)</f>
        <v>0</v>
      </c>
      <c r="K91" s="59">
        <f t="shared" si="10"/>
        <v>0</v>
      </c>
    </row>
    <row r="92" spans="1:11" hidden="1" x14ac:dyDescent="0.2">
      <c r="A92" t="s">
        <v>2178</v>
      </c>
      <c r="B92" t="s">
        <v>2179</v>
      </c>
      <c r="C92" s="57">
        <f>VLOOKUP(A92,'Original vs Adjsuted Budget'!$B$1:$H$1098,6,FALSE)</f>
        <v>0</v>
      </c>
      <c r="E92" s="59">
        <f t="shared" si="9"/>
        <v>0</v>
      </c>
      <c r="F92" s="57"/>
      <c r="G92" s="57">
        <f>VLOOKUP(A92,'Original vs Adjsuted Budget'!$B$1:$H$1098,7,FALSE)</f>
        <v>0</v>
      </c>
      <c r="I92" s="57">
        <f>VLOOKUP(A92,'Adjust Budget 1'!$B$8:$H$1107,7,FALSE)</f>
        <v>0</v>
      </c>
      <c r="K92" s="59">
        <f t="shared" si="10"/>
        <v>0</v>
      </c>
    </row>
    <row r="93" spans="1:11" hidden="1" x14ac:dyDescent="0.2">
      <c r="A93" t="s">
        <v>2180</v>
      </c>
      <c r="B93" t="s">
        <v>2981</v>
      </c>
      <c r="C93" s="57">
        <f>VLOOKUP(A93,'Original vs Adjsuted Budget'!$B$1:$H$1098,6,FALSE)</f>
        <v>0</v>
      </c>
      <c r="E93" s="59">
        <f t="shared" si="9"/>
        <v>0</v>
      </c>
      <c r="F93" s="57"/>
      <c r="G93" s="57">
        <f>VLOOKUP(A93,'Original vs Adjsuted Budget'!$B$1:$H$1098,7,FALSE)</f>
        <v>0</v>
      </c>
      <c r="I93" s="57">
        <f>VLOOKUP(A93,'Adjust Budget 1'!$B$8:$H$1107,7,FALSE)</f>
        <v>0</v>
      </c>
      <c r="K93" s="59">
        <f t="shared" si="10"/>
        <v>0</v>
      </c>
    </row>
    <row r="94" spans="1:11" hidden="1" x14ac:dyDescent="0.2">
      <c r="A94" t="s">
        <v>2182</v>
      </c>
      <c r="B94" t="s">
        <v>1628</v>
      </c>
      <c r="C94" s="57">
        <f>VLOOKUP(A94,'Original vs Adjsuted Budget'!$B$1:$H$1098,6,FALSE)</f>
        <v>0</v>
      </c>
      <c r="E94" s="59">
        <f t="shared" si="9"/>
        <v>0</v>
      </c>
      <c r="F94" s="57"/>
      <c r="G94" s="57">
        <f>VLOOKUP(A94,'Original vs Adjsuted Budget'!$B$1:$H$1098,7,FALSE)</f>
        <v>0</v>
      </c>
      <c r="I94" s="57">
        <f>VLOOKUP(A94,'Adjust Budget 1'!$B$8:$H$1107,7,FALSE)</f>
        <v>0</v>
      </c>
      <c r="K94" s="59">
        <f t="shared" si="10"/>
        <v>0</v>
      </c>
    </row>
    <row r="95" spans="1:11" hidden="1" x14ac:dyDescent="0.2">
      <c r="A95" t="s">
        <v>2183</v>
      </c>
      <c r="B95" t="s">
        <v>2184</v>
      </c>
      <c r="C95" s="57">
        <f>VLOOKUP(A95,'Original vs Adjsuted Budget'!$B$1:$H$1098,6,FALSE)</f>
        <v>0</v>
      </c>
      <c r="E95" s="59">
        <f t="shared" si="9"/>
        <v>0</v>
      </c>
      <c r="F95" s="57"/>
      <c r="G95" s="57">
        <f>VLOOKUP(A95,'Original vs Adjsuted Budget'!$B$1:$H$1098,7,FALSE)</f>
        <v>0</v>
      </c>
      <c r="I95" s="57">
        <f>VLOOKUP(A95,'Adjust Budget 1'!$B$8:$H$1107,7,FALSE)</f>
        <v>0</v>
      </c>
      <c r="K95" s="59">
        <f t="shared" si="10"/>
        <v>0</v>
      </c>
    </row>
    <row r="96" spans="1:11" hidden="1" x14ac:dyDescent="0.2">
      <c r="A96" t="s">
        <v>2185</v>
      </c>
      <c r="B96" t="s">
        <v>2982</v>
      </c>
      <c r="C96" s="57">
        <f>VLOOKUP(A96,'Original vs Adjsuted Budget'!$B$1:$H$1098,6,FALSE)</f>
        <v>0</v>
      </c>
      <c r="E96" s="59">
        <f t="shared" si="9"/>
        <v>0</v>
      </c>
      <c r="F96" s="57"/>
      <c r="G96" s="57">
        <f>VLOOKUP(A96,'Original vs Adjsuted Budget'!$B$1:$H$1098,7,FALSE)</f>
        <v>0</v>
      </c>
      <c r="I96" s="57">
        <f>VLOOKUP(A96,'Adjust Budget 1'!$B$8:$H$1107,7,FALSE)</f>
        <v>0</v>
      </c>
      <c r="K96" s="59">
        <f t="shared" si="10"/>
        <v>0</v>
      </c>
    </row>
    <row r="97" spans="1:11" hidden="1" x14ac:dyDescent="0.2">
      <c r="A97" t="s">
        <v>2187</v>
      </c>
      <c r="B97" t="s">
        <v>2188</v>
      </c>
      <c r="C97" s="57">
        <f>VLOOKUP(A97,'Original vs Adjsuted Budget'!$B$1:$H$1098,6,FALSE)</f>
        <v>0</v>
      </c>
      <c r="E97" s="59">
        <f t="shared" si="9"/>
        <v>0</v>
      </c>
      <c r="F97" s="57"/>
      <c r="G97" s="57">
        <f>VLOOKUP(A97,'Original vs Adjsuted Budget'!$B$1:$H$1098,7,FALSE)</f>
        <v>0</v>
      </c>
      <c r="I97" s="57">
        <f>VLOOKUP(A97,'Adjust Budget 1'!$B$8:$H$1107,7,FALSE)</f>
        <v>0</v>
      </c>
      <c r="K97" s="59">
        <f t="shared" si="10"/>
        <v>0</v>
      </c>
    </row>
    <row r="98" spans="1:11" hidden="1" x14ac:dyDescent="0.2">
      <c r="A98" t="s">
        <v>2190</v>
      </c>
      <c r="B98" t="s">
        <v>2984</v>
      </c>
      <c r="C98" s="57">
        <f>VLOOKUP(A98,'Original vs Adjsuted Budget'!$B$1:$H$1098,6,FALSE)</f>
        <v>0</v>
      </c>
      <c r="E98" s="59">
        <f t="shared" si="9"/>
        <v>0</v>
      </c>
      <c r="F98" s="57"/>
      <c r="G98" s="57">
        <f>VLOOKUP(A98,'Original vs Adjsuted Budget'!$B$1:$H$1098,7,FALSE)</f>
        <v>0</v>
      </c>
      <c r="I98" s="57">
        <f>VLOOKUP(A98,'Adjust Budget 1'!$B$8:$H$1107,7,FALSE)</f>
        <v>0</v>
      </c>
      <c r="K98" s="59">
        <f t="shared" si="10"/>
        <v>0</v>
      </c>
    </row>
    <row r="99" spans="1:11" hidden="1" x14ac:dyDescent="0.2">
      <c r="A99" t="s">
        <v>2192</v>
      </c>
      <c r="B99" t="s">
        <v>2193</v>
      </c>
      <c r="C99" s="57">
        <f>VLOOKUP(A99,'Original vs Adjsuted Budget'!$B$1:$H$1098,6,FALSE)</f>
        <v>0</v>
      </c>
      <c r="E99" s="59">
        <f t="shared" si="9"/>
        <v>0</v>
      </c>
      <c r="F99" s="57"/>
      <c r="G99" s="57">
        <f>VLOOKUP(A99,'Original vs Adjsuted Budget'!$B$1:$H$1098,7,FALSE)</f>
        <v>0</v>
      </c>
      <c r="I99" s="57">
        <f>VLOOKUP(A99,'Adjust Budget 1'!$B$8:$H$1107,7,FALSE)</f>
        <v>0</v>
      </c>
      <c r="K99" s="59">
        <f t="shared" si="10"/>
        <v>0</v>
      </c>
    </row>
    <row r="100" spans="1:11" hidden="1" x14ac:dyDescent="0.2">
      <c r="A100" t="s">
        <v>2195</v>
      </c>
      <c r="B100" t="s">
        <v>2196</v>
      </c>
      <c r="C100" s="57">
        <f>VLOOKUP(A100,'Original vs Adjsuted Budget'!$B$1:$H$1098,6,FALSE)</f>
        <v>0</v>
      </c>
      <c r="E100" s="59">
        <f t="shared" si="9"/>
        <v>0</v>
      </c>
      <c r="F100" s="57"/>
      <c r="G100" s="57">
        <f>VLOOKUP(A100,'Original vs Adjsuted Budget'!$B$1:$H$1098,7,FALSE)</f>
        <v>0</v>
      </c>
      <c r="I100" s="57">
        <f>VLOOKUP(A100,'Adjust Budget 1'!$B$8:$H$1107,7,FALSE)</f>
        <v>0</v>
      </c>
      <c r="K100" s="59">
        <f t="shared" si="10"/>
        <v>0</v>
      </c>
    </row>
    <row r="101" spans="1:11" hidden="1" x14ac:dyDescent="0.2">
      <c r="A101" t="s">
        <v>2198</v>
      </c>
      <c r="B101" t="s">
        <v>2199</v>
      </c>
      <c r="C101" s="57">
        <f>VLOOKUP(A101,'Original vs Adjsuted Budget'!$B$1:$H$1098,6,FALSE)</f>
        <v>0</v>
      </c>
      <c r="E101" s="59">
        <f t="shared" si="9"/>
        <v>0</v>
      </c>
      <c r="F101" s="57"/>
      <c r="G101" s="57">
        <f>VLOOKUP(A101,'Original vs Adjsuted Budget'!$B$1:$H$1098,7,FALSE)</f>
        <v>0</v>
      </c>
      <c r="I101" s="57">
        <f>VLOOKUP(A101,'Adjust Budget 1'!$B$8:$H$1107,7,FALSE)</f>
        <v>0</v>
      </c>
      <c r="K101" s="59">
        <f t="shared" si="10"/>
        <v>0</v>
      </c>
    </row>
    <row r="102" spans="1:11" hidden="1" x14ac:dyDescent="0.2">
      <c r="A102" t="s">
        <v>2200</v>
      </c>
      <c r="B102" t="s">
        <v>2038</v>
      </c>
      <c r="C102" s="57">
        <f>VLOOKUP(A102,'Original vs Adjsuted Budget'!$B$1:$H$1098,6,FALSE)</f>
        <v>0</v>
      </c>
      <c r="E102" s="59">
        <f t="shared" si="9"/>
        <v>0</v>
      </c>
      <c r="F102" s="57"/>
      <c r="G102" s="57">
        <f>VLOOKUP(A102,'Original vs Adjsuted Budget'!$B$1:$H$1098,7,FALSE)</f>
        <v>0</v>
      </c>
      <c r="I102" s="57">
        <f>VLOOKUP(A102,'Adjust Budget 1'!$B$8:$H$1107,7,FALSE)</f>
        <v>0</v>
      </c>
      <c r="K102" s="59">
        <f t="shared" si="10"/>
        <v>0</v>
      </c>
    </row>
    <row r="103" spans="1:11" hidden="1" x14ac:dyDescent="0.2">
      <c r="A103" t="s">
        <v>2201</v>
      </c>
      <c r="B103" t="s">
        <v>2202</v>
      </c>
      <c r="C103" s="57">
        <f>VLOOKUP(A103,'Original vs Adjsuted Budget'!$B$1:$H$1098,6,FALSE)</f>
        <v>0</v>
      </c>
      <c r="E103" s="59">
        <f t="shared" si="9"/>
        <v>0</v>
      </c>
      <c r="F103" s="57"/>
      <c r="G103" s="57">
        <f>VLOOKUP(A103,'Original vs Adjsuted Budget'!$B$1:$H$1098,7,FALSE)</f>
        <v>0</v>
      </c>
      <c r="I103" s="57">
        <f>VLOOKUP(A103,'Adjust Budget 1'!$B$8:$H$1107,7,FALSE)</f>
        <v>0</v>
      </c>
      <c r="K103" s="59">
        <f t="shared" si="10"/>
        <v>0</v>
      </c>
    </row>
    <row r="104" spans="1:11" hidden="1" x14ac:dyDescent="0.2">
      <c r="A104" t="s">
        <v>2203</v>
      </c>
      <c r="B104" t="s">
        <v>2204</v>
      </c>
      <c r="C104" s="57">
        <f>VLOOKUP(A104,'Original vs Adjsuted Budget'!$B$1:$H$1098,6,FALSE)</f>
        <v>0</v>
      </c>
      <c r="E104" s="59">
        <f t="shared" si="9"/>
        <v>0</v>
      </c>
      <c r="F104" s="57"/>
      <c r="G104" s="57">
        <f>VLOOKUP(A104,'Original vs Adjsuted Budget'!$B$1:$H$1098,7,FALSE)</f>
        <v>0</v>
      </c>
      <c r="I104" s="57">
        <f>VLOOKUP(A104,'Adjust Budget 1'!$B$8:$H$1107,7,FALSE)</f>
        <v>0</v>
      </c>
      <c r="K104" s="59">
        <f t="shared" si="10"/>
        <v>0</v>
      </c>
    </row>
    <row r="105" spans="1:11" hidden="1" x14ac:dyDescent="0.2">
      <c r="A105" t="s">
        <v>2205</v>
      </c>
      <c r="B105" t="s">
        <v>2206</v>
      </c>
      <c r="C105" s="57">
        <f>VLOOKUP(A105,'Original vs Adjsuted Budget'!$B$1:$H$1098,6,FALSE)</f>
        <v>0</v>
      </c>
      <c r="E105" s="59">
        <f t="shared" si="9"/>
        <v>0</v>
      </c>
      <c r="F105" s="57"/>
      <c r="G105" s="57">
        <f>VLOOKUP(A105,'Original vs Adjsuted Budget'!$B$1:$H$1098,7,FALSE)</f>
        <v>0</v>
      </c>
      <c r="I105" s="57">
        <f>VLOOKUP(A105,'Adjust Budget 1'!$B$8:$H$1107,7,FALSE)</f>
        <v>0</v>
      </c>
      <c r="K105" s="59">
        <f t="shared" si="10"/>
        <v>0</v>
      </c>
    </row>
    <row r="106" spans="1:11" hidden="1" x14ac:dyDescent="0.2">
      <c r="A106" t="s">
        <v>2209</v>
      </c>
      <c r="B106" t="s">
        <v>2989</v>
      </c>
      <c r="C106" s="57">
        <f>VLOOKUP(A106,'Original vs Adjsuted Budget'!$B$1:$H$1098,6,FALSE)</f>
        <v>0</v>
      </c>
      <c r="E106" s="59">
        <f t="shared" si="9"/>
        <v>0</v>
      </c>
      <c r="F106" s="57"/>
      <c r="G106" s="57">
        <f>VLOOKUP(A106,'Original vs Adjsuted Budget'!$B$1:$H$1098,7,FALSE)</f>
        <v>0</v>
      </c>
      <c r="I106" s="57">
        <f>VLOOKUP(A106,'Adjust Budget 1'!$B$8:$H$1107,7,FALSE)</f>
        <v>0</v>
      </c>
      <c r="K106" s="59">
        <f t="shared" si="10"/>
        <v>0</v>
      </c>
    </row>
    <row r="107" spans="1:11" hidden="1" x14ac:dyDescent="0.2">
      <c r="A107" t="s">
        <v>2211</v>
      </c>
      <c r="B107" t="s">
        <v>2212</v>
      </c>
      <c r="C107" s="57">
        <f>VLOOKUP(A107,'Original vs Adjsuted Budget'!$B$1:$H$1098,6,FALSE)</f>
        <v>0</v>
      </c>
      <c r="E107" s="59">
        <f t="shared" si="9"/>
        <v>0</v>
      </c>
      <c r="F107" s="57"/>
      <c r="G107" s="57">
        <f>VLOOKUP(A107,'Original vs Adjsuted Budget'!$B$1:$H$1098,7,FALSE)</f>
        <v>0</v>
      </c>
      <c r="I107" s="57">
        <f>VLOOKUP(A107,'Adjust Budget 1'!$B$8:$H$1107,7,FALSE)</f>
        <v>0</v>
      </c>
      <c r="K107" s="59">
        <f t="shared" si="10"/>
        <v>0</v>
      </c>
    </row>
    <row r="108" spans="1:11" hidden="1" x14ac:dyDescent="0.2">
      <c r="A108" t="s">
        <v>2213</v>
      </c>
      <c r="B108" t="s">
        <v>2214</v>
      </c>
      <c r="C108" s="57">
        <f>VLOOKUP(A108,'Original vs Adjsuted Budget'!$B$1:$H$1098,6,FALSE)</f>
        <v>0</v>
      </c>
      <c r="E108" s="59">
        <f t="shared" si="9"/>
        <v>0</v>
      </c>
      <c r="F108" s="57"/>
      <c r="G108" s="57">
        <f>VLOOKUP(A108,'Original vs Adjsuted Budget'!$B$1:$H$1098,7,FALSE)</f>
        <v>0</v>
      </c>
      <c r="I108" s="57">
        <f>VLOOKUP(A108,'Adjust Budget 1'!$B$8:$H$1107,7,FALSE)</f>
        <v>0</v>
      </c>
      <c r="K108" s="59">
        <f t="shared" si="10"/>
        <v>0</v>
      </c>
    </row>
    <row r="109" spans="1:11" hidden="1" x14ac:dyDescent="0.2">
      <c r="A109" t="s">
        <v>2215</v>
      </c>
      <c r="B109" t="s">
        <v>2990</v>
      </c>
      <c r="C109" s="57">
        <f>VLOOKUP(A109,'Original vs Adjsuted Budget'!$B$1:$H$1098,6,FALSE)</f>
        <v>0</v>
      </c>
      <c r="E109" s="59">
        <f t="shared" si="9"/>
        <v>0</v>
      </c>
      <c r="F109" s="57"/>
      <c r="G109" s="57">
        <f>VLOOKUP(A109,'Original vs Adjsuted Budget'!$B$1:$H$1098,7,FALSE)</f>
        <v>0</v>
      </c>
      <c r="I109" s="57">
        <f>VLOOKUP(A109,'Adjust Budget 1'!$B$8:$H$1107,7,FALSE)</f>
        <v>0</v>
      </c>
      <c r="K109" s="59">
        <f t="shared" si="10"/>
        <v>0</v>
      </c>
    </row>
    <row r="110" spans="1:11" hidden="1" x14ac:dyDescent="0.2">
      <c r="A110" t="s">
        <v>2217</v>
      </c>
      <c r="B110" t="s">
        <v>2218</v>
      </c>
      <c r="C110" s="57">
        <f>VLOOKUP(A110,'Original vs Adjsuted Budget'!$B$1:$H$1098,6,FALSE)</f>
        <v>0</v>
      </c>
      <c r="E110" s="59">
        <f t="shared" si="9"/>
        <v>0</v>
      </c>
      <c r="F110" s="57"/>
      <c r="G110" s="57">
        <f>VLOOKUP(A110,'Original vs Adjsuted Budget'!$B$1:$H$1098,7,FALSE)</f>
        <v>0</v>
      </c>
      <c r="I110" s="57">
        <f>VLOOKUP(A110,'Adjust Budget 1'!$B$8:$H$1107,7,FALSE)</f>
        <v>0</v>
      </c>
      <c r="K110" s="59">
        <f t="shared" si="10"/>
        <v>0</v>
      </c>
    </row>
    <row r="111" spans="1:11" hidden="1" x14ac:dyDescent="0.2">
      <c r="A111" t="s">
        <v>2219</v>
      </c>
      <c r="B111" t="s">
        <v>2991</v>
      </c>
      <c r="C111" s="57">
        <f>VLOOKUP(A111,'Original vs Adjsuted Budget'!$B$1:$H$1098,6,FALSE)</f>
        <v>0</v>
      </c>
      <c r="E111" s="59">
        <f t="shared" si="9"/>
        <v>0</v>
      </c>
      <c r="F111" s="57"/>
      <c r="G111" s="57">
        <f>VLOOKUP(A111,'Original vs Adjsuted Budget'!$B$1:$H$1098,7,FALSE)</f>
        <v>0</v>
      </c>
      <c r="I111" s="57">
        <f>VLOOKUP(A111,'Adjust Budget 1'!$B$8:$H$1107,7,FALSE)</f>
        <v>0</v>
      </c>
      <c r="K111" s="59">
        <f t="shared" si="10"/>
        <v>0</v>
      </c>
    </row>
    <row r="112" spans="1:11" hidden="1" x14ac:dyDescent="0.2">
      <c r="A112" t="s">
        <v>2223</v>
      </c>
      <c r="B112" t="s">
        <v>2224</v>
      </c>
      <c r="C112" s="57">
        <f>VLOOKUP(A112,'Original vs Adjsuted Budget'!$B$1:$H$1098,6,FALSE)</f>
        <v>0</v>
      </c>
      <c r="E112" s="59">
        <f t="shared" si="9"/>
        <v>0</v>
      </c>
      <c r="F112" s="57"/>
      <c r="G112" s="57">
        <f>VLOOKUP(A112,'Original vs Adjsuted Budget'!$B$1:$H$1098,7,FALSE)</f>
        <v>0</v>
      </c>
      <c r="I112" s="57">
        <f>VLOOKUP(A112,'Adjust Budget 1'!$B$8:$H$1107,7,FALSE)</f>
        <v>0</v>
      </c>
      <c r="K112" s="59">
        <f t="shared" si="10"/>
        <v>0</v>
      </c>
    </row>
    <row r="113" spans="1:11" x14ac:dyDescent="0.2">
      <c r="A113" t="s">
        <v>1175</v>
      </c>
      <c r="B113" t="s">
        <v>1689</v>
      </c>
      <c r="C113" s="57">
        <f>VLOOKUP(A113,'Original vs Adjsuted Budget'!$B$1:$H$1098,6,FALSE)</f>
        <v>25130</v>
      </c>
      <c r="E113" s="59">
        <f t="shared" si="9"/>
        <v>-13010</v>
      </c>
      <c r="F113" s="57"/>
      <c r="G113" s="57">
        <f>VLOOKUP(A113,'Original vs Adjsuted Budget'!$B$1:$H$1098,7,FALSE)</f>
        <v>12120</v>
      </c>
      <c r="I113" s="57">
        <f>VLOOKUP(A113,'Adjust Budget 1'!$B$8:$H$1107,7,FALSE)</f>
        <v>6000</v>
      </c>
      <c r="K113" s="59">
        <f t="shared" si="10"/>
        <v>6120</v>
      </c>
    </row>
    <row r="114" spans="1:11" x14ac:dyDescent="0.2">
      <c r="A114" t="s">
        <v>1176</v>
      </c>
      <c r="B114" t="s">
        <v>2983</v>
      </c>
      <c r="C114" s="57">
        <f>VLOOKUP(A114,'Original vs Adjsuted Budget'!$B$1:$H$1098,6,FALSE)</f>
        <v>31740</v>
      </c>
      <c r="E114" s="59">
        <f t="shared" si="9"/>
        <v>29265.090800000005</v>
      </c>
      <c r="F114" s="57"/>
      <c r="G114" s="57">
        <f>VLOOKUP(A114,'Original vs Adjsuted Budget'!$B$1:$H$1098,7,FALSE)</f>
        <v>61005.090800000005</v>
      </c>
      <c r="I114" s="57">
        <f>VLOOKUP(A114,'Adjust Budget 1'!$B$8:$H$1107,7,FALSE)</f>
        <v>30200.54</v>
      </c>
      <c r="K114" s="59">
        <f t="shared" si="10"/>
        <v>30804.550800000005</v>
      </c>
    </row>
    <row r="115" spans="1:11" x14ac:dyDescent="0.2">
      <c r="A115" t="s">
        <v>1177</v>
      </c>
      <c r="B115" t="s">
        <v>2985</v>
      </c>
      <c r="C115" s="57">
        <f>VLOOKUP(A115,'Original vs Adjsuted Budget'!$B$1:$H$1098,6,FALSE)</f>
        <v>29010</v>
      </c>
      <c r="E115" s="59">
        <f t="shared" si="9"/>
        <v>-29010</v>
      </c>
      <c r="F115" s="57"/>
      <c r="G115" s="57">
        <f>VLOOKUP(A115,'Original vs Adjsuted Budget'!$B$1:$H$1098,7,FALSE)</f>
        <v>0</v>
      </c>
      <c r="I115" s="57">
        <f>VLOOKUP(A115,'Adjust Budget 1'!$B$8:$H$1107,7,FALSE)</f>
        <v>0</v>
      </c>
      <c r="K115" s="59">
        <f t="shared" si="10"/>
        <v>0</v>
      </c>
    </row>
    <row r="116" spans="1:11" x14ac:dyDescent="0.2">
      <c r="A116" t="s">
        <v>1178</v>
      </c>
      <c r="B116" t="s">
        <v>2986</v>
      </c>
      <c r="C116" s="57">
        <f>VLOOKUP(A116,'Original vs Adjsuted Budget'!$B$1:$H$1098,6,FALSE)</f>
        <v>0</v>
      </c>
      <c r="E116" s="59">
        <f t="shared" si="9"/>
        <v>95001.913</v>
      </c>
      <c r="F116" s="57"/>
      <c r="G116" s="57">
        <f>VLOOKUP(A116,'Original vs Adjsuted Budget'!$B$1:$H$1098,7,FALSE)</f>
        <v>95001.913</v>
      </c>
      <c r="I116" s="57">
        <f>VLOOKUP(A116,'Adjust Budget 1'!$B$8:$H$1107,7,FALSE)</f>
        <v>47030.65</v>
      </c>
      <c r="K116" s="59">
        <f t="shared" si="10"/>
        <v>47971.262999999999</v>
      </c>
    </row>
    <row r="117" spans="1:11" x14ac:dyDescent="0.2">
      <c r="A117" t="s">
        <v>1179</v>
      </c>
      <c r="B117" t="s">
        <v>2963</v>
      </c>
      <c r="C117" s="57">
        <f>VLOOKUP(A117,'Original vs Adjsuted Budget'!$B$1:$H$1098,6,FALSE)</f>
        <v>160280</v>
      </c>
      <c r="E117" s="59">
        <f t="shared" si="9"/>
        <v>-160280</v>
      </c>
      <c r="F117" s="57"/>
      <c r="G117" s="57">
        <f>VLOOKUP(A117,'Original vs Adjsuted Budget'!$B$1:$H$1098,7,FALSE)</f>
        <v>0</v>
      </c>
      <c r="I117" s="57">
        <f>VLOOKUP(A117,'Adjust Budget 1'!$B$8:$H$1107,7,FALSE)</f>
        <v>0</v>
      </c>
      <c r="K117" s="59">
        <f t="shared" si="10"/>
        <v>0</v>
      </c>
    </row>
    <row r="118" spans="1:11" x14ac:dyDescent="0.2">
      <c r="A118" t="s">
        <v>1180</v>
      </c>
      <c r="B118" t="s">
        <v>1690</v>
      </c>
      <c r="C118" s="57">
        <f>VLOOKUP(A118,'Original vs Adjsuted Budget'!$B$1:$H$1098,6,FALSE)</f>
        <v>280830</v>
      </c>
      <c r="E118" s="59">
        <f t="shared" si="9"/>
        <v>-17220</v>
      </c>
      <c r="F118" s="57"/>
      <c r="G118" s="57">
        <f>VLOOKUP(A118,'Original vs Adjsuted Budget'!$B$1:$H$1098,7,FALSE)</f>
        <v>263610</v>
      </c>
      <c r="I118" s="57">
        <f>VLOOKUP(A118,'Adjust Budget 1'!$B$8:$H$1107,7,FALSE)</f>
        <v>130500</v>
      </c>
      <c r="K118" s="59">
        <f t="shared" si="10"/>
        <v>133110</v>
      </c>
    </row>
    <row r="119" spans="1:11" x14ac:dyDescent="0.2">
      <c r="A119" t="s">
        <v>1181</v>
      </c>
      <c r="B119" t="s">
        <v>1635</v>
      </c>
      <c r="C119" s="57">
        <f>VLOOKUP(A119,'Original vs Adjsuted Budget'!$B$1:$H$1098,6,FALSE)</f>
        <v>150</v>
      </c>
      <c r="E119" s="59">
        <f t="shared" ref="E119:E147" si="11">G119-C119</f>
        <v>-150</v>
      </c>
      <c r="F119" s="57"/>
      <c r="G119" s="57">
        <f>VLOOKUP(A119,'Original vs Adjsuted Budget'!$B$1:$H$1098,7,FALSE)</f>
        <v>0</v>
      </c>
      <c r="I119" s="57">
        <f>VLOOKUP(A119,'Adjust Budget 1'!$B$8:$H$1107,7,FALSE)</f>
        <v>0</v>
      </c>
      <c r="K119" s="59">
        <f t="shared" ref="K119:K147" si="12">G119-I119</f>
        <v>0</v>
      </c>
    </row>
    <row r="120" spans="1:11" x14ac:dyDescent="0.2">
      <c r="A120" t="s">
        <v>1182</v>
      </c>
      <c r="B120" t="s">
        <v>1691</v>
      </c>
      <c r="C120" s="57">
        <f>VLOOKUP(A120,'Original vs Adjsuted Budget'!$B$1:$H$1098,6,FALSE)</f>
        <v>5880</v>
      </c>
      <c r="E120" s="59">
        <f t="shared" si="11"/>
        <v>-3930.2959999999998</v>
      </c>
      <c r="F120" s="57"/>
      <c r="G120" s="57">
        <f>VLOOKUP(A120,'Original vs Adjsuted Budget'!$B$1:$H$1098,7,FALSE)</f>
        <v>1949.7040000000002</v>
      </c>
      <c r="I120" s="57">
        <f>VLOOKUP(A120,'Adjust Budget 1'!$B$8:$H$1107,7,FALSE)</f>
        <v>965.2</v>
      </c>
      <c r="K120" s="59">
        <f t="shared" si="12"/>
        <v>984.50400000000013</v>
      </c>
    </row>
    <row r="121" spans="1:11" x14ac:dyDescent="0.2">
      <c r="A121" t="s">
        <v>1183</v>
      </c>
      <c r="B121" t="s">
        <v>1638</v>
      </c>
      <c r="C121" s="57">
        <f>VLOOKUP(A121,'Original vs Adjsuted Budget'!$B$1:$H$1098,6,FALSE)</f>
        <v>5490</v>
      </c>
      <c r="E121" s="59">
        <f t="shared" si="11"/>
        <v>-5490</v>
      </c>
      <c r="F121" s="57"/>
      <c r="G121" s="57">
        <f>VLOOKUP(A121,'Original vs Adjsuted Budget'!$B$1:$H$1098,7,FALSE)</f>
        <v>0</v>
      </c>
      <c r="I121" s="57">
        <f>VLOOKUP(A121,'Adjust Budget 1'!$B$8:$H$1107,7,FALSE)</f>
        <v>0</v>
      </c>
      <c r="K121" s="59">
        <f t="shared" si="12"/>
        <v>0</v>
      </c>
    </row>
    <row r="122" spans="1:11" x14ac:dyDescent="0.2">
      <c r="A122" t="s">
        <v>1184</v>
      </c>
      <c r="B122" t="s">
        <v>1692</v>
      </c>
      <c r="C122" s="57">
        <f>VLOOKUP(A122,'Original vs Adjsuted Budget'!$B$1:$H$1098,6,FALSE)</f>
        <v>45320</v>
      </c>
      <c r="E122" s="59">
        <f t="shared" si="11"/>
        <v>-11086.635800000004</v>
      </c>
      <c r="F122" s="57"/>
      <c r="G122" s="57">
        <f>VLOOKUP(A122,'Original vs Adjsuted Budget'!$B$1:$H$1098,7,FALSE)</f>
        <v>34233.364199999996</v>
      </c>
      <c r="I122" s="57">
        <f>VLOOKUP(A122,'Adjust Budget 1'!$B$8:$H$1107,7,FALSE)</f>
        <v>16947.21</v>
      </c>
      <c r="K122" s="59">
        <f t="shared" si="12"/>
        <v>17286.154199999997</v>
      </c>
    </row>
    <row r="123" spans="1:11" x14ac:dyDescent="0.2">
      <c r="A123" t="s">
        <v>1185</v>
      </c>
      <c r="B123" t="s">
        <v>1693</v>
      </c>
      <c r="C123" s="57">
        <f>VLOOKUP(A123,'Original vs Adjsuted Budget'!$B$1:$H$1098,6,FALSE)</f>
        <v>33100</v>
      </c>
      <c r="E123" s="59">
        <f t="shared" si="11"/>
        <v>-33100</v>
      </c>
      <c r="F123" s="57"/>
      <c r="G123" s="57">
        <f>VLOOKUP(A123,'Original vs Adjsuted Budget'!$B$1:$H$1098,7,FALSE)</f>
        <v>0</v>
      </c>
      <c r="I123" s="57">
        <f>VLOOKUP(A123,'Adjust Budget 1'!$B$8:$H$1107,7,FALSE)</f>
        <v>0</v>
      </c>
      <c r="K123" s="59">
        <f t="shared" si="12"/>
        <v>0</v>
      </c>
    </row>
    <row r="124" spans="1:11" x14ac:dyDescent="0.2">
      <c r="A124" t="s">
        <v>1186</v>
      </c>
      <c r="B124" t="s">
        <v>1694</v>
      </c>
      <c r="C124" s="57">
        <f>VLOOKUP(A124,'Original vs Adjsuted Budget'!$B$1:$H$1098,6,FALSE)</f>
        <v>248890</v>
      </c>
      <c r="E124" s="59">
        <f t="shared" si="11"/>
        <v>-462.72399999998743</v>
      </c>
      <c r="F124" s="57"/>
      <c r="G124" s="57">
        <f>VLOOKUP(A124,'Original vs Adjsuted Budget'!$B$1:$H$1098,7,FALSE)</f>
        <v>248427.27600000001</v>
      </c>
      <c r="I124" s="57">
        <f>VLOOKUP(A124,'Adjust Budget 1'!$B$8:$H$1107,7,FALSE)</f>
        <v>122983.8</v>
      </c>
      <c r="K124" s="59">
        <f t="shared" si="12"/>
        <v>125443.47600000001</v>
      </c>
    </row>
    <row r="125" spans="1:11" x14ac:dyDescent="0.2">
      <c r="A125" t="s">
        <v>1187</v>
      </c>
      <c r="B125" t="s">
        <v>1695</v>
      </c>
      <c r="C125" s="57">
        <f>VLOOKUP(A125,'Original vs Adjsuted Budget'!$B$1:$H$1098,6,FALSE)</f>
        <v>68220</v>
      </c>
      <c r="E125" s="59">
        <f t="shared" si="11"/>
        <v>-68220</v>
      </c>
      <c r="F125" s="57"/>
      <c r="G125" s="57">
        <f>VLOOKUP(A125,'Original vs Adjsuted Budget'!$B$1:$H$1098,7,FALSE)</f>
        <v>0</v>
      </c>
      <c r="I125" s="57">
        <f>VLOOKUP(A125,'Adjust Budget 1'!$B$8:$H$1107,7,FALSE)</f>
        <v>0</v>
      </c>
      <c r="K125" s="59">
        <f t="shared" si="12"/>
        <v>0</v>
      </c>
    </row>
    <row r="126" spans="1:11" x14ac:dyDescent="0.2">
      <c r="A126" t="s">
        <v>1188</v>
      </c>
      <c r="B126" t="s">
        <v>1696</v>
      </c>
      <c r="C126" s="57">
        <f>VLOOKUP(A126,'Original vs Adjsuted Budget'!$B$1:$H$1098,6,FALSE)</f>
        <v>695000</v>
      </c>
      <c r="E126" s="59">
        <f t="shared" si="11"/>
        <v>-156859.92040000006</v>
      </c>
      <c r="F126" s="57"/>
      <c r="G126" s="57">
        <f>VLOOKUP(A126,'Original vs Adjsuted Budget'!$B$1:$H$1098,7,FALSE)</f>
        <v>538140.07959999994</v>
      </c>
      <c r="I126" s="57">
        <f>VLOOKUP(A126,'Adjust Budget 1'!$B$8:$H$1107,7,FALSE)</f>
        <v>266405.98</v>
      </c>
      <c r="K126" s="59">
        <f t="shared" si="12"/>
        <v>271734.09959999996</v>
      </c>
    </row>
    <row r="127" spans="1:11" x14ac:dyDescent="0.2">
      <c r="A127" t="s">
        <v>1189</v>
      </c>
      <c r="B127" t="s">
        <v>2987</v>
      </c>
      <c r="C127" s="57">
        <f>VLOOKUP(A127,'Original vs Adjsuted Budget'!$B$1:$H$1098,6,FALSE)</f>
        <v>4200</v>
      </c>
      <c r="E127" s="59">
        <f t="shared" si="11"/>
        <v>-4200</v>
      </c>
      <c r="F127" s="57"/>
      <c r="G127" s="57">
        <f>VLOOKUP(A127,'Original vs Adjsuted Budget'!$B$1:$H$1098,7,FALSE)</f>
        <v>0</v>
      </c>
      <c r="I127" s="57">
        <f>VLOOKUP(A127,'Adjust Budget 1'!$B$8:$H$1107,7,FALSE)</f>
        <v>0</v>
      </c>
      <c r="K127" s="59">
        <f t="shared" si="12"/>
        <v>0</v>
      </c>
    </row>
    <row r="128" spans="1:11" x14ac:dyDescent="0.2">
      <c r="A128" t="s">
        <v>1190</v>
      </c>
      <c r="B128" t="s">
        <v>2988</v>
      </c>
      <c r="C128" s="57">
        <f>VLOOKUP(A128,'Original vs Adjsuted Budget'!$B$1:$H$1098,6,FALSE)</f>
        <v>42150</v>
      </c>
      <c r="E128" s="59">
        <f t="shared" si="11"/>
        <v>-13982.857400000001</v>
      </c>
      <c r="F128" s="57"/>
      <c r="G128" s="57">
        <f>VLOOKUP(A128,'Original vs Adjsuted Budget'!$B$1:$H$1098,7,FALSE)</f>
        <v>28167.142599999999</v>
      </c>
      <c r="I128" s="57">
        <f>VLOOKUP(A128,'Adjust Budget 1'!$B$8:$H$1107,7,FALSE)</f>
        <v>13944.13</v>
      </c>
      <c r="K128" s="59">
        <f t="shared" si="12"/>
        <v>14223.0126</v>
      </c>
    </row>
    <row r="129" spans="1:11" x14ac:dyDescent="0.2">
      <c r="A129" t="s">
        <v>1191</v>
      </c>
      <c r="B129" t="s">
        <v>1653</v>
      </c>
      <c r="C129" s="57">
        <f>VLOOKUP(A129,'Original vs Adjsuted Budget'!$B$1:$H$1098,6,FALSE)</f>
        <v>670</v>
      </c>
      <c r="E129" s="59">
        <f t="shared" si="11"/>
        <v>-670</v>
      </c>
      <c r="F129" s="57"/>
      <c r="G129" s="57">
        <f>VLOOKUP(A129,'Original vs Adjsuted Budget'!$B$1:$H$1098,7,FALSE)</f>
        <v>0</v>
      </c>
      <c r="I129" s="57">
        <f>VLOOKUP(A129,'Adjust Budget 1'!$B$8:$H$1107,7,FALSE)</f>
        <v>0</v>
      </c>
      <c r="K129" s="59">
        <f t="shared" si="12"/>
        <v>0</v>
      </c>
    </row>
    <row r="130" spans="1:11" x14ac:dyDescent="0.2">
      <c r="A130" t="s">
        <v>1192</v>
      </c>
      <c r="B130" t="s">
        <v>1697</v>
      </c>
      <c r="C130" s="57">
        <f>VLOOKUP(A130,'Original vs Adjsuted Budget'!$B$1:$H$1098,6,FALSE)</f>
        <v>3000</v>
      </c>
      <c r="E130" s="59">
        <f t="shared" si="11"/>
        <v>-3000</v>
      </c>
      <c r="F130" s="57"/>
      <c r="G130" s="57">
        <f>VLOOKUP(A130,'Original vs Adjsuted Budget'!$B$1:$H$1098,7,FALSE)</f>
        <v>0</v>
      </c>
      <c r="I130" s="57">
        <f>VLOOKUP(A130,'Adjust Budget 1'!$B$8:$H$1107,7,FALSE)</f>
        <v>0</v>
      </c>
      <c r="K130" s="59">
        <f t="shared" si="12"/>
        <v>0</v>
      </c>
    </row>
    <row r="131" spans="1:11" x14ac:dyDescent="0.2">
      <c r="A131" t="s">
        <v>1193</v>
      </c>
      <c r="B131" t="s">
        <v>1572</v>
      </c>
      <c r="C131" s="57">
        <f>VLOOKUP(A131,'Original vs Adjsuted Budget'!$B$1:$H$1098,6,FALSE)</f>
        <v>22520</v>
      </c>
      <c r="E131" s="59">
        <f t="shared" si="11"/>
        <v>-6457.5466666666671</v>
      </c>
      <c r="F131" s="57"/>
      <c r="G131" s="57">
        <f>VLOOKUP(A131,'Original vs Adjsuted Budget'!$B$1:$H$1098,7,FALSE)</f>
        <v>16062.453333333333</v>
      </c>
      <c r="I131" s="57">
        <f>VLOOKUP(A131,'Adjust Budget 1'!$B$8:$H$1107,7,FALSE)</f>
        <v>6023.42</v>
      </c>
      <c r="K131" s="59">
        <f t="shared" si="12"/>
        <v>10039.033333333333</v>
      </c>
    </row>
    <row r="132" spans="1:11" x14ac:dyDescent="0.2">
      <c r="A132" t="s">
        <v>1194</v>
      </c>
      <c r="B132" t="s">
        <v>1698</v>
      </c>
      <c r="C132" s="57">
        <f>VLOOKUP(A132,'Original vs Adjsuted Budget'!$B$1:$H$1098,6,FALSE)</f>
        <v>7730</v>
      </c>
      <c r="E132" s="59">
        <f t="shared" si="11"/>
        <v>-7730</v>
      </c>
      <c r="F132" s="57"/>
      <c r="G132" s="57">
        <f>VLOOKUP(A132,'Original vs Adjsuted Budget'!$B$1:$H$1098,7,FALSE)</f>
        <v>0</v>
      </c>
      <c r="I132" s="57">
        <f>VLOOKUP(A132,'Adjust Budget 1'!$B$8:$H$1107,7,FALSE)</f>
        <v>0</v>
      </c>
      <c r="K132" s="59">
        <f t="shared" si="12"/>
        <v>0</v>
      </c>
    </row>
    <row r="133" spans="1:11" x14ac:dyDescent="0.2">
      <c r="A133" t="s">
        <v>1195</v>
      </c>
      <c r="B133" t="s">
        <v>1664</v>
      </c>
      <c r="C133" s="57">
        <f>VLOOKUP(A133,'Original vs Adjsuted Budget'!$B$1:$H$1098,6,FALSE)</f>
        <v>28490</v>
      </c>
      <c r="E133" s="59">
        <f t="shared" si="11"/>
        <v>-23020.880000000001</v>
      </c>
      <c r="F133" s="57"/>
      <c r="G133" s="57">
        <f>VLOOKUP(A133,'Original vs Adjsuted Budget'!$B$1:$H$1098,7,FALSE)</f>
        <v>5469.12</v>
      </c>
      <c r="I133" s="57">
        <f>VLOOKUP(A133,'Adjust Budget 1'!$B$8:$H$1107,7,FALSE)</f>
        <v>2050.92</v>
      </c>
      <c r="K133" s="59">
        <f t="shared" si="12"/>
        <v>3418.2</v>
      </c>
    </row>
    <row r="134" spans="1:11" x14ac:dyDescent="0.2">
      <c r="A134" t="s">
        <v>1196</v>
      </c>
      <c r="B134" t="s">
        <v>1699</v>
      </c>
      <c r="C134" s="57">
        <f>VLOOKUP(A134,'Original vs Adjsuted Budget'!$B$1:$H$1098,6,FALSE)</f>
        <v>62050</v>
      </c>
      <c r="E134" s="59">
        <f t="shared" si="11"/>
        <v>27950</v>
      </c>
      <c r="F134" s="57"/>
      <c r="G134" s="57">
        <f>VLOOKUP(A134,'Original vs Adjsuted Budget'!$B$1:$H$1098,7,FALSE)</f>
        <v>90000</v>
      </c>
      <c r="I134" s="57">
        <f>VLOOKUP(A134,'Adjust Budget 1'!$B$8:$H$1107,7,FALSE)</f>
        <v>41339.64</v>
      </c>
      <c r="K134" s="59">
        <f t="shared" si="12"/>
        <v>48660.36</v>
      </c>
    </row>
    <row r="135" spans="1:11" x14ac:dyDescent="0.2">
      <c r="A135" t="s">
        <v>1197</v>
      </c>
      <c r="B135" t="s">
        <v>2992</v>
      </c>
      <c r="C135" s="57">
        <f>VLOOKUP(A135,'Original vs Adjsuted Budget'!$B$1:$H$1098,6,FALSE)</f>
        <v>20270</v>
      </c>
      <c r="E135" s="59">
        <f t="shared" si="11"/>
        <v>99730</v>
      </c>
      <c r="F135" s="57"/>
      <c r="G135" s="57">
        <f>VLOOKUP(A135,'Original vs Adjsuted Budget'!$B$1:$H$1098,7,FALSE)</f>
        <v>120000</v>
      </c>
      <c r="I135" s="57">
        <f>VLOOKUP(A135,'Adjust Budget 1'!$B$8:$H$1107,7,FALSE)</f>
        <v>70881.08</v>
      </c>
      <c r="K135" s="59">
        <f t="shared" si="12"/>
        <v>49118.92</v>
      </c>
    </row>
    <row r="136" spans="1:11" x14ac:dyDescent="0.2">
      <c r="A136" t="s">
        <v>1198</v>
      </c>
      <c r="B136" t="s">
        <v>2993</v>
      </c>
      <c r="C136" s="57">
        <f>VLOOKUP(A136,'Original vs Adjsuted Budget'!$B$1:$H$1098,6,FALSE)</f>
        <v>0</v>
      </c>
      <c r="E136" s="59">
        <f t="shared" si="11"/>
        <v>47655.199999999997</v>
      </c>
      <c r="F136" s="57"/>
      <c r="G136" s="57">
        <f>VLOOKUP(A136,'Original vs Adjsuted Budget'!$B$1:$H$1098,7,FALSE)</f>
        <v>47655.199999999997</v>
      </c>
      <c r="I136" s="57">
        <f>VLOOKUP(A136,'Adjust Budget 1'!$B$8:$H$1107,7,FALSE)</f>
        <v>17870.7</v>
      </c>
      <c r="K136" s="59">
        <f t="shared" si="12"/>
        <v>29784.499999999996</v>
      </c>
    </row>
    <row r="137" spans="1:11" x14ac:dyDescent="0.2">
      <c r="A137" t="s">
        <v>1199</v>
      </c>
      <c r="B137" t="s">
        <v>1700</v>
      </c>
      <c r="C137" s="57">
        <f>VLOOKUP(A137,'Original vs Adjsuted Budget'!$B$1:$H$1098,6,FALSE)</f>
        <v>15610</v>
      </c>
      <c r="E137" s="59">
        <f t="shared" si="11"/>
        <v>45683.92</v>
      </c>
      <c r="F137" s="57"/>
      <c r="G137" s="57">
        <f>VLOOKUP(A137,'Original vs Adjsuted Budget'!$B$1:$H$1098,7,FALSE)</f>
        <v>61293.919999999998</v>
      </c>
      <c r="I137" s="57">
        <f>VLOOKUP(A137,'Adjust Budget 1'!$B$8:$H$1107,7,FALSE)</f>
        <v>22985.22</v>
      </c>
      <c r="K137" s="59">
        <f t="shared" si="12"/>
        <v>38308.699999999997</v>
      </c>
    </row>
    <row r="138" spans="1:11" x14ac:dyDescent="0.2">
      <c r="A138" t="s">
        <v>1200</v>
      </c>
      <c r="B138" t="s">
        <v>1701</v>
      </c>
      <c r="C138" s="57">
        <f>VLOOKUP(A138,'Original vs Adjsuted Budget'!$B$1:$H$1098,6,FALSE)</f>
        <v>12000</v>
      </c>
      <c r="E138" s="59">
        <f t="shared" si="11"/>
        <v>-12000</v>
      </c>
      <c r="F138" s="57"/>
      <c r="G138" s="57">
        <f>VLOOKUP(A138,'Original vs Adjsuted Budget'!$B$1:$H$1098,7,FALSE)</f>
        <v>0</v>
      </c>
      <c r="I138" s="57">
        <f>VLOOKUP(A138,'Adjust Budget 1'!$B$8:$H$1107,7,FALSE)</f>
        <v>0</v>
      </c>
      <c r="K138" s="59">
        <f t="shared" si="12"/>
        <v>0</v>
      </c>
    </row>
    <row r="139" spans="1:11" x14ac:dyDescent="0.2">
      <c r="A139" t="s">
        <v>1201</v>
      </c>
      <c r="B139" t="s">
        <v>1601</v>
      </c>
      <c r="C139" s="57">
        <f>VLOOKUP(A139,'Original vs Adjsuted Budget'!$B$1:$H$1098,6,FALSE)</f>
        <v>15000</v>
      </c>
      <c r="E139" s="59">
        <f t="shared" si="11"/>
        <v>-15000</v>
      </c>
      <c r="F139" s="57"/>
      <c r="G139" s="57">
        <f>VLOOKUP(A139,'Original vs Adjsuted Budget'!$B$1:$H$1098,7,FALSE)</f>
        <v>0</v>
      </c>
      <c r="I139" s="57">
        <f>VLOOKUP(A139,'Adjust Budget 1'!$B$8:$H$1107,7,FALSE)</f>
        <v>0</v>
      </c>
      <c r="K139" s="59">
        <f t="shared" si="12"/>
        <v>0</v>
      </c>
    </row>
    <row r="140" spans="1:11" x14ac:dyDescent="0.2">
      <c r="A140" t="s">
        <v>1202</v>
      </c>
      <c r="B140" t="s">
        <v>1573</v>
      </c>
      <c r="C140" s="57">
        <f>VLOOKUP(A140,'Original vs Adjsuted Budget'!$B$1:$H$1098,6,FALSE)</f>
        <v>0</v>
      </c>
      <c r="E140" s="59">
        <f t="shared" si="11"/>
        <v>1440</v>
      </c>
      <c r="F140" s="57"/>
      <c r="G140" s="57">
        <f>VLOOKUP(A140,'Original vs Adjsuted Budget'!$B$1:$H$1098,7,FALSE)</f>
        <v>1440</v>
      </c>
      <c r="I140" s="57">
        <f>VLOOKUP(A140,'Adjust Budget 1'!$B$8:$H$1107,7,FALSE)</f>
        <v>450</v>
      </c>
      <c r="K140" s="59">
        <f t="shared" si="12"/>
        <v>990</v>
      </c>
    </row>
    <row r="141" spans="1:11" x14ac:dyDescent="0.2">
      <c r="A141" t="s">
        <v>1203</v>
      </c>
      <c r="B141" t="s">
        <v>1702</v>
      </c>
      <c r="C141" s="57">
        <f>VLOOKUP(A141,'Original vs Adjsuted Budget'!$B$1:$H$1098,6,FALSE)</f>
        <v>134910</v>
      </c>
      <c r="E141" s="59">
        <f t="shared" si="11"/>
        <v>-34910</v>
      </c>
      <c r="F141" s="57"/>
      <c r="G141" s="57">
        <f>VLOOKUP(A141,'Original vs Adjsuted Budget'!$B$1:$H$1098,7,FALSE)</f>
        <v>100000</v>
      </c>
      <c r="I141" s="57">
        <f>VLOOKUP(A141,'Adjust Budget 1'!$B$8:$H$1107,7,FALSE)</f>
        <v>13268.5</v>
      </c>
      <c r="K141" s="59">
        <f t="shared" si="12"/>
        <v>86731.5</v>
      </c>
    </row>
    <row r="142" spans="1:11" x14ac:dyDescent="0.2">
      <c r="A142" t="s">
        <v>1204</v>
      </c>
      <c r="B142" t="s">
        <v>1703</v>
      </c>
      <c r="C142" s="57">
        <f>VLOOKUP(A142,'Original vs Adjsuted Budget'!$B$1:$H$1098,6,FALSE)</f>
        <v>110</v>
      </c>
      <c r="E142" s="59">
        <f t="shared" si="11"/>
        <v>0</v>
      </c>
      <c r="F142" s="57"/>
      <c r="G142" s="57">
        <f>VLOOKUP(A142,'Original vs Adjsuted Budget'!$B$1:$H$1098,7,FALSE)</f>
        <v>110</v>
      </c>
      <c r="I142" s="57">
        <f>VLOOKUP(A142,'Adjust Budget 1'!$B$8:$H$1107,7,FALSE)</f>
        <v>4124.1099999999997</v>
      </c>
      <c r="K142" s="59">
        <f t="shared" si="12"/>
        <v>-4014.1099999999997</v>
      </c>
    </row>
    <row r="143" spans="1:11" x14ac:dyDescent="0.2">
      <c r="A143" t="s">
        <v>1205</v>
      </c>
      <c r="B143" t="s">
        <v>2905</v>
      </c>
      <c r="C143" s="57">
        <f>VLOOKUP(A143,'Original vs Adjsuted Budget'!$B$1:$H$1098,6,FALSE)</f>
        <v>34250</v>
      </c>
      <c r="E143" s="59">
        <f t="shared" si="11"/>
        <v>0</v>
      </c>
      <c r="F143" s="57"/>
      <c r="G143" s="57">
        <f>VLOOKUP(A143,'Original vs Adjsuted Budget'!$B$1:$H$1098,7,FALSE)</f>
        <v>34250</v>
      </c>
      <c r="I143" s="57">
        <f>VLOOKUP(A143,'Adjust Budget 1'!$B$8:$H$1107,7,FALSE)</f>
        <v>0</v>
      </c>
      <c r="K143" s="59">
        <f t="shared" si="12"/>
        <v>34250</v>
      </c>
    </row>
    <row r="144" spans="1:11" x14ac:dyDescent="0.2">
      <c r="A144" t="s">
        <v>1206</v>
      </c>
      <c r="B144" t="s">
        <v>1681</v>
      </c>
      <c r="C144" s="57">
        <f>VLOOKUP(A144,'Original vs Adjsuted Budget'!$B$1:$H$1098,6,FALSE)</f>
        <v>-99870</v>
      </c>
      <c r="E144" s="59">
        <f t="shared" si="11"/>
        <v>-2582369.5</v>
      </c>
      <c r="F144" s="57"/>
      <c r="G144" s="57">
        <f>VLOOKUP(A144,'Original vs Adjsuted Budget'!$B$1:$H$1098,7,FALSE)</f>
        <v>-2682239.5</v>
      </c>
      <c r="I144" s="57">
        <f>VLOOKUP(A144,'Adjust Budget 1'!$B$8:$H$1107,7,FALSE)</f>
        <v>0</v>
      </c>
      <c r="K144" s="59">
        <f t="shared" si="12"/>
        <v>-2682239.5</v>
      </c>
    </row>
    <row r="145" spans="1:11" x14ac:dyDescent="0.2">
      <c r="A145" t="s">
        <v>1207</v>
      </c>
      <c r="B145" t="s">
        <v>1611</v>
      </c>
      <c r="C145" s="57">
        <f>VLOOKUP(A145,'Original vs Adjsuted Budget'!$B$1:$H$1098,6,FALSE)</f>
        <v>-1413380</v>
      </c>
      <c r="E145" s="59">
        <f t="shared" si="11"/>
        <v>1413380</v>
      </c>
      <c r="F145" s="57"/>
      <c r="G145" s="57">
        <f>VLOOKUP(A145,'Original vs Adjsuted Budget'!$B$1:$H$1098,7,FALSE)</f>
        <v>0</v>
      </c>
      <c r="I145" s="57">
        <f>VLOOKUP(A145,'Adjust Budget 1'!$B$8:$H$1107,7,FALSE)</f>
        <v>0</v>
      </c>
      <c r="K145" s="59">
        <f t="shared" si="12"/>
        <v>0</v>
      </c>
    </row>
    <row r="146" spans="1:11" x14ac:dyDescent="0.2">
      <c r="A146" t="s">
        <v>1208</v>
      </c>
      <c r="B146" t="s">
        <v>1574</v>
      </c>
      <c r="C146" s="57">
        <f>VLOOKUP(A146,'Original vs Adjsuted Budget'!$B$1:$H$1098,6,FALSE)</f>
        <v>-742370</v>
      </c>
      <c r="E146" s="59">
        <f t="shared" si="11"/>
        <v>0</v>
      </c>
      <c r="F146" s="57"/>
      <c r="G146" s="57">
        <f>VLOOKUP(A146,'Original vs Adjsuted Budget'!$B$1:$H$1098,7,FALSE)</f>
        <v>-742370</v>
      </c>
      <c r="I146" s="57">
        <f>VLOOKUP(A146,'Adjust Budget 1'!$B$8:$H$1107,7,FALSE)</f>
        <v>0</v>
      </c>
      <c r="K146" s="59">
        <f t="shared" si="12"/>
        <v>-742370</v>
      </c>
    </row>
    <row r="147" spans="1:11" x14ac:dyDescent="0.2">
      <c r="A147" t="s">
        <v>1209</v>
      </c>
      <c r="B147" t="s">
        <v>1704</v>
      </c>
      <c r="C147" s="57">
        <f>VLOOKUP(A147,'Original vs Adjsuted Budget'!$B$1:$H$1098,6,FALSE)</f>
        <v>-2200</v>
      </c>
      <c r="E147" s="59">
        <f t="shared" si="11"/>
        <v>-97800</v>
      </c>
      <c r="F147" s="57"/>
      <c r="G147" s="57">
        <f>VLOOKUP(A147,'Original vs Adjsuted Budget'!$B$1:$H$1098,7,FALSE)</f>
        <v>-100000</v>
      </c>
      <c r="I147" s="57">
        <f>VLOOKUP(A147,'Adjust Budget 1'!$B$8:$H$1107,7,FALSE)</f>
        <v>0</v>
      </c>
      <c r="K147" s="59">
        <f t="shared" si="12"/>
        <v>-100000</v>
      </c>
    </row>
    <row r="148" spans="1:11" x14ac:dyDescent="0.2">
      <c r="A148" s="71"/>
      <c r="B148" s="71" t="s">
        <v>2908</v>
      </c>
      <c r="C148" s="72">
        <f>SUM(C87:C147)</f>
        <v>4539140</v>
      </c>
      <c r="D148" s="72">
        <f>SUM(D87:D147)</f>
        <v>0</v>
      </c>
      <c r="E148" s="72">
        <f>SUM(E87:E147)</f>
        <v>-3211563.9424666679</v>
      </c>
      <c r="F148" s="72"/>
      <c r="G148" s="72">
        <f t="shared" ref="G148" si="13">SUM(G87:G147)</f>
        <v>1327576.0575333331</v>
      </c>
      <c r="I148" s="57"/>
      <c r="K148" s="59"/>
    </row>
    <row r="149" spans="1:11" x14ac:dyDescent="0.2">
      <c r="A149" s="71">
        <v>507</v>
      </c>
      <c r="B149" s="71" t="s">
        <v>2909</v>
      </c>
      <c r="C149" s="72"/>
      <c r="D149" s="72"/>
      <c r="E149" s="72"/>
      <c r="F149" s="72"/>
      <c r="G149" s="72"/>
      <c r="I149" s="57"/>
      <c r="K149" s="59"/>
    </row>
    <row r="150" spans="1:11" x14ac:dyDescent="0.2">
      <c r="A150" t="s">
        <v>2910</v>
      </c>
      <c r="B150" t="s">
        <v>2911</v>
      </c>
      <c r="C150" s="57" t="s">
        <v>2912</v>
      </c>
      <c r="D150" s="57" t="s">
        <v>2912</v>
      </c>
      <c r="E150" s="57" t="s">
        <v>2912</v>
      </c>
      <c r="F150" s="57"/>
      <c r="G150" s="57" t="s">
        <v>2912</v>
      </c>
      <c r="I150" s="57"/>
      <c r="K150" s="59"/>
    </row>
    <row r="151" spans="1:11" x14ac:dyDescent="0.2">
      <c r="A151" s="63">
        <v>601</v>
      </c>
      <c r="B151" s="63" t="s">
        <v>445</v>
      </c>
      <c r="C151" s="70"/>
      <c r="D151" s="70"/>
      <c r="E151" s="70"/>
      <c r="F151" s="70"/>
      <c r="G151" s="70"/>
      <c r="I151" s="57"/>
      <c r="K151" s="59"/>
    </row>
    <row r="152" spans="1:11" x14ac:dyDescent="0.2">
      <c r="A152" t="s">
        <v>1210</v>
      </c>
      <c r="B152" t="s">
        <v>7</v>
      </c>
      <c r="C152" s="57">
        <f>VLOOKUP(A152,'Original vs Adjsuted Budget'!$B$1:$H$1098,6,FALSE)</f>
        <v>300300</v>
      </c>
      <c r="E152" s="59">
        <f t="shared" ref="E152:E176" si="14">G152-C152</f>
        <v>47215.75</v>
      </c>
      <c r="F152" s="57"/>
      <c r="G152" s="57">
        <f>VLOOKUP(A152,'Original vs Adjsuted Budget'!$B$1:$H$1098,7,FALSE)</f>
        <v>347515.75</v>
      </c>
      <c r="I152" s="57">
        <f>VLOOKUP(A152,'Adjust Budget 1'!$B$8:$H$1107,7,FALSE)</f>
        <v>172037.5</v>
      </c>
      <c r="K152" s="59">
        <f t="shared" ref="K152:K176" si="15">G152-I152</f>
        <v>175478.25</v>
      </c>
    </row>
    <row r="153" spans="1:11" x14ac:dyDescent="0.2">
      <c r="A153" t="s">
        <v>1211</v>
      </c>
      <c r="B153" t="s">
        <v>220</v>
      </c>
      <c r="C153" s="57">
        <f>VLOOKUP(A153,'Original vs Adjsuted Budget'!$B$1:$H$1098,6,FALSE)</f>
        <v>24920</v>
      </c>
      <c r="E153" s="59">
        <f t="shared" si="14"/>
        <v>30557.279999999999</v>
      </c>
      <c r="F153" s="57"/>
      <c r="G153" s="57">
        <f>VLOOKUP(A153,'Original vs Adjsuted Budget'!$B$1:$H$1098,7,FALSE)</f>
        <v>55477.279999999999</v>
      </c>
      <c r="I153" s="57">
        <f>VLOOKUP(A153,'Adjust Budget 1'!$B$8:$H$1107,7,FALSE)</f>
        <v>27464</v>
      </c>
      <c r="K153" s="59">
        <f t="shared" si="15"/>
        <v>28013.279999999999</v>
      </c>
    </row>
    <row r="154" spans="1:11" x14ac:dyDescent="0.2">
      <c r="A154" t="s">
        <v>1212</v>
      </c>
      <c r="B154" t="s">
        <v>224</v>
      </c>
      <c r="C154" s="57">
        <f>VLOOKUP(A154,'Original vs Adjsuted Budget'!$B$1:$H$1098,6,FALSE)</f>
        <v>0</v>
      </c>
      <c r="E154" s="59">
        <f t="shared" si="14"/>
        <v>35000</v>
      </c>
      <c r="F154" s="57"/>
      <c r="G154" s="57">
        <f>VLOOKUP(A154,'Original vs Adjsuted Budget'!$B$1:$H$1098,7,FALSE)</f>
        <v>35000</v>
      </c>
      <c r="I154" s="57">
        <f>VLOOKUP(A154,'Adjust Budget 1'!$B$8:$H$1107,7,FALSE)</f>
        <v>21515.9</v>
      </c>
      <c r="K154" s="59">
        <f t="shared" si="15"/>
        <v>13484.099999999999</v>
      </c>
    </row>
    <row r="155" spans="1:11" x14ac:dyDescent="0.2">
      <c r="A155" t="s">
        <v>1213</v>
      </c>
      <c r="B155" t="s">
        <v>228</v>
      </c>
      <c r="C155" s="57">
        <f>VLOOKUP(A155,'Original vs Adjsuted Budget'!$B$1:$H$1098,6,FALSE)</f>
        <v>410</v>
      </c>
      <c r="E155" s="59">
        <f t="shared" si="14"/>
        <v>-179.114</v>
      </c>
      <c r="F155" s="57"/>
      <c r="G155" s="57">
        <f>VLOOKUP(A155,'Original vs Adjsuted Budget'!$B$1:$H$1098,7,FALSE)</f>
        <v>230.886</v>
      </c>
      <c r="I155" s="57">
        <f>VLOOKUP(A155,'Adjust Budget 1'!$B$8:$H$1107,7,FALSE)</f>
        <v>114.3</v>
      </c>
      <c r="K155" s="59">
        <f t="shared" si="15"/>
        <v>116.586</v>
      </c>
    </row>
    <row r="156" spans="1:11" hidden="1" x14ac:dyDescent="0.2">
      <c r="A156" t="s">
        <v>2225</v>
      </c>
      <c r="B156" t="s">
        <v>225</v>
      </c>
      <c r="C156" s="57">
        <f>VLOOKUP(A156,'Original vs Adjsuted Budget'!$B$1:$H$1098,6,FALSE)</f>
        <v>0</v>
      </c>
      <c r="E156" s="59">
        <f t="shared" si="14"/>
        <v>0</v>
      </c>
      <c r="F156" s="57"/>
      <c r="G156" s="57">
        <f>VLOOKUP(A156,'Original vs Adjsuted Budget'!$B$1:$H$1098,7,FALSE)</f>
        <v>0</v>
      </c>
      <c r="I156" s="57">
        <f>VLOOKUP(A156,'Adjust Budget 1'!$B$8:$H$1107,7,FALSE)</f>
        <v>0</v>
      </c>
      <c r="K156" s="59">
        <f t="shared" si="15"/>
        <v>0</v>
      </c>
    </row>
    <row r="157" spans="1:11" hidden="1" x14ac:dyDescent="0.2">
      <c r="A157" t="s">
        <v>2226</v>
      </c>
      <c r="B157" t="s">
        <v>227</v>
      </c>
      <c r="C157" s="57">
        <f>VLOOKUP(A157,'Original vs Adjsuted Budget'!$B$1:$H$1098,6,FALSE)</f>
        <v>0</v>
      </c>
      <c r="E157" s="59">
        <f t="shared" si="14"/>
        <v>0</v>
      </c>
      <c r="F157" s="57"/>
      <c r="G157" s="57">
        <f>VLOOKUP(A157,'Original vs Adjsuted Budget'!$B$1:$H$1098,7,FALSE)</f>
        <v>0</v>
      </c>
      <c r="I157" s="57">
        <f>VLOOKUP(A157,'Adjust Budget 1'!$B$8:$H$1107,7,FALSE)</f>
        <v>0</v>
      </c>
      <c r="K157" s="59">
        <f t="shared" si="15"/>
        <v>0</v>
      </c>
    </row>
    <row r="158" spans="1:11" hidden="1" x14ac:dyDescent="0.2">
      <c r="A158" t="s">
        <v>2227</v>
      </c>
      <c r="B158" t="s">
        <v>230</v>
      </c>
      <c r="C158" s="57">
        <f>VLOOKUP(A158,'Original vs Adjsuted Budget'!$B$1:$H$1098,6,FALSE)</f>
        <v>0</v>
      </c>
      <c r="E158" s="59">
        <f t="shared" si="14"/>
        <v>0</v>
      </c>
      <c r="F158" s="57"/>
      <c r="G158" s="57">
        <f>VLOOKUP(A158,'Original vs Adjsuted Budget'!$B$1:$H$1098,7,FALSE)</f>
        <v>0</v>
      </c>
      <c r="I158" s="57">
        <f>VLOOKUP(A158,'Adjust Budget 1'!$B$8:$H$1107,7,FALSE)</f>
        <v>0</v>
      </c>
      <c r="K158" s="59">
        <f t="shared" si="15"/>
        <v>0</v>
      </c>
    </row>
    <row r="159" spans="1:11" hidden="1" x14ac:dyDescent="0.2">
      <c r="A159" t="s">
        <v>2228</v>
      </c>
      <c r="B159" t="s">
        <v>296</v>
      </c>
      <c r="C159" s="57">
        <f>VLOOKUP(A159,'Original vs Adjsuted Budget'!$B$1:$H$1098,6,FALSE)</f>
        <v>0</v>
      </c>
      <c r="E159" s="59">
        <f t="shared" si="14"/>
        <v>0</v>
      </c>
      <c r="F159" s="57"/>
      <c r="G159" s="57">
        <f>VLOOKUP(A159,'Original vs Adjsuted Budget'!$B$1:$H$1098,7,FALSE)</f>
        <v>0</v>
      </c>
      <c r="I159" s="57">
        <f>VLOOKUP(A159,'Adjust Budget 1'!$B$8:$H$1107,7,FALSE)</f>
        <v>0</v>
      </c>
      <c r="K159" s="59">
        <f t="shared" si="15"/>
        <v>0</v>
      </c>
    </row>
    <row r="160" spans="1:11" hidden="1" x14ac:dyDescent="0.2">
      <c r="A160" t="s">
        <v>2230</v>
      </c>
      <c r="B160" t="s">
        <v>310</v>
      </c>
      <c r="C160" s="57">
        <f>VLOOKUP(A160,'Original vs Adjsuted Budget'!$B$1:$H$1098,6,FALSE)</f>
        <v>0</v>
      </c>
      <c r="E160" s="59">
        <f t="shared" si="14"/>
        <v>0</v>
      </c>
      <c r="F160" s="57"/>
      <c r="G160" s="57">
        <f>VLOOKUP(A160,'Original vs Adjsuted Budget'!$B$1:$H$1098,7,FALSE)</f>
        <v>0</v>
      </c>
      <c r="I160" s="57">
        <f>VLOOKUP(A160,'Adjust Budget 1'!$B$8:$H$1107,7,FALSE)</f>
        <v>0</v>
      </c>
      <c r="K160" s="59">
        <f t="shared" si="15"/>
        <v>0</v>
      </c>
    </row>
    <row r="161" spans="1:11" hidden="1" x14ac:dyDescent="0.2">
      <c r="A161" t="s">
        <v>2231</v>
      </c>
      <c r="B161" t="s">
        <v>315</v>
      </c>
      <c r="C161" s="57">
        <f>VLOOKUP(A161,'Original vs Adjsuted Budget'!$B$1:$H$1098,6,FALSE)</f>
        <v>0</v>
      </c>
      <c r="E161" s="59">
        <f t="shared" si="14"/>
        <v>0</v>
      </c>
      <c r="F161" s="57"/>
      <c r="G161" s="57">
        <f>VLOOKUP(A161,'Original vs Adjsuted Budget'!$B$1:$H$1098,7,FALSE)</f>
        <v>0</v>
      </c>
      <c r="I161" s="57">
        <f>VLOOKUP(A161,'Adjust Budget 1'!$B$8:$H$1107,7,FALSE)</f>
        <v>0</v>
      </c>
      <c r="K161" s="59">
        <f t="shared" si="15"/>
        <v>0</v>
      </c>
    </row>
    <row r="162" spans="1:11" hidden="1" x14ac:dyDescent="0.2">
      <c r="A162" t="s">
        <v>2232</v>
      </c>
      <c r="B162" t="s">
        <v>1573</v>
      </c>
      <c r="C162" s="57">
        <f>VLOOKUP(A162,'Original vs Adjsuted Budget'!$B$1:$H$1098,6,FALSE)</f>
        <v>0</v>
      </c>
      <c r="E162" s="59">
        <f t="shared" si="14"/>
        <v>0</v>
      </c>
      <c r="F162" s="57"/>
      <c r="G162" s="57">
        <f>VLOOKUP(A162,'Original vs Adjsuted Budget'!$B$1:$H$1098,7,FALSE)</f>
        <v>0</v>
      </c>
      <c r="I162" s="57">
        <f>VLOOKUP(A162,'Adjust Budget 1'!$B$8:$H$1107,7,FALSE)</f>
        <v>0</v>
      </c>
      <c r="K162" s="59">
        <f t="shared" si="15"/>
        <v>0</v>
      </c>
    </row>
    <row r="163" spans="1:11" x14ac:dyDescent="0.2">
      <c r="A163" t="s">
        <v>1214</v>
      </c>
      <c r="B163" t="s">
        <v>229</v>
      </c>
      <c r="C163" s="57">
        <f>VLOOKUP(A163,'Original vs Adjsuted Budget'!$B$1:$H$1098,6,FALSE)</f>
        <v>2790</v>
      </c>
      <c r="E163" s="59">
        <f t="shared" si="14"/>
        <v>1752.0911999999998</v>
      </c>
      <c r="F163" s="57"/>
      <c r="G163" s="57">
        <f>VLOOKUP(A163,'Original vs Adjsuted Budget'!$B$1:$H$1098,7,FALSE)</f>
        <v>4542.0911999999998</v>
      </c>
      <c r="I163" s="57">
        <f>VLOOKUP(A163,'Adjust Budget 1'!$B$8:$H$1107,7,FALSE)</f>
        <v>2248.56</v>
      </c>
      <c r="K163" s="59">
        <f t="shared" si="15"/>
        <v>2293.5311999999999</v>
      </c>
    </row>
    <row r="164" spans="1:11" x14ac:dyDescent="0.2">
      <c r="A164" t="s">
        <v>1215</v>
      </c>
      <c r="B164" t="s">
        <v>231</v>
      </c>
      <c r="C164" s="57">
        <f>VLOOKUP(A164,'Original vs Adjsuted Budget'!$B$1:$H$1098,6,FALSE)</f>
        <v>0</v>
      </c>
      <c r="E164" s="59">
        <f t="shared" si="14"/>
        <v>15511.175999999999</v>
      </c>
      <c r="F164" s="57"/>
      <c r="G164" s="57">
        <f>VLOOKUP(A164,'Original vs Adjsuted Budget'!$B$1:$H$1098,7,FALSE)</f>
        <v>15511.175999999999</v>
      </c>
      <c r="I164" s="57">
        <f>VLOOKUP(A164,'Adjust Budget 1'!$B$8:$H$1107,7,FALSE)</f>
        <v>7678.8</v>
      </c>
      <c r="K164" s="59">
        <f t="shared" si="15"/>
        <v>7832.3759999999993</v>
      </c>
    </row>
    <row r="165" spans="1:11" x14ac:dyDescent="0.2">
      <c r="A165" t="s">
        <v>1216</v>
      </c>
      <c r="B165" t="s">
        <v>232</v>
      </c>
      <c r="C165" s="57">
        <f>VLOOKUP(A165,'Original vs Adjsuted Budget'!$B$1:$H$1098,6,FALSE)</f>
        <v>53010</v>
      </c>
      <c r="E165" s="59">
        <f t="shared" si="14"/>
        <v>9223.9173999999985</v>
      </c>
      <c r="F165" s="57"/>
      <c r="G165" s="57">
        <f>VLOOKUP(A165,'Original vs Adjsuted Budget'!$B$1:$H$1098,7,FALSE)</f>
        <v>62233.917399999998</v>
      </c>
      <c r="I165" s="57">
        <f>VLOOKUP(A165,'Adjust Budget 1'!$B$8:$H$1107,7,FALSE)</f>
        <v>30808.87</v>
      </c>
      <c r="K165" s="59">
        <f t="shared" si="15"/>
        <v>31425.047399999999</v>
      </c>
    </row>
    <row r="166" spans="1:11" x14ac:dyDescent="0.2">
      <c r="A166" t="s">
        <v>1217</v>
      </c>
      <c r="B166" t="s">
        <v>233</v>
      </c>
      <c r="C166" s="57">
        <f>VLOOKUP(A166,'Original vs Adjsuted Budget'!$B$1:$H$1098,6,FALSE)</f>
        <v>3240</v>
      </c>
      <c r="E166" s="59">
        <f t="shared" si="14"/>
        <v>964.65020000000004</v>
      </c>
      <c r="F166" s="57"/>
      <c r="G166" s="57">
        <f>VLOOKUP(A166,'Original vs Adjsuted Budget'!$B$1:$H$1098,7,FALSE)</f>
        <v>4204.6502</v>
      </c>
      <c r="I166" s="57">
        <f>VLOOKUP(A166,'Adjust Budget 1'!$B$8:$H$1107,7,FALSE)</f>
        <v>2081.5100000000002</v>
      </c>
      <c r="K166" s="59">
        <f t="shared" si="15"/>
        <v>2123.1401999999998</v>
      </c>
    </row>
    <row r="167" spans="1:11" x14ac:dyDescent="0.2">
      <c r="A167" t="s">
        <v>1218</v>
      </c>
      <c r="B167" t="s">
        <v>285</v>
      </c>
      <c r="C167" s="57">
        <f>VLOOKUP(A167,'Original vs Adjsuted Budget'!$B$1:$H$1098,6,FALSE)</f>
        <v>340</v>
      </c>
      <c r="E167" s="59">
        <f t="shared" si="14"/>
        <v>-340</v>
      </c>
      <c r="F167" s="57"/>
      <c r="G167" s="57">
        <f>VLOOKUP(A167,'Original vs Adjsuted Budget'!$B$1:$H$1098,7,FALSE)</f>
        <v>0</v>
      </c>
      <c r="I167" s="57">
        <f>VLOOKUP(A167,'Adjust Budget 1'!$B$8:$H$1107,7,FALSE)</f>
        <v>0</v>
      </c>
      <c r="K167" s="59">
        <f t="shared" si="15"/>
        <v>0</v>
      </c>
    </row>
    <row r="168" spans="1:11" x14ac:dyDescent="0.2">
      <c r="A168" t="s">
        <v>2229</v>
      </c>
      <c r="B168" t="s">
        <v>1572</v>
      </c>
      <c r="C168" s="57">
        <f>VLOOKUP(A168,'Original vs Adjsuted Budget'!$B$1:$H$1098,6,FALSE)</f>
        <v>0</v>
      </c>
      <c r="E168" s="59">
        <f t="shared" si="14"/>
        <v>10000</v>
      </c>
      <c r="F168" s="57"/>
      <c r="G168" s="57">
        <f>VLOOKUP(A168,'Original vs Adjsuted Budget'!$B$1:$H$1098,7,FALSE)</f>
        <v>10000</v>
      </c>
      <c r="I168" s="57">
        <f>VLOOKUP(A168,'Adjust Budget 1'!$B$8:$H$1107,7,FALSE)</f>
        <v>0</v>
      </c>
      <c r="K168" s="59">
        <f t="shared" si="15"/>
        <v>10000</v>
      </c>
    </row>
    <row r="169" spans="1:11" x14ac:dyDescent="0.2">
      <c r="A169" t="s">
        <v>1219</v>
      </c>
      <c r="B169" t="s">
        <v>312</v>
      </c>
      <c r="C169" s="57">
        <f>VLOOKUP(A169,'Original vs Adjsuted Budget'!$B$1:$H$1098,6,FALSE)</f>
        <v>16310</v>
      </c>
      <c r="E169" s="59">
        <f t="shared" si="14"/>
        <v>-14742</v>
      </c>
      <c r="F169" s="57"/>
      <c r="G169" s="57">
        <f>VLOOKUP(A169,'Original vs Adjsuted Budget'!$B$1:$H$1098,7,FALSE)</f>
        <v>1568</v>
      </c>
      <c r="I169" s="57">
        <f>VLOOKUP(A169,'Adjust Budget 1'!$B$8:$H$1107,7,FALSE)</f>
        <v>588</v>
      </c>
      <c r="K169" s="59">
        <f t="shared" si="15"/>
        <v>980</v>
      </c>
    </row>
    <row r="170" spans="1:11" x14ac:dyDescent="0.2">
      <c r="A170" t="s">
        <v>1220</v>
      </c>
      <c r="B170" t="s">
        <v>325</v>
      </c>
      <c r="C170" s="57">
        <f>VLOOKUP(A170,'Original vs Adjsuted Budget'!$B$1:$H$1098,6,FALSE)</f>
        <v>0</v>
      </c>
      <c r="E170" s="59">
        <f t="shared" si="14"/>
        <v>1706.6666666666665</v>
      </c>
      <c r="F170" s="57"/>
      <c r="G170" s="57">
        <f>VLOOKUP(A170,'Original vs Adjsuted Budget'!$B$1:$H$1098,7,FALSE)</f>
        <v>1706.6666666666665</v>
      </c>
      <c r="I170" s="57">
        <f>VLOOKUP(A170,'Adjust Budget 1'!$B$8:$H$1107,7,FALSE)</f>
        <v>640</v>
      </c>
      <c r="K170" s="59">
        <f t="shared" si="15"/>
        <v>1066.6666666666665</v>
      </c>
    </row>
    <row r="171" spans="1:11" x14ac:dyDescent="0.2">
      <c r="A171" t="s">
        <v>1221</v>
      </c>
      <c r="B171" t="s">
        <v>360</v>
      </c>
      <c r="C171" s="57">
        <f>VLOOKUP(A171,'Original vs Adjsuted Budget'!$B$1:$H$1098,6,FALSE)</f>
        <v>110</v>
      </c>
      <c r="E171" s="59">
        <f t="shared" si="14"/>
        <v>0</v>
      </c>
      <c r="F171" s="57"/>
      <c r="G171" s="57">
        <f>VLOOKUP(A171,'Original vs Adjsuted Budget'!$B$1:$H$1098,7,FALSE)</f>
        <v>110</v>
      </c>
      <c r="I171" s="57">
        <f>VLOOKUP(A171,'Adjust Budget 1'!$B$8:$H$1107,7,FALSE)</f>
        <v>0</v>
      </c>
      <c r="K171" s="59">
        <f t="shared" si="15"/>
        <v>110</v>
      </c>
    </row>
    <row r="172" spans="1:11" x14ac:dyDescent="0.2">
      <c r="A172" t="s">
        <v>1222</v>
      </c>
      <c r="B172" t="s">
        <v>2905</v>
      </c>
      <c r="C172" s="57">
        <f>VLOOKUP(A172,'Original vs Adjsuted Budget'!$B$1:$H$1098,6,FALSE)</f>
        <v>1890</v>
      </c>
      <c r="E172" s="59">
        <f t="shared" si="14"/>
        <v>0</v>
      </c>
      <c r="F172" s="57"/>
      <c r="G172" s="57">
        <f>VLOOKUP(A172,'Original vs Adjsuted Budget'!$B$1:$H$1098,7,FALSE)</f>
        <v>1890</v>
      </c>
      <c r="I172" s="57">
        <f>VLOOKUP(A172,'Adjust Budget 1'!$B$8:$H$1107,7,FALSE)</f>
        <v>0</v>
      </c>
      <c r="K172" s="59">
        <f t="shared" si="15"/>
        <v>1890</v>
      </c>
    </row>
    <row r="173" spans="1:11" x14ac:dyDescent="0.2">
      <c r="A173" t="s">
        <v>1223</v>
      </c>
      <c r="B173" t="s">
        <v>381</v>
      </c>
      <c r="C173" s="57">
        <f>VLOOKUP(A173,'Original vs Adjsuted Budget'!$B$1:$H$1098,6,FALSE)</f>
        <v>-311370</v>
      </c>
      <c r="E173" s="59">
        <f t="shared" si="14"/>
        <v>-75312.600000000035</v>
      </c>
      <c r="F173" s="57"/>
      <c r="G173" s="57">
        <f>VLOOKUP(A173,'Original vs Adjsuted Budget'!$B$1:$H$1098,7,FALSE)</f>
        <v>-386682.60000000003</v>
      </c>
      <c r="I173" s="57">
        <f>VLOOKUP(A173,'Adjust Budget 1'!$B$8:$H$1107,7,FALSE)</f>
        <v>-193341.30000000002</v>
      </c>
      <c r="K173" s="59">
        <f t="shared" si="15"/>
        <v>-193341.30000000002</v>
      </c>
    </row>
    <row r="174" spans="1:11" x14ac:dyDescent="0.2">
      <c r="A174" t="s">
        <v>1224</v>
      </c>
      <c r="B174" t="s">
        <v>391</v>
      </c>
      <c r="C174" s="57">
        <f>VLOOKUP(A174,'Original vs Adjsuted Budget'!$B$1:$H$1098,6,FALSE)</f>
        <v>-140</v>
      </c>
      <c r="E174" s="59">
        <f t="shared" si="14"/>
        <v>52.28</v>
      </c>
      <c r="F174" s="57"/>
      <c r="G174" s="57">
        <f>VLOOKUP(A174,'Original vs Adjsuted Budget'!$B$1:$H$1098,7,FALSE)</f>
        <v>-87.72</v>
      </c>
      <c r="I174" s="57">
        <f>VLOOKUP(A174,'Adjust Budget 1'!$B$8:$H$1107,7,FALSE)</f>
        <v>-43.86</v>
      </c>
      <c r="K174" s="59">
        <f t="shared" si="15"/>
        <v>-43.86</v>
      </c>
    </row>
    <row r="175" spans="1:11" x14ac:dyDescent="0.2">
      <c r="A175" t="s">
        <v>1225</v>
      </c>
      <c r="B175" t="s">
        <v>2906</v>
      </c>
      <c r="C175" s="57">
        <f>VLOOKUP(A175,'Original vs Adjsuted Budget'!$B$1:$H$1098,6,FALSE)</f>
        <v>-474260</v>
      </c>
      <c r="E175" s="59">
        <f t="shared" si="14"/>
        <v>166920.06</v>
      </c>
      <c r="F175" s="57"/>
      <c r="G175" s="57">
        <f>VLOOKUP(A175,'Original vs Adjsuted Budget'!$B$1:$H$1098,7,FALSE)</f>
        <v>-307339.94</v>
      </c>
      <c r="I175" s="57">
        <f>VLOOKUP(A175,'Adjust Budget 1'!$B$8:$H$1107,7,FALSE)</f>
        <v>0</v>
      </c>
      <c r="K175" s="59">
        <f t="shared" si="15"/>
        <v>-307339.94</v>
      </c>
    </row>
    <row r="176" spans="1:11" x14ac:dyDescent="0.2">
      <c r="A176" t="s">
        <v>1226</v>
      </c>
      <c r="B176" t="s">
        <v>1705</v>
      </c>
      <c r="C176" s="57">
        <f>VLOOKUP(A176,'Original vs Adjsuted Budget'!$B$1:$H$1098,6,FALSE)</f>
        <v>-1680</v>
      </c>
      <c r="E176" s="59">
        <f t="shared" si="14"/>
        <v>451.92000000000007</v>
      </c>
      <c r="F176" s="57"/>
      <c r="G176" s="57">
        <f>VLOOKUP(A176,'Original vs Adjsuted Budget'!$B$1:$H$1098,7,FALSE)</f>
        <v>-1228.08</v>
      </c>
      <c r="I176" s="57">
        <f>VLOOKUP(A176,'Adjust Budget 1'!$B$8:$H$1107,7,FALSE)</f>
        <v>-614.04</v>
      </c>
      <c r="K176" s="59">
        <f t="shared" si="15"/>
        <v>-614.04</v>
      </c>
    </row>
    <row r="177" spans="1:11" x14ac:dyDescent="0.2">
      <c r="A177" s="71"/>
      <c r="B177" s="71" t="s">
        <v>2908</v>
      </c>
      <c r="C177" s="72">
        <f>SUM(C152:C176)</f>
        <v>-384130</v>
      </c>
      <c r="D177" s="72">
        <f>SUM(D152:D176)</f>
        <v>0</v>
      </c>
      <c r="E177" s="72">
        <f>SUM(E152:E176)</f>
        <v>228782.07746666664</v>
      </c>
      <c r="F177" s="72"/>
      <c r="G177" s="72">
        <f t="shared" ref="G177" si="16">SUM(G152:G176)</f>
        <v>-155347.92253333336</v>
      </c>
      <c r="I177" s="57"/>
      <c r="K177" s="59"/>
    </row>
    <row r="178" spans="1:11" x14ac:dyDescent="0.2">
      <c r="A178" s="71">
        <v>601</v>
      </c>
      <c r="B178" s="71" t="s">
        <v>2909</v>
      </c>
      <c r="C178" s="72"/>
      <c r="D178" s="72"/>
      <c r="E178" s="72"/>
      <c r="F178" s="72"/>
      <c r="G178" s="72"/>
      <c r="I178" s="57"/>
      <c r="K178" s="59"/>
    </row>
    <row r="179" spans="1:11" x14ac:dyDescent="0.2">
      <c r="A179" t="s">
        <v>2910</v>
      </c>
      <c r="B179" t="s">
        <v>2911</v>
      </c>
      <c r="C179" s="57" t="s">
        <v>2912</v>
      </c>
      <c r="D179" s="57" t="s">
        <v>2912</v>
      </c>
      <c r="E179" s="57" t="s">
        <v>2912</v>
      </c>
      <c r="F179" s="57"/>
      <c r="G179" s="57" t="s">
        <v>2912</v>
      </c>
      <c r="I179" s="57"/>
      <c r="K179" s="59"/>
    </row>
    <row r="180" spans="1:11" x14ac:dyDescent="0.2">
      <c r="A180" s="63">
        <v>701</v>
      </c>
      <c r="B180" s="63" t="s">
        <v>2994</v>
      </c>
      <c r="C180" s="70"/>
      <c r="D180" s="70"/>
      <c r="E180" s="70"/>
      <c r="F180" s="70"/>
      <c r="G180" s="70"/>
      <c r="I180" s="57"/>
      <c r="K180" s="59"/>
    </row>
    <row r="181" spans="1:11" x14ac:dyDescent="0.2">
      <c r="A181" t="s">
        <v>1227</v>
      </c>
      <c r="B181" t="s">
        <v>7</v>
      </c>
      <c r="C181" s="57">
        <f>VLOOKUP(A181,'Original vs Adjsuted Budget'!$B$1:$H$1098,6,FALSE)</f>
        <v>581870</v>
      </c>
      <c r="E181" s="59">
        <f t="shared" ref="E181:E216" si="17">G181-C181</f>
        <v>7460.8792000000831</v>
      </c>
      <c r="F181" s="57"/>
      <c r="G181" s="57">
        <f>VLOOKUP(A181,'Original vs Adjsuted Budget'!$B$1:$H$1098,7,FALSE)</f>
        <v>589330.87920000008</v>
      </c>
      <c r="I181" s="57">
        <f>VLOOKUP(A181,'Adjust Budget 1'!$B$8:$H$1107,7,FALSE)</f>
        <v>291747.96000000002</v>
      </c>
      <c r="K181" s="59">
        <f t="shared" ref="K181:K216" si="18">G181-I181</f>
        <v>297582.91920000006</v>
      </c>
    </row>
    <row r="182" spans="1:11" x14ac:dyDescent="0.2">
      <c r="A182" t="s">
        <v>1228</v>
      </c>
      <c r="B182" t="s">
        <v>220</v>
      </c>
      <c r="C182" s="57">
        <f>VLOOKUP(A182,'Original vs Adjsuted Budget'!$B$1:$H$1098,6,FALSE)</f>
        <v>48250</v>
      </c>
      <c r="E182" s="59">
        <f t="shared" si="17"/>
        <v>6794.6364000000031</v>
      </c>
      <c r="F182" s="57"/>
      <c r="G182" s="57">
        <f>VLOOKUP(A182,'Original vs Adjsuted Budget'!$B$1:$H$1098,7,FALSE)</f>
        <v>55044.636400000003</v>
      </c>
      <c r="I182" s="57">
        <f>VLOOKUP(A182,'Adjust Budget 1'!$B$8:$H$1107,7,FALSE)</f>
        <v>27249.82</v>
      </c>
      <c r="K182" s="59">
        <f t="shared" si="18"/>
        <v>27794.816400000003</v>
      </c>
    </row>
    <row r="183" spans="1:11" hidden="1" x14ac:dyDescent="0.2">
      <c r="A183" t="s">
        <v>2235</v>
      </c>
      <c r="B183" t="s">
        <v>230</v>
      </c>
      <c r="C183" s="57">
        <f>VLOOKUP(A183,'Original vs Adjsuted Budget'!$B$1:$H$1098,6,FALSE)</f>
        <v>0</v>
      </c>
      <c r="E183" s="59">
        <f t="shared" si="17"/>
        <v>0</v>
      </c>
      <c r="F183" s="57"/>
      <c r="G183" s="57">
        <f>VLOOKUP(A183,'Original vs Adjsuted Budget'!$B$1:$H$1098,7,FALSE)</f>
        <v>0</v>
      </c>
      <c r="I183" s="57">
        <f>VLOOKUP(A183,'Adjust Budget 1'!$B$8:$H$1107,7,FALSE)</f>
        <v>0</v>
      </c>
      <c r="K183" s="59">
        <f t="shared" si="18"/>
        <v>0</v>
      </c>
    </row>
    <row r="184" spans="1:11" hidden="1" x14ac:dyDescent="0.2">
      <c r="A184" t="s">
        <v>2236</v>
      </c>
      <c r="B184" t="s">
        <v>296</v>
      </c>
      <c r="C184" s="57">
        <f>VLOOKUP(A184,'Original vs Adjsuted Budget'!$B$1:$H$1098,6,FALSE)</f>
        <v>0</v>
      </c>
      <c r="E184" s="59">
        <f t="shared" si="17"/>
        <v>0</v>
      </c>
      <c r="F184" s="57"/>
      <c r="G184" s="57">
        <f>VLOOKUP(A184,'Original vs Adjsuted Budget'!$B$1:$H$1098,7,FALSE)</f>
        <v>0</v>
      </c>
      <c r="I184" s="57">
        <f>VLOOKUP(A184,'Adjust Budget 1'!$B$8:$H$1107,7,FALSE)</f>
        <v>0</v>
      </c>
      <c r="K184" s="59">
        <f t="shared" si="18"/>
        <v>0</v>
      </c>
    </row>
    <row r="185" spans="1:11" hidden="1" x14ac:dyDescent="0.2">
      <c r="A185" t="s">
        <v>2237</v>
      </c>
      <c r="B185" t="s">
        <v>299</v>
      </c>
      <c r="C185" s="57">
        <f>VLOOKUP(A185,'Original vs Adjsuted Budget'!$B$1:$H$1098,6,FALSE)</f>
        <v>0</v>
      </c>
      <c r="E185" s="59">
        <f t="shared" si="17"/>
        <v>0</v>
      </c>
      <c r="F185" s="57"/>
      <c r="G185" s="57">
        <f>VLOOKUP(A185,'Original vs Adjsuted Budget'!$B$1:$H$1098,7,FALSE)</f>
        <v>0</v>
      </c>
      <c r="I185" s="57">
        <f>VLOOKUP(A185,'Adjust Budget 1'!$B$8:$H$1107,7,FALSE)</f>
        <v>0</v>
      </c>
      <c r="K185" s="59">
        <f t="shared" si="18"/>
        <v>0</v>
      </c>
    </row>
    <row r="186" spans="1:11" hidden="1" x14ac:dyDescent="0.2">
      <c r="A186" t="s">
        <v>2239</v>
      </c>
      <c r="B186" t="s">
        <v>303</v>
      </c>
      <c r="C186" s="57">
        <f>VLOOKUP(A186,'Original vs Adjsuted Budget'!$B$1:$H$1098,6,FALSE)</f>
        <v>0</v>
      </c>
      <c r="E186" s="59">
        <f t="shared" si="17"/>
        <v>0</v>
      </c>
      <c r="F186" s="57"/>
      <c r="G186" s="57">
        <f>VLOOKUP(A186,'Original vs Adjsuted Budget'!$B$1:$H$1098,7,FALSE)</f>
        <v>0</v>
      </c>
      <c r="I186" s="57">
        <f>VLOOKUP(A186,'Adjust Budget 1'!$B$8:$H$1107,7,FALSE)</f>
        <v>0</v>
      </c>
      <c r="K186" s="59">
        <f t="shared" si="18"/>
        <v>0</v>
      </c>
    </row>
    <row r="187" spans="1:11" hidden="1" x14ac:dyDescent="0.2">
      <c r="A187" t="s">
        <v>2240</v>
      </c>
      <c r="B187" t="s">
        <v>305</v>
      </c>
      <c r="C187" s="57">
        <f>VLOOKUP(A187,'Original vs Adjsuted Budget'!$B$1:$H$1098,6,FALSE)</f>
        <v>0</v>
      </c>
      <c r="E187" s="59">
        <f t="shared" si="17"/>
        <v>0</v>
      </c>
      <c r="F187" s="57"/>
      <c r="G187" s="57">
        <f>VLOOKUP(A187,'Original vs Adjsuted Budget'!$B$1:$H$1098,7,FALSE)</f>
        <v>0</v>
      </c>
      <c r="I187" s="57">
        <f>VLOOKUP(A187,'Adjust Budget 1'!$B$8:$H$1107,7,FALSE)</f>
        <v>0</v>
      </c>
      <c r="K187" s="59">
        <f t="shared" si="18"/>
        <v>0</v>
      </c>
    </row>
    <row r="188" spans="1:11" hidden="1" x14ac:dyDescent="0.2">
      <c r="A188" t="s">
        <v>2242</v>
      </c>
      <c r="B188" t="s">
        <v>309</v>
      </c>
      <c r="C188" s="57">
        <f>VLOOKUP(A188,'Original vs Adjsuted Budget'!$B$1:$H$1098,6,FALSE)</f>
        <v>0</v>
      </c>
      <c r="E188" s="59">
        <f t="shared" si="17"/>
        <v>0</v>
      </c>
      <c r="F188" s="57"/>
      <c r="G188" s="57">
        <f>VLOOKUP(A188,'Original vs Adjsuted Budget'!$B$1:$H$1098,7,FALSE)</f>
        <v>0</v>
      </c>
      <c r="I188" s="57">
        <f>VLOOKUP(A188,'Adjust Budget 1'!$B$8:$H$1107,7,FALSE)</f>
        <v>0</v>
      </c>
      <c r="K188" s="59">
        <f t="shared" si="18"/>
        <v>0</v>
      </c>
    </row>
    <row r="189" spans="1:11" hidden="1" x14ac:dyDescent="0.2">
      <c r="A189" t="s">
        <v>2243</v>
      </c>
      <c r="B189" t="s">
        <v>310</v>
      </c>
      <c r="C189" s="57">
        <f>VLOOKUP(A189,'Original vs Adjsuted Budget'!$B$1:$H$1098,6,FALSE)</f>
        <v>0</v>
      </c>
      <c r="E189" s="59">
        <f t="shared" si="17"/>
        <v>0</v>
      </c>
      <c r="F189" s="57"/>
      <c r="G189" s="57">
        <f>VLOOKUP(A189,'Original vs Adjsuted Budget'!$B$1:$H$1098,7,FALSE)</f>
        <v>0</v>
      </c>
      <c r="I189" s="57">
        <f>VLOOKUP(A189,'Adjust Budget 1'!$B$8:$H$1107,7,FALSE)</f>
        <v>0</v>
      </c>
      <c r="K189" s="59">
        <f t="shared" si="18"/>
        <v>0</v>
      </c>
    </row>
    <row r="190" spans="1:11" hidden="1" x14ac:dyDescent="0.2">
      <c r="A190" t="s">
        <v>2244</v>
      </c>
      <c r="B190" t="s">
        <v>313</v>
      </c>
      <c r="C190" s="57">
        <f>VLOOKUP(A190,'Original vs Adjsuted Budget'!$B$1:$H$1098,6,FALSE)</f>
        <v>0</v>
      </c>
      <c r="E190" s="59">
        <f t="shared" si="17"/>
        <v>0</v>
      </c>
      <c r="F190" s="57"/>
      <c r="G190" s="57">
        <f>VLOOKUP(A190,'Original vs Adjsuted Budget'!$B$1:$H$1098,7,FALSE)</f>
        <v>0</v>
      </c>
      <c r="I190" s="57">
        <f>VLOOKUP(A190,'Adjust Budget 1'!$B$8:$H$1107,7,FALSE)</f>
        <v>0</v>
      </c>
      <c r="K190" s="59">
        <f t="shared" si="18"/>
        <v>0</v>
      </c>
    </row>
    <row r="191" spans="1:11" hidden="1" x14ac:dyDescent="0.2">
      <c r="A191" t="s">
        <v>2245</v>
      </c>
      <c r="B191" t="s">
        <v>315</v>
      </c>
      <c r="C191" s="57">
        <f>VLOOKUP(A191,'Original vs Adjsuted Budget'!$B$1:$H$1098,6,FALSE)</f>
        <v>0</v>
      </c>
      <c r="E191" s="59">
        <f t="shared" si="17"/>
        <v>0</v>
      </c>
      <c r="F191" s="57"/>
      <c r="G191" s="57">
        <f>VLOOKUP(A191,'Original vs Adjsuted Budget'!$B$1:$H$1098,7,FALSE)</f>
        <v>0</v>
      </c>
      <c r="I191" s="57">
        <f>VLOOKUP(A191,'Adjust Budget 1'!$B$8:$H$1107,7,FALSE)</f>
        <v>0</v>
      </c>
      <c r="K191" s="59">
        <f t="shared" si="18"/>
        <v>0</v>
      </c>
    </row>
    <row r="192" spans="1:11" hidden="1" x14ac:dyDescent="0.2">
      <c r="A192" t="s">
        <v>2246</v>
      </c>
      <c r="B192" t="s">
        <v>336</v>
      </c>
      <c r="C192" s="57">
        <f>VLOOKUP(A192,'Original vs Adjsuted Budget'!$B$1:$H$1098,6,FALSE)</f>
        <v>0</v>
      </c>
      <c r="E192" s="59">
        <f t="shared" si="17"/>
        <v>0</v>
      </c>
      <c r="F192" s="57"/>
      <c r="G192" s="57">
        <f>VLOOKUP(A192,'Original vs Adjsuted Budget'!$B$1:$H$1098,7,FALSE)</f>
        <v>0</v>
      </c>
      <c r="I192" s="57">
        <f>VLOOKUP(A192,'Adjust Budget 1'!$B$8:$H$1107,7,FALSE)</f>
        <v>0</v>
      </c>
      <c r="K192" s="59">
        <f t="shared" si="18"/>
        <v>0</v>
      </c>
    </row>
    <row r="193" spans="1:11" hidden="1" x14ac:dyDescent="0.2">
      <c r="A193" t="s">
        <v>2250</v>
      </c>
      <c r="B193" t="s">
        <v>413</v>
      </c>
      <c r="C193" s="57">
        <f>VLOOKUP(A193,'Original vs Adjsuted Budget'!$B$1:$H$1098,6,FALSE)</f>
        <v>0</v>
      </c>
      <c r="E193" s="59">
        <f t="shared" si="17"/>
        <v>0</v>
      </c>
      <c r="F193" s="57"/>
      <c r="G193" s="57">
        <f>VLOOKUP(A193,'Original vs Adjsuted Budget'!$B$1:$H$1098,7,FALSE)</f>
        <v>0</v>
      </c>
      <c r="I193" s="57">
        <f>VLOOKUP(A193,'Adjust Budget 1'!$B$8:$H$1107,7,FALSE)</f>
        <v>0</v>
      </c>
      <c r="K193" s="59">
        <f t="shared" si="18"/>
        <v>0</v>
      </c>
    </row>
    <row r="194" spans="1:11" x14ac:dyDescent="0.2">
      <c r="A194" t="s">
        <v>1229</v>
      </c>
      <c r="B194" t="s">
        <v>221</v>
      </c>
      <c r="C194" s="57">
        <f>VLOOKUP(A194,'Original vs Adjsuted Budget'!$B$1:$H$1098,6,FALSE)</f>
        <v>8330</v>
      </c>
      <c r="E194" s="59">
        <f t="shared" si="17"/>
        <v>2578</v>
      </c>
      <c r="F194" s="57"/>
      <c r="G194" s="57">
        <f>VLOOKUP(A194,'Original vs Adjsuted Budget'!$B$1:$H$1098,7,FALSE)</f>
        <v>10908</v>
      </c>
      <c r="I194" s="57">
        <f>VLOOKUP(A194,'Adjust Budget 1'!$B$8:$H$1107,7,FALSE)</f>
        <v>5400</v>
      </c>
      <c r="K194" s="59">
        <f t="shared" si="18"/>
        <v>5508</v>
      </c>
    </row>
    <row r="195" spans="1:11" x14ac:dyDescent="0.2">
      <c r="A195" t="s">
        <v>1230</v>
      </c>
      <c r="B195" t="s">
        <v>223</v>
      </c>
      <c r="C195" s="57">
        <f>VLOOKUP(A195,'Original vs Adjsuted Budget'!$B$1:$H$1098,6,FALSE)</f>
        <v>2440</v>
      </c>
      <c r="E195" s="59">
        <f t="shared" si="17"/>
        <v>-339.48280000000022</v>
      </c>
      <c r="F195" s="57"/>
      <c r="G195" s="57">
        <f>VLOOKUP(A195,'Original vs Adjsuted Budget'!$B$1:$H$1098,7,FALSE)</f>
        <v>2100.5171999999998</v>
      </c>
      <c r="I195" s="57">
        <f>VLOOKUP(A195,'Adjust Budget 1'!$B$8:$H$1107,7,FALSE)</f>
        <v>1039.8599999999999</v>
      </c>
      <c r="K195" s="59">
        <f t="shared" si="18"/>
        <v>1060.6571999999999</v>
      </c>
    </row>
    <row r="196" spans="1:11" x14ac:dyDescent="0.2">
      <c r="A196" t="s">
        <v>1231</v>
      </c>
      <c r="B196" t="s">
        <v>224</v>
      </c>
      <c r="C196" s="57">
        <f>VLOOKUP(A196,'Original vs Adjsuted Budget'!$B$1:$H$1098,6,FALSE)</f>
        <v>44760</v>
      </c>
      <c r="E196" s="59">
        <f t="shared" si="17"/>
        <v>40240</v>
      </c>
      <c r="F196" s="57"/>
      <c r="G196" s="57">
        <f>VLOOKUP(A196,'Original vs Adjsuted Budget'!$B$1:$H$1098,7,FALSE)</f>
        <v>85000</v>
      </c>
      <c r="I196" s="57">
        <f>VLOOKUP(A196,'Adjust Budget 1'!$B$8:$H$1107,7,FALSE)</f>
        <v>53800.04</v>
      </c>
      <c r="K196" s="59">
        <f t="shared" si="18"/>
        <v>31199.96</v>
      </c>
    </row>
    <row r="197" spans="1:11" x14ac:dyDescent="0.2">
      <c r="A197" t="s">
        <v>1232</v>
      </c>
      <c r="B197" t="s">
        <v>225</v>
      </c>
      <c r="C197" s="57">
        <f>VLOOKUP(A197,'Original vs Adjsuted Budget'!$B$1:$H$1098,6,FALSE)</f>
        <v>6810</v>
      </c>
      <c r="E197" s="59">
        <f t="shared" si="17"/>
        <v>-6810</v>
      </c>
      <c r="F197" s="57"/>
      <c r="G197" s="57">
        <f>VLOOKUP(A197,'Original vs Adjsuted Budget'!$B$1:$H$1098,7,FALSE)</f>
        <v>0</v>
      </c>
      <c r="I197" s="57">
        <f>VLOOKUP(A197,'Adjust Budget 1'!$B$8:$H$1107,7,FALSE)</f>
        <v>0</v>
      </c>
      <c r="K197" s="59">
        <f t="shared" si="18"/>
        <v>0</v>
      </c>
    </row>
    <row r="198" spans="1:11" x14ac:dyDescent="0.2">
      <c r="A198" t="s">
        <v>1233</v>
      </c>
      <c r="B198" t="s">
        <v>227</v>
      </c>
      <c r="C198" s="57">
        <f>VLOOKUP(A198,'Original vs Adjsuted Budget'!$B$1:$H$1098,6,FALSE)</f>
        <v>154660</v>
      </c>
      <c r="E198" s="59">
        <f t="shared" si="17"/>
        <v>-24370</v>
      </c>
      <c r="F198" s="57"/>
      <c r="G198" s="57">
        <f>VLOOKUP(A198,'Original vs Adjsuted Budget'!$B$1:$H$1098,7,FALSE)</f>
        <v>130290</v>
      </c>
      <c r="I198" s="57">
        <f>VLOOKUP(A198,'Adjust Budget 1'!$B$8:$H$1107,7,FALSE)</f>
        <v>64500</v>
      </c>
      <c r="K198" s="59">
        <f t="shared" si="18"/>
        <v>65790</v>
      </c>
    </row>
    <row r="199" spans="1:11" x14ac:dyDescent="0.2">
      <c r="A199" t="s">
        <v>1234</v>
      </c>
      <c r="B199" t="s">
        <v>228</v>
      </c>
      <c r="C199" s="57">
        <f>VLOOKUP(A199,'Original vs Adjsuted Budget'!$B$1:$H$1098,6,FALSE)</f>
        <v>680</v>
      </c>
      <c r="E199" s="59">
        <f t="shared" si="17"/>
        <v>-295.19</v>
      </c>
      <c r="F199" s="57"/>
      <c r="G199" s="57">
        <f>VLOOKUP(A199,'Original vs Adjsuted Budget'!$B$1:$H$1098,7,FALSE)</f>
        <v>384.81</v>
      </c>
      <c r="I199" s="57">
        <f>VLOOKUP(A199,'Adjust Budget 1'!$B$8:$H$1107,7,FALSE)</f>
        <v>190.5</v>
      </c>
      <c r="K199" s="59">
        <f t="shared" si="18"/>
        <v>194.31</v>
      </c>
    </row>
    <row r="200" spans="1:11" x14ac:dyDescent="0.2">
      <c r="A200" t="s">
        <v>1235</v>
      </c>
      <c r="B200" t="s">
        <v>229</v>
      </c>
      <c r="C200" s="57">
        <f>VLOOKUP(A200,'Original vs Adjsuted Budget'!$B$1:$H$1098,6,FALSE)</f>
        <v>8180</v>
      </c>
      <c r="E200" s="59">
        <f t="shared" si="17"/>
        <v>501.49540000000161</v>
      </c>
      <c r="F200" s="57"/>
      <c r="G200" s="57">
        <f>VLOOKUP(A200,'Original vs Adjsuted Budget'!$B$1:$H$1098,7,FALSE)</f>
        <v>8681.4954000000016</v>
      </c>
      <c r="I200" s="57">
        <f>VLOOKUP(A200,'Adjust Budget 1'!$B$8:$H$1107,7,FALSE)</f>
        <v>4297.7700000000004</v>
      </c>
      <c r="K200" s="59">
        <f t="shared" si="18"/>
        <v>4383.7254000000012</v>
      </c>
    </row>
    <row r="201" spans="1:11" x14ac:dyDescent="0.2">
      <c r="A201" t="s">
        <v>1236</v>
      </c>
      <c r="B201" t="s">
        <v>231</v>
      </c>
      <c r="C201" s="57">
        <f>VLOOKUP(A201,'Original vs Adjsuted Budget'!$B$1:$H$1098,6,FALSE)</f>
        <v>38600</v>
      </c>
      <c r="E201" s="59">
        <f t="shared" si="17"/>
        <v>-2501.791999999994</v>
      </c>
      <c r="F201" s="57"/>
      <c r="G201" s="57">
        <f>VLOOKUP(A201,'Original vs Adjsuted Budget'!$B$1:$H$1098,7,FALSE)</f>
        <v>36098.208000000006</v>
      </c>
      <c r="I201" s="57">
        <f>VLOOKUP(A201,'Adjust Budget 1'!$B$8:$H$1107,7,FALSE)</f>
        <v>17870.400000000001</v>
      </c>
      <c r="K201" s="59">
        <f t="shared" si="18"/>
        <v>18227.808000000005</v>
      </c>
    </row>
    <row r="202" spans="1:11" x14ac:dyDescent="0.2">
      <c r="A202" t="s">
        <v>1237</v>
      </c>
      <c r="B202" t="s">
        <v>232</v>
      </c>
      <c r="C202" s="57">
        <f>VLOOKUP(A202,'Original vs Adjsuted Budget'!$B$1:$H$1098,6,FALSE)</f>
        <v>102710</v>
      </c>
      <c r="E202" s="59">
        <f t="shared" si="17"/>
        <v>17600.311199999996</v>
      </c>
      <c r="F202" s="57"/>
      <c r="G202" s="57">
        <f>VLOOKUP(A202,'Original vs Adjsuted Budget'!$B$1:$H$1098,7,FALSE)</f>
        <v>120310.3112</v>
      </c>
      <c r="I202" s="57">
        <f>VLOOKUP(A202,'Adjust Budget 1'!$B$8:$H$1107,7,FALSE)</f>
        <v>59559.56</v>
      </c>
      <c r="K202" s="59">
        <f t="shared" si="18"/>
        <v>60750.751199999999</v>
      </c>
    </row>
    <row r="203" spans="1:11" x14ac:dyDescent="0.2">
      <c r="A203" t="s">
        <v>1238</v>
      </c>
      <c r="B203" t="s">
        <v>233</v>
      </c>
      <c r="C203" s="57">
        <f>VLOOKUP(A203,'Original vs Adjsuted Budget'!$B$1:$H$1098,6,FALSE)</f>
        <v>6270</v>
      </c>
      <c r="E203" s="59">
        <f t="shared" si="17"/>
        <v>830.86560000000009</v>
      </c>
      <c r="F203" s="57"/>
      <c r="G203" s="57">
        <f>VLOOKUP(A203,'Original vs Adjsuted Budget'!$B$1:$H$1098,7,FALSE)</f>
        <v>7100.8656000000001</v>
      </c>
      <c r="I203" s="57">
        <f>VLOOKUP(A203,'Adjust Budget 1'!$B$8:$H$1107,7,FALSE)</f>
        <v>3515.28</v>
      </c>
      <c r="K203" s="59">
        <f t="shared" si="18"/>
        <v>3585.5855999999999</v>
      </c>
    </row>
    <row r="204" spans="1:11" x14ac:dyDescent="0.2">
      <c r="A204" t="s">
        <v>1239</v>
      </c>
      <c r="B204" t="s">
        <v>285</v>
      </c>
      <c r="C204" s="57">
        <f>VLOOKUP(A204,'Original vs Adjsuted Budget'!$B$1:$H$1098,6,FALSE)</f>
        <v>2000</v>
      </c>
      <c r="E204" s="59">
        <f t="shared" si="17"/>
        <v>-2000</v>
      </c>
      <c r="F204" s="57"/>
      <c r="G204" s="57">
        <f>VLOOKUP(A204,'Original vs Adjsuted Budget'!$B$1:$H$1098,7,FALSE)</f>
        <v>0</v>
      </c>
      <c r="I204" s="57">
        <f>VLOOKUP(A204,'Adjust Budget 1'!$B$8:$H$1107,7,FALSE)</f>
        <v>0</v>
      </c>
      <c r="K204" s="59">
        <f t="shared" si="18"/>
        <v>0</v>
      </c>
    </row>
    <row r="205" spans="1:11" x14ac:dyDescent="0.2">
      <c r="A205" t="s">
        <v>2241</v>
      </c>
      <c r="B205" t="s">
        <v>1572</v>
      </c>
      <c r="C205" s="57">
        <f>VLOOKUP(A205,'Original vs Adjsuted Budget'!$B$1:$H$1098,6,FALSE)</f>
        <v>0</v>
      </c>
      <c r="E205" s="59">
        <f t="shared" si="17"/>
        <v>7000</v>
      </c>
      <c r="F205" s="57"/>
      <c r="G205" s="57">
        <f>VLOOKUP(A205,'Original vs Adjsuted Budget'!$B$1:$H$1098,7,FALSE)</f>
        <v>7000</v>
      </c>
      <c r="I205" s="57">
        <f>VLOOKUP(A205,'Adjust Budget 1'!$B$8:$H$1107,7,FALSE)</f>
        <v>0</v>
      </c>
      <c r="K205" s="59">
        <f t="shared" si="18"/>
        <v>7000</v>
      </c>
    </row>
    <row r="206" spans="1:11" x14ac:dyDescent="0.2">
      <c r="A206" t="s">
        <v>1240</v>
      </c>
      <c r="B206" t="s">
        <v>312</v>
      </c>
      <c r="C206" s="57">
        <f>VLOOKUP(A206,'Original vs Adjsuted Budget'!$B$1:$H$1098,6,FALSE)</f>
        <v>85900</v>
      </c>
      <c r="E206" s="59">
        <f t="shared" si="17"/>
        <v>94100</v>
      </c>
      <c r="F206" s="57"/>
      <c r="G206" s="57">
        <f>VLOOKUP(A206,'Original vs Adjsuted Budget'!$B$1:$H$1098,7,FALSE)</f>
        <v>180000</v>
      </c>
      <c r="I206" s="57">
        <f>VLOOKUP(A206,'Adjust Budget 1'!$B$8:$H$1107,7,FALSE)</f>
        <v>79572.759999999995</v>
      </c>
      <c r="K206" s="59">
        <f t="shared" si="18"/>
        <v>100427.24</v>
      </c>
    </row>
    <row r="207" spans="1:11" x14ac:dyDescent="0.2">
      <c r="A207" t="s">
        <v>1241</v>
      </c>
      <c r="B207" t="s">
        <v>1670</v>
      </c>
      <c r="C207" s="57">
        <f>VLOOKUP(A207,'Original vs Adjsuted Budget'!$B$1:$H$1098,6,FALSE)</f>
        <v>20590</v>
      </c>
      <c r="E207" s="59">
        <f t="shared" si="17"/>
        <v>1410</v>
      </c>
      <c r="F207" s="57"/>
      <c r="G207" s="57">
        <f>VLOOKUP(A207,'Original vs Adjsuted Budget'!$B$1:$H$1098,7,FALSE)</f>
        <v>22000</v>
      </c>
      <c r="I207" s="57">
        <f>VLOOKUP(A207,'Adjust Budget 1'!$B$8:$H$1107,7,FALSE)</f>
        <v>288.19</v>
      </c>
      <c r="K207" s="59">
        <f t="shared" si="18"/>
        <v>21711.81</v>
      </c>
    </row>
    <row r="208" spans="1:11" x14ac:dyDescent="0.2">
      <c r="A208" t="s">
        <v>1242</v>
      </c>
      <c r="B208" t="s">
        <v>323</v>
      </c>
      <c r="C208" s="57">
        <f>VLOOKUP(A208,'Original vs Adjsuted Budget'!$B$1:$H$1098,6,FALSE)</f>
        <v>0</v>
      </c>
      <c r="E208" s="59">
        <f t="shared" si="17"/>
        <v>168.28</v>
      </c>
      <c r="F208" s="57"/>
      <c r="G208" s="57">
        <f>VLOOKUP(A208,'Original vs Adjsuted Budget'!$B$1:$H$1098,7,FALSE)</f>
        <v>168.28</v>
      </c>
      <c r="I208" s="57">
        <f>VLOOKUP(A208,'Adjust Budget 1'!$B$8:$H$1107,7,FALSE)</f>
        <v>84.14</v>
      </c>
      <c r="K208" s="59">
        <f t="shared" si="18"/>
        <v>84.14</v>
      </c>
    </row>
    <row r="209" spans="1:11" x14ac:dyDescent="0.2">
      <c r="A209" t="s">
        <v>1243</v>
      </c>
      <c r="B209" t="s">
        <v>325</v>
      </c>
      <c r="C209" s="57">
        <f>VLOOKUP(A209,'Original vs Adjsuted Budget'!$B$1:$H$1098,6,FALSE)</f>
        <v>0</v>
      </c>
      <c r="E209" s="59">
        <f t="shared" si="17"/>
        <v>652.66666666666663</v>
      </c>
      <c r="F209" s="57"/>
      <c r="G209" s="57">
        <f>VLOOKUP(A209,'Original vs Adjsuted Budget'!$B$1:$H$1098,7,FALSE)</f>
        <v>652.66666666666663</v>
      </c>
      <c r="I209" s="57">
        <f>VLOOKUP(A209,'Adjust Budget 1'!$B$8:$H$1107,7,FALSE)</f>
        <v>244.75</v>
      </c>
      <c r="K209" s="59">
        <f t="shared" si="18"/>
        <v>407.91666666666663</v>
      </c>
    </row>
    <row r="210" spans="1:11" x14ac:dyDescent="0.2">
      <c r="A210" t="s">
        <v>1244</v>
      </c>
      <c r="B210" t="s">
        <v>2995</v>
      </c>
      <c r="C210" s="57">
        <f>VLOOKUP(A210,'Original vs Adjsuted Budget'!$B$1:$H$1098,6,FALSE)</f>
        <v>30000</v>
      </c>
      <c r="E210" s="59">
        <f t="shared" si="17"/>
        <v>-30000</v>
      </c>
      <c r="F210" s="57"/>
      <c r="G210" s="57">
        <f>VLOOKUP(A210,'Original vs Adjsuted Budget'!$B$1:$H$1098,7,FALSE)</f>
        <v>0</v>
      </c>
      <c r="I210" s="57">
        <f>VLOOKUP(A210,'Adjust Budget 1'!$B$8:$H$1107,7,FALSE)</f>
        <v>7824</v>
      </c>
      <c r="K210" s="59">
        <f t="shared" si="18"/>
        <v>-7824</v>
      </c>
    </row>
    <row r="211" spans="1:11" x14ac:dyDescent="0.2">
      <c r="A211" t="s">
        <v>1245</v>
      </c>
      <c r="B211" t="s">
        <v>342</v>
      </c>
      <c r="C211" s="57">
        <f>VLOOKUP(A211,'Original vs Adjsuted Budget'!$B$1:$H$1098,6,FALSE)</f>
        <v>20000</v>
      </c>
      <c r="E211" s="59">
        <f t="shared" si="17"/>
        <v>-10000</v>
      </c>
      <c r="F211" s="57"/>
      <c r="G211" s="57">
        <f>VLOOKUP(A211,'Original vs Adjsuted Budget'!$B$1:$H$1098,7,FALSE)</f>
        <v>10000</v>
      </c>
      <c r="I211" s="57">
        <f>VLOOKUP(A211,'Adjust Budget 1'!$B$8:$H$1107,7,FALSE)</f>
        <v>0</v>
      </c>
      <c r="K211" s="59">
        <f t="shared" si="18"/>
        <v>10000</v>
      </c>
    </row>
    <row r="212" spans="1:11" x14ac:dyDescent="0.2">
      <c r="A212" t="s">
        <v>1246</v>
      </c>
      <c r="B212" t="s">
        <v>2996</v>
      </c>
      <c r="C212" s="57">
        <f>VLOOKUP(A212,'Original vs Adjsuted Budget'!$B$1:$H$1098,6,FALSE)</f>
        <v>50000</v>
      </c>
      <c r="E212" s="59">
        <f t="shared" si="17"/>
        <v>-25000</v>
      </c>
      <c r="F212" s="57"/>
      <c r="G212" s="57">
        <f>VLOOKUP(A212,'Original vs Adjsuted Budget'!$B$1:$H$1098,7,FALSE)</f>
        <v>25000</v>
      </c>
      <c r="I212" s="57">
        <f>VLOOKUP(A212,'Adjust Budget 1'!$B$8:$H$1107,7,FALSE)</f>
        <v>0</v>
      </c>
      <c r="K212" s="59">
        <f t="shared" si="18"/>
        <v>25000</v>
      </c>
    </row>
    <row r="213" spans="1:11" x14ac:dyDescent="0.2">
      <c r="A213" t="s">
        <v>1247</v>
      </c>
      <c r="B213" t="s">
        <v>360</v>
      </c>
      <c r="C213" s="57">
        <f>VLOOKUP(A213,'Original vs Adjsuted Budget'!$B$1:$H$1098,6,FALSE)</f>
        <v>110</v>
      </c>
      <c r="E213" s="59">
        <f t="shared" si="17"/>
        <v>0</v>
      </c>
      <c r="F213" s="57"/>
      <c r="G213" s="57">
        <f>VLOOKUP(A213,'Original vs Adjsuted Budget'!$B$1:$H$1098,7,FALSE)</f>
        <v>110</v>
      </c>
      <c r="I213" s="57">
        <f>VLOOKUP(A213,'Adjust Budget 1'!$B$8:$H$1107,7,FALSE)</f>
        <v>0</v>
      </c>
      <c r="K213" s="59">
        <f t="shared" si="18"/>
        <v>110</v>
      </c>
    </row>
    <row r="214" spans="1:11" x14ac:dyDescent="0.2">
      <c r="A214" t="s">
        <v>1248</v>
      </c>
      <c r="B214" t="s">
        <v>2905</v>
      </c>
      <c r="C214" s="57">
        <f>VLOOKUP(A214,'Original vs Adjsuted Budget'!$B$1:$H$1098,6,FALSE)</f>
        <v>5650</v>
      </c>
      <c r="E214" s="59">
        <f t="shared" si="17"/>
        <v>0</v>
      </c>
      <c r="F214" s="57"/>
      <c r="G214" s="57">
        <f>VLOOKUP(A214,'Original vs Adjsuted Budget'!$B$1:$H$1098,7,FALSE)</f>
        <v>5650</v>
      </c>
      <c r="I214" s="57">
        <f>VLOOKUP(A214,'Adjust Budget 1'!$B$8:$H$1107,7,FALSE)</f>
        <v>0</v>
      </c>
      <c r="K214" s="59">
        <f t="shared" si="18"/>
        <v>5650</v>
      </c>
    </row>
    <row r="215" spans="1:11" x14ac:dyDescent="0.2">
      <c r="A215" t="s">
        <v>1249</v>
      </c>
      <c r="B215" t="s">
        <v>389</v>
      </c>
      <c r="C215" s="57">
        <f>VLOOKUP(A215,'Original vs Adjsuted Budget'!$B$1:$H$1098,6,FALSE)</f>
        <v>-3000000</v>
      </c>
      <c r="E215" s="59">
        <f t="shared" si="17"/>
        <v>2500000</v>
      </c>
      <c r="F215" s="57"/>
      <c r="G215" s="57">
        <f>VLOOKUP(A215,'Original vs Adjsuted Budget'!$B$1:$H$1098,7,FALSE)</f>
        <v>-500000</v>
      </c>
      <c r="I215" s="57">
        <f>VLOOKUP(A215,'Adjust Budget 1'!$B$8:$H$1107,7,FALSE)</f>
        <v>-29640</v>
      </c>
      <c r="K215" s="59">
        <f t="shared" si="18"/>
        <v>-470360</v>
      </c>
    </row>
    <row r="216" spans="1:11" x14ac:dyDescent="0.2">
      <c r="A216" t="s">
        <v>1250</v>
      </c>
      <c r="B216" t="s">
        <v>2906</v>
      </c>
      <c r="C216" s="57">
        <f>VLOOKUP(A216,'Original vs Adjsuted Budget'!$B$1:$H$1098,6,FALSE)</f>
        <v>-1297380</v>
      </c>
      <c r="E216" s="59">
        <f t="shared" si="17"/>
        <v>570940.13</v>
      </c>
      <c r="F216" s="57"/>
      <c r="G216" s="57">
        <f>VLOOKUP(A216,'Original vs Adjsuted Budget'!$B$1:$H$1098,7,FALSE)</f>
        <v>-726439.87</v>
      </c>
      <c r="I216" s="57">
        <f>VLOOKUP(A216,'Adjust Budget 1'!$B$8:$H$1107,7,FALSE)</f>
        <v>0</v>
      </c>
      <c r="K216" s="59">
        <f t="shared" si="18"/>
        <v>-726439.87</v>
      </c>
    </row>
    <row r="217" spans="1:11" x14ac:dyDescent="0.2">
      <c r="A217" s="71"/>
      <c r="B217" s="71" t="s">
        <v>2908</v>
      </c>
      <c r="C217" s="72">
        <f>SUM(C181:C216)</f>
        <v>-3079570</v>
      </c>
      <c r="D217" s="72">
        <f>SUM(D181:D216)</f>
        <v>0</v>
      </c>
      <c r="E217" s="72">
        <f>SUM(E181:E216)</f>
        <v>3148960.7996666664</v>
      </c>
      <c r="F217" s="72"/>
      <c r="G217" s="72">
        <f>SUM(G181:G216)</f>
        <v>69390.799666667008</v>
      </c>
      <c r="I217" s="57"/>
      <c r="K217" s="59"/>
    </row>
    <row r="218" spans="1:11" x14ac:dyDescent="0.2">
      <c r="A218" s="71">
        <v>701</v>
      </c>
      <c r="B218" s="71" t="s">
        <v>2909</v>
      </c>
      <c r="C218" s="72"/>
      <c r="D218" s="72"/>
      <c r="E218" s="72"/>
      <c r="F218" s="72"/>
      <c r="G218" s="72"/>
      <c r="I218" s="57"/>
      <c r="K218" s="59"/>
    </row>
    <row r="219" spans="1:11" x14ac:dyDescent="0.2">
      <c r="A219" t="s">
        <v>2910</v>
      </c>
      <c r="B219" t="s">
        <v>2911</v>
      </c>
      <c r="C219" s="57" t="s">
        <v>2912</v>
      </c>
      <c r="D219" s="57" t="s">
        <v>2912</v>
      </c>
      <c r="E219" s="57" t="s">
        <v>2912</v>
      </c>
      <c r="F219" s="57"/>
      <c r="G219" s="57" t="s">
        <v>2912</v>
      </c>
      <c r="I219" s="57"/>
      <c r="K219" s="59"/>
    </row>
    <row r="220" spans="1:11" x14ac:dyDescent="0.2">
      <c r="A220" s="63">
        <v>702</v>
      </c>
      <c r="B220" s="63" t="s">
        <v>449</v>
      </c>
      <c r="C220" s="70"/>
      <c r="D220" s="70"/>
      <c r="E220" s="70"/>
      <c r="F220" s="70"/>
      <c r="G220" s="70"/>
      <c r="I220" s="57"/>
      <c r="K220" s="59"/>
    </row>
    <row r="221" spans="1:11" x14ac:dyDescent="0.2">
      <c r="A221" t="s">
        <v>1251</v>
      </c>
      <c r="B221" t="s">
        <v>1572</v>
      </c>
      <c r="C221" s="57">
        <f>VLOOKUP(A221,'Original vs Adjsuted Budget'!$B$1:$H$1098,6,FALSE)</f>
        <v>330</v>
      </c>
      <c r="E221" s="59">
        <f t="shared" ref="E221:E233" si="19">G221-C221</f>
        <v>4416.6666666666661</v>
      </c>
      <c r="F221" s="57"/>
      <c r="G221" s="57">
        <f>VLOOKUP(A221,'Original vs Adjsuted Budget'!$B$1:$H$1098,7,FALSE)</f>
        <v>4746.6666666666661</v>
      </c>
      <c r="I221" s="57">
        <f>VLOOKUP(A221,'Adjust Budget 1'!$B$8:$H$1107,7,FALSE)</f>
        <v>1780</v>
      </c>
      <c r="K221" s="59">
        <f t="shared" ref="K221:K233" si="20">G221-I221</f>
        <v>2966.6666666666661</v>
      </c>
    </row>
    <row r="222" spans="1:11" hidden="1" x14ac:dyDescent="0.2">
      <c r="A222" t="s">
        <v>2252</v>
      </c>
      <c r="B222" t="s">
        <v>7</v>
      </c>
      <c r="C222" s="57">
        <f>VLOOKUP(A222,'Original vs Adjsuted Budget'!$B$1:$H$1098,6,FALSE)</f>
        <v>0</v>
      </c>
      <c r="E222" s="59">
        <f t="shared" si="19"/>
        <v>0</v>
      </c>
      <c r="F222" s="57"/>
      <c r="G222" s="57">
        <f>VLOOKUP(A222,'Original vs Adjsuted Budget'!$B$1:$H$1098,7,FALSE)</f>
        <v>0</v>
      </c>
      <c r="I222" s="57">
        <f>VLOOKUP(A222,'Adjust Budget 1'!$B$8:$H$1107,7,FALSE)</f>
        <v>0</v>
      </c>
      <c r="K222" s="59">
        <f t="shared" si="20"/>
        <v>0</v>
      </c>
    </row>
    <row r="223" spans="1:11" hidden="1" x14ac:dyDescent="0.2">
      <c r="A223" t="s">
        <v>2253</v>
      </c>
      <c r="B223" t="s">
        <v>221</v>
      </c>
      <c r="C223" s="57">
        <f>VLOOKUP(A223,'Original vs Adjsuted Budget'!$B$1:$H$1098,6,FALSE)</f>
        <v>0</v>
      </c>
      <c r="E223" s="59">
        <f t="shared" si="19"/>
        <v>0</v>
      </c>
      <c r="F223" s="57"/>
      <c r="G223" s="57">
        <f>VLOOKUP(A223,'Original vs Adjsuted Budget'!$B$1:$H$1098,7,FALSE)</f>
        <v>0</v>
      </c>
      <c r="I223" s="57">
        <f>VLOOKUP(A223,'Adjust Budget 1'!$B$8:$H$1107,7,FALSE)</f>
        <v>0</v>
      </c>
      <c r="K223" s="59">
        <f t="shared" si="20"/>
        <v>0</v>
      </c>
    </row>
    <row r="224" spans="1:11" hidden="1" x14ac:dyDescent="0.2">
      <c r="A224" t="s">
        <v>2254</v>
      </c>
      <c r="B224" t="s">
        <v>225</v>
      </c>
      <c r="C224" s="57">
        <f>VLOOKUP(A224,'Original vs Adjsuted Budget'!$B$1:$H$1098,6,FALSE)</f>
        <v>0</v>
      </c>
      <c r="E224" s="59">
        <f t="shared" si="19"/>
        <v>0</v>
      </c>
      <c r="F224" s="57"/>
      <c r="G224" s="57">
        <f>VLOOKUP(A224,'Original vs Adjsuted Budget'!$B$1:$H$1098,7,FALSE)</f>
        <v>0</v>
      </c>
      <c r="I224" s="57">
        <f>VLOOKUP(A224,'Adjust Budget 1'!$B$8:$H$1107,7,FALSE)</f>
        <v>0</v>
      </c>
      <c r="K224" s="59">
        <f t="shared" si="20"/>
        <v>0</v>
      </c>
    </row>
    <row r="225" spans="1:11" hidden="1" x14ac:dyDescent="0.2">
      <c r="A225" t="s">
        <v>2255</v>
      </c>
      <c r="B225" t="s">
        <v>228</v>
      </c>
      <c r="C225" s="57">
        <f>VLOOKUP(A225,'Original vs Adjsuted Budget'!$B$1:$H$1098,6,FALSE)</f>
        <v>0</v>
      </c>
      <c r="E225" s="59">
        <f t="shared" si="19"/>
        <v>0</v>
      </c>
      <c r="F225" s="57"/>
      <c r="G225" s="57">
        <f>VLOOKUP(A225,'Original vs Adjsuted Budget'!$B$1:$H$1098,7,FALSE)</f>
        <v>0</v>
      </c>
      <c r="I225" s="57">
        <f>VLOOKUP(A225,'Adjust Budget 1'!$B$8:$H$1107,7,FALSE)</f>
        <v>0</v>
      </c>
      <c r="K225" s="59">
        <f t="shared" si="20"/>
        <v>0</v>
      </c>
    </row>
    <row r="226" spans="1:11" hidden="1" x14ac:dyDescent="0.2">
      <c r="A226" t="s">
        <v>2256</v>
      </c>
      <c r="B226" t="s">
        <v>231</v>
      </c>
      <c r="C226" s="57">
        <f>VLOOKUP(A226,'Original vs Adjsuted Budget'!$B$1:$H$1098,6,FALSE)</f>
        <v>0</v>
      </c>
      <c r="E226" s="59">
        <f t="shared" si="19"/>
        <v>0</v>
      </c>
      <c r="F226" s="57"/>
      <c r="G226" s="57">
        <f>VLOOKUP(A226,'Original vs Adjsuted Budget'!$B$1:$H$1098,7,FALSE)</f>
        <v>0</v>
      </c>
      <c r="I226" s="57">
        <f>VLOOKUP(A226,'Adjust Budget 1'!$B$8:$H$1107,7,FALSE)</f>
        <v>0</v>
      </c>
      <c r="K226" s="59">
        <f t="shared" si="20"/>
        <v>0</v>
      </c>
    </row>
    <row r="227" spans="1:11" hidden="1" x14ac:dyDescent="0.2">
      <c r="A227" t="s">
        <v>2257</v>
      </c>
      <c r="B227" t="s">
        <v>232</v>
      </c>
      <c r="C227" s="57">
        <f>VLOOKUP(A227,'Original vs Adjsuted Budget'!$B$1:$H$1098,6,FALSE)</f>
        <v>0</v>
      </c>
      <c r="E227" s="59">
        <f t="shared" si="19"/>
        <v>0</v>
      </c>
      <c r="F227" s="57"/>
      <c r="G227" s="57">
        <f>VLOOKUP(A227,'Original vs Adjsuted Budget'!$B$1:$H$1098,7,FALSE)</f>
        <v>0</v>
      </c>
      <c r="I227" s="57">
        <f>VLOOKUP(A227,'Adjust Budget 1'!$B$8:$H$1107,7,FALSE)</f>
        <v>0</v>
      </c>
      <c r="K227" s="59">
        <f t="shared" si="20"/>
        <v>0</v>
      </c>
    </row>
    <row r="228" spans="1:11" hidden="1" x14ac:dyDescent="0.2">
      <c r="A228" t="s">
        <v>2258</v>
      </c>
      <c r="B228" t="s">
        <v>233</v>
      </c>
      <c r="C228" s="57">
        <f>VLOOKUP(A228,'Original vs Adjsuted Budget'!$B$1:$H$1098,6,FALSE)</f>
        <v>0</v>
      </c>
      <c r="E228" s="59">
        <f t="shared" si="19"/>
        <v>0</v>
      </c>
      <c r="F228" s="57"/>
      <c r="G228" s="57">
        <f>VLOOKUP(A228,'Original vs Adjsuted Budget'!$B$1:$H$1098,7,FALSE)</f>
        <v>0</v>
      </c>
      <c r="I228" s="57">
        <f>VLOOKUP(A228,'Adjust Budget 1'!$B$8:$H$1107,7,FALSE)</f>
        <v>0</v>
      </c>
      <c r="K228" s="59">
        <f t="shared" si="20"/>
        <v>0</v>
      </c>
    </row>
    <row r="229" spans="1:11" hidden="1" x14ac:dyDescent="0.2">
      <c r="A229" t="s">
        <v>2259</v>
      </c>
      <c r="B229" t="s">
        <v>1573</v>
      </c>
      <c r="C229" s="57">
        <f>VLOOKUP(A229,'Original vs Adjsuted Budget'!$B$1:$H$1098,6,FALSE)</f>
        <v>0</v>
      </c>
      <c r="E229" s="59">
        <f t="shared" si="19"/>
        <v>0</v>
      </c>
      <c r="F229" s="57"/>
      <c r="G229" s="57">
        <f>VLOOKUP(A229,'Original vs Adjsuted Budget'!$B$1:$H$1098,7,FALSE)</f>
        <v>0</v>
      </c>
      <c r="I229" s="57">
        <f>VLOOKUP(A229,'Adjust Budget 1'!$B$8:$H$1107,7,FALSE)</f>
        <v>0</v>
      </c>
      <c r="K229" s="59">
        <f t="shared" si="20"/>
        <v>0</v>
      </c>
    </row>
    <row r="230" spans="1:11" hidden="1" x14ac:dyDescent="0.2">
      <c r="A230" t="s">
        <v>2260</v>
      </c>
      <c r="B230" t="s">
        <v>2904</v>
      </c>
      <c r="C230" s="57">
        <f>VLOOKUP(A230,'Original vs Adjsuted Budget'!$B$1:$H$1098,6,FALSE)</f>
        <v>0</v>
      </c>
      <c r="E230" s="59">
        <f t="shared" si="19"/>
        <v>0</v>
      </c>
      <c r="F230" s="57"/>
      <c r="G230" s="57">
        <f>VLOOKUP(A230,'Original vs Adjsuted Budget'!$B$1:$H$1098,7,FALSE)</f>
        <v>0</v>
      </c>
      <c r="I230" s="57">
        <f>VLOOKUP(A230,'Adjust Budget 1'!$B$8:$H$1107,7,FALSE)</f>
        <v>0</v>
      </c>
      <c r="K230" s="59">
        <f t="shared" si="20"/>
        <v>0</v>
      </c>
    </row>
    <row r="231" spans="1:11" x14ac:dyDescent="0.2">
      <c r="A231" t="s">
        <v>1252</v>
      </c>
      <c r="B231" t="s">
        <v>1670</v>
      </c>
      <c r="C231" s="57">
        <f>VLOOKUP(A231,'Original vs Adjsuted Budget'!$B$1:$H$1098,6,FALSE)</f>
        <v>0</v>
      </c>
      <c r="E231" s="59">
        <f t="shared" si="19"/>
        <v>2498.88</v>
      </c>
      <c r="F231" s="57"/>
      <c r="G231" s="57">
        <f>VLOOKUP(A231,'Original vs Adjsuted Budget'!$B$1:$H$1098,7,FALSE)</f>
        <v>2498.88</v>
      </c>
      <c r="I231" s="57">
        <f>VLOOKUP(A231,'Adjust Budget 1'!$B$8:$H$1107,7,FALSE)</f>
        <v>937.08</v>
      </c>
      <c r="K231" s="59">
        <f t="shared" si="20"/>
        <v>1561.8000000000002</v>
      </c>
    </row>
    <row r="232" spans="1:11" x14ac:dyDescent="0.2">
      <c r="A232" t="s">
        <v>1253</v>
      </c>
      <c r="B232" t="s">
        <v>342</v>
      </c>
      <c r="C232" s="57">
        <f>VLOOKUP(A232,'Original vs Adjsuted Budget'!$B$1:$H$1098,6,FALSE)</f>
        <v>0</v>
      </c>
      <c r="E232" s="59">
        <f t="shared" si="19"/>
        <v>42170.87999999999</v>
      </c>
      <c r="F232" s="57"/>
      <c r="G232" s="57">
        <f>VLOOKUP(A232,'Original vs Adjsuted Budget'!$B$1:$H$1098,7,FALSE)</f>
        <v>42170.87999999999</v>
      </c>
      <c r="I232" s="57">
        <f>VLOOKUP(A232,'Adjust Budget 1'!$B$8:$H$1107,7,FALSE)</f>
        <v>13178.4</v>
      </c>
      <c r="K232" s="59">
        <f t="shared" si="20"/>
        <v>28992.479999999989</v>
      </c>
    </row>
    <row r="233" spans="1:11" x14ac:dyDescent="0.2">
      <c r="A233" t="s">
        <v>2261</v>
      </c>
      <c r="B233" t="s">
        <v>2906</v>
      </c>
      <c r="C233" s="57">
        <f>VLOOKUP(A233,'Original vs Adjsuted Budget'!$B$1:$H$1098,6,FALSE)</f>
        <v>0</v>
      </c>
      <c r="E233" s="59">
        <f t="shared" si="19"/>
        <v>-27939.99</v>
      </c>
      <c r="F233" s="57"/>
      <c r="G233" s="57">
        <f>VLOOKUP(A233,'Original vs Adjsuted Budget'!$B$1:$H$1098,7,FALSE)</f>
        <v>-27939.99</v>
      </c>
      <c r="I233" s="57">
        <f>VLOOKUP(A233,'Adjust Budget 1'!$B$8:$H$1107,7,FALSE)</f>
        <v>0</v>
      </c>
      <c r="K233" s="59">
        <f t="shared" si="20"/>
        <v>-27939.99</v>
      </c>
    </row>
    <row r="234" spans="1:11" x14ac:dyDescent="0.2">
      <c r="A234" s="71"/>
      <c r="B234" s="71" t="s">
        <v>2908</v>
      </c>
      <c r="C234" s="72">
        <f>SUM(C221:C233)</f>
        <v>330</v>
      </c>
      <c r="D234" s="72">
        <f>SUM(D221:D233)</f>
        <v>0</v>
      </c>
      <c r="E234" s="72">
        <f>SUM(E221:E233)</f>
        <v>21146.436666666657</v>
      </c>
      <c r="F234" s="72"/>
      <c r="G234" s="72">
        <f t="shared" ref="G234" si="21">SUM(G221:G233)</f>
        <v>21476.436666666657</v>
      </c>
      <c r="I234" s="57"/>
      <c r="K234" s="59"/>
    </row>
    <row r="235" spans="1:11" x14ac:dyDescent="0.2">
      <c r="A235" s="71">
        <v>702</v>
      </c>
      <c r="B235" s="71" t="s">
        <v>2909</v>
      </c>
      <c r="C235" s="72"/>
      <c r="D235" s="72"/>
      <c r="E235" s="72"/>
      <c r="F235" s="72"/>
      <c r="G235" s="72"/>
      <c r="I235" s="57"/>
      <c r="K235" s="59"/>
    </row>
    <row r="236" spans="1:11" x14ac:dyDescent="0.2">
      <c r="A236" t="s">
        <v>2910</v>
      </c>
      <c r="B236" t="s">
        <v>2911</v>
      </c>
      <c r="C236" s="57" t="s">
        <v>2912</v>
      </c>
      <c r="D236" s="57" t="s">
        <v>2912</v>
      </c>
      <c r="E236" s="57" t="s">
        <v>2912</v>
      </c>
      <c r="F236" s="57"/>
      <c r="G236" s="57" t="s">
        <v>2912</v>
      </c>
      <c r="I236" s="57"/>
      <c r="K236" s="59"/>
    </row>
    <row r="237" spans="1:11" x14ac:dyDescent="0.2">
      <c r="A237" s="63">
        <v>704</v>
      </c>
      <c r="B237" s="63" t="s">
        <v>2997</v>
      </c>
      <c r="C237" s="70"/>
      <c r="D237" s="70"/>
      <c r="E237" s="70"/>
      <c r="F237" s="70"/>
      <c r="G237" s="70"/>
      <c r="I237" s="57"/>
      <c r="K237" s="59"/>
    </row>
    <row r="238" spans="1:11" x14ac:dyDescent="0.2">
      <c r="A238" t="s">
        <v>1254</v>
      </c>
      <c r="B238" t="s">
        <v>7</v>
      </c>
      <c r="C238" s="57">
        <f>VLOOKUP(A238,'Original vs Adjsuted Budget'!$B$1:$H$1098,6,FALSE)</f>
        <v>139340</v>
      </c>
      <c r="E238" s="59">
        <f t="shared" ref="E238:E259" si="22">G238-C238</f>
        <v>-363.03040000001783</v>
      </c>
      <c r="F238" s="57"/>
      <c r="G238" s="57">
        <f>VLOOKUP(A238,'Original vs Adjsuted Budget'!$B$1:$H$1098,7,FALSE)</f>
        <v>138976.96959999998</v>
      </c>
      <c r="I238" s="57">
        <f>VLOOKUP(A238,'Adjust Budget 1'!$B$8:$H$1107,7,FALSE)</f>
        <v>68800.479999999996</v>
      </c>
      <c r="K238" s="59">
        <f t="shared" ref="K238:K259" si="23">G238-I238</f>
        <v>70176.489599999986</v>
      </c>
    </row>
    <row r="239" spans="1:11" x14ac:dyDescent="0.2">
      <c r="A239" t="s">
        <v>1255</v>
      </c>
      <c r="B239" t="s">
        <v>220</v>
      </c>
      <c r="C239" s="57">
        <f>VLOOKUP(A239,'Original vs Adjsuted Budget'!$B$1:$H$1098,6,FALSE)</f>
        <v>11550</v>
      </c>
      <c r="E239" s="59">
        <f t="shared" si="22"/>
        <v>-513.56840000000011</v>
      </c>
      <c r="F239" s="57"/>
      <c r="G239" s="57">
        <f>VLOOKUP(A239,'Original vs Adjsuted Budget'!$B$1:$H$1098,7,FALSE)</f>
        <v>11036.4316</v>
      </c>
      <c r="I239" s="57">
        <f>VLOOKUP(A239,'Adjust Budget 1'!$B$8:$H$1107,7,FALSE)</f>
        <v>5463.58</v>
      </c>
      <c r="K239" s="59">
        <f t="shared" si="23"/>
        <v>5572.8516</v>
      </c>
    </row>
    <row r="240" spans="1:11" x14ac:dyDescent="0.2">
      <c r="A240" t="s">
        <v>1256</v>
      </c>
      <c r="B240" t="s">
        <v>224</v>
      </c>
      <c r="C240" s="57">
        <f>VLOOKUP(A240,'Original vs Adjsuted Budget'!$B$1:$H$1098,6,FALSE)</f>
        <v>6400</v>
      </c>
      <c r="E240" s="59">
        <f t="shared" si="22"/>
        <v>1273.6163999999999</v>
      </c>
      <c r="F240" s="57"/>
      <c r="G240" s="57">
        <f>VLOOKUP(A240,'Original vs Adjsuted Budget'!$B$1:$H$1098,7,FALSE)</f>
        <v>7673.6163999999999</v>
      </c>
      <c r="I240" s="57">
        <f>VLOOKUP(A240,'Adjust Budget 1'!$B$8:$H$1107,7,FALSE)</f>
        <v>3798.82</v>
      </c>
      <c r="K240" s="59">
        <f t="shared" si="23"/>
        <v>3874.7963999999997</v>
      </c>
    </row>
    <row r="241" spans="1:11" hidden="1" x14ac:dyDescent="0.2">
      <c r="A241" t="s">
        <v>2262</v>
      </c>
      <c r="B241" t="s">
        <v>225</v>
      </c>
      <c r="C241" s="57">
        <f>VLOOKUP(A241,'Original vs Adjsuted Budget'!$B$1:$H$1098,6,FALSE)</f>
        <v>0</v>
      </c>
      <c r="E241" s="59">
        <f t="shared" si="22"/>
        <v>0</v>
      </c>
      <c r="F241" s="57"/>
      <c r="G241" s="57">
        <f>VLOOKUP(A241,'Original vs Adjsuted Budget'!$B$1:$H$1098,7,FALSE)</f>
        <v>0</v>
      </c>
      <c r="I241" s="57">
        <f>VLOOKUP(A241,'Adjust Budget 1'!$B$8:$H$1107,7,FALSE)</f>
        <v>0</v>
      </c>
      <c r="K241" s="59">
        <f t="shared" si="23"/>
        <v>0</v>
      </c>
    </row>
    <row r="242" spans="1:11" hidden="1" x14ac:dyDescent="0.2">
      <c r="A242" t="s">
        <v>2263</v>
      </c>
      <c r="B242" t="s">
        <v>230</v>
      </c>
      <c r="C242" s="57">
        <f>VLOOKUP(A242,'Original vs Adjsuted Budget'!$B$1:$H$1098,6,FALSE)</f>
        <v>0</v>
      </c>
      <c r="E242" s="59">
        <f t="shared" si="22"/>
        <v>0</v>
      </c>
      <c r="F242" s="57"/>
      <c r="G242" s="57">
        <f>VLOOKUP(A242,'Original vs Adjsuted Budget'!$B$1:$H$1098,7,FALSE)</f>
        <v>0</v>
      </c>
      <c r="I242" s="57">
        <f>VLOOKUP(A242,'Adjust Budget 1'!$B$8:$H$1107,7,FALSE)</f>
        <v>0</v>
      </c>
      <c r="K242" s="59">
        <f t="shared" si="23"/>
        <v>0</v>
      </c>
    </row>
    <row r="243" spans="1:11" hidden="1" x14ac:dyDescent="0.2">
      <c r="A243" t="s">
        <v>2264</v>
      </c>
      <c r="B243" t="s">
        <v>231</v>
      </c>
      <c r="C243" s="57">
        <f>VLOOKUP(A243,'Original vs Adjsuted Budget'!$B$1:$H$1098,6,FALSE)</f>
        <v>0</v>
      </c>
      <c r="E243" s="59">
        <f t="shared" si="22"/>
        <v>0</v>
      </c>
      <c r="F243" s="57"/>
      <c r="G243" s="57">
        <f>VLOOKUP(A243,'Original vs Adjsuted Budget'!$B$1:$H$1098,7,FALSE)</f>
        <v>0</v>
      </c>
      <c r="I243" s="57">
        <f>VLOOKUP(A243,'Adjust Budget 1'!$B$8:$H$1107,7,FALSE)</f>
        <v>0</v>
      </c>
      <c r="K243" s="59">
        <f t="shared" si="23"/>
        <v>0</v>
      </c>
    </row>
    <row r="244" spans="1:11" hidden="1" x14ac:dyDescent="0.2">
      <c r="A244" t="s">
        <v>2265</v>
      </c>
      <c r="B244" t="s">
        <v>282</v>
      </c>
      <c r="C244" s="57">
        <f>VLOOKUP(A244,'Original vs Adjsuted Budget'!$B$1:$H$1098,6,FALSE)</f>
        <v>0</v>
      </c>
      <c r="E244" s="59">
        <f t="shared" si="22"/>
        <v>0</v>
      </c>
      <c r="F244" s="57"/>
      <c r="G244" s="57">
        <f>VLOOKUP(A244,'Original vs Adjsuted Budget'!$B$1:$H$1098,7,FALSE)</f>
        <v>0</v>
      </c>
      <c r="I244" s="57">
        <f>VLOOKUP(A244,'Adjust Budget 1'!$B$8:$H$1107,7,FALSE)</f>
        <v>0</v>
      </c>
      <c r="K244" s="59">
        <f t="shared" si="23"/>
        <v>0</v>
      </c>
    </row>
    <row r="245" spans="1:11" hidden="1" x14ac:dyDescent="0.2">
      <c r="A245" t="s">
        <v>2266</v>
      </c>
      <c r="B245" t="s">
        <v>298</v>
      </c>
      <c r="C245" s="57">
        <f>VLOOKUP(A245,'Original vs Adjsuted Budget'!$B$1:$H$1098,6,FALSE)</f>
        <v>0</v>
      </c>
      <c r="E245" s="59">
        <f t="shared" si="22"/>
        <v>0</v>
      </c>
      <c r="F245" s="57"/>
      <c r="G245" s="57">
        <f>VLOOKUP(A245,'Original vs Adjsuted Budget'!$B$1:$H$1098,7,FALSE)</f>
        <v>0</v>
      </c>
      <c r="I245" s="57">
        <f>VLOOKUP(A245,'Adjust Budget 1'!$B$8:$H$1107,7,FALSE)</f>
        <v>0</v>
      </c>
      <c r="K245" s="59">
        <f t="shared" si="23"/>
        <v>0</v>
      </c>
    </row>
    <row r="246" spans="1:11" hidden="1" x14ac:dyDescent="0.2">
      <c r="A246" t="s">
        <v>2268</v>
      </c>
      <c r="B246" t="s">
        <v>301</v>
      </c>
      <c r="C246" s="57">
        <f>VLOOKUP(A246,'Original vs Adjsuted Budget'!$B$1:$H$1098,6,FALSE)</f>
        <v>0</v>
      </c>
      <c r="E246" s="59">
        <f t="shared" si="22"/>
        <v>0</v>
      </c>
      <c r="F246" s="57"/>
      <c r="G246" s="57">
        <f>VLOOKUP(A246,'Original vs Adjsuted Budget'!$B$1:$H$1098,7,FALSE)</f>
        <v>0</v>
      </c>
      <c r="I246" s="57">
        <f>VLOOKUP(A246,'Adjust Budget 1'!$B$8:$H$1107,7,FALSE)</f>
        <v>0</v>
      </c>
      <c r="K246" s="59">
        <f t="shared" si="23"/>
        <v>0</v>
      </c>
    </row>
    <row r="247" spans="1:11" hidden="1" x14ac:dyDescent="0.2">
      <c r="A247" t="s">
        <v>2270</v>
      </c>
      <c r="B247" t="s">
        <v>312</v>
      </c>
      <c r="C247" s="57">
        <f>VLOOKUP(A247,'Original vs Adjsuted Budget'!$B$1:$H$1098,6,FALSE)</f>
        <v>0</v>
      </c>
      <c r="E247" s="59">
        <f t="shared" si="22"/>
        <v>0</v>
      </c>
      <c r="F247" s="57"/>
      <c r="G247" s="57">
        <f>VLOOKUP(A247,'Original vs Adjsuted Budget'!$B$1:$H$1098,7,FALSE)</f>
        <v>0</v>
      </c>
      <c r="I247" s="57">
        <f>VLOOKUP(A247,'Adjust Budget 1'!$B$8:$H$1107,7,FALSE)</f>
        <v>0</v>
      </c>
      <c r="K247" s="59">
        <f t="shared" si="23"/>
        <v>0</v>
      </c>
    </row>
    <row r="248" spans="1:11" hidden="1" x14ac:dyDescent="0.2">
      <c r="A248" t="s">
        <v>2271</v>
      </c>
      <c r="B248" t="s">
        <v>324</v>
      </c>
      <c r="C248" s="57">
        <f>VLOOKUP(A248,'Original vs Adjsuted Budget'!$B$1:$H$1098,6,FALSE)</f>
        <v>0</v>
      </c>
      <c r="E248" s="59">
        <f t="shared" si="22"/>
        <v>0</v>
      </c>
      <c r="F248" s="57"/>
      <c r="G248" s="57">
        <f>VLOOKUP(A248,'Original vs Adjsuted Budget'!$B$1:$H$1098,7,FALSE)</f>
        <v>0</v>
      </c>
      <c r="I248" s="57">
        <f>VLOOKUP(A248,'Adjust Budget 1'!$B$8:$H$1107,7,FALSE)</f>
        <v>0</v>
      </c>
      <c r="K248" s="59">
        <f t="shared" si="23"/>
        <v>0</v>
      </c>
    </row>
    <row r="249" spans="1:11" hidden="1" x14ac:dyDescent="0.2">
      <c r="A249" t="s">
        <v>2273</v>
      </c>
      <c r="B249" t="s">
        <v>325</v>
      </c>
      <c r="C249" s="57">
        <f>VLOOKUP(A249,'Original vs Adjsuted Budget'!$B$1:$H$1098,6,FALSE)</f>
        <v>0</v>
      </c>
      <c r="E249" s="59">
        <f t="shared" si="22"/>
        <v>0</v>
      </c>
      <c r="F249" s="57"/>
      <c r="G249" s="57">
        <f>VLOOKUP(A249,'Original vs Adjsuted Budget'!$B$1:$H$1098,7,FALSE)</f>
        <v>0</v>
      </c>
      <c r="I249" s="57">
        <f>VLOOKUP(A249,'Adjust Budget 1'!$B$8:$H$1107,7,FALSE)</f>
        <v>0</v>
      </c>
      <c r="K249" s="59">
        <f t="shared" si="23"/>
        <v>0</v>
      </c>
    </row>
    <row r="250" spans="1:11" hidden="1" x14ac:dyDescent="0.2">
      <c r="A250" t="s">
        <v>2274</v>
      </c>
      <c r="B250" t="s">
        <v>344</v>
      </c>
      <c r="C250" s="57">
        <f>VLOOKUP(A250,'Original vs Adjsuted Budget'!$B$1:$H$1098,6,FALSE)</f>
        <v>0</v>
      </c>
      <c r="E250" s="59">
        <f t="shared" si="22"/>
        <v>0</v>
      </c>
      <c r="F250" s="57"/>
      <c r="G250" s="57">
        <f>VLOOKUP(A250,'Original vs Adjsuted Budget'!$B$1:$H$1098,7,FALSE)</f>
        <v>0</v>
      </c>
      <c r="I250" s="57">
        <f>VLOOKUP(A250,'Adjust Budget 1'!$B$8:$H$1107,7,FALSE)</f>
        <v>0</v>
      </c>
      <c r="K250" s="59">
        <f t="shared" si="23"/>
        <v>0</v>
      </c>
    </row>
    <row r="251" spans="1:11" x14ac:dyDescent="0.2">
      <c r="A251" t="s">
        <v>1257</v>
      </c>
      <c r="B251" t="s">
        <v>228</v>
      </c>
      <c r="C251" s="57">
        <f>VLOOKUP(A251,'Original vs Adjsuted Budget'!$B$1:$H$1098,6,FALSE)</f>
        <v>270</v>
      </c>
      <c r="E251" s="59">
        <f t="shared" si="22"/>
        <v>-116.07599999999999</v>
      </c>
      <c r="F251" s="57"/>
      <c r="G251" s="57">
        <f>VLOOKUP(A251,'Original vs Adjsuted Budget'!$B$1:$H$1098,7,FALSE)</f>
        <v>153.92400000000001</v>
      </c>
      <c r="I251" s="57">
        <f>VLOOKUP(A251,'Adjust Budget 1'!$B$8:$H$1107,7,FALSE)</f>
        <v>76.2</v>
      </c>
      <c r="K251" s="59">
        <f t="shared" si="23"/>
        <v>77.724000000000004</v>
      </c>
    </row>
    <row r="252" spans="1:11" x14ac:dyDescent="0.2">
      <c r="A252" t="s">
        <v>1258</v>
      </c>
      <c r="B252" t="s">
        <v>229</v>
      </c>
      <c r="C252" s="57">
        <f>VLOOKUP(A252,'Original vs Adjsuted Budget'!$B$1:$H$1098,6,FALSE)</f>
        <v>1430</v>
      </c>
      <c r="E252" s="59">
        <f t="shared" si="22"/>
        <v>93.524400000000014</v>
      </c>
      <c r="F252" s="57"/>
      <c r="G252" s="57">
        <f>VLOOKUP(A252,'Original vs Adjsuted Budget'!$B$1:$H$1098,7,FALSE)</f>
        <v>1523.5244</v>
      </c>
      <c r="I252" s="57">
        <f>VLOOKUP(A252,'Adjust Budget 1'!$B$8:$H$1107,7,FALSE)</f>
        <v>754.22</v>
      </c>
      <c r="K252" s="59">
        <f t="shared" si="23"/>
        <v>769.30439999999999</v>
      </c>
    </row>
    <row r="253" spans="1:11" x14ac:dyDescent="0.2">
      <c r="A253" t="s">
        <v>1259</v>
      </c>
      <c r="B253" t="s">
        <v>232</v>
      </c>
      <c r="C253" s="57">
        <f>VLOOKUP(A253,'Original vs Adjsuted Budget'!$B$1:$H$1098,6,FALSE)</f>
        <v>24600</v>
      </c>
      <c r="E253" s="59">
        <f t="shared" si="22"/>
        <v>2440.891599999999</v>
      </c>
      <c r="F253" s="57"/>
      <c r="G253" s="57">
        <f>VLOOKUP(A253,'Original vs Adjsuted Budget'!$B$1:$H$1098,7,FALSE)</f>
        <v>27040.891599999999</v>
      </c>
      <c r="I253" s="57">
        <f>VLOOKUP(A253,'Adjust Budget 1'!$B$8:$H$1107,7,FALSE)</f>
        <v>13386.58</v>
      </c>
      <c r="K253" s="59">
        <f t="shared" si="23"/>
        <v>13654.311599999999</v>
      </c>
    </row>
    <row r="254" spans="1:11" x14ac:dyDescent="0.2">
      <c r="A254" t="s">
        <v>1260</v>
      </c>
      <c r="B254" t="s">
        <v>233</v>
      </c>
      <c r="C254" s="57">
        <f>VLOOKUP(A254,'Original vs Adjsuted Budget'!$B$1:$H$1098,6,FALSE)</f>
        <v>1500</v>
      </c>
      <c r="E254" s="59">
        <f t="shared" si="22"/>
        <v>76.892800000000079</v>
      </c>
      <c r="F254" s="57"/>
      <c r="G254" s="57">
        <f>VLOOKUP(A254,'Original vs Adjsuted Budget'!$B$1:$H$1098,7,FALSE)</f>
        <v>1576.8928000000001</v>
      </c>
      <c r="I254" s="57">
        <f>VLOOKUP(A254,'Adjust Budget 1'!$B$8:$H$1107,7,FALSE)</f>
        <v>780.64</v>
      </c>
      <c r="K254" s="59">
        <f t="shared" si="23"/>
        <v>796.25280000000009</v>
      </c>
    </row>
    <row r="255" spans="1:11" x14ac:dyDescent="0.2">
      <c r="A255" t="s">
        <v>1261</v>
      </c>
      <c r="B255" t="s">
        <v>360</v>
      </c>
      <c r="C255" s="57">
        <f>VLOOKUP(A255,'Original vs Adjsuted Budget'!$B$1:$H$1098,6,FALSE)</f>
        <v>110</v>
      </c>
      <c r="E255" s="59">
        <f t="shared" si="22"/>
        <v>0</v>
      </c>
      <c r="F255" s="57"/>
      <c r="G255" s="57">
        <f>VLOOKUP(A255,'Original vs Adjsuted Budget'!$B$1:$H$1098,7,FALSE)</f>
        <v>110</v>
      </c>
      <c r="I255" s="57">
        <f>VLOOKUP(A255,'Adjust Budget 1'!$B$8:$H$1107,7,FALSE)</f>
        <v>0</v>
      </c>
      <c r="K255" s="59">
        <f t="shared" si="23"/>
        <v>110</v>
      </c>
    </row>
    <row r="256" spans="1:11" x14ac:dyDescent="0.2">
      <c r="A256" t="s">
        <v>1262</v>
      </c>
      <c r="B256" t="s">
        <v>2905</v>
      </c>
      <c r="C256" s="57">
        <f>VLOOKUP(A256,'Original vs Adjsuted Budget'!$B$1:$H$1098,6,FALSE)</f>
        <v>2500</v>
      </c>
      <c r="E256" s="59">
        <f t="shared" si="22"/>
        <v>0</v>
      </c>
      <c r="F256" s="57"/>
      <c r="G256" s="57">
        <f>VLOOKUP(A256,'Original vs Adjsuted Budget'!$B$1:$H$1098,7,FALSE)</f>
        <v>2500</v>
      </c>
      <c r="I256" s="57">
        <f>VLOOKUP(A256,'Adjust Budget 1'!$B$8:$H$1107,7,FALSE)</f>
        <v>0</v>
      </c>
      <c r="K256" s="59">
        <f t="shared" si="23"/>
        <v>2500</v>
      </c>
    </row>
    <row r="257" spans="1:11" x14ac:dyDescent="0.2">
      <c r="A257" t="s">
        <v>1263</v>
      </c>
      <c r="B257" t="s">
        <v>2906</v>
      </c>
      <c r="C257" s="57">
        <f>VLOOKUP(A257,'Original vs Adjsuted Budget'!$B$1:$H$1098,6,FALSE)</f>
        <v>-215590</v>
      </c>
      <c r="E257" s="59">
        <f t="shared" si="22"/>
        <v>109418.02</v>
      </c>
      <c r="F257" s="57"/>
      <c r="G257" s="57">
        <f>VLOOKUP(A257,'Original vs Adjsuted Budget'!$B$1:$H$1098,7,FALSE)</f>
        <v>-106171.98</v>
      </c>
      <c r="I257" s="57">
        <f>VLOOKUP(A257,'Adjust Budget 1'!$B$8:$H$1107,7,FALSE)</f>
        <v>0</v>
      </c>
      <c r="K257" s="59">
        <f t="shared" si="23"/>
        <v>-106171.98</v>
      </c>
    </row>
    <row r="258" spans="1:11" x14ac:dyDescent="0.2">
      <c r="A258" t="s">
        <v>1264</v>
      </c>
      <c r="B258" t="s">
        <v>409</v>
      </c>
      <c r="C258" s="57">
        <f>VLOOKUP(A258,'Original vs Adjsuted Budget'!$B$1:$H$1098,6,FALSE)</f>
        <v>0</v>
      </c>
      <c r="E258" s="59">
        <f t="shared" si="22"/>
        <v>-5263.16</v>
      </c>
      <c r="F258" s="57"/>
      <c r="G258" s="57">
        <f>VLOOKUP(A258,'Original vs Adjsuted Budget'!$B$1:$H$1098,7,FALSE)</f>
        <v>-5263.16</v>
      </c>
      <c r="I258" s="57">
        <f>VLOOKUP(A258,'Adjust Budget 1'!$B$8:$H$1107,7,FALSE)</f>
        <v>-2631.58</v>
      </c>
      <c r="K258" s="59">
        <f t="shared" si="23"/>
        <v>-2631.58</v>
      </c>
    </row>
    <row r="259" spans="1:11" x14ac:dyDescent="0.2">
      <c r="A259" t="s">
        <v>1265</v>
      </c>
      <c r="B259" t="s">
        <v>416</v>
      </c>
      <c r="C259" s="57">
        <f>VLOOKUP(A259,'Original vs Adjsuted Budget'!$B$1:$H$1098,6,FALSE)</f>
        <v>-210</v>
      </c>
      <c r="E259" s="59">
        <f t="shared" si="22"/>
        <v>0</v>
      </c>
      <c r="F259" s="57"/>
      <c r="G259" s="57">
        <f>VLOOKUP(A259,'Original vs Adjsuted Budget'!$B$1:$H$1098,7,FALSE)</f>
        <v>-210</v>
      </c>
      <c r="I259" s="57">
        <f>VLOOKUP(A259,'Adjust Budget 1'!$B$8:$H$1107,7,FALSE)</f>
        <v>0</v>
      </c>
      <c r="K259" s="59">
        <f t="shared" si="23"/>
        <v>-210</v>
      </c>
    </row>
    <row r="260" spans="1:11" x14ac:dyDescent="0.2">
      <c r="A260" s="71"/>
      <c r="B260" s="71" t="s">
        <v>2908</v>
      </c>
      <c r="C260" s="72">
        <f>SUM(C238:C259)</f>
        <v>-28100</v>
      </c>
      <c r="D260" s="72">
        <f>SUM(D238:D259)</f>
        <v>0</v>
      </c>
      <c r="E260" s="72">
        <f>SUM(E238:E259)</f>
        <v>107047.11039999998</v>
      </c>
      <c r="F260" s="72"/>
      <c r="G260" s="72">
        <f t="shared" ref="G260" si="24">SUM(G238:G259)</f>
        <v>78947.11039999999</v>
      </c>
      <c r="I260" s="57"/>
      <c r="K260" s="59"/>
    </row>
    <row r="261" spans="1:11" x14ac:dyDescent="0.2">
      <c r="A261" s="71">
        <v>704</v>
      </c>
      <c r="B261" s="71" t="s">
        <v>2909</v>
      </c>
      <c r="C261" s="72"/>
      <c r="D261" s="72"/>
      <c r="E261" s="72"/>
      <c r="F261" s="72"/>
      <c r="G261" s="72"/>
      <c r="I261" s="57"/>
      <c r="K261" s="59"/>
    </row>
    <row r="262" spans="1:11" x14ac:dyDescent="0.2">
      <c r="A262" t="s">
        <v>2910</v>
      </c>
      <c r="B262" t="s">
        <v>2911</v>
      </c>
      <c r="C262" s="57" t="s">
        <v>2912</v>
      </c>
      <c r="D262" s="57" t="s">
        <v>2912</v>
      </c>
      <c r="E262" s="57" t="s">
        <v>2912</v>
      </c>
      <c r="F262" s="57"/>
      <c r="G262" s="57" t="s">
        <v>2912</v>
      </c>
      <c r="I262" s="57"/>
      <c r="K262" s="59"/>
    </row>
    <row r="263" spans="1:11" x14ac:dyDescent="0.2">
      <c r="A263" s="63">
        <v>801</v>
      </c>
      <c r="B263" s="63" t="s">
        <v>453</v>
      </c>
      <c r="C263" s="70"/>
      <c r="D263" s="70"/>
      <c r="E263" s="70"/>
      <c r="F263" s="70"/>
      <c r="G263" s="70"/>
      <c r="I263" s="57"/>
      <c r="K263" s="59"/>
    </row>
    <row r="264" spans="1:11" x14ac:dyDescent="0.2">
      <c r="A264" t="s">
        <v>1266</v>
      </c>
      <c r="B264" t="s">
        <v>2998</v>
      </c>
      <c r="C264" s="57">
        <f>VLOOKUP(A264,'Original vs Adjsuted Budget'!$B$1:$H$1098,6,FALSE)</f>
        <v>594050</v>
      </c>
      <c r="E264" s="59">
        <f t="shared" ref="E264:E295" si="25">G264-C264</f>
        <v>-10905.330400000094</v>
      </c>
      <c r="F264" s="57"/>
      <c r="G264" s="57">
        <f>VLOOKUP(A264,'Original vs Adjsuted Budget'!$B$1:$H$1098,7,FALSE)</f>
        <v>583144.66959999991</v>
      </c>
      <c r="I264" s="57">
        <f>VLOOKUP(A264,'Adjust Budget 1'!$B$8:$H$1107,7,FALSE)</f>
        <v>288685.48</v>
      </c>
      <c r="K264" s="59">
        <f t="shared" ref="K264:K295" si="26">G264-I264</f>
        <v>294459.18959999993</v>
      </c>
    </row>
    <row r="265" spans="1:11" x14ac:dyDescent="0.2">
      <c r="A265" t="s">
        <v>1267</v>
      </c>
      <c r="B265" t="s">
        <v>2999</v>
      </c>
      <c r="C265" s="57">
        <f>VLOOKUP(A265,'Original vs Adjsuted Budget'!$B$1:$H$1098,6,FALSE)</f>
        <v>284020</v>
      </c>
      <c r="E265" s="59">
        <f t="shared" si="25"/>
        <v>510.41280000004917</v>
      </c>
      <c r="F265" s="57"/>
      <c r="G265" s="57">
        <f>VLOOKUP(A265,'Original vs Adjsuted Budget'!$B$1:$H$1098,7,FALSE)</f>
        <v>284530.41280000005</v>
      </c>
      <c r="I265" s="57">
        <f>VLOOKUP(A265,'Adjust Budget 1'!$B$8:$H$1107,7,FALSE)</f>
        <v>140856.64000000001</v>
      </c>
      <c r="K265" s="59">
        <f t="shared" si="26"/>
        <v>143673.77280000004</v>
      </c>
    </row>
    <row r="266" spans="1:11" x14ac:dyDescent="0.2">
      <c r="A266" t="s">
        <v>1268</v>
      </c>
      <c r="B266" t="s">
        <v>3000</v>
      </c>
      <c r="C266" s="57">
        <f>VLOOKUP(A266,'Original vs Adjsuted Budget'!$B$1:$H$1098,6,FALSE)</f>
        <v>47920</v>
      </c>
      <c r="E266" s="59">
        <f t="shared" si="25"/>
        <v>-36070.68</v>
      </c>
      <c r="F266" s="57"/>
      <c r="G266" s="57">
        <f>VLOOKUP(A266,'Original vs Adjsuted Budget'!$B$1:$H$1098,7,FALSE)</f>
        <v>11849.32</v>
      </c>
      <c r="I266" s="57">
        <f>VLOOKUP(A266,'Adjust Budget 1'!$B$8:$H$1107,7,FALSE)</f>
        <v>5866</v>
      </c>
      <c r="K266" s="59">
        <f t="shared" si="26"/>
        <v>5983.32</v>
      </c>
    </row>
    <row r="267" spans="1:11" x14ac:dyDescent="0.2">
      <c r="A267" t="s">
        <v>1269</v>
      </c>
      <c r="B267" t="s">
        <v>3001</v>
      </c>
      <c r="C267" s="57">
        <f>VLOOKUP(A267,'Original vs Adjsuted Budget'!$B$1:$H$1098,6,FALSE)</f>
        <v>23390</v>
      </c>
      <c r="E267" s="59">
        <f t="shared" si="25"/>
        <v>12176.301600000006</v>
      </c>
      <c r="F267" s="57"/>
      <c r="G267" s="57">
        <f>VLOOKUP(A267,'Original vs Adjsuted Budget'!$B$1:$H$1098,7,FALSE)</f>
        <v>35566.301600000006</v>
      </c>
      <c r="I267" s="57">
        <f>VLOOKUP(A267,'Adjust Budget 1'!$B$8:$H$1107,7,FALSE)</f>
        <v>17607.080000000002</v>
      </c>
      <c r="K267" s="59">
        <f t="shared" si="26"/>
        <v>17959.221600000004</v>
      </c>
    </row>
    <row r="268" spans="1:11" x14ac:dyDescent="0.2">
      <c r="A268" t="s">
        <v>1270</v>
      </c>
      <c r="B268" t="s">
        <v>3003</v>
      </c>
      <c r="C268" s="57">
        <f>VLOOKUP(A268,'Original vs Adjsuted Budget'!$B$1:$H$1098,6,FALSE)</f>
        <v>2200</v>
      </c>
      <c r="E268" s="59">
        <f t="shared" si="25"/>
        <v>-270.98079999999982</v>
      </c>
      <c r="F268" s="57"/>
      <c r="G268" s="57">
        <f>VLOOKUP(A268,'Original vs Adjsuted Budget'!$B$1:$H$1098,7,FALSE)</f>
        <v>1929.0192000000002</v>
      </c>
      <c r="I268" s="57">
        <f>VLOOKUP(A268,'Adjust Budget 1'!$B$8:$H$1107,7,FALSE)</f>
        <v>954.96</v>
      </c>
      <c r="K268" s="59">
        <f t="shared" si="26"/>
        <v>974.05920000000015</v>
      </c>
    </row>
    <row r="269" spans="1:11" hidden="1" x14ac:dyDescent="0.2">
      <c r="A269" t="s">
        <v>2281</v>
      </c>
      <c r="B269" t="s">
        <v>3002</v>
      </c>
      <c r="C269" s="57">
        <f>VLOOKUP(A269,'Original vs Adjsuted Budget'!$B$1:$H$1098,6,FALSE)</f>
        <v>0</v>
      </c>
      <c r="E269" s="59">
        <f t="shared" si="25"/>
        <v>0</v>
      </c>
      <c r="F269" s="57"/>
      <c r="G269" s="57">
        <f>VLOOKUP(A269,'Original vs Adjsuted Budget'!$B$1:$H$1098,7,FALSE)</f>
        <v>0</v>
      </c>
      <c r="I269" s="57">
        <f>VLOOKUP(A269,'Adjust Budget 1'!$B$8:$H$1107,7,FALSE)</f>
        <v>0</v>
      </c>
      <c r="K269" s="59">
        <f t="shared" si="26"/>
        <v>0</v>
      </c>
    </row>
    <row r="270" spans="1:11" hidden="1" x14ac:dyDescent="0.2">
      <c r="A270" t="s">
        <v>2284</v>
      </c>
      <c r="B270" t="s">
        <v>2285</v>
      </c>
      <c r="C270" s="57">
        <f>VLOOKUP(A270,'Original vs Adjsuted Budget'!$B$1:$H$1098,6,FALSE)</f>
        <v>0</v>
      </c>
      <c r="E270" s="59">
        <f t="shared" si="25"/>
        <v>0</v>
      </c>
      <c r="F270" s="57"/>
      <c r="G270" s="57">
        <f>VLOOKUP(A270,'Original vs Adjsuted Budget'!$B$1:$H$1098,7,FALSE)</f>
        <v>0</v>
      </c>
      <c r="I270" s="57">
        <f>VLOOKUP(A270,'Adjust Budget 1'!$B$8:$H$1107,7,FALSE)</f>
        <v>0</v>
      </c>
      <c r="K270" s="59">
        <f t="shared" si="26"/>
        <v>0</v>
      </c>
    </row>
    <row r="271" spans="1:11" hidden="1" x14ac:dyDescent="0.2">
      <c r="A271" t="s">
        <v>2289</v>
      </c>
      <c r="B271" t="s">
        <v>3007</v>
      </c>
      <c r="C271" s="57">
        <f>VLOOKUP(A271,'Original vs Adjsuted Budget'!$B$1:$H$1098,6,FALSE)</f>
        <v>0</v>
      </c>
      <c r="E271" s="59">
        <f t="shared" si="25"/>
        <v>0</v>
      </c>
      <c r="F271" s="57"/>
      <c r="G271" s="57">
        <f>VLOOKUP(A271,'Original vs Adjsuted Budget'!$B$1:$H$1098,7,FALSE)</f>
        <v>0</v>
      </c>
      <c r="I271" s="57">
        <f>VLOOKUP(A271,'Adjust Budget 1'!$B$8:$H$1107,7,FALSE)</f>
        <v>0</v>
      </c>
      <c r="K271" s="59">
        <f t="shared" si="26"/>
        <v>0</v>
      </c>
    </row>
    <row r="272" spans="1:11" hidden="1" x14ac:dyDescent="0.2">
      <c r="A272" t="s">
        <v>2291</v>
      </c>
      <c r="B272" t="s">
        <v>2292</v>
      </c>
      <c r="C272" s="57">
        <f>VLOOKUP(A272,'Original vs Adjsuted Budget'!$B$1:$H$1098,6,FALSE)</f>
        <v>0</v>
      </c>
      <c r="E272" s="59">
        <f t="shared" si="25"/>
        <v>0</v>
      </c>
      <c r="F272" s="57"/>
      <c r="G272" s="57">
        <f>VLOOKUP(A272,'Original vs Adjsuted Budget'!$B$1:$H$1098,7,FALSE)</f>
        <v>0</v>
      </c>
      <c r="I272" s="57">
        <f>VLOOKUP(A272,'Adjust Budget 1'!$B$8:$H$1107,7,FALSE)</f>
        <v>0</v>
      </c>
      <c r="K272" s="59">
        <f t="shared" si="26"/>
        <v>0</v>
      </c>
    </row>
    <row r="273" spans="1:11" hidden="1" x14ac:dyDescent="0.2">
      <c r="A273" t="s">
        <v>2293</v>
      </c>
      <c r="B273" t="s">
        <v>2294</v>
      </c>
      <c r="C273" s="57">
        <f>VLOOKUP(A273,'Original vs Adjsuted Budget'!$B$1:$H$1098,6,FALSE)</f>
        <v>0</v>
      </c>
      <c r="E273" s="59">
        <f t="shared" si="25"/>
        <v>0</v>
      </c>
      <c r="F273" s="57"/>
      <c r="G273" s="57">
        <f>VLOOKUP(A273,'Original vs Adjsuted Budget'!$B$1:$H$1098,7,FALSE)</f>
        <v>0</v>
      </c>
      <c r="I273" s="57">
        <f>VLOOKUP(A273,'Adjust Budget 1'!$B$8:$H$1107,7,FALSE)</f>
        <v>0</v>
      </c>
      <c r="K273" s="59">
        <f t="shared" si="26"/>
        <v>0</v>
      </c>
    </row>
    <row r="274" spans="1:11" hidden="1" x14ac:dyDescent="0.2">
      <c r="A274" t="s">
        <v>2300</v>
      </c>
      <c r="B274" t="s">
        <v>2147</v>
      </c>
      <c r="C274" s="57">
        <f>VLOOKUP(A274,'Original vs Adjsuted Budget'!$B$1:$H$1098,6,FALSE)</f>
        <v>0</v>
      </c>
      <c r="E274" s="59">
        <f t="shared" si="25"/>
        <v>0</v>
      </c>
      <c r="F274" s="57"/>
      <c r="G274" s="57">
        <f>VLOOKUP(A274,'Original vs Adjsuted Budget'!$B$1:$H$1098,7,FALSE)</f>
        <v>0</v>
      </c>
      <c r="I274" s="57">
        <f>VLOOKUP(A274,'Adjust Budget 1'!$B$8:$H$1107,7,FALSE)</f>
        <v>0</v>
      </c>
      <c r="K274" s="59">
        <f t="shared" si="26"/>
        <v>0</v>
      </c>
    </row>
    <row r="275" spans="1:11" hidden="1" x14ac:dyDescent="0.2">
      <c r="A275" t="s">
        <v>2302</v>
      </c>
      <c r="B275" t="s">
        <v>3014</v>
      </c>
      <c r="C275" s="57">
        <f>VLOOKUP(A275,'Original vs Adjsuted Budget'!$B$1:$H$1098,6,FALSE)</f>
        <v>0</v>
      </c>
      <c r="E275" s="59">
        <f t="shared" si="25"/>
        <v>0</v>
      </c>
      <c r="F275" s="57"/>
      <c r="G275" s="57">
        <f>VLOOKUP(A275,'Original vs Adjsuted Budget'!$B$1:$H$1098,7,FALSE)</f>
        <v>0</v>
      </c>
      <c r="I275" s="57">
        <f>VLOOKUP(A275,'Adjust Budget 1'!$B$8:$H$1107,7,FALSE)</f>
        <v>0</v>
      </c>
      <c r="K275" s="59">
        <f t="shared" si="26"/>
        <v>0</v>
      </c>
    </row>
    <row r="276" spans="1:11" hidden="1" x14ac:dyDescent="0.2">
      <c r="A276" t="s">
        <v>2304</v>
      </c>
      <c r="B276" t="s">
        <v>3015</v>
      </c>
      <c r="C276" s="57">
        <f>VLOOKUP(A276,'Original vs Adjsuted Budget'!$B$1:$H$1098,6,FALSE)</f>
        <v>0</v>
      </c>
      <c r="E276" s="59">
        <f t="shared" si="25"/>
        <v>0</v>
      </c>
      <c r="F276" s="57"/>
      <c r="G276" s="57">
        <f>VLOOKUP(A276,'Original vs Adjsuted Budget'!$B$1:$H$1098,7,FALSE)</f>
        <v>0</v>
      </c>
      <c r="I276" s="57">
        <f>VLOOKUP(A276,'Adjust Budget 1'!$B$8:$H$1107,7,FALSE)</f>
        <v>0</v>
      </c>
      <c r="K276" s="59">
        <f t="shared" si="26"/>
        <v>0</v>
      </c>
    </row>
    <row r="277" spans="1:11" hidden="1" x14ac:dyDescent="0.2">
      <c r="A277" t="s">
        <v>2306</v>
      </c>
      <c r="B277" t="s">
        <v>3016</v>
      </c>
      <c r="C277" s="57">
        <f>VLOOKUP(A277,'Original vs Adjsuted Budget'!$B$1:$H$1098,6,FALSE)</f>
        <v>0</v>
      </c>
      <c r="E277" s="59">
        <f t="shared" si="25"/>
        <v>0</v>
      </c>
      <c r="F277" s="57"/>
      <c r="G277" s="57">
        <f>VLOOKUP(A277,'Original vs Adjsuted Budget'!$B$1:$H$1098,7,FALSE)</f>
        <v>0</v>
      </c>
      <c r="I277" s="57">
        <f>VLOOKUP(A277,'Adjust Budget 1'!$B$8:$H$1107,7,FALSE)</f>
        <v>0</v>
      </c>
      <c r="K277" s="59">
        <f t="shared" si="26"/>
        <v>0</v>
      </c>
    </row>
    <row r="278" spans="1:11" hidden="1" x14ac:dyDescent="0.2">
      <c r="A278" t="s">
        <v>2308</v>
      </c>
      <c r="B278" t="s">
        <v>1572</v>
      </c>
      <c r="C278" s="57">
        <f>VLOOKUP(A278,'Original vs Adjsuted Budget'!$B$1:$H$1098,6,FALSE)</f>
        <v>0</v>
      </c>
      <c r="E278" s="59">
        <f t="shared" si="25"/>
        <v>0</v>
      </c>
      <c r="F278" s="57"/>
      <c r="G278" s="57">
        <f>VLOOKUP(A278,'Original vs Adjsuted Budget'!$B$1:$H$1098,7,FALSE)</f>
        <v>0</v>
      </c>
      <c r="I278" s="57">
        <f>VLOOKUP(A278,'Adjust Budget 1'!$B$8:$H$1107,7,FALSE)</f>
        <v>0</v>
      </c>
      <c r="K278" s="59">
        <f t="shared" si="26"/>
        <v>0</v>
      </c>
    </row>
    <row r="279" spans="1:11" hidden="1" x14ac:dyDescent="0.2">
      <c r="A279" t="s">
        <v>2309</v>
      </c>
      <c r="B279" t="s">
        <v>3017</v>
      </c>
      <c r="C279" s="57">
        <f>VLOOKUP(A279,'Original vs Adjsuted Budget'!$B$1:$H$1098,6,FALSE)</f>
        <v>0</v>
      </c>
      <c r="E279" s="59">
        <f t="shared" si="25"/>
        <v>0</v>
      </c>
      <c r="F279" s="57"/>
      <c r="G279" s="57">
        <f>VLOOKUP(A279,'Original vs Adjsuted Budget'!$B$1:$H$1098,7,FALSE)</f>
        <v>0</v>
      </c>
      <c r="I279" s="57">
        <f>VLOOKUP(A279,'Adjust Budget 1'!$B$8:$H$1107,7,FALSE)</f>
        <v>0</v>
      </c>
      <c r="K279" s="59">
        <f t="shared" si="26"/>
        <v>0</v>
      </c>
    </row>
    <row r="280" spans="1:11" hidden="1" x14ac:dyDescent="0.2">
      <c r="A280" t="s">
        <v>2311</v>
      </c>
      <c r="B280" t="s">
        <v>1670</v>
      </c>
      <c r="C280" s="57">
        <f>VLOOKUP(A280,'Original vs Adjsuted Budget'!$B$1:$H$1098,6,FALSE)</f>
        <v>0</v>
      </c>
      <c r="E280" s="59">
        <f t="shared" si="25"/>
        <v>0</v>
      </c>
      <c r="F280" s="57"/>
      <c r="G280" s="57">
        <f>VLOOKUP(A280,'Original vs Adjsuted Budget'!$B$1:$H$1098,7,FALSE)</f>
        <v>0</v>
      </c>
      <c r="I280" s="57">
        <f>VLOOKUP(A280,'Adjust Budget 1'!$B$8:$H$1107,7,FALSE)</f>
        <v>0</v>
      </c>
      <c r="K280" s="59">
        <f t="shared" si="26"/>
        <v>0</v>
      </c>
    </row>
    <row r="281" spans="1:11" hidden="1" x14ac:dyDescent="0.2">
      <c r="A281" t="s">
        <v>2312</v>
      </c>
      <c r="B281" t="s">
        <v>3018</v>
      </c>
      <c r="C281" s="57">
        <f>VLOOKUP(A281,'Original vs Adjsuted Budget'!$B$1:$H$1098,6,FALSE)</f>
        <v>0</v>
      </c>
      <c r="E281" s="59">
        <f t="shared" si="25"/>
        <v>0</v>
      </c>
      <c r="F281" s="57"/>
      <c r="G281" s="57">
        <f>VLOOKUP(A281,'Original vs Adjsuted Budget'!$B$1:$H$1098,7,FALSE)</f>
        <v>0</v>
      </c>
      <c r="I281" s="57">
        <f>VLOOKUP(A281,'Adjust Budget 1'!$B$8:$H$1107,7,FALSE)</f>
        <v>0</v>
      </c>
      <c r="K281" s="59">
        <f t="shared" si="26"/>
        <v>0</v>
      </c>
    </row>
    <row r="282" spans="1:11" hidden="1" x14ac:dyDescent="0.2">
      <c r="A282" t="s">
        <v>2316</v>
      </c>
      <c r="B282" t="s">
        <v>3021</v>
      </c>
      <c r="C282" s="57">
        <f>VLOOKUP(A282,'Original vs Adjsuted Budget'!$B$1:$H$1098,6,FALSE)</f>
        <v>0</v>
      </c>
      <c r="E282" s="59">
        <f t="shared" si="25"/>
        <v>0</v>
      </c>
      <c r="F282" s="57"/>
      <c r="G282" s="57">
        <f>VLOOKUP(A282,'Original vs Adjsuted Budget'!$B$1:$H$1098,7,FALSE)</f>
        <v>0</v>
      </c>
      <c r="I282" s="57">
        <f>VLOOKUP(A282,'Adjust Budget 1'!$B$8:$H$1107,7,FALSE)</f>
        <v>0</v>
      </c>
      <c r="K282" s="59">
        <f t="shared" si="26"/>
        <v>0</v>
      </c>
    </row>
    <row r="283" spans="1:11" hidden="1" x14ac:dyDescent="0.2">
      <c r="A283" t="s">
        <v>2319</v>
      </c>
      <c r="B283" t="s">
        <v>2320</v>
      </c>
      <c r="C283" s="57">
        <f>VLOOKUP(A283,'Original vs Adjsuted Budget'!$B$1:$H$1098,6,FALSE)</f>
        <v>0</v>
      </c>
      <c r="E283" s="59">
        <f t="shared" si="25"/>
        <v>0</v>
      </c>
      <c r="F283" s="57"/>
      <c r="G283" s="57">
        <f>VLOOKUP(A283,'Original vs Adjsuted Budget'!$B$1:$H$1098,7,FALSE)</f>
        <v>0</v>
      </c>
      <c r="I283" s="57">
        <f>VLOOKUP(A283,'Adjust Budget 1'!$B$8:$H$1107,7,FALSE)</f>
        <v>0</v>
      </c>
      <c r="K283" s="59">
        <f t="shared" si="26"/>
        <v>0</v>
      </c>
    </row>
    <row r="284" spans="1:11" hidden="1" x14ac:dyDescent="0.2">
      <c r="A284" t="s">
        <v>2322</v>
      </c>
      <c r="B284" t="s">
        <v>2323</v>
      </c>
      <c r="C284" s="57">
        <f>VLOOKUP(A284,'Original vs Adjsuted Budget'!$B$1:$H$1098,6,FALSE)</f>
        <v>0</v>
      </c>
      <c r="E284" s="59">
        <f t="shared" si="25"/>
        <v>0</v>
      </c>
      <c r="F284" s="57"/>
      <c r="G284" s="57">
        <f>VLOOKUP(A284,'Original vs Adjsuted Budget'!$B$1:$H$1098,7,FALSE)</f>
        <v>0</v>
      </c>
      <c r="I284" s="57">
        <f>VLOOKUP(A284,'Adjust Budget 1'!$B$8:$H$1107,7,FALSE)</f>
        <v>0</v>
      </c>
      <c r="K284" s="59">
        <f t="shared" si="26"/>
        <v>0</v>
      </c>
    </row>
    <row r="285" spans="1:11" hidden="1" x14ac:dyDescent="0.2">
      <c r="A285" t="s">
        <v>2324</v>
      </c>
      <c r="B285" t="s">
        <v>3024</v>
      </c>
      <c r="C285" s="57">
        <f>VLOOKUP(A285,'Original vs Adjsuted Budget'!$B$1:$H$1098,6,FALSE)</f>
        <v>0</v>
      </c>
      <c r="E285" s="59">
        <f t="shared" si="25"/>
        <v>0</v>
      </c>
      <c r="F285" s="57"/>
      <c r="G285" s="57">
        <f>VLOOKUP(A285,'Original vs Adjsuted Budget'!$B$1:$H$1098,7,FALSE)</f>
        <v>0</v>
      </c>
      <c r="I285" s="57">
        <f>VLOOKUP(A285,'Adjust Budget 1'!$B$8:$H$1107,7,FALSE)</f>
        <v>0</v>
      </c>
      <c r="K285" s="59">
        <f t="shared" si="26"/>
        <v>0</v>
      </c>
    </row>
    <row r="286" spans="1:11" hidden="1" x14ac:dyDescent="0.2">
      <c r="A286" t="s">
        <v>2326</v>
      </c>
      <c r="B286" t="s">
        <v>1603</v>
      </c>
      <c r="C286" s="57">
        <f>VLOOKUP(A286,'Original vs Adjsuted Budget'!$B$1:$H$1098,6,FALSE)</f>
        <v>0</v>
      </c>
      <c r="E286" s="59">
        <f t="shared" si="25"/>
        <v>0</v>
      </c>
      <c r="F286" s="57"/>
      <c r="G286" s="57">
        <f>VLOOKUP(A286,'Original vs Adjsuted Budget'!$B$1:$H$1098,7,FALSE)</f>
        <v>0</v>
      </c>
      <c r="I286" s="57">
        <f>VLOOKUP(A286,'Adjust Budget 1'!$B$8:$H$1107,7,FALSE)</f>
        <v>0</v>
      </c>
      <c r="K286" s="59">
        <f t="shared" si="26"/>
        <v>0</v>
      </c>
    </row>
    <row r="287" spans="1:11" hidden="1" x14ac:dyDescent="0.2">
      <c r="A287" t="s">
        <v>2327</v>
      </c>
      <c r="B287" t="s">
        <v>353</v>
      </c>
      <c r="C287" s="57">
        <f>VLOOKUP(A287,'Original vs Adjsuted Budget'!$B$1:$H$1098,6,FALSE)</f>
        <v>0</v>
      </c>
      <c r="E287" s="59">
        <f t="shared" si="25"/>
        <v>0</v>
      </c>
      <c r="F287" s="57"/>
      <c r="G287" s="57">
        <f>VLOOKUP(A287,'Original vs Adjsuted Budget'!$B$1:$H$1098,7,FALSE)</f>
        <v>0</v>
      </c>
      <c r="I287" s="57">
        <f>VLOOKUP(A287,'Adjust Budget 1'!$B$8:$H$1107,7,FALSE)</f>
        <v>0</v>
      </c>
      <c r="K287" s="59">
        <f t="shared" si="26"/>
        <v>0</v>
      </c>
    </row>
    <row r="288" spans="1:11" hidden="1" x14ac:dyDescent="0.2">
      <c r="A288" t="s">
        <v>2331</v>
      </c>
      <c r="B288" t="s">
        <v>2332</v>
      </c>
      <c r="C288" s="57">
        <f>VLOOKUP(A288,'Original vs Adjsuted Budget'!$B$1:$H$1098,6,FALSE)</f>
        <v>0</v>
      </c>
      <c r="E288" s="59">
        <f t="shared" si="25"/>
        <v>0</v>
      </c>
      <c r="F288" s="57"/>
      <c r="G288" s="57">
        <f>VLOOKUP(A288,'Original vs Adjsuted Budget'!$B$1:$H$1098,7,FALSE)</f>
        <v>0</v>
      </c>
      <c r="I288" s="57">
        <f>VLOOKUP(A288,'Adjust Budget 1'!$B$8:$H$1107,7,FALSE)</f>
        <v>0</v>
      </c>
      <c r="K288" s="59">
        <f t="shared" si="26"/>
        <v>0</v>
      </c>
    </row>
    <row r="289" spans="1:11" hidden="1" x14ac:dyDescent="0.2">
      <c r="A289" t="s">
        <v>2335</v>
      </c>
      <c r="B289" t="s">
        <v>3029</v>
      </c>
      <c r="C289" s="57">
        <f>VLOOKUP(A289,'Original vs Adjsuted Budget'!$B$1:$H$1098,6,FALSE)</f>
        <v>0</v>
      </c>
      <c r="E289" s="59">
        <f t="shared" si="25"/>
        <v>0</v>
      </c>
      <c r="F289" s="57"/>
      <c r="G289" s="57">
        <f>VLOOKUP(A289,'Original vs Adjsuted Budget'!$B$1:$H$1098,7,FALSE)</f>
        <v>0</v>
      </c>
      <c r="I289" s="57">
        <f>VLOOKUP(A289,'Adjust Budget 1'!$B$8:$H$1107,7,FALSE)</f>
        <v>0</v>
      </c>
      <c r="K289" s="59">
        <f t="shared" si="26"/>
        <v>0</v>
      </c>
    </row>
    <row r="290" spans="1:11" x14ac:dyDescent="0.2">
      <c r="A290" t="s">
        <v>1271</v>
      </c>
      <c r="B290" t="s">
        <v>3004</v>
      </c>
      <c r="C290" s="57">
        <f>VLOOKUP(A290,'Original vs Adjsuted Budget'!$B$1:$H$1098,6,FALSE)</f>
        <v>40520</v>
      </c>
      <c r="E290" s="59">
        <f t="shared" si="25"/>
        <v>-32918.901599999997</v>
      </c>
      <c r="F290" s="57"/>
      <c r="G290" s="57">
        <f>VLOOKUP(A290,'Original vs Adjsuted Budget'!$B$1:$H$1098,7,FALSE)</f>
        <v>7601.0983999999999</v>
      </c>
      <c r="I290" s="57">
        <f>VLOOKUP(A290,'Adjust Budget 1'!$B$8:$H$1107,7,FALSE)</f>
        <v>3762.92</v>
      </c>
      <c r="K290" s="59">
        <f t="shared" si="26"/>
        <v>3838.1783999999998</v>
      </c>
    </row>
    <row r="291" spans="1:11" x14ac:dyDescent="0.2">
      <c r="A291" t="s">
        <v>1272</v>
      </c>
      <c r="B291" t="s">
        <v>3005</v>
      </c>
      <c r="C291" s="57">
        <f>VLOOKUP(A291,'Original vs Adjsuted Budget'!$B$1:$H$1098,6,FALSE)</f>
        <v>50</v>
      </c>
      <c r="E291" s="59">
        <f t="shared" si="25"/>
        <v>6618.6462000000001</v>
      </c>
      <c r="F291" s="57"/>
      <c r="G291" s="57">
        <f>VLOOKUP(A291,'Original vs Adjsuted Budget'!$B$1:$H$1098,7,FALSE)</f>
        <v>6668.6462000000001</v>
      </c>
      <c r="I291" s="57">
        <f>VLOOKUP(A291,'Adjust Budget 1'!$B$8:$H$1107,7,FALSE)</f>
        <v>3301.31</v>
      </c>
      <c r="K291" s="59">
        <f t="shared" si="26"/>
        <v>3367.3362000000002</v>
      </c>
    </row>
    <row r="292" spans="1:11" x14ac:dyDescent="0.2">
      <c r="A292" t="s">
        <v>1273</v>
      </c>
      <c r="B292" t="s">
        <v>3006</v>
      </c>
      <c r="C292" s="57">
        <f>VLOOKUP(A292,'Original vs Adjsuted Budget'!$B$1:$H$1098,6,FALSE)</f>
        <v>8810</v>
      </c>
      <c r="E292" s="59">
        <f t="shared" si="25"/>
        <v>-8810</v>
      </c>
      <c r="F292" s="57"/>
      <c r="G292" s="57">
        <f>VLOOKUP(A292,'Original vs Adjsuted Budget'!$B$1:$H$1098,7,FALSE)</f>
        <v>0</v>
      </c>
      <c r="I292" s="57">
        <f>VLOOKUP(A292,'Adjust Budget 1'!$B$8:$H$1107,7,FALSE)</f>
        <v>0</v>
      </c>
      <c r="K292" s="59">
        <f t="shared" si="26"/>
        <v>0</v>
      </c>
    </row>
    <row r="293" spans="1:11" x14ac:dyDescent="0.2">
      <c r="A293" t="s">
        <v>1274</v>
      </c>
      <c r="B293" t="s">
        <v>1706</v>
      </c>
      <c r="C293" s="57">
        <f>VLOOKUP(A293,'Original vs Adjsuted Budget'!$B$1:$H$1098,6,FALSE)</f>
        <v>6420</v>
      </c>
      <c r="E293" s="59">
        <f t="shared" si="25"/>
        <v>-6420</v>
      </c>
      <c r="F293" s="57"/>
      <c r="G293" s="57">
        <f>VLOOKUP(A293,'Original vs Adjsuted Budget'!$B$1:$H$1098,7,FALSE)</f>
        <v>0</v>
      </c>
      <c r="I293" s="57">
        <f>VLOOKUP(A293,'Adjust Budget 1'!$B$8:$H$1107,7,FALSE)</f>
        <v>0</v>
      </c>
      <c r="K293" s="59">
        <f t="shared" si="26"/>
        <v>0</v>
      </c>
    </row>
    <row r="294" spans="1:11" x14ac:dyDescent="0.2">
      <c r="A294" t="s">
        <v>1275</v>
      </c>
      <c r="B294" t="s">
        <v>1707</v>
      </c>
      <c r="C294" s="57">
        <f>VLOOKUP(A294,'Original vs Adjsuted Budget'!$B$1:$H$1098,6,FALSE)</f>
        <v>960</v>
      </c>
      <c r="E294" s="59">
        <f t="shared" si="25"/>
        <v>-421.26600000000008</v>
      </c>
      <c r="F294" s="57"/>
      <c r="G294" s="57">
        <f>VLOOKUP(A294,'Original vs Adjsuted Budget'!$B$1:$H$1098,7,FALSE)</f>
        <v>538.73399999999992</v>
      </c>
      <c r="I294" s="57">
        <f>VLOOKUP(A294,'Adjust Budget 1'!$B$8:$H$1107,7,FALSE)</f>
        <v>266.7</v>
      </c>
      <c r="K294" s="59">
        <f t="shared" si="26"/>
        <v>272.03399999999993</v>
      </c>
    </row>
    <row r="295" spans="1:11" x14ac:dyDescent="0.2">
      <c r="A295" t="s">
        <v>1276</v>
      </c>
      <c r="B295" t="s">
        <v>1708</v>
      </c>
      <c r="C295" s="57">
        <f>VLOOKUP(A295,'Original vs Adjsuted Budget'!$B$1:$H$1098,6,FALSE)</f>
        <v>550</v>
      </c>
      <c r="E295" s="59">
        <f t="shared" si="25"/>
        <v>-242.15199999999999</v>
      </c>
      <c r="F295" s="57"/>
      <c r="G295" s="57">
        <f>VLOOKUP(A295,'Original vs Adjsuted Budget'!$B$1:$H$1098,7,FALSE)</f>
        <v>307.84800000000001</v>
      </c>
      <c r="I295" s="57">
        <f>VLOOKUP(A295,'Adjust Budget 1'!$B$8:$H$1107,7,FALSE)</f>
        <v>152.4</v>
      </c>
      <c r="K295" s="59">
        <f t="shared" si="26"/>
        <v>155.44800000000001</v>
      </c>
    </row>
    <row r="296" spans="1:11" x14ac:dyDescent="0.2">
      <c r="A296" t="s">
        <v>1277</v>
      </c>
      <c r="B296" t="s">
        <v>1709</v>
      </c>
      <c r="C296" s="57">
        <f>VLOOKUP(A296,'Original vs Adjsuted Budget'!$B$1:$H$1098,6,FALSE)</f>
        <v>6940</v>
      </c>
      <c r="E296" s="59">
        <f t="shared" ref="E296:E322" si="27">G296-C296</f>
        <v>-685.63560000000052</v>
      </c>
      <c r="F296" s="57"/>
      <c r="G296" s="57">
        <f>VLOOKUP(A296,'Original vs Adjsuted Budget'!$B$1:$H$1098,7,FALSE)</f>
        <v>6254.3643999999995</v>
      </c>
      <c r="I296" s="57">
        <f>VLOOKUP(A296,'Adjust Budget 1'!$B$8:$H$1107,7,FALSE)</f>
        <v>3096.22</v>
      </c>
      <c r="K296" s="59">
        <f t="shared" ref="K296:K322" si="28">G296-I296</f>
        <v>3158.1443999999997</v>
      </c>
    </row>
    <row r="297" spans="1:11" x14ac:dyDescent="0.2">
      <c r="A297" t="s">
        <v>1278</v>
      </c>
      <c r="B297" t="s">
        <v>1710</v>
      </c>
      <c r="C297" s="57">
        <f>VLOOKUP(A297,'Original vs Adjsuted Budget'!$B$1:$H$1098,6,FALSE)</f>
        <v>2880</v>
      </c>
      <c r="E297" s="59">
        <f t="shared" si="27"/>
        <v>252.27260000000024</v>
      </c>
      <c r="F297" s="57"/>
      <c r="G297" s="57">
        <f>VLOOKUP(A297,'Original vs Adjsuted Budget'!$B$1:$H$1098,7,FALSE)</f>
        <v>3132.2726000000002</v>
      </c>
      <c r="I297" s="57">
        <f>VLOOKUP(A297,'Adjust Budget 1'!$B$8:$H$1107,7,FALSE)</f>
        <v>1550.63</v>
      </c>
      <c r="K297" s="59">
        <f t="shared" si="28"/>
        <v>1581.6426000000001</v>
      </c>
    </row>
    <row r="298" spans="1:11" x14ac:dyDescent="0.2">
      <c r="A298" t="s">
        <v>1279</v>
      </c>
      <c r="B298" t="s">
        <v>3008</v>
      </c>
      <c r="C298" s="57">
        <f>VLOOKUP(A298,'Original vs Adjsuted Budget'!$B$1:$H$1098,6,FALSE)</f>
        <v>29990</v>
      </c>
      <c r="E298" s="59">
        <f t="shared" si="27"/>
        <v>-1408.6159999999982</v>
      </c>
      <c r="F298" s="57"/>
      <c r="G298" s="57">
        <f>VLOOKUP(A298,'Original vs Adjsuted Budget'!$B$1:$H$1098,7,FALSE)</f>
        <v>28581.384000000002</v>
      </c>
      <c r="I298" s="57">
        <f>VLOOKUP(A298,'Adjust Budget 1'!$B$8:$H$1107,7,FALSE)</f>
        <v>14149.2</v>
      </c>
      <c r="K298" s="59">
        <f t="shared" si="28"/>
        <v>14432.184000000001</v>
      </c>
    </row>
    <row r="299" spans="1:11" x14ac:dyDescent="0.2">
      <c r="A299" t="s">
        <v>1280</v>
      </c>
      <c r="B299" t="s">
        <v>1711</v>
      </c>
      <c r="C299" s="57">
        <f>VLOOKUP(A299,'Original vs Adjsuted Budget'!$B$1:$H$1098,6,FALSE)</f>
        <v>9540</v>
      </c>
      <c r="E299" s="59">
        <f t="shared" si="27"/>
        <v>-1737.1439999999993</v>
      </c>
      <c r="F299" s="57"/>
      <c r="G299" s="57">
        <f>VLOOKUP(A299,'Original vs Adjsuted Budget'!$B$1:$H$1098,7,FALSE)</f>
        <v>7802.8560000000007</v>
      </c>
      <c r="I299" s="57">
        <f>VLOOKUP(A299,'Adjust Budget 1'!$B$8:$H$1107,7,FALSE)</f>
        <v>3862.8</v>
      </c>
      <c r="K299" s="59">
        <f t="shared" si="28"/>
        <v>3940.0560000000005</v>
      </c>
    </row>
    <row r="300" spans="1:11" x14ac:dyDescent="0.2">
      <c r="A300" t="s">
        <v>1281</v>
      </c>
      <c r="B300" t="s">
        <v>3009</v>
      </c>
      <c r="C300" s="57">
        <f>VLOOKUP(A300,'Original vs Adjsuted Budget'!$B$1:$H$1098,6,FALSE)</f>
        <v>104640</v>
      </c>
      <c r="E300" s="59">
        <f t="shared" si="27"/>
        <v>2904.3960000000079</v>
      </c>
      <c r="F300" s="57"/>
      <c r="G300" s="57">
        <f>VLOOKUP(A300,'Original vs Adjsuted Budget'!$B$1:$H$1098,7,FALSE)</f>
        <v>107544.39600000001</v>
      </c>
      <c r="I300" s="57">
        <f>VLOOKUP(A300,'Adjust Budget 1'!$B$8:$H$1107,7,FALSE)</f>
        <v>53239.8</v>
      </c>
      <c r="K300" s="59">
        <f t="shared" si="28"/>
        <v>54304.596000000005</v>
      </c>
    </row>
    <row r="301" spans="1:11" x14ac:dyDescent="0.2">
      <c r="A301" t="s">
        <v>1282</v>
      </c>
      <c r="B301" t="s">
        <v>3010</v>
      </c>
      <c r="C301" s="57">
        <f>VLOOKUP(A301,'Original vs Adjsuted Budget'!$B$1:$H$1098,6,FALSE)</f>
        <v>50110</v>
      </c>
      <c r="E301" s="59">
        <f t="shared" si="27"/>
        <v>7087.8755999999994</v>
      </c>
      <c r="F301" s="57"/>
      <c r="G301" s="57">
        <f>VLOOKUP(A301,'Original vs Adjsuted Budget'!$B$1:$H$1098,7,FALSE)</f>
        <v>57197.875599999999</v>
      </c>
      <c r="I301" s="57">
        <f>VLOOKUP(A301,'Adjust Budget 1'!$B$8:$H$1107,7,FALSE)</f>
        <v>28315.78</v>
      </c>
      <c r="K301" s="59">
        <f t="shared" si="28"/>
        <v>28882.095600000001</v>
      </c>
    </row>
    <row r="302" spans="1:11" x14ac:dyDescent="0.2">
      <c r="A302" t="s">
        <v>1283</v>
      </c>
      <c r="B302" t="s">
        <v>3011</v>
      </c>
      <c r="C302" s="57">
        <f>VLOOKUP(A302,'Original vs Adjsuted Budget'!$B$1:$H$1098,6,FALSE)</f>
        <v>6230</v>
      </c>
      <c r="E302" s="59">
        <f t="shared" si="27"/>
        <v>64.845200000000659</v>
      </c>
      <c r="F302" s="57"/>
      <c r="G302" s="57">
        <f>VLOOKUP(A302,'Original vs Adjsuted Budget'!$B$1:$H$1098,7,FALSE)</f>
        <v>6294.8452000000007</v>
      </c>
      <c r="I302" s="57">
        <f>VLOOKUP(A302,'Adjust Budget 1'!$B$8:$H$1107,7,FALSE)</f>
        <v>3116.26</v>
      </c>
      <c r="K302" s="59">
        <f t="shared" si="28"/>
        <v>3178.5852000000004</v>
      </c>
    </row>
    <row r="303" spans="1:11" x14ac:dyDescent="0.2">
      <c r="A303" t="s">
        <v>1284</v>
      </c>
      <c r="B303" t="s">
        <v>3012</v>
      </c>
      <c r="C303" s="57">
        <f>VLOOKUP(A303,'Original vs Adjsuted Budget'!$B$1:$H$1098,6,FALSE)</f>
        <v>3040</v>
      </c>
      <c r="E303" s="59">
        <f t="shared" si="27"/>
        <v>305.64519999999993</v>
      </c>
      <c r="F303" s="57"/>
      <c r="G303" s="57">
        <f>VLOOKUP(A303,'Original vs Adjsuted Budget'!$B$1:$H$1098,7,FALSE)</f>
        <v>3345.6451999999999</v>
      </c>
      <c r="I303" s="57">
        <f>VLOOKUP(A303,'Adjust Budget 1'!$B$8:$H$1107,7,FALSE)</f>
        <v>1656.26</v>
      </c>
      <c r="K303" s="59">
        <f t="shared" si="28"/>
        <v>1689.3851999999999</v>
      </c>
    </row>
    <row r="304" spans="1:11" x14ac:dyDescent="0.2">
      <c r="A304" t="s">
        <v>1285</v>
      </c>
      <c r="B304" t="s">
        <v>3013</v>
      </c>
      <c r="C304" s="57">
        <f>VLOOKUP(A304,'Original vs Adjsuted Budget'!$B$1:$H$1098,6,FALSE)</f>
        <v>2683068</v>
      </c>
      <c r="E304" s="59">
        <f t="shared" si="27"/>
        <v>0</v>
      </c>
      <c r="F304" s="57"/>
      <c r="G304" s="57">
        <f>VLOOKUP(A304,'Original vs Adjsuted Budget'!$B$1:$H$1098,7,FALSE)</f>
        <v>2683068</v>
      </c>
      <c r="I304" s="57">
        <f>VLOOKUP(A304,'Adjust Budget 1'!$B$8:$H$1107,7,FALSE)</f>
        <v>81408.36</v>
      </c>
      <c r="K304" s="59">
        <f t="shared" si="28"/>
        <v>2601659.64</v>
      </c>
    </row>
    <row r="305" spans="1:11" x14ac:dyDescent="0.2">
      <c r="A305" t="s">
        <v>1286</v>
      </c>
      <c r="B305" t="s">
        <v>1712</v>
      </c>
      <c r="C305" s="57">
        <f>VLOOKUP(A305,'Original vs Adjsuted Budget'!$B$1:$H$1098,6,FALSE)</f>
        <v>25000</v>
      </c>
      <c r="E305" s="59">
        <f t="shared" si="27"/>
        <v>-25000</v>
      </c>
      <c r="F305" s="57"/>
      <c r="G305" s="57">
        <f>VLOOKUP(A305,'Original vs Adjsuted Budget'!$B$1:$H$1098,7,FALSE)</f>
        <v>0</v>
      </c>
      <c r="I305" s="57">
        <f>VLOOKUP(A305,'Adjust Budget 1'!$B$8:$H$1107,7,FALSE)</f>
        <v>0</v>
      </c>
      <c r="K305" s="59">
        <f t="shared" si="28"/>
        <v>0</v>
      </c>
    </row>
    <row r="306" spans="1:11" x14ac:dyDescent="0.2">
      <c r="A306" t="s">
        <v>1287</v>
      </c>
      <c r="B306" t="s">
        <v>3019</v>
      </c>
      <c r="C306" s="57">
        <f>VLOOKUP(A306,'Original vs Adjsuted Budget'!$B$1:$H$1098,6,FALSE)</f>
        <v>8600</v>
      </c>
      <c r="E306" s="59">
        <f t="shared" si="27"/>
        <v>0</v>
      </c>
      <c r="F306" s="57"/>
      <c r="G306" s="57">
        <f>VLOOKUP(A306,'Original vs Adjsuted Budget'!$B$1:$H$1098,7,FALSE)</f>
        <v>8600</v>
      </c>
      <c r="I306" s="57">
        <f>VLOOKUP(A306,'Adjust Budget 1'!$B$8:$H$1107,7,FALSE)</f>
        <v>0</v>
      </c>
      <c r="K306" s="59">
        <f t="shared" si="28"/>
        <v>8600</v>
      </c>
    </row>
    <row r="307" spans="1:11" x14ac:dyDescent="0.2">
      <c r="A307" t="s">
        <v>1288</v>
      </c>
      <c r="B307" t="s">
        <v>3020</v>
      </c>
      <c r="C307" s="57">
        <f>VLOOKUP(A307,'Original vs Adjsuted Budget'!$B$1:$H$1098,6,FALSE)</f>
        <v>1190</v>
      </c>
      <c r="E307" s="59">
        <f t="shared" si="27"/>
        <v>-1190</v>
      </c>
      <c r="F307" s="57"/>
      <c r="G307" s="57">
        <f>VLOOKUP(A307,'Original vs Adjsuted Budget'!$B$1:$H$1098,7,FALSE)</f>
        <v>0</v>
      </c>
      <c r="I307" s="57">
        <f>VLOOKUP(A307,'Adjust Budget 1'!$B$8:$H$1107,7,FALSE)</f>
        <v>0</v>
      </c>
      <c r="K307" s="59">
        <f t="shared" si="28"/>
        <v>0</v>
      </c>
    </row>
    <row r="308" spans="1:11" x14ac:dyDescent="0.2">
      <c r="A308" t="s">
        <v>1289</v>
      </c>
      <c r="B308" t="s">
        <v>3022</v>
      </c>
      <c r="C308" s="57">
        <f>VLOOKUP(A308,'Original vs Adjsuted Budget'!$B$1:$H$1098,6,FALSE)</f>
        <v>120000</v>
      </c>
      <c r="E308" s="59">
        <f t="shared" si="27"/>
        <v>0</v>
      </c>
      <c r="F308" s="57"/>
      <c r="G308" s="57">
        <f>VLOOKUP(A308,'Original vs Adjsuted Budget'!$B$1:$H$1098,7,FALSE)</f>
        <v>120000</v>
      </c>
      <c r="I308" s="57">
        <f>VLOOKUP(A308,'Adjust Budget 1'!$B$8:$H$1107,7,FALSE)</f>
        <v>0</v>
      </c>
      <c r="K308" s="59">
        <f t="shared" si="28"/>
        <v>120000</v>
      </c>
    </row>
    <row r="309" spans="1:11" x14ac:dyDescent="0.2">
      <c r="A309" t="s">
        <v>1290</v>
      </c>
      <c r="B309" t="s">
        <v>1713</v>
      </c>
      <c r="C309" s="57">
        <f>VLOOKUP(A309,'Original vs Adjsuted Budget'!$B$1:$H$1098,6,FALSE)</f>
        <v>218530</v>
      </c>
      <c r="E309" s="59">
        <f t="shared" si="27"/>
        <v>-218530</v>
      </c>
      <c r="F309" s="57"/>
      <c r="G309" s="57">
        <f>VLOOKUP(A309,'Original vs Adjsuted Budget'!$B$1:$H$1098,7,FALSE)</f>
        <v>0</v>
      </c>
      <c r="I309" s="57">
        <f>VLOOKUP(A309,'Adjust Budget 1'!$B$8:$H$1107,7,FALSE)</f>
        <v>839880.59</v>
      </c>
      <c r="K309" s="59">
        <f t="shared" si="28"/>
        <v>-839880.59</v>
      </c>
    </row>
    <row r="310" spans="1:11" x14ac:dyDescent="0.2">
      <c r="A310" t="s">
        <v>1291</v>
      </c>
      <c r="B310" t="s">
        <v>3023</v>
      </c>
      <c r="C310" s="57">
        <f>VLOOKUP(A310,'Original vs Adjsuted Budget'!$B$1:$H$1098,6,FALSE)</f>
        <v>10000</v>
      </c>
      <c r="E310" s="59">
        <f t="shared" si="27"/>
        <v>0</v>
      </c>
      <c r="F310" s="57"/>
      <c r="G310" s="57">
        <f>VLOOKUP(A310,'Original vs Adjsuted Budget'!$B$1:$H$1098,7,FALSE)</f>
        <v>10000</v>
      </c>
      <c r="I310" s="57">
        <f>VLOOKUP(A310,'Adjust Budget 1'!$B$8:$H$1107,7,FALSE)</f>
        <v>0</v>
      </c>
      <c r="K310" s="59">
        <f t="shared" si="28"/>
        <v>10000</v>
      </c>
    </row>
    <row r="311" spans="1:11" x14ac:dyDescent="0.2">
      <c r="A311" t="s">
        <v>1292</v>
      </c>
      <c r="B311" t="s">
        <v>1714</v>
      </c>
      <c r="C311" s="57">
        <f>VLOOKUP(A311,'Original vs Adjsuted Budget'!$B$1:$H$1098,6,FALSE)</f>
        <v>86400</v>
      </c>
      <c r="E311" s="59">
        <f t="shared" si="27"/>
        <v>-1400</v>
      </c>
      <c r="F311" s="57"/>
      <c r="G311" s="57">
        <f>VLOOKUP(A311,'Original vs Adjsuted Budget'!$B$1:$H$1098,7,FALSE)</f>
        <v>85000</v>
      </c>
      <c r="I311" s="57">
        <f>VLOOKUP(A311,'Adjust Budget 1'!$B$8:$H$1107,7,FALSE)</f>
        <v>0</v>
      </c>
      <c r="K311" s="59">
        <f t="shared" si="28"/>
        <v>85000</v>
      </c>
    </row>
    <row r="312" spans="1:11" x14ac:dyDescent="0.2">
      <c r="A312" t="s">
        <v>1293</v>
      </c>
      <c r="B312" t="s">
        <v>1715</v>
      </c>
      <c r="C312" s="57">
        <f>VLOOKUP(A312,'Original vs Adjsuted Budget'!$B$1:$H$1098,6,FALSE)</f>
        <v>27730</v>
      </c>
      <c r="E312" s="59">
        <f t="shared" si="27"/>
        <v>-730</v>
      </c>
      <c r="F312" s="57"/>
      <c r="G312" s="57">
        <f>VLOOKUP(A312,'Original vs Adjsuted Budget'!$B$1:$H$1098,7,FALSE)</f>
        <v>27000</v>
      </c>
      <c r="I312" s="57">
        <f>VLOOKUP(A312,'Adjust Budget 1'!$B$8:$H$1107,7,FALSE)</f>
        <v>0</v>
      </c>
      <c r="K312" s="59">
        <f t="shared" si="28"/>
        <v>27000</v>
      </c>
    </row>
    <row r="313" spans="1:11" x14ac:dyDescent="0.2">
      <c r="A313" t="s">
        <v>1294</v>
      </c>
      <c r="B313" t="s">
        <v>1716</v>
      </c>
      <c r="C313" s="57">
        <f>VLOOKUP(A313,'Original vs Adjsuted Budget'!$B$1:$H$1098,6,FALSE)</f>
        <v>1260</v>
      </c>
      <c r="E313" s="59">
        <f t="shared" si="27"/>
        <v>-1260</v>
      </c>
      <c r="F313" s="57"/>
      <c r="G313" s="57">
        <f>VLOOKUP(A313,'Original vs Adjsuted Budget'!$B$1:$H$1098,7,FALSE)</f>
        <v>0</v>
      </c>
      <c r="I313" s="57">
        <f>VLOOKUP(A313,'Adjust Budget 1'!$B$8:$H$1107,7,FALSE)</f>
        <v>0</v>
      </c>
      <c r="K313" s="59">
        <f t="shared" si="28"/>
        <v>0</v>
      </c>
    </row>
    <row r="314" spans="1:11" x14ac:dyDescent="0.2">
      <c r="A314" t="s">
        <v>1295</v>
      </c>
      <c r="B314" t="s">
        <v>3025</v>
      </c>
      <c r="C314" s="57">
        <f>VLOOKUP(A314,'Original vs Adjsuted Budget'!$B$1:$H$1098,6,FALSE)</f>
        <v>67850</v>
      </c>
      <c r="E314" s="59">
        <f t="shared" si="27"/>
        <v>0</v>
      </c>
      <c r="F314" s="57"/>
      <c r="G314" s="57">
        <f>VLOOKUP(A314,'Original vs Adjsuted Budget'!$B$1:$H$1098,7,FALSE)</f>
        <v>67850</v>
      </c>
      <c r="I314" s="57">
        <f>VLOOKUP(A314,'Adjust Budget 1'!$B$8:$H$1107,7,FALSE)</f>
        <v>0</v>
      </c>
      <c r="K314" s="59">
        <f t="shared" si="28"/>
        <v>67850</v>
      </c>
    </row>
    <row r="315" spans="1:11" x14ac:dyDescent="0.2">
      <c r="A315" t="s">
        <v>1296</v>
      </c>
      <c r="B315" t="s">
        <v>3026</v>
      </c>
      <c r="C315" s="57">
        <f>VLOOKUP(A315,'Original vs Adjsuted Budget'!$B$1:$H$1098,6,FALSE)</f>
        <v>110</v>
      </c>
      <c r="E315" s="59">
        <f t="shared" si="27"/>
        <v>0</v>
      </c>
      <c r="F315" s="57"/>
      <c r="G315" s="57">
        <f>VLOOKUP(A315,'Original vs Adjsuted Budget'!$B$1:$H$1098,7,FALSE)</f>
        <v>110</v>
      </c>
      <c r="I315" s="57">
        <f>VLOOKUP(A315,'Adjust Budget 1'!$B$8:$H$1107,7,FALSE)</f>
        <v>0</v>
      </c>
      <c r="K315" s="59">
        <f t="shared" si="28"/>
        <v>110</v>
      </c>
    </row>
    <row r="316" spans="1:11" x14ac:dyDescent="0.2">
      <c r="A316" t="s">
        <v>1297</v>
      </c>
      <c r="B316" t="s">
        <v>2905</v>
      </c>
      <c r="C316" s="57">
        <f>VLOOKUP(A316,'Original vs Adjsuted Budget'!$B$1:$H$1098,6,FALSE)</f>
        <v>8170</v>
      </c>
      <c r="E316" s="59">
        <f t="shared" si="27"/>
        <v>0</v>
      </c>
      <c r="F316" s="57"/>
      <c r="G316" s="57">
        <f>VLOOKUP(A316,'Original vs Adjsuted Budget'!$B$1:$H$1098,7,FALSE)</f>
        <v>8170</v>
      </c>
      <c r="I316" s="57">
        <f>VLOOKUP(A316,'Adjust Budget 1'!$B$8:$H$1107,7,FALSE)</f>
        <v>0</v>
      </c>
      <c r="K316" s="59">
        <f t="shared" si="28"/>
        <v>8170</v>
      </c>
    </row>
    <row r="317" spans="1:11" x14ac:dyDescent="0.2">
      <c r="A317" t="s">
        <v>1298</v>
      </c>
      <c r="B317" t="s">
        <v>2905</v>
      </c>
      <c r="C317" s="57">
        <f>VLOOKUP(A317,'Original vs Adjsuted Budget'!$B$1:$H$1098,6,FALSE)</f>
        <v>5930</v>
      </c>
      <c r="E317" s="59">
        <f t="shared" si="27"/>
        <v>0</v>
      </c>
      <c r="F317" s="57"/>
      <c r="G317" s="57">
        <f>VLOOKUP(A317,'Original vs Adjsuted Budget'!$B$1:$H$1098,7,FALSE)</f>
        <v>5930</v>
      </c>
      <c r="I317" s="57">
        <f>VLOOKUP(A317,'Adjust Budget 1'!$B$8:$H$1107,7,FALSE)</f>
        <v>0</v>
      </c>
      <c r="K317" s="59">
        <f t="shared" si="28"/>
        <v>5930</v>
      </c>
    </row>
    <row r="318" spans="1:11" x14ac:dyDescent="0.2">
      <c r="A318" t="s">
        <v>1299</v>
      </c>
      <c r="B318" t="s">
        <v>3027</v>
      </c>
      <c r="C318" s="57">
        <f>VLOOKUP(A318,'Original vs Adjsuted Budget'!$B$1:$H$1098,6,FALSE)</f>
        <v>-330</v>
      </c>
      <c r="E318" s="59">
        <f t="shared" si="27"/>
        <v>180.88</v>
      </c>
      <c r="F318" s="57"/>
      <c r="G318" s="57">
        <f>VLOOKUP(A318,'Original vs Adjsuted Budget'!$B$1:$H$1098,7,FALSE)</f>
        <v>-149.12</v>
      </c>
      <c r="I318" s="57">
        <f>VLOOKUP(A318,'Adjust Budget 1'!$B$8:$H$1107,7,FALSE)</f>
        <v>-74.56</v>
      </c>
      <c r="K318" s="59">
        <f t="shared" si="28"/>
        <v>-74.56</v>
      </c>
    </row>
    <row r="319" spans="1:11" x14ac:dyDescent="0.2">
      <c r="A319" t="s">
        <v>1300</v>
      </c>
      <c r="B319" t="s">
        <v>1717</v>
      </c>
      <c r="C319" s="57">
        <f>VLOOKUP(A319,'Original vs Adjsuted Budget'!$B$1:$H$1098,6,FALSE)</f>
        <v>-550</v>
      </c>
      <c r="E319" s="59">
        <f t="shared" si="27"/>
        <v>550</v>
      </c>
      <c r="F319" s="57"/>
      <c r="G319" s="57">
        <f>VLOOKUP(A319,'Original vs Adjsuted Budget'!$B$1:$H$1098,7,FALSE)</f>
        <v>0</v>
      </c>
      <c r="I319" s="57">
        <f>VLOOKUP(A319,'Adjust Budget 1'!$B$8:$H$1107,7,FALSE)</f>
        <v>0</v>
      </c>
      <c r="K319" s="59">
        <f t="shared" si="28"/>
        <v>0</v>
      </c>
    </row>
    <row r="320" spans="1:11" x14ac:dyDescent="0.2">
      <c r="A320" t="s">
        <v>1301</v>
      </c>
      <c r="B320" t="s">
        <v>1718</v>
      </c>
      <c r="C320" s="57">
        <f>VLOOKUP(A320,'Original vs Adjsuted Budget'!$B$1:$H$1098,6,FALSE)</f>
        <v>-1470220</v>
      </c>
      <c r="E320" s="59">
        <f t="shared" si="27"/>
        <v>687900.15</v>
      </c>
      <c r="F320" s="57"/>
      <c r="G320" s="57">
        <f>VLOOKUP(A320,'Original vs Adjsuted Budget'!$B$1:$H$1098,7,FALSE)</f>
        <v>-782319.85</v>
      </c>
      <c r="I320" s="57">
        <f>VLOOKUP(A320,'Adjust Budget 1'!$B$8:$H$1107,7,FALSE)</f>
        <v>0</v>
      </c>
      <c r="K320" s="59">
        <f t="shared" si="28"/>
        <v>-782319.85</v>
      </c>
    </row>
    <row r="321" spans="1:11" x14ac:dyDescent="0.2">
      <c r="A321" t="s">
        <v>1302</v>
      </c>
      <c r="B321" t="s">
        <v>1719</v>
      </c>
      <c r="C321" s="57">
        <f>VLOOKUP(A321,'Original vs Adjsuted Budget'!$B$1:$H$1098,6,FALSE)</f>
        <v>-552100</v>
      </c>
      <c r="E321" s="59">
        <f t="shared" si="27"/>
        <v>552100</v>
      </c>
      <c r="F321" s="57"/>
      <c r="G321" s="57">
        <f>VLOOKUP(A321,'Original vs Adjsuted Budget'!$B$1:$H$1098,7,FALSE)</f>
        <v>0</v>
      </c>
      <c r="I321" s="57">
        <f>VLOOKUP(A321,'Adjust Budget 1'!$B$8:$H$1107,7,FALSE)</f>
        <v>0</v>
      </c>
      <c r="K321" s="59">
        <f t="shared" si="28"/>
        <v>0</v>
      </c>
    </row>
    <row r="322" spans="1:11" x14ac:dyDescent="0.2">
      <c r="A322" t="s">
        <v>1303</v>
      </c>
      <c r="B322" t="s">
        <v>3028</v>
      </c>
      <c r="C322" s="57">
        <f>VLOOKUP(A322,'Original vs Adjsuted Budget'!$B$1:$H$1098,6,FALSE)</f>
        <v>-2683068</v>
      </c>
      <c r="E322" s="59">
        <f t="shared" si="27"/>
        <v>0</v>
      </c>
      <c r="F322" s="57"/>
      <c r="G322" s="57">
        <f>VLOOKUP(A322,'Original vs Adjsuted Budget'!$B$1:$H$1098,7,FALSE)</f>
        <v>-2683068</v>
      </c>
      <c r="I322" s="57">
        <f>VLOOKUP(A322,'Adjust Budget 1'!$B$8:$H$1107,7,FALSE)</f>
        <v>0</v>
      </c>
      <c r="K322" s="59">
        <f t="shared" si="28"/>
        <v>-2683068</v>
      </c>
    </row>
    <row r="323" spans="1:11" x14ac:dyDescent="0.2">
      <c r="A323" s="71"/>
      <c r="B323" s="71" t="s">
        <v>2908</v>
      </c>
      <c r="C323" s="72">
        <f>SUM(C264:C322)</f>
        <v>-220170</v>
      </c>
      <c r="D323" s="72">
        <f>SUM(D264:D322)</f>
        <v>0</v>
      </c>
      <c r="E323" s="72">
        <f>SUM(E264:E322)</f>
        <v>922650.71880000003</v>
      </c>
      <c r="F323" s="72"/>
      <c r="G323" s="72">
        <f t="shared" ref="G323" si="29">SUM(G264:G322)</f>
        <v>702480.71879999945</v>
      </c>
      <c r="I323" s="57"/>
      <c r="K323" s="59"/>
    </row>
    <row r="324" spans="1:11" x14ac:dyDescent="0.2">
      <c r="A324" s="71">
        <v>801</v>
      </c>
      <c r="B324" s="71" t="s">
        <v>2909</v>
      </c>
      <c r="C324" s="72"/>
      <c r="D324" s="72"/>
      <c r="E324" s="72"/>
      <c r="F324" s="72"/>
      <c r="G324" s="72"/>
      <c r="I324" s="57"/>
      <c r="K324" s="59"/>
    </row>
    <row r="325" spans="1:11" x14ac:dyDescent="0.2">
      <c r="A325" t="s">
        <v>2910</v>
      </c>
      <c r="B325" t="s">
        <v>2911</v>
      </c>
      <c r="C325" s="57" t="s">
        <v>2912</v>
      </c>
      <c r="D325" s="57" t="s">
        <v>2912</v>
      </c>
      <c r="E325" s="57" t="s">
        <v>2912</v>
      </c>
      <c r="F325" s="57"/>
      <c r="G325" s="57" t="s">
        <v>2912</v>
      </c>
      <c r="I325" s="57"/>
      <c r="K325" s="59"/>
    </row>
    <row r="326" spans="1:11" x14ac:dyDescent="0.2">
      <c r="A326" s="63">
        <v>903</v>
      </c>
      <c r="B326" s="63" t="s">
        <v>455</v>
      </c>
      <c r="C326" s="70"/>
      <c r="D326" s="70"/>
      <c r="E326" s="70"/>
      <c r="F326" s="70"/>
      <c r="G326" s="70"/>
      <c r="I326" s="57"/>
      <c r="K326" s="59"/>
    </row>
    <row r="327" spans="1:11" hidden="1" x14ac:dyDescent="0.2">
      <c r="A327" t="s">
        <v>2337</v>
      </c>
      <c r="B327" t="s">
        <v>7</v>
      </c>
      <c r="C327" s="57">
        <f>VLOOKUP(A327,'Original vs Adjsuted Budget'!$B$1:$H$1098,6,FALSE)</f>
        <v>0</v>
      </c>
      <c r="E327" s="59">
        <f t="shared" ref="E327:E344" si="30">G327-C327</f>
        <v>0</v>
      </c>
      <c r="F327" s="57"/>
      <c r="G327" s="57">
        <f>VLOOKUP(A327,'Original vs Adjsuted Budget'!$B$1:$H$1098,7,FALSE)</f>
        <v>0</v>
      </c>
      <c r="I327" s="57">
        <f>VLOOKUP(A327,'Adjust Budget 1'!$B$8:$H$1107,7,FALSE)</f>
        <v>0</v>
      </c>
      <c r="K327" s="59">
        <f t="shared" ref="K327:K344" si="31">G327-I327</f>
        <v>0</v>
      </c>
    </row>
    <row r="328" spans="1:11" hidden="1" x14ac:dyDescent="0.2">
      <c r="A328" t="s">
        <v>2338</v>
      </c>
      <c r="B328" t="s">
        <v>220</v>
      </c>
      <c r="C328" s="57">
        <f>VLOOKUP(A328,'Original vs Adjsuted Budget'!$B$1:$H$1098,6,FALSE)</f>
        <v>0</v>
      </c>
      <c r="E328" s="59">
        <f t="shared" si="30"/>
        <v>0</v>
      </c>
      <c r="F328" s="57"/>
      <c r="G328" s="57">
        <f>VLOOKUP(A328,'Original vs Adjsuted Budget'!$B$1:$H$1098,7,FALSE)</f>
        <v>0</v>
      </c>
      <c r="I328" s="57">
        <f>VLOOKUP(A328,'Adjust Budget 1'!$B$8:$H$1107,7,FALSE)</f>
        <v>0</v>
      </c>
      <c r="K328" s="59">
        <f t="shared" si="31"/>
        <v>0</v>
      </c>
    </row>
    <row r="329" spans="1:11" hidden="1" x14ac:dyDescent="0.2">
      <c r="A329" t="s">
        <v>2339</v>
      </c>
      <c r="B329" t="s">
        <v>221</v>
      </c>
      <c r="C329" s="57">
        <f>VLOOKUP(A329,'Original vs Adjsuted Budget'!$B$1:$H$1098,6,FALSE)</f>
        <v>0</v>
      </c>
      <c r="E329" s="59">
        <f t="shared" si="30"/>
        <v>0</v>
      </c>
      <c r="F329" s="57"/>
      <c r="G329" s="57">
        <f>VLOOKUP(A329,'Original vs Adjsuted Budget'!$B$1:$H$1098,7,FALSE)</f>
        <v>0</v>
      </c>
      <c r="I329" s="57">
        <f>VLOOKUP(A329,'Adjust Budget 1'!$B$8:$H$1107,7,FALSE)</f>
        <v>0</v>
      </c>
      <c r="K329" s="59">
        <f t="shared" si="31"/>
        <v>0</v>
      </c>
    </row>
    <row r="330" spans="1:11" hidden="1" x14ac:dyDescent="0.2">
      <c r="A330" t="s">
        <v>2340</v>
      </c>
      <c r="B330" t="s">
        <v>228</v>
      </c>
      <c r="C330" s="57">
        <f>VLOOKUP(A330,'Original vs Adjsuted Budget'!$B$1:$H$1098,6,FALSE)</f>
        <v>0</v>
      </c>
      <c r="E330" s="59">
        <f t="shared" si="30"/>
        <v>0</v>
      </c>
      <c r="F330" s="57"/>
      <c r="G330" s="57">
        <f>VLOOKUP(A330,'Original vs Adjsuted Budget'!$B$1:$H$1098,7,FALSE)</f>
        <v>0</v>
      </c>
      <c r="I330" s="57">
        <f>VLOOKUP(A330,'Adjust Budget 1'!$B$8:$H$1107,7,FALSE)</f>
        <v>0</v>
      </c>
      <c r="K330" s="59">
        <f t="shared" si="31"/>
        <v>0</v>
      </c>
    </row>
    <row r="331" spans="1:11" hidden="1" x14ac:dyDescent="0.2">
      <c r="A331" t="s">
        <v>2341</v>
      </c>
      <c r="B331" t="s">
        <v>229</v>
      </c>
      <c r="C331" s="57">
        <f>VLOOKUP(A331,'Original vs Adjsuted Budget'!$B$1:$H$1098,6,FALSE)</f>
        <v>0</v>
      </c>
      <c r="E331" s="59">
        <f t="shared" si="30"/>
        <v>0</v>
      </c>
      <c r="F331" s="57"/>
      <c r="G331" s="57">
        <f>VLOOKUP(A331,'Original vs Adjsuted Budget'!$B$1:$H$1098,7,FALSE)</f>
        <v>0</v>
      </c>
      <c r="I331" s="57">
        <f>VLOOKUP(A331,'Adjust Budget 1'!$B$8:$H$1107,7,FALSE)</f>
        <v>0</v>
      </c>
      <c r="K331" s="59">
        <f t="shared" si="31"/>
        <v>0</v>
      </c>
    </row>
    <row r="332" spans="1:11" hidden="1" x14ac:dyDescent="0.2">
      <c r="A332" t="s">
        <v>2342</v>
      </c>
      <c r="B332" t="s">
        <v>230</v>
      </c>
      <c r="C332" s="57">
        <f>VLOOKUP(A332,'Original vs Adjsuted Budget'!$B$1:$H$1098,6,FALSE)</f>
        <v>0</v>
      </c>
      <c r="E332" s="59">
        <f t="shared" si="30"/>
        <v>0</v>
      </c>
      <c r="F332" s="57"/>
      <c r="G332" s="57">
        <f>VLOOKUP(A332,'Original vs Adjsuted Budget'!$B$1:$H$1098,7,FALSE)</f>
        <v>0</v>
      </c>
      <c r="I332" s="57">
        <f>VLOOKUP(A332,'Adjust Budget 1'!$B$8:$H$1107,7,FALSE)</f>
        <v>0</v>
      </c>
      <c r="K332" s="59">
        <f t="shared" si="31"/>
        <v>0</v>
      </c>
    </row>
    <row r="333" spans="1:11" hidden="1" x14ac:dyDescent="0.2">
      <c r="A333" t="s">
        <v>2343</v>
      </c>
      <c r="B333" t="s">
        <v>231</v>
      </c>
      <c r="C333" s="57">
        <f>VLOOKUP(A333,'Original vs Adjsuted Budget'!$B$1:$H$1098,6,FALSE)</f>
        <v>0</v>
      </c>
      <c r="E333" s="59">
        <f t="shared" si="30"/>
        <v>0</v>
      </c>
      <c r="F333" s="57"/>
      <c r="G333" s="57">
        <f>VLOOKUP(A333,'Original vs Adjsuted Budget'!$B$1:$H$1098,7,FALSE)</f>
        <v>0</v>
      </c>
      <c r="I333" s="57">
        <f>VLOOKUP(A333,'Adjust Budget 1'!$B$8:$H$1107,7,FALSE)</f>
        <v>0</v>
      </c>
      <c r="K333" s="59">
        <f t="shared" si="31"/>
        <v>0</v>
      </c>
    </row>
    <row r="334" spans="1:11" hidden="1" x14ac:dyDescent="0.2">
      <c r="A334" t="s">
        <v>2344</v>
      </c>
      <c r="B334" t="s">
        <v>232</v>
      </c>
      <c r="C334" s="57">
        <f>VLOOKUP(A334,'Original vs Adjsuted Budget'!$B$1:$H$1098,6,FALSE)</f>
        <v>0</v>
      </c>
      <c r="E334" s="59">
        <f t="shared" si="30"/>
        <v>0</v>
      </c>
      <c r="F334" s="57"/>
      <c r="G334" s="57">
        <f>VLOOKUP(A334,'Original vs Adjsuted Budget'!$B$1:$H$1098,7,FALSE)</f>
        <v>0</v>
      </c>
      <c r="I334" s="57">
        <f>VLOOKUP(A334,'Adjust Budget 1'!$B$8:$H$1107,7,FALSE)</f>
        <v>0</v>
      </c>
      <c r="K334" s="59">
        <f t="shared" si="31"/>
        <v>0</v>
      </c>
    </row>
    <row r="335" spans="1:11" hidden="1" x14ac:dyDescent="0.2">
      <c r="A335" t="s">
        <v>2345</v>
      </c>
      <c r="B335" t="s">
        <v>233</v>
      </c>
      <c r="C335" s="57">
        <f>VLOOKUP(A335,'Original vs Adjsuted Budget'!$B$1:$H$1098,6,FALSE)</f>
        <v>0</v>
      </c>
      <c r="E335" s="59">
        <f t="shared" si="30"/>
        <v>0</v>
      </c>
      <c r="F335" s="57"/>
      <c r="G335" s="57">
        <f>VLOOKUP(A335,'Original vs Adjsuted Budget'!$B$1:$H$1098,7,FALSE)</f>
        <v>0</v>
      </c>
      <c r="I335" s="57">
        <f>VLOOKUP(A335,'Adjust Budget 1'!$B$8:$H$1107,7,FALSE)</f>
        <v>0</v>
      </c>
      <c r="K335" s="59">
        <f t="shared" si="31"/>
        <v>0</v>
      </c>
    </row>
    <row r="336" spans="1:11" hidden="1" x14ac:dyDescent="0.2">
      <c r="A336" t="s">
        <v>2346</v>
      </c>
      <c r="B336" t="s">
        <v>285</v>
      </c>
      <c r="C336" s="57">
        <f>VLOOKUP(A336,'Original vs Adjsuted Budget'!$B$1:$H$1098,6,FALSE)</f>
        <v>0</v>
      </c>
      <c r="E336" s="59">
        <f t="shared" si="30"/>
        <v>0</v>
      </c>
      <c r="F336" s="57"/>
      <c r="G336" s="57">
        <f>VLOOKUP(A336,'Original vs Adjsuted Budget'!$B$1:$H$1098,7,FALSE)</f>
        <v>0</v>
      </c>
      <c r="I336" s="57">
        <f>VLOOKUP(A336,'Adjust Budget 1'!$B$8:$H$1107,7,FALSE)</f>
        <v>0</v>
      </c>
      <c r="K336" s="59">
        <f t="shared" si="31"/>
        <v>0</v>
      </c>
    </row>
    <row r="337" spans="1:11" hidden="1" x14ac:dyDescent="0.2">
      <c r="A337" t="s">
        <v>2347</v>
      </c>
      <c r="B337" t="s">
        <v>307</v>
      </c>
      <c r="C337" s="57">
        <f>VLOOKUP(A337,'Original vs Adjsuted Budget'!$B$1:$H$1098,6,FALSE)</f>
        <v>0</v>
      </c>
      <c r="E337" s="59">
        <f t="shared" si="30"/>
        <v>0</v>
      </c>
      <c r="F337" s="57"/>
      <c r="G337" s="57">
        <f>VLOOKUP(A337,'Original vs Adjsuted Budget'!$B$1:$H$1098,7,FALSE)</f>
        <v>0</v>
      </c>
      <c r="I337" s="57">
        <f>VLOOKUP(A337,'Adjust Budget 1'!$B$8:$H$1107,7,FALSE)</f>
        <v>0</v>
      </c>
      <c r="K337" s="59">
        <f t="shared" si="31"/>
        <v>0</v>
      </c>
    </row>
    <row r="338" spans="1:11" hidden="1" x14ac:dyDescent="0.2">
      <c r="A338" t="s">
        <v>2348</v>
      </c>
      <c r="B338" t="s">
        <v>310</v>
      </c>
      <c r="C338" s="57">
        <f>VLOOKUP(A338,'Original vs Adjsuted Budget'!$B$1:$H$1098,6,FALSE)</f>
        <v>0</v>
      </c>
      <c r="E338" s="59">
        <f t="shared" si="30"/>
        <v>0</v>
      </c>
      <c r="F338" s="57"/>
      <c r="G338" s="57">
        <f>VLOOKUP(A338,'Original vs Adjsuted Budget'!$B$1:$H$1098,7,FALSE)</f>
        <v>0</v>
      </c>
      <c r="I338" s="57">
        <f>VLOOKUP(A338,'Adjust Budget 1'!$B$8:$H$1107,7,FALSE)</f>
        <v>0</v>
      </c>
      <c r="K338" s="59">
        <f t="shared" si="31"/>
        <v>0</v>
      </c>
    </row>
    <row r="339" spans="1:11" x14ac:dyDescent="0.2">
      <c r="A339" t="s">
        <v>1304</v>
      </c>
      <c r="B339" t="s">
        <v>312</v>
      </c>
      <c r="C339" s="57">
        <f>VLOOKUP(A339,'Original vs Adjsuted Budget'!$B$1:$H$1098,6,FALSE)</f>
        <v>660</v>
      </c>
      <c r="E339" s="59">
        <f t="shared" si="30"/>
        <v>-660</v>
      </c>
      <c r="F339" s="57"/>
      <c r="G339" s="57">
        <f>VLOOKUP(A339,'Original vs Adjsuted Budget'!$B$1:$H$1098,7,FALSE)</f>
        <v>0</v>
      </c>
      <c r="I339" s="57">
        <f>VLOOKUP(A339,'Adjust Budget 1'!$B$8:$H$1107,7,FALSE)</f>
        <v>0</v>
      </c>
      <c r="K339" s="59">
        <f t="shared" si="31"/>
        <v>0</v>
      </c>
    </row>
    <row r="340" spans="1:11" hidden="1" x14ac:dyDescent="0.2">
      <c r="A340" t="s">
        <v>2349</v>
      </c>
      <c r="B340" t="s">
        <v>314</v>
      </c>
      <c r="C340" s="57">
        <f>VLOOKUP(A340,'Original vs Adjsuted Budget'!$B$1:$H$1098,6,FALSE)</f>
        <v>0</v>
      </c>
      <c r="E340" s="59">
        <f t="shared" si="30"/>
        <v>0</v>
      </c>
      <c r="F340" s="57"/>
      <c r="G340" s="57">
        <f>VLOOKUP(A340,'Original vs Adjsuted Budget'!$B$1:$H$1098,7,FALSE)</f>
        <v>0</v>
      </c>
      <c r="I340" s="57">
        <f>VLOOKUP(A340,'Adjust Budget 1'!$B$8:$H$1107,7,FALSE)</f>
        <v>0</v>
      </c>
      <c r="K340" s="59">
        <f t="shared" si="31"/>
        <v>0</v>
      </c>
    </row>
    <row r="341" spans="1:11" hidden="1" x14ac:dyDescent="0.2">
      <c r="A341" t="s">
        <v>2350</v>
      </c>
      <c r="B341" t="s">
        <v>1670</v>
      </c>
      <c r="C341" s="57">
        <f>VLOOKUP(A341,'Original vs Adjsuted Budget'!$B$1:$H$1098,6,FALSE)</f>
        <v>0</v>
      </c>
      <c r="E341" s="59">
        <f t="shared" si="30"/>
        <v>0</v>
      </c>
      <c r="F341" s="57"/>
      <c r="G341" s="57">
        <f>VLOOKUP(A341,'Original vs Adjsuted Budget'!$B$1:$H$1098,7,FALSE)</f>
        <v>0</v>
      </c>
      <c r="I341" s="57">
        <f>VLOOKUP(A341,'Adjust Budget 1'!$B$8:$H$1107,7,FALSE)</f>
        <v>0</v>
      </c>
      <c r="K341" s="59">
        <f t="shared" si="31"/>
        <v>0</v>
      </c>
    </row>
    <row r="342" spans="1:11" hidden="1" x14ac:dyDescent="0.2">
      <c r="A342" t="s">
        <v>2351</v>
      </c>
      <c r="B342" t="s">
        <v>320</v>
      </c>
      <c r="C342" s="57">
        <f>VLOOKUP(A342,'Original vs Adjsuted Budget'!$B$1:$H$1098,6,FALSE)</f>
        <v>0</v>
      </c>
      <c r="E342" s="59">
        <f t="shared" si="30"/>
        <v>0</v>
      </c>
      <c r="F342" s="57"/>
      <c r="G342" s="57">
        <f>VLOOKUP(A342,'Original vs Adjsuted Budget'!$B$1:$H$1098,7,FALSE)</f>
        <v>0</v>
      </c>
      <c r="I342" s="57">
        <f>VLOOKUP(A342,'Adjust Budget 1'!$B$8:$H$1107,7,FALSE)</f>
        <v>0</v>
      </c>
      <c r="K342" s="59">
        <f t="shared" si="31"/>
        <v>0</v>
      </c>
    </row>
    <row r="343" spans="1:11" hidden="1" x14ac:dyDescent="0.2">
      <c r="A343" t="s">
        <v>2352</v>
      </c>
      <c r="B343" t="s">
        <v>342</v>
      </c>
      <c r="C343" s="57">
        <f>VLOOKUP(A343,'Original vs Adjsuted Budget'!$B$1:$H$1098,6,FALSE)</f>
        <v>0</v>
      </c>
      <c r="E343" s="59">
        <f t="shared" si="30"/>
        <v>0</v>
      </c>
      <c r="F343" s="57"/>
      <c r="G343" s="57">
        <f>VLOOKUP(A343,'Original vs Adjsuted Budget'!$B$1:$H$1098,7,FALSE)</f>
        <v>0</v>
      </c>
      <c r="I343" s="57">
        <f>VLOOKUP(A343,'Adjust Budget 1'!$B$8:$H$1107,7,FALSE)</f>
        <v>0</v>
      </c>
      <c r="K343" s="59">
        <f t="shared" si="31"/>
        <v>0</v>
      </c>
    </row>
    <row r="344" spans="1:11" hidden="1" x14ac:dyDescent="0.2">
      <c r="A344" t="s">
        <v>2353</v>
      </c>
      <c r="B344" t="s">
        <v>392</v>
      </c>
      <c r="C344" s="57">
        <f>VLOOKUP(A344,'Original vs Adjsuted Budget'!$B$1:$H$1098,6,FALSE)</f>
        <v>0</v>
      </c>
      <c r="E344" s="59">
        <f t="shared" si="30"/>
        <v>0</v>
      </c>
      <c r="F344" s="57"/>
      <c r="G344" s="57">
        <f>VLOOKUP(A344,'Original vs Adjsuted Budget'!$B$1:$H$1098,7,FALSE)</f>
        <v>0</v>
      </c>
      <c r="I344" s="57">
        <f>VLOOKUP(A344,'Adjust Budget 1'!$B$8:$H$1107,7,FALSE)</f>
        <v>0</v>
      </c>
      <c r="K344" s="59">
        <f t="shared" si="31"/>
        <v>0</v>
      </c>
    </row>
    <row r="345" spans="1:11" x14ac:dyDescent="0.2">
      <c r="A345" s="71"/>
      <c r="B345" s="71" t="s">
        <v>2908</v>
      </c>
      <c r="C345" s="72">
        <f>SUM(C327:C344)</f>
        <v>660</v>
      </c>
      <c r="D345" s="72">
        <f>SUM(D327:D344)</f>
        <v>0</v>
      </c>
      <c r="E345" s="72">
        <f>SUM(E327:E344)</f>
        <v>-660</v>
      </c>
      <c r="F345" s="72"/>
      <c r="G345" s="72">
        <f t="shared" ref="G345" si="32">SUM(G327:G344)</f>
        <v>0</v>
      </c>
      <c r="I345" s="57"/>
      <c r="K345" s="59"/>
    </row>
    <row r="346" spans="1:11" x14ac:dyDescent="0.2">
      <c r="A346" s="71">
        <v>903</v>
      </c>
      <c r="B346" s="71" t="s">
        <v>2909</v>
      </c>
      <c r="C346" s="72"/>
      <c r="D346" s="72"/>
      <c r="E346" s="72"/>
      <c r="F346" s="72"/>
      <c r="G346" s="72"/>
      <c r="I346" s="57"/>
      <c r="K346" s="59"/>
    </row>
    <row r="348" spans="1:11" x14ac:dyDescent="0.2">
      <c r="A348" s="63">
        <v>1011</v>
      </c>
      <c r="B348" s="63" t="s">
        <v>458</v>
      </c>
      <c r="C348" s="70"/>
      <c r="D348" s="70"/>
      <c r="E348" s="70"/>
      <c r="F348" s="70"/>
      <c r="G348" s="70"/>
      <c r="I348" s="57"/>
      <c r="K348" s="59"/>
    </row>
    <row r="349" spans="1:11" x14ac:dyDescent="0.2">
      <c r="A349" t="s">
        <v>1354</v>
      </c>
      <c r="B349" t="s">
        <v>7</v>
      </c>
      <c r="C349" s="57">
        <f>VLOOKUP(A349,'Original vs Adjsuted Budget'!$B$1:$H$1098,6,FALSE)</f>
        <v>2302800</v>
      </c>
      <c r="E349" s="59">
        <f t="shared" ref="E349:E380" si="33">G349-C349</f>
        <v>547190.44720000029</v>
      </c>
      <c r="F349" s="57"/>
      <c r="G349" s="57">
        <f>VLOOKUP(A349,'Original vs Adjsuted Budget'!$B$1:$H$1098,7,FALSE)</f>
        <v>2849990.4472000003</v>
      </c>
      <c r="I349" s="57">
        <f>VLOOKUP(A349,'Adjust Budget 1'!$B$8:$H$1107,7,FALSE)</f>
        <v>1410886.36</v>
      </c>
      <c r="K349" s="59">
        <f t="shared" ref="K349:K380" si="34">G349-I349</f>
        <v>1439104.0872000002</v>
      </c>
    </row>
    <row r="350" spans="1:11" x14ac:dyDescent="0.2">
      <c r="A350" t="s">
        <v>1355</v>
      </c>
      <c r="B350" t="s">
        <v>220</v>
      </c>
      <c r="C350" s="57">
        <f>VLOOKUP(A350,'Original vs Adjsuted Budget'!$B$1:$H$1098,6,FALSE)</f>
        <v>189250</v>
      </c>
      <c r="E350" s="59">
        <f t="shared" si="33"/>
        <v>33284.612999999983</v>
      </c>
      <c r="F350" s="57"/>
      <c r="G350" s="57">
        <f>VLOOKUP(A350,'Original vs Adjsuted Budget'!$B$1:$H$1098,7,FALSE)</f>
        <v>222534.61299999998</v>
      </c>
      <c r="I350" s="57">
        <f>VLOOKUP(A350,'Adjust Budget 1'!$B$8:$H$1107,7,FALSE)</f>
        <v>110165.65</v>
      </c>
      <c r="K350" s="59">
        <f t="shared" si="34"/>
        <v>112368.96299999999</v>
      </c>
    </row>
    <row r="351" spans="1:11" hidden="1" x14ac:dyDescent="0.2">
      <c r="A351" t="s">
        <v>2401</v>
      </c>
      <c r="B351" t="s">
        <v>221</v>
      </c>
      <c r="C351" s="57">
        <f>VLOOKUP(A351,'Original vs Adjsuted Budget'!$B$1:$H$1098,6,FALSE)</f>
        <v>0</v>
      </c>
      <c r="E351" s="59">
        <f t="shared" si="33"/>
        <v>0</v>
      </c>
      <c r="F351" s="57"/>
      <c r="G351" s="57">
        <f>VLOOKUP(A351,'Original vs Adjsuted Budget'!$B$1:$H$1098,7,FALSE)</f>
        <v>0</v>
      </c>
      <c r="I351" s="57">
        <f>VLOOKUP(A351,'Adjust Budget 1'!$B$8:$H$1107,7,FALSE)</f>
        <v>0</v>
      </c>
      <c r="K351" s="59">
        <f t="shared" si="34"/>
        <v>0</v>
      </c>
    </row>
    <row r="352" spans="1:11" hidden="1" x14ac:dyDescent="0.2">
      <c r="A352" t="s">
        <v>2402</v>
      </c>
      <c r="B352" t="s">
        <v>226</v>
      </c>
      <c r="C352" s="57">
        <f>VLOOKUP(A352,'Original vs Adjsuted Budget'!$B$1:$H$1098,6,FALSE)</f>
        <v>0</v>
      </c>
      <c r="E352" s="59">
        <f t="shared" si="33"/>
        <v>0</v>
      </c>
      <c r="F352" s="57"/>
      <c r="G352" s="57">
        <f>VLOOKUP(A352,'Original vs Adjsuted Budget'!$B$1:$H$1098,7,FALSE)</f>
        <v>0</v>
      </c>
      <c r="I352" s="57">
        <f>VLOOKUP(A352,'Adjust Budget 1'!$B$8:$H$1107,7,FALSE)</f>
        <v>0</v>
      </c>
      <c r="K352" s="59">
        <f t="shared" si="34"/>
        <v>0</v>
      </c>
    </row>
    <row r="353" spans="1:11" hidden="1" x14ac:dyDescent="0.2">
      <c r="A353" t="s">
        <v>2403</v>
      </c>
      <c r="B353" t="s">
        <v>230</v>
      </c>
      <c r="C353" s="57">
        <f>VLOOKUP(A353,'Original vs Adjsuted Budget'!$B$1:$H$1098,6,FALSE)</f>
        <v>0</v>
      </c>
      <c r="E353" s="59">
        <f t="shared" si="33"/>
        <v>0</v>
      </c>
      <c r="F353" s="57"/>
      <c r="G353" s="57">
        <f>VLOOKUP(A353,'Original vs Adjsuted Budget'!$B$1:$H$1098,7,FALSE)</f>
        <v>0</v>
      </c>
      <c r="I353" s="57">
        <f>VLOOKUP(A353,'Adjust Budget 1'!$B$8:$H$1107,7,FALSE)</f>
        <v>0</v>
      </c>
      <c r="K353" s="59">
        <f t="shared" si="34"/>
        <v>0</v>
      </c>
    </row>
    <row r="354" spans="1:11" hidden="1" x14ac:dyDescent="0.2">
      <c r="A354" t="s">
        <v>2404</v>
      </c>
      <c r="B354" t="s">
        <v>244</v>
      </c>
      <c r="C354" s="57">
        <f>VLOOKUP(A354,'Original vs Adjsuted Budget'!$B$1:$H$1098,6,FALSE)</f>
        <v>0</v>
      </c>
      <c r="E354" s="59">
        <f t="shared" si="33"/>
        <v>0</v>
      </c>
      <c r="F354" s="57"/>
      <c r="G354" s="57">
        <f>VLOOKUP(A354,'Original vs Adjsuted Budget'!$B$1:$H$1098,7,FALSE)</f>
        <v>0</v>
      </c>
      <c r="I354" s="57">
        <f>VLOOKUP(A354,'Adjust Budget 1'!$B$8:$H$1107,7,FALSE)</f>
        <v>0</v>
      </c>
      <c r="K354" s="59">
        <f t="shared" si="34"/>
        <v>0</v>
      </c>
    </row>
    <row r="355" spans="1:11" hidden="1" x14ac:dyDescent="0.2">
      <c r="A355" t="s">
        <v>2405</v>
      </c>
      <c r="B355" t="s">
        <v>2147</v>
      </c>
      <c r="C355" s="57">
        <f>VLOOKUP(A355,'Original vs Adjsuted Budget'!$B$1:$H$1098,6,FALSE)</f>
        <v>0</v>
      </c>
      <c r="E355" s="59">
        <f t="shared" si="33"/>
        <v>0</v>
      </c>
      <c r="F355" s="57"/>
      <c r="G355" s="57">
        <f>VLOOKUP(A355,'Original vs Adjsuted Budget'!$B$1:$H$1098,7,FALSE)</f>
        <v>0</v>
      </c>
      <c r="I355" s="57">
        <f>VLOOKUP(A355,'Adjust Budget 1'!$B$8:$H$1107,7,FALSE)</f>
        <v>0</v>
      </c>
      <c r="K355" s="59">
        <f t="shared" si="34"/>
        <v>0</v>
      </c>
    </row>
    <row r="356" spans="1:11" hidden="1" x14ac:dyDescent="0.2">
      <c r="A356" t="s">
        <v>2407</v>
      </c>
      <c r="B356" t="s">
        <v>301</v>
      </c>
      <c r="C356" s="57">
        <f>VLOOKUP(A356,'Original vs Adjsuted Budget'!$B$1:$H$1098,6,FALSE)</f>
        <v>0</v>
      </c>
      <c r="E356" s="59">
        <f t="shared" si="33"/>
        <v>0</v>
      </c>
      <c r="F356" s="57"/>
      <c r="G356" s="57">
        <f>VLOOKUP(A356,'Original vs Adjsuted Budget'!$B$1:$H$1098,7,FALSE)</f>
        <v>0</v>
      </c>
      <c r="I356" s="57">
        <f>VLOOKUP(A356,'Adjust Budget 1'!$B$8:$H$1107,7,FALSE)</f>
        <v>0</v>
      </c>
      <c r="K356" s="59">
        <f t="shared" si="34"/>
        <v>0</v>
      </c>
    </row>
    <row r="357" spans="1:11" hidden="1" x14ac:dyDescent="0.2">
      <c r="A357" t="s">
        <v>2408</v>
      </c>
      <c r="B357" t="s">
        <v>302</v>
      </c>
      <c r="C357" s="57">
        <f>VLOOKUP(A357,'Original vs Adjsuted Budget'!$B$1:$H$1098,6,FALSE)</f>
        <v>0</v>
      </c>
      <c r="E357" s="59">
        <f t="shared" si="33"/>
        <v>0</v>
      </c>
      <c r="F357" s="57"/>
      <c r="G357" s="57">
        <f>VLOOKUP(A357,'Original vs Adjsuted Budget'!$B$1:$H$1098,7,FALSE)</f>
        <v>0</v>
      </c>
      <c r="I357" s="57">
        <f>VLOOKUP(A357,'Adjust Budget 1'!$B$8:$H$1107,7,FALSE)</f>
        <v>0</v>
      </c>
      <c r="K357" s="59">
        <f t="shared" si="34"/>
        <v>0</v>
      </c>
    </row>
    <row r="358" spans="1:11" hidden="1" x14ac:dyDescent="0.2">
      <c r="A358" t="s">
        <v>2409</v>
      </c>
      <c r="B358" t="s">
        <v>303</v>
      </c>
      <c r="C358" s="57">
        <f>VLOOKUP(A358,'Original vs Adjsuted Budget'!$B$1:$H$1098,6,FALSE)</f>
        <v>0</v>
      </c>
      <c r="E358" s="59">
        <f t="shared" si="33"/>
        <v>0</v>
      </c>
      <c r="F358" s="57"/>
      <c r="G358" s="57">
        <f>VLOOKUP(A358,'Original vs Adjsuted Budget'!$B$1:$H$1098,7,FALSE)</f>
        <v>0</v>
      </c>
      <c r="I358" s="57">
        <f>VLOOKUP(A358,'Adjust Budget 1'!$B$8:$H$1107,7,FALSE)</f>
        <v>0</v>
      </c>
      <c r="K358" s="59">
        <f t="shared" si="34"/>
        <v>0</v>
      </c>
    </row>
    <row r="359" spans="1:11" hidden="1" x14ac:dyDescent="0.2">
      <c r="A359" t="s">
        <v>2410</v>
      </c>
      <c r="B359" t="s">
        <v>310</v>
      </c>
      <c r="C359" s="57">
        <f>VLOOKUP(A359,'Original vs Adjsuted Budget'!$B$1:$H$1098,6,FALSE)</f>
        <v>0</v>
      </c>
      <c r="E359" s="59">
        <f t="shared" si="33"/>
        <v>0</v>
      </c>
      <c r="F359" s="57"/>
      <c r="G359" s="57">
        <f>VLOOKUP(A359,'Original vs Adjsuted Budget'!$B$1:$H$1098,7,FALSE)</f>
        <v>0</v>
      </c>
      <c r="I359" s="57">
        <f>VLOOKUP(A359,'Adjust Budget 1'!$B$8:$H$1107,7,FALSE)</f>
        <v>0</v>
      </c>
      <c r="K359" s="59">
        <f t="shared" si="34"/>
        <v>0</v>
      </c>
    </row>
    <row r="360" spans="1:11" hidden="1" x14ac:dyDescent="0.2">
      <c r="A360" t="s">
        <v>2411</v>
      </c>
      <c r="B360" t="s">
        <v>1670</v>
      </c>
      <c r="C360" s="57">
        <f>VLOOKUP(A360,'Original vs Adjsuted Budget'!$B$1:$H$1098,6,FALSE)</f>
        <v>0</v>
      </c>
      <c r="E360" s="59">
        <f t="shared" si="33"/>
        <v>0</v>
      </c>
      <c r="F360" s="57"/>
      <c r="G360" s="57">
        <f>VLOOKUP(A360,'Original vs Adjsuted Budget'!$B$1:$H$1098,7,FALSE)</f>
        <v>0</v>
      </c>
      <c r="I360" s="57">
        <f>VLOOKUP(A360,'Adjust Budget 1'!$B$8:$H$1107,7,FALSE)</f>
        <v>0</v>
      </c>
      <c r="K360" s="59">
        <f t="shared" si="34"/>
        <v>0</v>
      </c>
    </row>
    <row r="361" spans="1:11" hidden="1" x14ac:dyDescent="0.2">
      <c r="A361" t="s">
        <v>2412</v>
      </c>
      <c r="B361" t="s">
        <v>1670</v>
      </c>
      <c r="C361" s="57">
        <f>VLOOKUP(A361,'Original vs Adjsuted Budget'!$B$1:$H$1098,6,FALSE)</f>
        <v>0</v>
      </c>
      <c r="E361" s="59">
        <f t="shared" si="33"/>
        <v>0</v>
      </c>
      <c r="F361" s="57"/>
      <c r="G361" s="57">
        <f>VLOOKUP(A361,'Original vs Adjsuted Budget'!$B$1:$H$1098,7,FALSE)</f>
        <v>0</v>
      </c>
      <c r="I361" s="57">
        <f>VLOOKUP(A361,'Adjust Budget 1'!$B$8:$H$1107,7,FALSE)</f>
        <v>0</v>
      </c>
      <c r="K361" s="59">
        <f t="shared" si="34"/>
        <v>0</v>
      </c>
    </row>
    <row r="362" spans="1:11" hidden="1" x14ac:dyDescent="0.2">
      <c r="A362" t="s">
        <v>2413</v>
      </c>
      <c r="B362" t="s">
        <v>1670</v>
      </c>
      <c r="C362" s="57">
        <f>VLOOKUP(A362,'Original vs Adjsuted Budget'!$B$1:$H$1098,6,FALSE)</f>
        <v>0</v>
      </c>
      <c r="E362" s="59">
        <f t="shared" si="33"/>
        <v>0</v>
      </c>
      <c r="F362" s="57"/>
      <c r="G362" s="57">
        <f>VLOOKUP(A362,'Original vs Adjsuted Budget'!$B$1:$H$1098,7,FALSE)</f>
        <v>0</v>
      </c>
      <c r="I362" s="57">
        <f>VLOOKUP(A362,'Adjust Budget 1'!$B$8:$H$1107,7,FALSE)</f>
        <v>0</v>
      </c>
      <c r="K362" s="59">
        <f t="shared" si="34"/>
        <v>0</v>
      </c>
    </row>
    <row r="363" spans="1:11" hidden="1" x14ac:dyDescent="0.2">
      <c r="A363" t="s">
        <v>2414</v>
      </c>
      <c r="B363" t="s">
        <v>320</v>
      </c>
      <c r="C363" s="57">
        <f>VLOOKUP(A363,'Original vs Adjsuted Budget'!$B$1:$H$1098,6,FALSE)</f>
        <v>0</v>
      </c>
      <c r="E363" s="59">
        <f t="shared" si="33"/>
        <v>0</v>
      </c>
      <c r="F363" s="57"/>
      <c r="G363" s="57">
        <f>VLOOKUP(A363,'Original vs Adjsuted Budget'!$B$1:$H$1098,7,FALSE)</f>
        <v>0</v>
      </c>
      <c r="I363" s="57">
        <f>VLOOKUP(A363,'Adjust Budget 1'!$B$8:$H$1107,7,FALSE)</f>
        <v>0</v>
      </c>
      <c r="K363" s="59">
        <f t="shared" si="34"/>
        <v>0</v>
      </c>
    </row>
    <row r="364" spans="1:11" hidden="1" x14ac:dyDescent="0.2">
      <c r="A364" t="s">
        <v>2415</v>
      </c>
      <c r="B364" t="s">
        <v>331</v>
      </c>
      <c r="C364" s="57">
        <f>VLOOKUP(A364,'Original vs Adjsuted Budget'!$B$1:$H$1098,6,FALSE)</f>
        <v>0</v>
      </c>
      <c r="E364" s="59">
        <f t="shared" si="33"/>
        <v>0</v>
      </c>
      <c r="F364" s="57"/>
      <c r="G364" s="57">
        <f>VLOOKUP(A364,'Original vs Adjsuted Budget'!$B$1:$H$1098,7,FALSE)</f>
        <v>0</v>
      </c>
      <c r="I364" s="57">
        <f>VLOOKUP(A364,'Adjust Budget 1'!$B$8:$H$1107,7,FALSE)</f>
        <v>0</v>
      </c>
      <c r="K364" s="59">
        <f t="shared" si="34"/>
        <v>0</v>
      </c>
    </row>
    <row r="365" spans="1:11" hidden="1" x14ac:dyDescent="0.2">
      <c r="A365" t="s">
        <v>2418</v>
      </c>
      <c r="B365" t="s">
        <v>355</v>
      </c>
      <c r="C365" s="57">
        <f>VLOOKUP(A365,'Original vs Adjsuted Budget'!$B$1:$H$1098,6,FALSE)</f>
        <v>0</v>
      </c>
      <c r="E365" s="59">
        <f t="shared" si="33"/>
        <v>0</v>
      </c>
      <c r="F365" s="57"/>
      <c r="G365" s="57">
        <f>VLOOKUP(A365,'Original vs Adjsuted Budget'!$B$1:$H$1098,7,FALSE)</f>
        <v>0</v>
      </c>
      <c r="I365" s="57">
        <f>VLOOKUP(A365,'Adjust Budget 1'!$B$8:$H$1107,7,FALSE)</f>
        <v>0</v>
      </c>
      <c r="K365" s="59">
        <f t="shared" si="34"/>
        <v>0</v>
      </c>
    </row>
    <row r="366" spans="1:11" hidden="1" x14ac:dyDescent="0.2">
      <c r="A366" t="s">
        <v>2419</v>
      </c>
      <c r="B366" t="s">
        <v>359</v>
      </c>
      <c r="C366" s="57">
        <f>VLOOKUP(A366,'Original vs Adjsuted Budget'!$B$1:$H$1098,6,FALSE)</f>
        <v>0</v>
      </c>
      <c r="E366" s="59">
        <f t="shared" si="33"/>
        <v>0</v>
      </c>
      <c r="F366" s="57"/>
      <c r="G366" s="57">
        <f>VLOOKUP(A366,'Original vs Adjsuted Budget'!$B$1:$H$1098,7,FALSE)</f>
        <v>0</v>
      </c>
      <c r="I366" s="57">
        <f>VLOOKUP(A366,'Adjust Budget 1'!$B$8:$H$1107,7,FALSE)</f>
        <v>0</v>
      </c>
      <c r="K366" s="59">
        <f t="shared" si="34"/>
        <v>0</v>
      </c>
    </row>
    <row r="367" spans="1:11" x14ac:dyDescent="0.2">
      <c r="A367" t="s">
        <v>1356</v>
      </c>
      <c r="B367" t="s">
        <v>222</v>
      </c>
      <c r="C367" s="57">
        <f>VLOOKUP(A367,'Original vs Adjsuted Budget'!$B$1:$H$1098,6,FALSE)</f>
        <v>59000</v>
      </c>
      <c r="E367" s="59">
        <f t="shared" si="33"/>
        <v>-6323.1469999999972</v>
      </c>
      <c r="F367" s="57"/>
      <c r="G367" s="57">
        <f>VLOOKUP(A367,'Original vs Adjsuted Budget'!$B$1:$H$1098,7,FALSE)</f>
        <v>52676.853000000003</v>
      </c>
      <c r="I367" s="57">
        <f>VLOOKUP(A367,'Adjust Budget 1'!$B$8:$H$1107,7,FALSE)</f>
        <v>26077.65</v>
      </c>
      <c r="K367" s="59">
        <f t="shared" si="34"/>
        <v>26599.203000000001</v>
      </c>
    </row>
    <row r="368" spans="1:11" x14ac:dyDescent="0.2">
      <c r="A368" t="s">
        <v>1357</v>
      </c>
      <c r="B368" t="s">
        <v>223</v>
      </c>
      <c r="C368" s="57">
        <f>VLOOKUP(A368,'Original vs Adjsuted Budget'!$B$1:$H$1098,6,FALSE)</f>
        <v>2200</v>
      </c>
      <c r="E368" s="59">
        <f t="shared" si="33"/>
        <v>-270.98079999999982</v>
      </c>
      <c r="F368" s="57"/>
      <c r="G368" s="57">
        <f>VLOOKUP(A368,'Original vs Adjsuted Budget'!$B$1:$H$1098,7,FALSE)</f>
        <v>1929.0192000000002</v>
      </c>
      <c r="I368" s="57">
        <f>VLOOKUP(A368,'Adjust Budget 1'!$B$8:$H$1107,7,FALSE)</f>
        <v>954.96</v>
      </c>
      <c r="K368" s="59">
        <f t="shared" si="34"/>
        <v>974.05920000000015</v>
      </c>
    </row>
    <row r="369" spans="1:11" x14ac:dyDescent="0.2">
      <c r="A369" t="s">
        <v>1358</v>
      </c>
      <c r="B369" t="s">
        <v>224</v>
      </c>
      <c r="C369" s="57">
        <f>VLOOKUP(A369,'Original vs Adjsuted Budget'!$B$1:$H$1098,6,FALSE)</f>
        <v>142870</v>
      </c>
      <c r="E369" s="59">
        <f t="shared" si="33"/>
        <v>40021.002000000008</v>
      </c>
      <c r="F369" s="57"/>
      <c r="G369" s="57">
        <f>VLOOKUP(A369,'Original vs Adjsuted Budget'!$B$1:$H$1098,7,FALSE)</f>
        <v>182891.00200000001</v>
      </c>
      <c r="I369" s="57">
        <f>VLOOKUP(A369,'Adjust Budget 1'!$B$8:$H$1107,7,FALSE)</f>
        <v>90540.1</v>
      </c>
      <c r="K369" s="59">
        <f t="shared" si="34"/>
        <v>92350.902000000002</v>
      </c>
    </row>
    <row r="370" spans="1:11" x14ac:dyDescent="0.2">
      <c r="A370" t="s">
        <v>1359</v>
      </c>
      <c r="B370" t="s">
        <v>225</v>
      </c>
      <c r="C370" s="57">
        <f>VLOOKUP(A370,'Original vs Adjsuted Budget'!$B$1:$H$1098,6,FALSE)</f>
        <v>15520</v>
      </c>
      <c r="E370" s="59">
        <f t="shared" si="33"/>
        <v>-15520</v>
      </c>
      <c r="F370" s="57"/>
      <c r="G370" s="57">
        <f>VLOOKUP(A370,'Original vs Adjsuted Budget'!$B$1:$H$1098,7,FALSE)</f>
        <v>0</v>
      </c>
      <c r="I370" s="57">
        <f>VLOOKUP(A370,'Adjust Budget 1'!$B$8:$H$1107,7,FALSE)</f>
        <v>0</v>
      </c>
      <c r="K370" s="59">
        <f t="shared" si="34"/>
        <v>0</v>
      </c>
    </row>
    <row r="371" spans="1:11" x14ac:dyDescent="0.2">
      <c r="A371" t="s">
        <v>1360</v>
      </c>
      <c r="B371" t="s">
        <v>228</v>
      </c>
      <c r="C371" s="57">
        <f>VLOOKUP(A371,'Original vs Adjsuted Budget'!$B$1:$H$1098,6,FALSE)</f>
        <v>4240</v>
      </c>
      <c r="E371" s="59">
        <f t="shared" si="33"/>
        <v>-1174.3469999999998</v>
      </c>
      <c r="F371" s="57"/>
      <c r="G371" s="57">
        <f>VLOOKUP(A371,'Original vs Adjsuted Budget'!$B$1:$H$1098,7,FALSE)</f>
        <v>3065.6530000000002</v>
      </c>
      <c r="I371" s="57">
        <f>VLOOKUP(A371,'Adjust Budget 1'!$B$8:$H$1107,7,FALSE)</f>
        <v>1517.65</v>
      </c>
      <c r="K371" s="59">
        <f t="shared" si="34"/>
        <v>1548.0030000000002</v>
      </c>
    </row>
    <row r="372" spans="1:11" x14ac:dyDescent="0.2">
      <c r="A372" t="s">
        <v>1361</v>
      </c>
      <c r="B372" t="s">
        <v>229</v>
      </c>
      <c r="C372" s="57">
        <f>VLOOKUP(A372,'Original vs Adjsuted Budget'!$B$1:$H$1098,6,FALSE)</f>
        <v>26490</v>
      </c>
      <c r="E372" s="59">
        <f t="shared" si="33"/>
        <v>7104.7614000000031</v>
      </c>
      <c r="F372" s="57"/>
      <c r="G372" s="57">
        <f>VLOOKUP(A372,'Original vs Adjsuted Budget'!$B$1:$H$1098,7,FALSE)</f>
        <v>33594.761400000003</v>
      </c>
      <c r="I372" s="57">
        <f>VLOOKUP(A372,'Adjust Budget 1'!$B$8:$H$1107,7,FALSE)</f>
        <v>16631.07</v>
      </c>
      <c r="K372" s="59">
        <f t="shared" si="34"/>
        <v>16963.691400000003</v>
      </c>
    </row>
    <row r="373" spans="1:11" x14ac:dyDescent="0.2">
      <c r="A373" t="s">
        <v>1362</v>
      </c>
      <c r="B373" t="s">
        <v>231</v>
      </c>
      <c r="C373" s="57">
        <f>VLOOKUP(A373,'Original vs Adjsuted Budget'!$B$1:$H$1098,6,FALSE)</f>
        <v>95460</v>
      </c>
      <c r="E373" s="59">
        <f t="shared" si="33"/>
        <v>63124.140000000014</v>
      </c>
      <c r="F373" s="57"/>
      <c r="G373" s="57">
        <f>VLOOKUP(A373,'Original vs Adjsuted Budget'!$B$1:$H$1098,7,FALSE)</f>
        <v>158584.14000000001</v>
      </c>
      <c r="I373" s="57">
        <f>VLOOKUP(A373,'Adjust Budget 1'!$B$8:$H$1107,7,FALSE)</f>
        <v>78507</v>
      </c>
      <c r="K373" s="59">
        <f t="shared" si="34"/>
        <v>80077.140000000014</v>
      </c>
    </row>
    <row r="374" spans="1:11" x14ac:dyDescent="0.2">
      <c r="A374" t="s">
        <v>1363</v>
      </c>
      <c r="B374" t="s">
        <v>232</v>
      </c>
      <c r="C374" s="57">
        <f>VLOOKUP(A374,'Original vs Adjsuted Budget'!$B$1:$H$1098,6,FALSE)</f>
        <v>407250</v>
      </c>
      <c r="E374" s="59">
        <f t="shared" si="33"/>
        <v>143820.2006000001</v>
      </c>
      <c r="F374" s="57"/>
      <c r="G374" s="57">
        <f>VLOOKUP(A374,'Original vs Adjsuted Budget'!$B$1:$H$1098,7,FALSE)</f>
        <v>551070.2006000001</v>
      </c>
      <c r="I374" s="57">
        <f>VLOOKUP(A374,'Adjust Budget 1'!$B$8:$H$1107,7,FALSE)</f>
        <v>272807.03000000003</v>
      </c>
      <c r="K374" s="59">
        <f t="shared" si="34"/>
        <v>278263.17060000007</v>
      </c>
    </row>
    <row r="375" spans="1:11" x14ac:dyDescent="0.2">
      <c r="A375" t="s">
        <v>1364</v>
      </c>
      <c r="B375" t="s">
        <v>233</v>
      </c>
      <c r="C375" s="57">
        <f>VLOOKUP(A375,'Original vs Adjsuted Budget'!$B$1:$H$1098,6,FALSE)</f>
        <v>24600</v>
      </c>
      <c r="E375" s="59">
        <f t="shared" si="33"/>
        <v>9040.4537999999957</v>
      </c>
      <c r="F375" s="57"/>
      <c r="G375" s="57">
        <f>VLOOKUP(A375,'Original vs Adjsuted Budget'!$B$1:$H$1098,7,FALSE)</f>
        <v>33640.453799999996</v>
      </c>
      <c r="I375" s="57">
        <f>VLOOKUP(A375,'Adjust Budget 1'!$B$8:$H$1107,7,FALSE)</f>
        <v>16653.689999999999</v>
      </c>
      <c r="K375" s="59">
        <f t="shared" si="34"/>
        <v>16986.763799999997</v>
      </c>
    </row>
    <row r="376" spans="1:11" x14ac:dyDescent="0.2">
      <c r="A376" t="s">
        <v>1365</v>
      </c>
      <c r="B376" t="s">
        <v>241</v>
      </c>
      <c r="C376" s="57">
        <f>VLOOKUP(A376,'Original vs Adjsuted Budget'!$B$1:$H$1098,6,FALSE)</f>
        <v>904370</v>
      </c>
      <c r="E376" s="59">
        <f t="shared" si="33"/>
        <v>295630</v>
      </c>
      <c r="F376" s="57"/>
      <c r="G376" s="57">
        <f>VLOOKUP(A376,'Original vs Adjsuted Budget'!$B$1:$H$1098,7,FALSE)</f>
        <v>1200000</v>
      </c>
      <c r="I376" s="57">
        <f>VLOOKUP(A376,'Adjust Budget 1'!$B$8:$H$1107,7,FALSE)</f>
        <v>0</v>
      </c>
      <c r="K376" s="59">
        <f t="shared" si="34"/>
        <v>1200000</v>
      </c>
    </row>
    <row r="377" spans="1:11" x14ac:dyDescent="0.2">
      <c r="A377" t="s">
        <v>1366</v>
      </c>
      <c r="B377" t="s">
        <v>242</v>
      </c>
      <c r="C377" s="57">
        <f>VLOOKUP(A377,'Original vs Adjsuted Budget'!$B$1:$H$1098,6,FALSE)</f>
        <v>2112000</v>
      </c>
      <c r="E377" s="59">
        <f t="shared" si="33"/>
        <v>1000000</v>
      </c>
      <c r="F377" s="57"/>
      <c r="G377" s="57">
        <f>VLOOKUP(A377,'Original vs Adjsuted Budget'!$B$1:$H$1098,7,FALSE)</f>
        <v>3112000</v>
      </c>
      <c r="I377" s="57">
        <f>VLOOKUP(A377,'Adjust Budget 1'!$B$8:$H$1107,7,FALSE)</f>
        <v>0</v>
      </c>
      <c r="K377" s="59">
        <f t="shared" si="34"/>
        <v>3112000</v>
      </c>
    </row>
    <row r="378" spans="1:11" x14ac:dyDescent="0.2">
      <c r="A378" t="s">
        <v>1367</v>
      </c>
      <c r="B378" t="s">
        <v>1586</v>
      </c>
      <c r="C378" s="57">
        <f>VLOOKUP(A378,'Original vs Adjsuted Budget'!$B$1:$H$1098,6,FALSE)</f>
        <v>1077000</v>
      </c>
      <c r="E378" s="59">
        <f t="shared" si="33"/>
        <v>0</v>
      </c>
      <c r="F378" s="57"/>
      <c r="G378" s="57">
        <f>VLOOKUP(A378,'Original vs Adjsuted Budget'!$B$1:$H$1098,7,FALSE)</f>
        <v>1077000</v>
      </c>
      <c r="I378" s="57">
        <f>VLOOKUP(A378,'Adjust Budget 1'!$B$8:$H$1107,7,FALSE)</f>
        <v>0</v>
      </c>
      <c r="K378" s="59">
        <f t="shared" si="34"/>
        <v>1077000</v>
      </c>
    </row>
    <row r="379" spans="1:11" x14ac:dyDescent="0.2">
      <c r="A379" t="s">
        <v>1732</v>
      </c>
      <c r="B379" t="s">
        <v>297</v>
      </c>
      <c r="C379" s="57">
        <f>VLOOKUP(A379,'Original vs Adjsuted Budget'!$B$1:$H$1098,6,FALSE)</f>
        <v>0</v>
      </c>
      <c r="E379" s="59">
        <f t="shared" si="33"/>
        <v>3658.2666666666664</v>
      </c>
      <c r="F379" s="57"/>
      <c r="G379" s="57">
        <f>VLOOKUP(A379,'Original vs Adjsuted Budget'!$B$1:$H$1098,7,FALSE)</f>
        <v>3658.2666666666664</v>
      </c>
      <c r="I379" s="57">
        <f>VLOOKUP(A379,'Adjust Budget 1'!$B$8:$H$1107,7,FALSE)</f>
        <v>1371.85</v>
      </c>
      <c r="K379" s="59">
        <f t="shared" si="34"/>
        <v>2286.4166666666665</v>
      </c>
    </row>
    <row r="380" spans="1:11" x14ac:dyDescent="0.2">
      <c r="A380" t="s">
        <v>1368</v>
      </c>
      <c r="B380" t="s">
        <v>304</v>
      </c>
      <c r="C380" s="57">
        <f>VLOOKUP(A380,'Original vs Adjsuted Budget'!$B$1:$H$1098,6,FALSE)</f>
        <v>790</v>
      </c>
      <c r="E380" s="59">
        <f t="shared" si="33"/>
        <v>653.28</v>
      </c>
      <c r="F380" s="57"/>
      <c r="G380" s="57">
        <f>VLOOKUP(A380,'Original vs Adjsuted Budget'!$B$1:$H$1098,7,FALSE)</f>
        <v>1443.28</v>
      </c>
      <c r="I380" s="57">
        <f>VLOOKUP(A380,'Adjust Budget 1'!$B$8:$H$1107,7,FALSE)</f>
        <v>541.23</v>
      </c>
      <c r="K380" s="59">
        <f t="shared" si="34"/>
        <v>902.05</v>
      </c>
    </row>
    <row r="381" spans="1:11" x14ac:dyDescent="0.2">
      <c r="A381" t="s">
        <v>1369</v>
      </c>
      <c r="B381" t="s">
        <v>1572</v>
      </c>
      <c r="C381" s="57">
        <f>VLOOKUP(A381,'Original vs Adjsuted Budget'!$B$1:$H$1098,6,FALSE)</f>
        <v>0</v>
      </c>
      <c r="E381" s="59">
        <f t="shared" ref="E381:E410" si="35">G381-C381</f>
        <v>1989.3866666666665</v>
      </c>
      <c r="F381" s="57"/>
      <c r="G381" s="57">
        <f>VLOOKUP(A381,'Original vs Adjsuted Budget'!$B$1:$H$1098,7,FALSE)</f>
        <v>1989.3866666666665</v>
      </c>
      <c r="I381" s="57">
        <f>VLOOKUP(A381,'Adjust Budget 1'!$B$8:$H$1107,7,FALSE)</f>
        <v>746.02</v>
      </c>
      <c r="K381" s="59">
        <f t="shared" ref="K381:K410" si="36">G381-I381</f>
        <v>1243.3666666666666</v>
      </c>
    </row>
    <row r="382" spans="1:11" x14ac:dyDescent="0.2">
      <c r="A382" t="s">
        <v>1370</v>
      </c>
      <c r="B382" t="s">
        <v>1572</v>
      </c>
      <c r="C382" s="57">
        <f>VLOOKUP(A382,'Original vs Adjsuted Budget'!$B$1:$H$1098,6,FALSE)</f>
        <v>1560</v>
      </c>
      <c r="E382" s="59">
        <f t="shared" si="35"/>
        <v>-1560</v>
      </c>
      <c r="F382" s="57"/>
      <c r="G382" s="57">
        <f>VLOOKUP(A382,'Original vs Adjsuted Budget'!$B$1:$H$1098,7,FALSE)</f>
        <v>0</v>
      </c>
      <c r="I382" s="57">
        <f>VLOOKUP(A382,'Adjust Budget 1'!$B$8:$H$1107,7,FALSE)</f>
        <v>0</v>
      </c>
      <c r="K382" s="59">
        <f t="shared" si="36"/>
        <v>0</v>
      </c>
    </row>
    <row r="383" spans="1:11" x14ac:dyDescent="0.2">
      <c r="A383" t="s">
        <v>1371</v>
      </c>
      <c r="B383" t="s">
        <v>1572</v>
      </c>
      <c r="C383" s="57">
        <f>VLOOKUP(A383,'Original vs Adjsuted Budget'!$B$1:$H$1098,6,FALSE)</f>
        <v>570</v>
      </c>
      <c r="E383" s="59">
        <f t="shared" si="35"/>
        <v>-570</v>
      </c>
      <c r="F383" s="57"/>
      <c r="G383" s="57">
        <f>VLOOKUP(A383,'Original vs Adjsuted Budget'!$B$1:$H$1098,7,FALSE)</f>
        <v>0</v>
      </c>
      <c r="I383" s="57">
        <f>VLOOKUP(A383,'Adjust Budget 1'!$B$8:$H$1107,7,FALSE)</f>
        <v>0</v>
      </c>
      <c r="K383" s="59">
        <f t="shared" si="36"/>
        <v>0</v>
      </c>
    </row>
    <row r="384" spans="1:11" x14ac:dyDescent="0.2">
      <c r="A384" t="s">
        <v>1372</v>
      </c>
      <c r="B384" t="s">
        <v>1572</v>
      </c>
      <c r="C384" s="57">
        <f>VLOOKUP(A384,'Original vs Adjsuted Budget'!$B$1:$H$1098,6,FALSE)</f>
        <v>470</v>
      </c>
      <c r="E384" s="59">
        <f t="shared" si="35"/>
        <v>-470</v>
      </c>
      <c r="F384" s="57"/>
      <c r="G384" s="57">
        <f>VLOOKUP(A384,'Original vs Adjsuted Budget'!$B$1:$H$1098,7,FALSE)</f>
        <v>0</v>
      </c>
      <c r="I384" s="57">
        <f>VLOOKUP(A384,'Adjust Budget 1'!$B$8:$H$1107,7,FALSE)</f>
        <v>0</v>
      </c>
      <c r="K384" s="59">
        <f t="shared" si="36"/>
        <v>0</v>
      </c>
    </row>
    <row r="385" spans="1:11" x14ac:dyDescent="0.2">
      <c r="A385" t="s">
        <v>1373</v>
      </c>
      <c r="B385" t="s">
        <v>312</v>
      </c>
      <c r="C385" s="57">
        <f>VLOOKUP(A385,'Original vs Adjsuted Budget'!$B$1:$H$1098,6,FALSE)</f>
        <v>14650</v>
      </c>
      <c r="E385" s="59">
        <f t="shared" si="35"/>
        <v>-13866</v>
      </c>
      <c r="F385" s="57"/>
      <c r="G385" s="57">
        <f>VLOOKUP(A385,'Original vs Adjsuted Budget'!$B$1:$H$1098,7,FALSE)</f>
        <v>784</v>
      </c>
      <c r="I385" s="57">
        <f>VLOOKUP(A385,'Adjust Budget 1'!$B$8:$H$1107,7,FALSE)</f>
        <v>294</v>
      </c>
      <c r="K385" s="59">
        <f t="shared" si="36"/>
        <v>490</v>
      </c>
    </row>
    <row r="386" spans="1:11" x14ac:dyDescent="0.2">
      <c r="A386" t="s">
        <v>1374</v>
      </c>
      <c r="B386" t="s">
        <v>314</v>
      </c>
      <c r="C386" s="57">
        <f>VLOOKUP(A386,'Original vs Adjsuted Budget'!$B$1:$H$1098,6,FALSE)</f>
        <v>5110</v>
      </c>
      <c r="E386" s="59">
        <f t="shared" si="35"/>
        <v>-4163.7333333333336</v>
      </c>
      <c r="F386" s="57"/>
      <c r="G386" s="57">
        <f>VLOOKUP(A386,'Original vs Adjsuted Budget'!$B$1:$H$1098,7,FALSE)</f>
        <v>946.26666666666665</v>
      </c>
      <c r="I386" s="57">
        <f>VLOOKUP(A386,'Adjust Budget 1'!$B$8:$H$1107,7,FALSE)</f>
        <v>354.85</v>
      </c>
      <c r="K386" s="59">
        <f t="shared" si="36"/>
        <v>591.41666666666663</v>
      </c>
    </row>
    <row r="387" spans="1:11" x14ac:dyDescent="0.2">
      <c r="A387" t="s">
        <v>1375</v>
      </c>
      <c r="B387" t="s">
        <v>315</v>
      </c>
      <c r="C387" s="57">
        <f>VLOOKUP(A387,'Original vs Adjsuted Budget'!$B$1:$H$1098,6,FALSE)</f>
        <v>2560</v>
      </c>
      <c r="E387" s="59">
        <f t="shared" si="35"/>
        <v>-2560</v>
      </c>
      <c r="F387" s="57"/>
      <c r="G387" s="57">
        <f>VLOOKUP(A387,'Original vs Adjsuted Budget'!$B$1:$H$1098,7,FALSE)</f>
        <v>0</v>
      </c>
      <c r="I387" s="57">
        <f>VLOOKUP(A387,'Adjust Budget 1'!$B$8:$H$1107,7,FALSE)</f>
        <v>0</v>
      </c>
      <c r="K387" s="59">
        <f t="shared" si="36"/>
        <v>0</v>
      </c>
    </row>
    <row r="388" spans="1:11" x14ac:dyDescent="0.2">
      <c r="A388" t="s">
        <v>1376</v>
      </c>
      <c r="B388" t="s">
        <v>1670</v>
      </c>
      <c r="C388" s="57">
        <f>VLOOKUP(A388,'Original vs Adjsuted Budget'!$B$1:$H$1098,6,FALSE)</f>
        <v>0</v>
      </c>
      <c r="E388" s="59">
        <f t="shared" si="35"/>
        <v>15125.04</v>
      </c>
      <c r="F388" s="57"/>
      <c r="G388" s="57">
        <f>VLOOKUP(A388,'Original vs Adjsuted Budget'!$B$1:$H$1098,7,FALSE)</f>
        <v>15125.04</v>
      </c>
      <c r="I388" s="57">
        <f>VLOOKUP(A388,'Adjust Budget 1'!$B$8:$H$1107,7,FALSE)</f>
        <v>5671.89</v>
      </c>
      <c r="K388" s="59">
        <f t="shared" si="36"/>
        <v>9453.1500000000015</v>
      </c>
    </row>
    <row r="389" spans="1:11" x14ac:dyDescent="0.2">
      <c r="A389" t="s">
        <v>1377</v>
      </c>
      <c r="B389" t="s">
        <v>323</v>
      </c>
      <c r="C389" s="57">
        <f>VLOOKUP(A389,'Original vs Adjsuted Budget'!$B$1:$H$1098,6,FALSE)</f>
        <v>0</v>
      </c>
      <c r="E389" s="59">
        <f t="shared" si="35"/>
        <v>33329.18</v>
      </c>
      <c r="F389" s="57"/>
      <c r="G389" s="57">
        <f>VLOOKUP(A389,'Original vs Adjsuted Budget'!$B$1:$H$1098,7,FALSE)</f>
        <v>33329.18</v>
      </c>
      <c r="I389" s="57">
        <f>VLOOKUP(A389,'Adjust Budget 1'!$B$8:$H$1107,7,FALSE)</f>
        <v>16664.59</v>
      </c>
      <c r="K389" s="59">
        <f t="shared" si="36"/>
        <v>16664.59</v>
      </c>
    </row>
    <row r="390" spans="1:11" x14ac:dyDescent="0.2">
      <c r="A390" t="s">
        <v>1378</v>
      </c>
      <c r="B390" t="s">
        <v>1720</v>
      </c>
      <c r="C390" s="57">
        <f>VLOOKUP(A390,'Original vs Adjsuted Budget'!$B$1:$H$1098,6,FALSE)</f>
        <v>720</v>
      </c>
      <c r="E390" s="59">
        <f t="shared" si="35"/>
        <v>-720</v>
      </c>
      <c r="F390" s="57"/>
      <c r="G390" s="57">
        <f>VLOOKUP(A390,'Original vs Adjsuted Budget'!$B$1:$H$1098,7,FALSE)</f>
        <v>0</v>
      </c>
      <c r="I390" s="57">
        <f>VLOOKUP(A390,'Adjust Budget 1'!$B$8:$H$1107,7,FALSE)</f>
        <v>0</v>
      </c>
      <c r="K390" s="59">
        <f t="shared" si="36"/>
        <v>0</v>
      </c>
    </row>
    <row r="391" spans="1:11" x14ac:dyDescent="0.2">
      <c r="A391" t="s">
        <v>1379</v>
      </c>
      <c r="B391" t="s">
        <v>1721</v>
      </c>
      <c r="C391" s="57">
        <f>VLOOKUP(A391,'Original vs Adjsuted Budget'!$B$1:$H$1098,6,FALSE)</f>
        <v>260</v>
      </c>
      <c r="E391" s="59">
        <f t="shared" si="35"/>
        <v>-260</v>
      </c>
      <c r="F391" s="57"/>
      <c r="G391" s="57">
        <f>VLOOKUP(A391,'Original vs Adjsuted Budget'!$B$1:$H$1098,7,FALSE)</f>
        <v>0</v>
      </c>
      <c r="I391" s="57">
        <f>VLOOKUP(A391,'Adjust Budget 1'!$B$8:$H$1107,7,FALSE)</f>
        <v>0</v>
      </c>
      <c r="K391" s="59">
        <f t="shared" si="36"/>
        <v>0</v>
      </c>
    </row>
    <row r="392" spans="1:11" x14ac:dyDescent="0.2">
      <c r="A392" t="s">
        <v>1380</v>
      </c>
      <c r="B392" t="s">
        <v>1722</v>
      </c>
      <c r="C392" s="57">
        <f>VLOOKUP(A392,'Original vs Adjsuted Budget'!$B$1:$H$1098,6,FALSE)</f>
        <v>220</v>
      </c>
      <c r="E392" s="59">
        <f t="shared" si="35"/>
        <v>-220</v>
      </c>
      <c r="F392" s="57"/>
      <c r="G392" s="57">
        <f>VLOOKUP(A392,'Original vs Adjsuted Budget'!$B$1:$H$1098,7,FALSE)</f>
        <v>0</v>
      </c>
      <c r="I392" s="57">
        <f>VLOOKUP(A392,'Adjust Budget 1'!$B$8:$H$1107,7,FALSE)</f>
        <v>0</v>
      </c>
      <c r="K392" s="59">
        <f t="shared" si="36"/>
        <v>0</v>
      </c>
    </row>
    <row r="393" spans="1:11" x14ac:dyDescent="0.2">
      <c r="A393" t="s">
        <v>1381</v>
      </c>
      <c r="B393" t="s">
        <v>325</v>
      </c>
      <c r="C393" s="57">
        <f>VLOOKUP(A393,'Original vs Adjsuted Budget'!$B$1:$H$1098,6,FALSE)</f>
        <v>0</v>
      </c>
      <c r="E393" s="59">
        <f t="shared" si="35"/>
        <v>34063.306666666664</v>
      </c>
      <c r="F393" s="57"/>
      <c r="G393" s="57">
        <f>VLOOKUP(A393,'Original vs Adjsuted Budget'!$B$1:$H$1098,7,FALSE)</f>
        <v>34063.306666666664</v>
      </c>
      <c r="I393" s="57">
        <f>VLOOKUP(A393,'Adjust Budget 1'!$B$8:$H$1107,7,FALSE)</f>
        <v>12773.74</v>
      </c>
      <c r="K393" s="59">
        <f t="shared" si="36"/>
        <v>21289.566666666666</v>
      </c>
    </row>
    <row r="394" spans="1:11" x14ac:dyDescent="0.2">
      <c r="A394" t="s">
        <v>1382</v>
      </c>
      <c r="B394" t="s">
        <v>342</v>
      </c>
      <c r="C394" s="57">
        <f>VLOOKUP(A394,'Original vs Adjsuted Budget'!$B$1:$H$1098,6,FALSE)</f>
        <v>0</v>
      </c>
      <c r="E394" s="59">
        <f t="shared" si="35"/>
        <v>624</v>
      </c>
      <c r="F394" s="57"/>
      <c r="G394" s="57">
        <f>VLOOKUP(A394,'Original vs Adjsuted Budget'!$B$1:$H$1098,7,FALSE)</f>
        <v>624</v>
      </c>
      <c r="I394" s="57">
        <f>VLOOKUP(A394,'Adjust Budget 1'!$B$8:$H$1107,7,FALSE)</f>
        <v>195</v>
      </c>
      <c r="K394" s="59">
        <f t="shared" si="36"/>
        <v>429</v>
      </c>
    </row>
    <row r="395" spans="1:11" x14ac:dyDescent="0.2">
      <c r="A395" t="s">
        <v>1383</v>
      </c>
      <c r="B395" t="s">
        <v>344</v>
      </c>
      <c r="C395" s="57">
        <f>VLOOKUP(A395,'Original vs Adjsuted Budget'!$B$1:$H$1098,6,FALSE)</f>
        <v>0</v>
      </c>
      <c r="E395" s="59">
        <f t="shared" si="35"/>
        <v>2958.3999999999996</v>
      </c>
      <c r="F395" s="57"/>
      <c r="G395" s="57">
        <f>VLOOKUP(A395,'Original vs Adjsuted Budget'!$B$1:$H$1098,7,FALSE)</f>
        <v>2958.3999999999996</v>
      </c>
      <c r="I395" s="57">
        <f>VLOOKUP(A395,'Adjust Budget 1'!$B$8:$H$1107,7,FALSE)</f>
        <v>924.5</v>
      </c>
      <c r="K395" s="59">
        <f t="shared" si="36"/>
        <v>2033.8999999999996</v>
      </c>
    </row>
    <row r="396" spans="1:11" x14ac:dyDescent="0.2">
      <c r="A396" t="s">
        <v>1384</v>
      </c>
      <c r="B396" t="s">
        <v>3032</v>
      </c>
      <c r="C396" s="57">
        <f>VLOOKUP(A396,'Original vs Adjsuted Budget'!$B$1:$H$1098,6,FALSE)</f>
        <v>78000</v>
      </c>
      <c r="E396" s="59">
        <f t="shared" si="35"/>
        <v>-73392</v>
      </c>
      <c r="F396" s="57"/>
      <c r="G396" s="57">
        <f>VLOOKUP(A396,'Original vs Adjsuted Budget'!$B$1:$H$1098,7,FALSE)</f>
        <v>4608</v>
      </c>
      <c r="I396" s="57">
        <f>VLOOKUP(A396,'Adjust Budget 1'!$B$8:$H$1107,7,FALSE)</f>
        <v>1440</v>
      </c>
      <c r="K396" s="59">
        <f t="shared" si="36"/>
        <v>3168</v>
      </c>
    </row>
    <row r="397" spans="1:11" x14ac:dyDescent="0.2">
      <c r="A397" t="s">
        <v>1385</v>
      </c>
      <c r="B397" t="s">
        <v>1733</v>
      </c>
      <c r="C397" s="57">
        <f>VLOOKUP(A397,'Original vs Adjsuted Budget'!$B$1:$H$1098,6,FALSE)</f>
        <v>28600</v>
      </c>
      <c r="E397" s="59">
        <f t="shared" si="35"/>
        <v>-28600</v>
      </c>
      <c r="F397" s="57"/>
      <c r="G397" s="57">
        <f>VLOOKUP(A397,'Original vs Adjsuted Budget'!$B$1:$H$1098,7,FALSE)</f>
        <v>0</v>
      </c>
      <c r="I397" s="57">
        <f>VLOOKUP(A397,'Adjust Budget 1'!$B$8:$H$1107,7,FALSE)</f>
        <v>0</v>
      </c>
      <c r="K397" s="59">
        <f t="shared" si="36"/>
        <v>0</v>
      </c>
    </row>
    <row r="398" spans="1:11" x14ac:dyDescent="0.2">
      <c r="A398" t="s">
        <v>1386</v>
      </c>
      <c r="B398" t="s">
        <v>1734</v>
      </c>
      <c r="C398" s="57">
        <f>VLOOKUP(A398,'Original vs Adjsuted Budget'!$B$1:$H$1098,6,FALSE)</f>
        <v>23400</v>
      </c>
      <c r="E398" s="59">
        <f t="shared" si="35"/>
        <v>-23400</v>
      </c>
      <c r="F398" s="57"/>
      <c r="G398" s="57">
        <f>VLOOKUP(A398,'Original vs Adjsuted Budget'!$B$1:$H$1098,7,FALSE)</f>
        <v>0</v>
      </c>
      <c r="I398" s="57">
        <f>VLOOKUP(A398,'Adjust Budget 1'!$B$8:$H$1107,7,FALSE)</f>
        <v>0</v>
      </c>
      <c r="K398" s="59">
        <f t="shared" si="36"/>
        <v>0</v>
      </c>
    </row>
    <row r="399" spans="1:11" x14ac:dyDescent="0.2">
      <c r="A399" t="s">
        <v>1387</v>
      </c>
      <c r="B399" t="s">
        <v>2904</v>
      </c>
      <c r="C399" s="57">
        <f>VLOOKUP(A399,'Original vs Adjsuted Budget'!$B$1:$H$1098,6,FALSE)</f>
        <v>0</v>
      </c>
      <c r="E399" s="59">
        <f t="shared" si="35"/>
        <v>209272.28799999997</v>
      </c>
      <c r="F399" s="57"/>
      <c r="G399" s="57">
        <f>VLOOKUP(A399,'Original vs Adjsuted Budget'!$B$1:$H$1098,7,FALSE)</f>
        <v>209272.28799999997</v>
      </c>
      <c r="I399" s="57">
        <f>VLOOKUP(A399,'Adjust Budget 1'!$B$8:$H$1107,7,FALSE)</f>
        <v>65397.59</v>
      </c>
      <c r="K399" s="59">
        <f t="shared" si="36"/>
        <v>143874.69799999997</v>
      </c>
    </row>
    <row r="400" spans="1:11" x14ac:dyDescent="0.2">
      <c r="A400" t="s">
        <v>1388</v>
      </c>
      <c r="B400" t="s">
        <v>1726</v>
      </c>
      <c r="C400" s="57">
        <f>VLOOKUP(A400,'Original vs Adjsuted Budget'!$B$1:$H$1098,6,FALSE)</f>
        <v>339840</v>
      </c>
      <c r="E400" s="59">
        <f t="shared" si="35"/>
        <v>-334580.06400000001</v>
      </c>
      <c r="F400" s="57"/>
      <c r="G400" s="57">
        <f>VLOOKUP(A400,'Original vs Adjsuted Budget'!$B$1:$H$1098,7,FALSE)</f>
        <v>5259.9359999999997</v>
      </c>
      <c r="I400" s="57">
        <f>VLOOKUP(A400,'Adjust Budget 1'!$B$8:$H$1107,7,FALSE)</f>
        <v>1643.73</v>
      </c>
      <c r="K400" s="59">
        <f t="shared" si="36"/>
        <v>3616.2059999999997</v>
      </c>
    </row>
    <row r="401" spans="1:11" x14ac:dyDescent="0.2">
      <c r="A401" t="s">
        <v>1389</v>
      </c>
      <c r="B401" t="s">
        <v>1727</v>
      </c>
      <c r="C401" s="57">
        <f>VLOOKUP(A401,'Original vs Adjsuted Budget'!$B$1:$H$1098,6,FALSE)</f>
        <v>124610</v>
      </c>
      <c r="E401" s="59">
        <f t="shared" si="35"/>
        <v>-114088.4</v>
      </c>
      <c r="F401" s="57"/>
      <c r="G401" s="57">
        <f>VLOOKUP(A401,'Original vs Adjsuted Budget'!$B$1:$H$1098,7,FALSE)</f>
        <v>10521.6</v>
      </c>
      <c r="I401" s="57">
        <f>VLOOKUP(A401,'Adjust Budget 1'!$B$8:$H$1107,7,FALSE)</f>
        <v>3288</v>
      </c>
      <c r="K401" s="59">
        <f t="shared" si="36"/>
        <v>7233.6</v>
      </c>
    </row>
    <row r="402" spans="1:11" x14ac:dyDescent="0.2">
      <c r="A402" t="s">
        <v>1390</v>
      </c>
      <c r="B402" t="s">
        <v>1728</v>
      </c>
      <c r="C402" s="57">
        <f>VLOOKUP(A402,'Original vs Adjsuted Budget'!$B$1:$H$1098,6,FALSE)</f>
        <v>101950</v>
      </c>
      <c r="E402" s="59">
        <f t="shared" si="35"/>
        <v>-85992.88</v>
      </c>
      <c r="F402" s="57"/>
      <c r="G402" s="57">
        <f>VLOOKUP(A402,'Original vs Adjsuted Budget'!$B$1:$H$1098,7,FALSE)</f>
        <v>15957.12</v>
      </c>
      <c r="I402" s="57">
        <f>VLOOKUP(A402,'Adjust Budget 1'!$B$8:$H$1107,7,FALSE)</f>
        <v>4986.6000000000004</v>
      </c>
      <c r="K402" s="59">
        <f t="shared" si="36"/>
        <v>10970.52</v>
      </c>
    </row>
    <row r="403" spans="1:11" x14ac:dyDescent="0.2">
      <c r="A403" t="s">
        <v>1391</v>
      </c>
      <c r="B403" t="s">
        <v>350</v>
      </c>
      <c r="C403" s="57">
        <f>VLOOKUP(A403,'Original vs Adjsuted Budget'!$B$1:$H$1098,6,FALSE)</f>
        <v>0</v>
      </c>
      <c r="E403" s="59">
        <f t="shared" si="35"/>
        <v>2188.8000000000002</v>
      </c>
      <c r="F403" s="57"/>
      <c r="G403" s="57">
        <f>VLOOKUP(A403,'Original vs Adjsuted Budget'!$B$1:$H$1098,7,FALSE)</f>
        <v>2188.8000000000002</v>
      </c>
      <c r="I403" s="57">
        <f>VLOOKUP(A403,'Adjust Budget 1'!$B$8:$H$1107,7,FALSE)</f>
        <v>684</v>
      </c>
      <c r="K403" s="59">
        <f t="shared" si="36"/>
        <v>1504.8000000000002</v>
      </c>
    </row>
    <row r="404" spans="1:11" x14ac:dyDescent="0.2">
      <c r="A404" t="s">
        <v>1392</v>
      </c>
      <c r="B404" t="s">
        <v>1729</v>
      </c>
      <c r="C404" s="57">
        <f>VLOOKUP(A404,'Original vs Adjsuted Budget'!$B$1:$H$1098,6,FALSE)</f>
        <v>2630</v>
      </c>
      <c r="E404" s="59">
        <f t="shared" si="35"/>
        <v>-2630</v>
      </c>
      <c r="F404" s="57"/>
      <c r="G404" s="57">
        <f>VLOOKUP(A404,'Original vs Adjsuted Budget'!$B$1:$H$1098,7,FALSE)</f>
        <v>0</v>
      </c>
      <c r="I404" s="57">
        <f>VLOOKUP(A404,'Adjust Budget 1'!$B$8:$H$1107,7,FALSE)</f>
        <v>0</v>
      </c>
      <c r="K404" s="59">
        <f t="shared" si="36"/>
        <v>0</v>
      </c>
    </row>
    <row r="405" spans="1:11" x14ac:dyDescent="0.2">
      <c r="A405" t="s">
        <v>1393</v>
      </c>
      <c r="B405" t="s">
        <v>1730</v>
      </c>
      <c r="C405" s="57">
        <f>VLOOKUP(A405,'Original vs Adjsuted Budget'!$B$1:$H$1098,6,FALSE)</f>
        <v>960</v>
      </c>
      <c r="E405" s="59">
        <f t="shared" si="35"/>
        <v>-960</v>
      </c>
      <c r="F405" s="57"/>
      <c r="G405" s="57">
        <f>VLOOKUP(A405,'Original vs Adjsuted Budget'!$B$1:$H$1098,7,FALSE)</f>
        <v>0</v>
      </c>
      <c r="I405" s="57">
        <f>VLOOKUP(A405,'Adjust Budget 1'!$B$8:$H$1107,7,FALSE)</f>
        <v>0</v>
      </c>
      <c r="K405" s="59">
        <f t="shared" si="36"/>
        <v>0</v>
      </c>
    </row>
    <row r="406" spans="1:11" x14ac:dyDescent="0.2">
      <c r="A406" t="s">
        <v>1394</v>
      </c>
      <c r="B406" t="s">
        <v>1731</v>
      </c>
      <c r="C406" s="57">
        <f>VLOOKUP(A406,'Original vs Adjsuted Budget'!$B$1:$H$1098,6,FALSE)</f>
        <v>790</v>
      </c>
      <c r="E406" s="59">
        <f t="shared" si="35"/>
        <v>-790</v>
      </c>
      <c r="F406" s="57"/>
      <c r="G406" s="57">
        <f>VLOOKUP(A406,'Original vs Adjsuted Budget'!$B$1:$H$1098,7,FALSE)</f>
        <v>0</v>
      </c>
      <c r="I406" s="57">
        <f>VLOOKUP(A406,'Adjust Budget 1'!$B$8:$H$1107,7,FALSE)</f>
        <v>0</v>
      </c>
      <c r="K406" s="59">
        <f t="shared" si="36"/>
        <v>0</v>
      </c>
    </row>
    <row r="407" spans="1:11" x14ac:dyDescent="0.2">
      <c r="A407" t="s">
        <v>1395</v>
      </c>
      <c r="B407" t="s">
        <v>360</v>
      </c>
      <c r="C407" s="57">
        <f>VLOOKUP(A407,'Original vs Adjsuted Budget'!$B$1:$H$1098,6,FALSE)</f>
        <v>110</v>
      </c>
      <c r="E407" s="59">
        <f t="shared" si="35"/>
        <v>0</v>
      </c>
      <c r="F407" s="57"/>
      <c r="G407" s="57">
        <f>VLOOKUP(A407,'Original vs Adjsuted Budget'!$B$1:$H$1098,7,FALSE)</f>
        <v>110</v>
      </c>
      <c r="I407" s="57">
        <f>VLOOKUP(A407,'Adjust Budget 1'!$B$8:$H$1107,7,FALSE)</f>
        <v>2944.92</v>
      </c>
      <c r="K407" s="59">
        <f t="shared" si="36"/>
        <v>-2834.92</v>
      </c>
    </row>
    <row r="408" spans="1:11" x14ac:dyDescent="0.2">
      <c r="A408" t="s">
        <v>1396</v>
      </c>
      <c r="B408" t="s">
        <v>2905</v>
      </c>
      <c r="C408" s="57">
        <f>VLOOKUP(A408,'Original vs Adjsuted Budget'!$B$1:$H$1098,6,FALSE)</f>
        <v>26600</v>
      </c>
      <c r="E408" s="59">
        <f t="shared" si="35"/>
        <v>0</v>
      </c>
      <c r="F408" s="57"/>
      <c r="G408" s="57">
        <f>VLOOKUP(A408,'Original vs Adjsuted Budget'!$B$1:$H$1098,7,FALSE)</f>
        <v>26600</v>
      </c>
      <c r="I408" s="57">
        <f>VLOOKUP(A408,'Adjust Budget 1'!$B$8:$H$1107,7,FALSE)</f>
        <v>0</v>
      </c>
      <c r="K408" s="59">
        <f t="shared" si="36"/>
        <v>26600</v>
      </c>
    </row>
    <row r="409" spans="1:11" x14ac:dyDescent="0.2">
      <c r="A409" t="s">
        <v>1397</v>
      </c>
      <c r="B409" t="s">
        <v>370</v>
      </c>
      <c r="C409" s="57">
        <f>VLOOKUP(A409,'Original vs Adjsuted Budget'!$B$1:$H$1098,6,FALSE)</f>
        <v>-4248090</v>
      </c>
      <c r="E409" s="59">
        <f t="shared" si="35"/>
        <v>-1355495.1600000001</v>
      </c>
      <c r="F409" s="57"/>
      <c r="G409" s="57">
        <f>VLOOKUP(A409,'Original vs Adjsuted Budget'!$B$1:$H$1098,7,FALSE)</f>
        <v>-5603585.1600000001</v>
      </c>
      <c r="I409" s="57">
        <f>VLOOKUP(A409,'Adjust Budget 1'!$B$8:$H$1107,7,FALSE)</f>
        <v>-2801792.58</v>
      </c>
      <c r="K409" s="59">
        <f t="shared" si="36"/>
        <v>-2801792.58</v>
      </c>
    </row>
    <row r="410" spans="1:11" x14ac:dyDescent="0.2">
      <c r="A410" t="s">
        <v>1398</v>
      </c>
      <c r="B410" t="s">
        <v>2906</v>
      </c>
      <c r="C410" s="57">
        <f>VLOOKUP(A410,'Original vs Adjsuted Budget'!$B$1:$H$1098,6,FALSE)</f>
        <v>-1427060</v>
      </c>
      <c r="E410" s="59">
        <f t="shared" si="35"/>
        <v>-1646339.4300000002</v>
      </c>
      <c r="F410" s="57"/>
      <c r="G410" s="57">
        <f>VLOOKUP(A410,'Original vs Adjsuted Budget'!$B$1:$H$1098,7,FALSE)</f>
        <v>-3073399.43</v>
      </c>
      <c r="I410" s="57">
        <f>VLOOKUP(A410,'Adjust Budget 1'!$B$8:$H$1107,7,FALSE)</f>
        <v>0</v>
      </c>
      <c r="K410" s="59">
        <f t="shared" si="36"/>
        <v>-3073399.43</v>
      </c>
    </row>
    <row r="411" spans="1:11" x14ac:dyDescent="0.2">
      <c r="A411" s="71"/>
      <c r="B411" s="71" t="s">
        <v>2908</v>
      </c>
      <c r="C411" s="72">
        <f>SUM(C349:C410)</f>
        <v>2442300</v>
      </c>
      <c r="D411" s="72">
        <f>SUM(D349:D410)</f>
        <v>0</v>
      </c>
      <c r="E411" s="72">
        <f>SUM(E349:E410)</f>
        <v>-1270868.5761333334</v>
      </c>
      <c r="F411" s="72"/>
      <c r="G411" s="72">
        <f t="shared" ref="G411" si="37">SUM(G349:G410)</f>
        <v>1171431.4238666683</v>
      </c>
      <c r="I411" s="57"/>
      <c r="K411" s="59"/>
    </row>
    <row r="412" spans="1:11" x14ac:dyDescent="0.2">
      <c r="A412" s="71">
        <v>1011</v>
      </c>
      <c r="B412" s="71" t="s">
        <v>2909</v>
      </c>
      <c r="C412" s="72"/>
      <c r="D412" s="72"/>
      <c r="E412" s="72"/>
      <c r="F412" s="72"/>
      <c r="G412" s="72"/>
      <c r="I412" s="57"/>
      <c r="K412" s="59"/>
    </row>
  </sheetData>
  <sortState ref="A349:K410">
    <sortCondition ref="A349:A410"/>
  </sortState>
  <mergeCells count="2">
    <mergeCell ref="C1:G1"/>
    <mergeCell ref="B1:B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9"/>
  <sheetViews>
    <sheetView zoomScale="75" zoomScaleNormal="75" workbookViewId="0">
      <selection activeCell="C1" sqref="C1:G1"/>
    </sheetView>
  </sheetViews>
  <sheetFormatPr defaultRowHeight="14.25" x14ac:dyDescent="0.2"/>
  <cols>
    <col min="1" max="1" width="14.3984375" bestFit="1" customWidth="1"/>
    <col min="2" max="2" width="30.59765625" bestFit="1" customWidth="1"/>
    <col min="3" max="3" width="14.69921875" customWidth="1"/>
    <col min="4" max="4" width="2.296875" customWidth="1"/>
    <col min="5" max="5" width="14.69921875" customWidth="1"/>
    <col min="6" max="6" width="2.296875" customWidth="1"/>
    <col min="7" max="7" width="14.69921875" customWidth="1"/>
    <col min="8" max="8" width="2.296875" customWidth="1"/>
    <col min="9" max="9" width="14.69921875" customWidth="1"/>
    <col min="10" max="10" width="2.5" customWidth="1"/>
    <col min="11" max="11" width="14.69921875" customWidth="1"/>
  </cols>
  <sheetData>
    <row r="1" spans="1:11" x14ac:dyDescent="0.2">
      <c r="A1" t="s">
        <v>2899</v>
      </c>
      <c r="B1" s="148" t="s">
        <v>3086</v>
      </c>
      <c r="C1" s="146" t="s">
        <v>3043</v>
      </c>
      <c r="D1" s="146"/>
      <c r="E1" s="146"/>
      <c r="F1" s="146"/>
      <c r="G1" s="146"/>
      <c r="H1" s="96"/>
      <c r="I1" s="94"/>
      <c r="J1" s="96"/>
      <c r="K1" s="95"/>
    </row>
    <row r="2" spans="1:11" x14ac:dyDescent="0.2">
      <c r="B2" s="149"/>
      <c r="C2" s="94" t="s">
        <v>2893</v>
      </c>
      <c r="D2" s="95"/>
      <c r="E2" s="95" t="s">
        <v>3040</v>
      </c>
      <c r="F2" s="94"/>
      <c r="G2" s="94" t="s">
        <v>2894</v>
      </c>
      <c r="H2" s="96"/>
      <c r="I2" s="94" t="s">
        <v>3041</v>
      </c>
      <c r="J2" s="96"/>
      <c r="K2" s="95" t="s">
        <v>3042</v>
      </c>
    </row>
    <row r="3" spans="1:11" x14ac:dyDescent="0.2">
      <c r="A3" s="63">
        <v>1001</v>
      </c>
      <c r="B3" s="63" t="s">
        <v>456</v>
      </c>
      <c r="C3" s="70"/>
      <c r="D3" s="70"/>
      <c r="E3" s="70"/>
      <c r="F3" s="70"/>
      <c r="G3" s="70"/>
      <c r="I3" s="57"/>
      <c r="K3" s="59"/>
    </row>
    <row r="4" spans="1:11" x14ac:dyDescent="0.2">
      <c r="A4" t="s">
        <v>1305</v>
      </c>
      <c r="B4" t="s">
        <v>7</v>
      </c>
      <c r="C4" s="57">
        <f>VLOOKUP(A4,'Original vs Adjsuted Budget'!$B$1:$H$1098,6,FALSE)</f>
        <v>4456980</v>
      </c>
      <c r="E4" s="59">
        <f t="shared" ref="E4:E35" si="0">G4-C4</f>
        <v>537864.18280000053</v>
      </c>
      <c r="F4" s="57"/>
      <c r="G4" s="57">
        <f>VLOOKUP(A4,'Original vs Adjsuted Budget'!$B$1:$H$1098,7,FALSE)</f>
        <v>4994844.1828000005</v>
      </c>
      <c r="I4" s="57">
        <f>VLOOKUP(A4,'Adjust Budget 1'!$B$8:$H$1107,7,FALSE)</f>
        <v>2472695.14</v>
      </c>
      <c r="K4" s="59">
        <f t="shared" ref="K4:K35" si="1">G4-I4</f>
        <v>2522149.0428000004</v>
      </c>
    </row>
    <row r="5" spans="1:11" x14ac:dyDescent="0.2">
      <c r="A5" t="s">
        <v>1306</v>
      </c>
      <c r="B5" t="s">
        <v>220</v>
      </c>
      <c r="C5" s="57">
        <f>VLOOKUP(A5,'Original vs Adjsuted Budget'!$B$1:$H$1098,6,FALSE)</f>
        <v>368140</v>
      </c>
      <c r="E5" s="59">
        <f t="shared" si="0"/>
        <v>-93931.807399999991</v>
      </c>
      <c r="F5" s="57"/>
      <c r="G5" s="57">
        <f>VLOOKUP(A5,'Original vs Adjsuted Budget'!$B$1:$H$1098,7,FALSE)</f>
        <v>274208.19260000001</v>
      </c>
      <c r="I5" s="57">
        <f>VLOOKUP(A5,'Adjust Budget 1'!$B$8:$H$1107,7,FALSE)</f>
        <v>135746.63</v>
      </c>
      <c r="K5" s="59">
        <f t="shared" si="1"/>
        <v>138461.5626</v>
      </c>
    </row>
    <row r="6" spans="1:11" x14ac:dyDescent="0.2">
      <c r="A6" t="s">
        <v>1307</v>
      </c>
      <c r="B6" t="s">
        <v>222</v>
      </c>
      <c r="C6" s="57">
        <f>VLOOKUP(A6,'Original vs Adjsuted Budget'!$B$1:$H$1098,6,FALSE)</f>
        <v>115150</v>
      </c>
      <c r="E6" s="59">
        <f t="shared" si="0"/>
        <v>3475.6716000000015</v>
      </c>
      <c r="F6" s="57"/>
      <c r="G6" s="57">
        <f>VLOOKUP(A6,'Original vs Adjsuted Budget'!$B$1:$H$1098,7,FALSE)</f>
        <v>118625.6716</v>
      </c>
      <c r="I6" s="57">
        <f>VLOOKUP(A6,'Adjust Budget 1'!$B$8:$H$1107,7,FALSE)</f>
        <v>58725.58</v>
      </c>
      <c r="K6" s="59">
        <f t="shared" si="1"/>
        <v>59900.0916</v>
      </c>
    </row>
    <row r="7" spans="1:11" x14ac:dyDescent="0.2">
      <c r="A7" t="s">
        <v>1308</v>
      </c>
      <c r="B7" t="s">
        <v>224</v>
      </c>
      <c r="C7" s="57">
        <f>VLOOKUP(A7,'Original vs Adjsuted Budget'!$B$1:$H$1098,6,FALSE)</f>
        <v>609020</v>
      </c>
      <c r="E7" s="59">
        <f t="shared" si="0"/>
        <v>195980</v>
      </c>
      <c r="F7" s="57"/>
      <c r="G7" s="57">
        <f>VLOOKUP(A7,'Original vs Adjsuted Budget'!$B$1:$H$1098,7,FALSE)</f>
        <v>805000</v>
      </c>
      <c r="I7" s="57">
        <f>VLOOKUP(A7,'Adjust Budget 1'!$B$8:$H$1107,7,FALSE)</f>
        <v>448778.47</v>
      </c>
      <c r="K7" s="59">
        <f t="shared" si="1"/>
        <v>356221.53</v>
      </c>
    </row>
    <row r="8" spans="1:11" x14ac:dyDescent="0.2">
      <c r="A8" t="s">
        <v>1309</v>
      </c>
      <c r="B8" t="s">
        <v>225</v>
      </c>
      <c r="C8" s="57">
        <f>VLOOKUP(A8,'Original vs Adjsuted Budget'!$B$1:$H$1098,6,FALSE)</f>
        <v>194270</v>
      </c>
      <c r="E8" s="59">
        <f t="shared" si="0"/>
        <v>-194270</v>
      </c>
      <c r="F8" s="57"/>
      <c r="G8" s="57">
        <f>VLOOKUP(A8,'Original vs Adjsuted Budget'!$B$1:$H$1098,7,FALSE)</f>
        <v>0</v>
      </c>
      <c r="I8" s="57">
        <f>VLOOKUP(A8,'Adjust Budget 1'!$B$8:$H$1107,7,FALSE)</f>
        <v>0</v>
      </c>
      <c r="K8" s="59">
        <f t="shared" si="1"/>
        <v>0</v>
      </c>
    </row>
    <row r="9" spans="1:11" hidden="1" x14ac:dyDescent="0.2">
      <c r="A9" t="s">
        <v>2355</v>
      </c>
      <c r="B9" t="s">
        <v>221</v>
      </c>
      <c r="C9" s="57">
        <f>VLOOKUP(A9,'Original vs Adjsuted Budget'!$B$1:$H$1098,6,FALSE)</f>
        <v>0</v>
      </c>
      <c r="E9" s="59">
        <f t="shared" si="0"/>
        <v>0</v>
      </c>
      <c r="F9" s="57"/>
      <c r="G9" s="57">
        <f>VLOOKUP(A9,'Original vs Adjsuted Budget'!$B$1:$H$1098,7,FALSE)</f>
        <v>0</v>
      </c>
      <c r="I9" s="57">
        <f>VLOOKUP(A9,'Adjust Budget 1'!$B$8:$H$1107,7,FALSE)</f>
        <v>0</v>
      </c>
      <c r="K9" s="59">
        <f t="shared" si="1"/>
        <v>0</v>
      </c>
    </row>
    <row r="10" spans="1:11" hidden="1" x14ac:dyDescent="0.2">
      <c r="A10" t="s">
        <v>2357</v>
      </c>
      <c r="B10" t="s">
        <v>226</v>
      </c>
      <c r="C10" s="57">
        <f>VLOOKUP(A10,'Original vs Adjsuted Budget'!$B$1:$H$1098,6,FALSE)</f>
        <v>0</v>
      </c>
      <c r="E10" s="59">
        <f t="shared" si="0"/>
        <v>0</v>
      </c>
      <c r="F10" s="57"/>
      <c r="G10" s="57">
        <f>VLOOKUP(A10,'Original vs Adjsuted Budget'!$B$1:$H$1098,7,FALSE)</f>
        <v>0</v>
      </c>
      <c r="I10" s="57">
        <f>VLOOKUP(A10,'Adjust Budget 1'!$B$8:$H$1107,7,FALSE)</f>
        <v>0</v>
      </c>
      <c r="K10" s="59">
        <f t="shared" si="1"/>
        <v>0</v>
      </c>
    </row>
    <row r="11" spans="1:11" hidden="1" x14ac:dyDescent="0.2">
      <c r="A11" t="s">
        <v>2358</v>
      </c>
      <c r="B11" t="s">
        <v>230</v>
      </c>
      <c r="C11" s="57">
        <f>VLOOKUP(A11,'Original vs Adjsuted Budget'!$B$1:$H$1098,6,FALSE)</f>
        <v>0</v>
      </c>
      <c r="E11" s="59">
        <f t="shared" si="0"/>
        <v>0</v>
      </c>
      <c r="F11" s="57"/>
      <c r="G11" s="57">
        <f>VLOOKUP(A11,'Original vs Adjsuted Budget'!$B$1:$H$1098,7,FALSE)</f>
        <v>0</v>
      </c>
      <c r="I11" s="57">
        <f>VLOOKUP(A11,'Adjust Budget 1'!$B$8:$H$1107,7,FALSE)</f>
        <v>0</v>
      </c>
      <c r="K11" s="59">
        <f t="shared" si="1"/>
        <v>0</v>
      </c>
    </row>
    <row r="12" spans="1:11" hidden="1" x14ac:dyDescent="0.2">
      <c r="A12" t="s">
        <v>2364</v>
      </c>
      <c r="B12" t="s">
        <v>501</v>
      </c>
      <c r="C12" s="57">
        <f>VLOOKUP(A12,'Original vs Adjsuted Budget'!$B$1:$H$1098,6,FALSE)</f>
        <v>0</v>
      </c>
      <c r="E12" s="59">
        <f t="shared" si="0"/>
        <v>0</v>
      </c>
      <c r="F12" s="57"/>
      <c r="G12" s="57">
        <f>VLOOKUP(A12,'Original vs Adjsuted Budget'!$B$1:$H$1098,7,FALSE)</f>
        <v>0</v>
      </c>
      <c r="I12" s="57">
        <f>VLOOKUP(A12,'Adjust Budget 1'!$B$8:$H$1107,7,FALSE)</f>
        <v>0</v>
      </c>
      <c r="K12" s="59">
        <f t="shared" si="1"/>
        <v>0</v>
      </c>
    </row>
    <row r="13" spans="1:11" hidden="1" x14ac:dyDescent="0.2">
      <c r="A13" t="s">
        <v>2365</v>
      </c>
      <c r="B13" t="s">
        <v>285</v>
      </c>
      <c r="C13" s="57">
        <f>VLOOKUP(A13,'Original vs Adjsuted Budget'!$B$1:$H$1098,6,FALSE)</f>
        <v>0</v>
      </c>
      <c r="E13" s="59">
        <f t="shared" si="0"/>
        <v>0</v>
      </c>
      <c r="F13" s="57"/>
      <c r="G13" s="57">
        <f>VLOOKUP(A13,'Original vs Adjsuted Budget'!$B$1:$H$1098,7,FALSE)</f>
        <v>0</v>
      </c>
      <c r="I13" s="57">
        <f>VLOOKUP(A13,'Adjust Budget 1'!$B$8:$H$1107,7,FALSE)</f>
        <v>0</v>
      </c>
      <c r="K13" s="59">
        <f t="shared" si="1"/>
        <v>0</v>
      </c>
    </row>
    <row r="14" spans="1:11" hidden="1" x14ac:dyDescent="0.2">
      <c r="A14" t="s">
        <v>2366</v>
      </c>
      <c r="B14" t="s">
        <v>296</v>
      </c>
      <c r="C14" s="57">
        <f>VLOOKUP(A14,'Original vs Adjsuted Budget'!$B$1:$H$1098,6,FALSE)</f>
        <v>0</v>
      </c>
      <c r="E14" s="59">
        <f t="shared" si="0"/>
        <v>0</v>
      </c>
      <c r="F14" s="57"/>
      <c r="G14" s="57">
        <f>VLOOKUP(A14,'Original vs Adjsuted Budget'!$B$1:$H$1098,7,FALSE)</f>
        <v>0</v>
      </c>
      <c r="I14" s="57">
        <f>VLOOKUP(A14,'Adjust Budget 1'!$B$8:$H$1107,7,FALSE)</f>
        <v>0</v>
      </c>
      <c r="K14" s="59">
        <f t="shared" si="1"/>
        <v>0</v>
      </c>
    </row>
    <row r="15" spans="1:11" hidden="1" x14ac:dyDescent="0.2">
      <c r="A15" t="s">
        <v>2367</v>
      </c>
      <c r="B15" t="s">
        <v>302</v>
      </c>
      <c r="C15" s="57">
        <f>VLOOKUP(A15,'Original vs Adjsuted Budget'!$B$1:$H$1098,6,FALSE)</f>
        <v>0</v>
      </c>
      <c r="E15" s="59">
        <f t="shared" si="0"/>
        <v>0</v>
      </c>
      <c r="F15" s="57"/>
      <c r="G15" s="57">
        <f>VLOOKUP(A15,'Original vs Adjsuted Budget'!$B$1:$H$1098,7,FALSE)</f>
        <v>0</v>
      </c>
      <c r="I15" s="57">
        <f>VLOOKUP(A15,'Adjust Budget 1'!$B$8:$H$1107,7,FALSE)</f>
        <v>0</v>
      </c>
      <c r="K15" s="59">
        <f t="shared" si="1"/>
        <v>0</v>
      </c>
    </row>
    <row r="16" spans="1:11" hidden="1" x14ac:dyDescent="0.2">
      <c r="A16" t="s">
        <v>2368</v>
      </c>
      <c r="B16" t="s">
        <v>303</v>
      </c>
      <c r="C16" s="57">
        <f>VLOOKUP(A16,'Original vs Adjsuted Budget'!$B$1:$H$1098,6,FALSE)</f>
        <v>0</v>
      </c>
      <c r="E16" s="59">
        <f t="shared" si="0"/>
        <v>0</v>
      </c>
      <c r="F16" s="57"/>
      <c r="G16" s="57">
        <f>VLOOKUP(A16,'Original vs Adjsuted Budget'!$B$1:$H$1098,7,FALSE)</f>
        <v>0</v>
      </c>
      <c r="I16" s="57">
        <f>VLOOKUP(A16,'Adjust Budget 1'!$B$8:$H$1107,7,FALSE)</f>
        <v>0</v>
      </c>
      <c r="K16" s="59">
        <f t="shared" si="1"/>
        <v>0</v>
      </c>
    </row>
    <row r="17" spans="1:11" hidden="1" x14ac:dyDescent="0.2">
      <c r="A17" t="s">
        <v>2369</v>
      </c>
      <c r="B17" t="s">
        <v>304</v>
      </c>
      <c r="C17" s="57">
        <f>VLOOKUP(A17,'Original vs Adjsuted Budget'!$B$1:$H$1098,6,FALSE)</f>
        <v>0</v>
      </c>
      <c r="E17" s="59">
        <f t="shared" si="0"/>
        <v>0</v>
      </c>
      <c r="F17" s="57"/>
      <c r="G17" s="57">
        <f>VLOOKUP(A17,'Original vs Adjsuted Budget'!$B$1:$H$1098,7,FALSE)</f>
        <v>0</v>
      </c>
      <c r="I17" s="57">
        <f>VLOOKUP(A17,'Adjust Budget 1'!$B$8:$H$1107,7,FALSE)</f>
        <v>0</v>
      </c>
      <c r="K17" s="59">
        <f t="shared" si="1"/>
        <v>0</v>
      </c>
    </row>
    <row r="18" spans="1:11" hidden="1" x14ac:dyDescent="0.2">
      <c r="A18" t="s">
        <v>2370</v>
      </c>
      <c r="B18" t="s">
        <v>310</v>
      </c>
      <c r="C18" s="57">
        <f>VLOOKUP(A18,'Original vs Adjsuted Budget'!$B$1:$H$1098,6,FALSE)</f>
        <v>0</v>
      </c>
      <c r="E18" s="59">
        <f t="shared" si="0"/>
        <v>0</v>
      </c>
      <c r="F18" s="57"/>
      <c r="G18" s="57">
        <f>VLOOKUP(A18,'Original vs Adjsuted Budget'!$B$1:$H$1098,7,FALSE)</f>
        <v>0</v>
      </c>
      <c r="I18" s="57">
        <f>VLOOKUP(A18,'Adjust Budget 1'!$B$8:$H$1107,7,FALSE)</f>
        <v>0</v>
      </c>
      <c r="K18" s="59">
        <f t="shared" si="1"/>
        <v>0</v>
      </c>
    </row>
    <row r="19" spans="1:11" hidden="1" x14ac:dyDescent="0.2">
      <c r="A19" t="s">
        <v>2371</v>
      </c>
      <c r="B19" t="s">
        <v>1670</v>
      </c>
      <c r="C19" s="57">
        <f>VLOOKUP(A19,'Original vs Adjsuted Budget'!$B$1:$H$1098,6,FALSE)</f>
        <v>0</v>
      </c>
      <c r="E19" s="59">
        <f t="shared" si="0"/>
        <v>0</v>
      </c>
      <c r="F19" s="57"/>
      <c r="G19" s="57">
        <f>VLOOKUP(A19,'Original vs Adjsuted Budget'!$B$1:$H$1098,7,FALSE)</f>
        <v>0</v>
      </c>
      <c r="I19" s="57">
        <f>VLOOKUP(A19,'Adjust Budget 1'!$B$8:$H$1107,7,FALSE)</f>
        <v>0</v>
      </c>
      <c r="K19" s="59">
        <f t="shared" si="1"/>
        <v>0</v>
      </c>
    </row>
    <row r="20" spans="1:11" hidden="1" x14ac:dyDescent="0.2">
      <c r="A20" t="s">
        <v>2372</v>
      </c>
      <c r="B20" t="s">
        <v>1670</v>
      </c>
      <c r="C20" s="57">
        <f>VLOOKUP(A20,'Original vs Adjsuted Budget'!$B$1:$H$1098,6,FALSE)</f>
        <v>0</v>
      </c>
      <c r="E20" s="59">
        <f t="shared" si="0"/>
        <v>0</v>
      </c>
      <c r="F20" s="57"/>
      <c r="G20" s="57">
        <f>VLOOKUP(A20,'Original vs Adjsuted Budget'!$B$1:$H$1098,7,FALSE)</f>
        <v>0</v>
      </c>
      <c r="I20" s="57">
        <f>VLOOKUP(A20,'Adjust Budget 1'!$B$8:$H$1107,7,FALSE)</f>
        <v>0</v>
      </c>
      <c r="K20" s="59">
        <f t="shared" si="1"/>
        <v>0</v>
      </c>
    </row>
    <row r="21" spans="1:11" hidden="1" x14ac:dyDescent="0.2">
      <c r="A21" t="s">
        <v>2373</v>
      </c>
      <c r="B21" t="s">
        <v>1670</v>
      </c>
      <c r="C21" s="57">
        <f>VLOOKUP(A21,'Original vs Adjsuted Budget'!$B$1:$H$1098,6,FALSE)</f>
        <v>0</v>
      </c>
      <c r="E21" s="59">
        <f t="shared" si="0"/>
        <v>0</v>
      </c>
      <c r="F21" s="57"/>
      <c r="G21" s="57">
        <f>VLOOKUP(A21,'Original vs Adjsuted Budget'!$B$1:$H$1098,7,FALSE)</f>
        <v>0</v>
      </c>
      <c r="I21" s="57">
        <f>VLOOKUP(A21,'Adjust Budget 1'!$B$8:$H$1107,7,FALSE)</f>
        <v>0</v>
      </c>
      <c r="K21" s="59">
        <f t="shared" si="1"/>
        <v>0</v>
      </c>
    </row>
    <row r="22" spans="1:11" hidden="1" x14ac:dyDescent="0.2">
      <c r="A22" t="s">
        <v>2374</v>
      </c>
      <c r="B22" t="s">
        <v>320</v>
      </c>
      <c r="C22" s="57">
        <f>VLOOKUP(A22,'Original vs Adjsuted Budget'!$B$1:$H$1098,6,FALSE)</f>
        <v>0</v>
      </c>
      <c r="E22" s="59">
        <f t="shared" si="0"/>
        <v>0</v>
      </c>
      <c r="F22" s="57"/>
      <c r="G22" s="57">
        <f>VLOOKUP(A22,'Original vs Adjsuted Budget'!$B$1:$H$1098,7,FALSE)</f>
        <v>0</v>
      </c>
      <c r="I22" s="57">
        <f>VLOOKUP(A22,'Adjust Budget 1'!$B$8:$H$1107,7,FALSE)</f>
        <v>0</v>
      </c>
      <c r="K22" s="59">
        <f t="shared" si="1"/>
        <v>0</v>
      </c>
    </row>
    <row r="23" spans="1:11" hidden="1" x14ac:dyDescent="0.2">
      <c r="A23" t="s">
        <v>2375</v>
      </c>
      <c r="B23" t="s">
        <v>330</v>
      </c>
      <c r="C23" s="57">
        <f>VLOOKUP(A23,'Original vs Adjsuted Budget'!$B$1:$H$1098,6,FALSE)</f>
        <v>0</v>
      </c>
      <c r="E23" s="59">
        <f t="shared" si="0"/>
        <v>0</v>
      </c>
      <c r="F23" s="57"/>
      <c r="G23" s="57">
        <f>VLOOKUP(A23,'Original vs Adjsuted Budget'!$B$1:$H$1098,7,FALSE)</f>
        <v>0</v>
      </c>
      <c r="I23" s="57">
        <f>VLOOKUP(A23,'Adjust Budget 1'!$B$8:$H$1107,7,FALSE)</f>
        <v>0</v>
      </c>
      <c r="K23" s="59">
        <f t="shared" si="1"/>
        <v>0</v>
      </c>
    </row>
    <row r="24" spans="1:11" hidden="1" x14ac:dyDescent="0.2">
      <c r="A24" t="s">
        <v>2377</v>
      </c>
      <c r="B24" t="s">
        <v>331</v>
      </c>
      <c r="C24" s="57">
        <f>VLOOKUP(A24,'Original vs Adjsuted Budget'!$B$1:$H$1098,6,FALSE)</f>
        <v>0</v>
      </c>
      <c r="E24" s="59">
        <f t="shared" si="0"/>
        <v>0</v>
      </c>
      <c r="F24" s="57"/>
      <c r="G24" s="57">
        <f>VLOOKUP(A24,'Original vs Adjsuted Budget'!$B$1:$H$1098,7,FALSE)</f>
        <v>0</v>
      </c>
      <c r="I24" s="57">
        <f>VLOOKUP(A24,'Adjust Budget 1'!$B$8:$H$1107,7,FALSE)</f>
        <v>0</v>
      </c>
      <c r="K24" s="59">
        <f t="shared" si="1"/>
        <v>0</v>
      </c>
    </row>
    <row r="25" spans="1:11" hidden="1" x14ac:dyDescent="0.2">
      <c r="A25" t="s">
        <v>2378</v>
      </c>
      <c r="B25" t="s">
        <v>1713</v>
      </c>
      <c r="C25" s="57">
        <f>VLOOKUP(A25,'Original vs Adjsuted Budget'!$B$1:$H$1098,6,FALSE)</f>
        <v>0</v>
      </c>
      <c r="E25" s="59">
        <f t="shared" si="0"/>
        <v>0</v>
      </c>
      <c r="F25" s="57"/>
      <c r="G25" s="57">
        <f>VLOOKUP(A25,'Original vs Adjsuted Budget'!$B$1:$H$1098,7,FALSE)</f>
        <v>0</v>
      </c>
      <c r="I25" s="57">
        <f>VLOOKUP(A25,'Adjust Budget 1'!$B$8:$H$1107,7,FALSE)</f>
        <v>0</v>
      </c>
      <c r="K25" s="59">
        <f t="shared" si="1"/>
        <v>0</v>
      </c>
    </row>
    <row r="26" spans="1:11" hidden="1" x14ac:dyDescent="0.2">
      <c r="A26" t="s">
        <v>2379</v>
      </c>
      <c r="B26" t="s">
        <v>337</v>
      </c>
      <c r="C26" s="57">
        <f>VLOOKUP(A26,'Original vs Adjsuted Budget'!$B$1:$H$1098,6,FALSE)</f>
        <v>0</v>
      </c>
      <c r="E26" s="59">
        <f t="shared" si="0"/>
        <v>0</v>
      </c>
      <c r="F26" s="57"/>
      <c r="G26" s="57">
        <f>VLOOKUP(A26,'Original vs Adjsuted Budget'!$B$1:$H$1098,7,FALSE)</f>
        <v>0</v>
      </c>
      <c r="I26" s="57">
        <f>VLOOKUP(A26,'Adjust Budget 1'!$B$8:$H$1107,7,FALSE)</f>
        <v>0</v>
      </c>
      <c r="K26" s="59">
        <f t="shared" si="1"/>
        <v>0</v>
      </c>
    </row>
    <row r="27" spans="1:11" hidden="1" x14ac:dyDescent="0.2">
      <c r="A27" t="s">
        <v>2381</v>
      </c>
      <c r="B27" t="s">
        <v>341</v>
      </c>
      <c r="C27" s="57">
        <f>VLOOKUP(A27,'Original vs Adjsuted Budget'!$B$1:$H$1098,6,FALSE)</f>
        <v>0</v>
      </c>
      <c r="E27" s="59">
        <f t="shared" si="0"/>
        <v>0</v>
      </c>
      <c r="F27" s="57"/>
      <c r="G27" s="57">
        <f>VLOOKUP(A27,'Original vs Adjsuted Budget'!$B$1:$H$1098,7,FALSE)</f>
        <v>0</v>
      </c>
      <c r="I27" s="57">
        <f>VLOOKUP(A27,'Adjust Budget 1'!$B$8:$H$1107,7,FALSE)</f>
        <v>0</v>
      </c>
      <c r="K27" s="59">
        <f t="shared" si="1"/>
        <v>0</v>
      </c>
    </row>
    <row r="28" spans="1:11" hidden="1" x14ac:dyDescent="0.2">
      <c r="A28" t="s">
        <v>2382</v>
      </c>
      <c r="B28" t="s">
        <v>342</v>
      </c>
      <c r="C28" s="57">
        <f>VLOOKUP(A28,'Original vs Adjsuted Budget'!$B$1:$H$1098,6,FALSE)</f>
        <v>0</v>
      </c>
      <c r="E28" s="59">
        <f t="shared" si="0"/>
        <v>0</v>
      </c>
      <c r="F28" s="57"/>
      <c r="G28" s="57">
        <f>VLOOKUP(A28,'Original vs Adjsuted Budget'!$B$1:$H$1098,7,FALSE)</f>
        <v>0</v>
      </c>
      <c r="I28" s="57">
        <f>VLOOKUP(A28,'Adjust Budget 1'!$B$8:$H$1107,7,FALSE)</f>
        <v>0</v>
      </c>
      <c r="K28" s="59">
        <f t="shared" si="1"/>
        <v>0</v>
      </c>
    </row>
    <row r="29" spans="1:11" hidden="1" x14ac:dyDescent="0.2">
      <c r="A29" t="s">
        <v>2383</v>
      </c>
      <c r="B29" t="s">
        <v>2904</v>
      </c>
      <c r="C29" s="57">
        <f>VLOOKUP(A29,'Original vs Adjsuted Budget'!$B$1:$H$1098,6,FALSE)</f>
        <v>0</v>
      </c>
      <c r="E29" s="59">
        <f t="shared" si="0"/>
        <v>0</v>
      </c>
      <c r="F29" s="57"/>
      <c r="G29" s="57">
        <f>VLOOKUP(A29,'Original vs Adjsuted Budget'!$B$1:$H$1098,7,FALSE)</f>
        <v>0</v>
      </c>
      <c r="I29" s="57">
        <f>VLOOKUP(A29,'Adjust Budget 1'!$B$8:$H$1107,7,FALSE)</f>
        <v>0</v>
      </c>
      <c r="K29" s="59">
        <f t="shared" si="1"/>
        <v>0</v>
      </c>
    </row>
    <row r="30" spans="1:11" hidden="1" x14ac:dyDescent="0.2">
      <c r="A30" t="s">
        <v>2384</v>
      </c>
      <c r="B30" t="s">
        <v>352</v>
      </c>
      <c r="C30" s="57">
        <f>VLOOKUP(A30,'Original vs Adjsuted Budget'!$B$1:$H$1098,6,FALSE)</f>
        <v>0</v>
      </c>
      <c r="E30" s="59">
        <f t="shared" si="0"/>
        <v>0</v>
      </c>
      <c r="F30" s="57"/>
      <c r="G30" s="57">
        <f>VLOOKUP(A30,'Original vs Adjsuted Budget'!$B$1:$H$1098,7,FALSE)</f>
        <v>0</v>
      </c>
      <c r="I30" s="57">
        <f>VLOOKUP(A30,'Adjust Budget 1'!$B$8:$H$1107,7,FALSE)</f>
        <v>0</v>
      </c>
      <c r="K30" s="59">
        <f t="shared" si="1"/>
        <v>0</v>
      </c>
    </row>
    <row r="31" spans="1:11" hidden="1" x14ac:dyDescent="0.2">
      <c r="A31" t="s">
        <v>2386</v>
      </c>
      <c r="B31" t="s">
        <v>355</v>
      </c>
      <c r="C31" s="57">
        <f>VLOOKUP(A31,'Original vs Adjsuted Budget'!$B$1:$H$1098,6,FALSE)</f>
        <v>0</v>
      </c>
      <c r="E31" s="59">
        <f t="shared" si="0"/>
        <v>0</v>
      </c>
      <c r="F31" s="57"/>
      <c r="G31" s="57">
        <f>VLOOKUP(A31,'Original vs Adjsuted Budget'!$B$1:$H$1098,7,FALSE)</f>
        <v>0</v>
      </c>
      <c r="I31" s="57">
        <f>VLOOKUP(A31,'Adjust Budget 1'!$B$8:$H$1107,7,FALSE)</f>
        <v>0</v>
      </c>
      <c r="K31" s="59">
        <f t="shared" si="1"/>
        <v>0</v>
      </c>
    </row>
    <row r="32" spans="1:11" hidden="1" x14ac:dyDescent="0.2">
      <c r="A32" t="s">
        <v>2388</v>
      </c>
      <c r="B32" t="s">
        <v>358</v>
      </c>
      <c r="C32" s="57">
        <f>VLOOKUP(A32,'Original vs Adjsuted Budget'!$B$1:$H$1098,6,FALSE)</f>
        <v>0</v>
      </c>
      <c r="E32" s="59">
        <f t="shared" si="0"/>
        <v>0</v>
      </c>
      <c r="F32" s="57"/>
      <c r="G32" s="57">
        <f>VLOOKUP(A32,'Original vs Adjsuted Budget'!$B$1:$H$1098,7,FALSE)</f>
        <v>0</v>
      </c>
      <c r="I32" s="57">
        <f>VLOOKUP(A32,'Adjust Budget 1'!$B$8:$H$1107,7,FALSE)</f>
        <v>0</v>
      </c>
      <c r="K32" s="59">
        <f t="shared" si="1"/>
        <v>0</v>
      </c>
    </row>
    <row r="33" spans="1:11" hidden="1" x14ac:dyDescent="0.2">
      <c r="A33" t="s">
        <v>2389</v>
      </c>
      <c r="B33" t="s">
        <v>359</v>
      </c>
      <c r="C33" s="57">
        <f>VLOOKUP(A33,'Original vs Adjsuted Budget'!$B$1:$H$1098,6,FALSE)</f>
        <v>0</v>
      </c>
      <c r="E33" s="59">
        <f t="shared" si="0"/>
        <v>0</v>
      </c>
      <c r="F33" s="57"/>
      <c r="G33" s="57">
        <f>VLOOKUP(A33,'Original vs Adjsuted Budget'!$B$1:$H$1098,7,FALSE)</f>
        <v>0</v>
      </c>
      <c r="I33" s="57">
        <f>VLOOKUP(A33,'Adjust Budget 1'!$B$8:$H$1107,7,FALSE)</f>
        <v>0</v>
      </c>
      <c r="K33" s="59">
        <f t="shared" si="1"/>
        <v>0</v>
      </c>
    </row>
    <row r="34" spans="1:11" hidden="1" x14ac:dyDescent="0.2">
      <c r="A34" t="s">
        <v>2393</v>
      </c>
      <c r="B34" t="s">
        <v>403</v>
      </c>
      <c r="C34" s="57">
        <f>VLOOKUP(A34,'Original vs Adjsuted Budget'!$B$1:$H$1098,6,FALSE)</f>
        <v>0</v>
      </c>
      <c r="E34" s="59">
        <f t="shared" si="0"/>
        <v>0</v>
      </c>
      <c r="F34" s="57"/>
      <c r="G34" s="57">
        <f>VLOOKUP(A34,'Original vs Adjsuted Budget'!$B$1:$H$1098,7,FALSE)</f>
        <v>0</v>
      </c>
      <c r="I34" s="57">
        <f>VLOOKUP(A34,'Adjust Budget 1'!$B$8:$H$1107,7,FALSE)</f>
        <v>0</v>
      </c>
      <c r="K34" s="59">
        <f t="shared" si="1"/>
        <v>0</v>
      </c>
    </row>
    <row r="35" spans="1:11" hidden="1" x14ac:dyDescent="0.2">
      <c r="A35" t="s">
        <v>2395</v>
      </c>
      <c r="B35" t="s">
        <v>3030</v>
      </c>
      <c r="C35" s="57">
        <f>VLOOKUP(A35,'Original vs Adjsuted Budget'!$B$1:$H$1098,6,FALSE)</f>
        <v>0</v>
      </c>
      <c r="E35" s="59">
        <f t="shared" si="0"/>
        <v>0</v>
      </c>
      <c r="F35" s="57"/>
      <c r="G35" s="57">
        <f>VLOOKUP(A35,'Original vs Adjsuted Budget'!$B$1:$H$1098,7,FALSE)</f>
        <v>0</v>
      </c>
      <c r="I35" s="57">
        <f>VLOOKUP(A35,'Adjust Budget 1'!$B$8:$H$1107,7,FALSE)</f>
        <v>0</v>
      </c>
      <c r="K35" s="59">
        <f t="shared" si="1"/>
        <v>0</v>
      </c>
    </row>
    <row r="36" spans="1:11" hidden="1" x14ac:dyDescent="0.2">
      <c r="A36" t="s">
        <v>2399</v>
      </c>
      <c r="B36" t="s">
        <v>3031</v>
      </c>
      <c r="C36" s="57">
        <f>VLOOKUP(A36,'Original vs Adjsuted Budget'!$B$1:$H$1098,6,FALSE)</f>
        <v>0</v>
      </c>
      <c r="E36" s="59">
        <f t="shared" ref="E36:E67" si="2">G36-C36</f>
        <v>0</v>
      </c>
      <c r="F36" s="57"/>
      <c r="G36" s="57">
        <f>VLOOKUP(A36,'Original vs Adjsuted Budget'!$B$1:$H$1098,7,FALSE)</f>
        <v>0</v>
      </c>
      <c r="I36" s="57">
        <f>VLOOKUP(A36,'Adjust Budget 1'!$B$8:$H$1107,7,FALSE)</f>
        <v>0</v>
      </c>
      <c r="K36" s="59">
        <f t="shared" ref="K36:K67" si="3">G36-I36</f>
        <v>0</v>
      </c>
    </row>
    <row r="37" spans="1:11" x14ac:dyDescent="0.2">
      <c r="A37" t="s">
        <v>1310</v>
      </c>
      <c r="B37" t="s">
        <v>227</v>
      </c>
      <c r="C37" s="57">
        <f>VLOOKUP(A37,'Original vs Adjsuted Budget'!$B$1:$H$1098,6,FALSE)</f>
        <v>45870</v>
      </c>
      <c r="E37" s="59">
        <f t="shared" si="2"/>
        <v>-2440</v>
      </c>
      <c r="F37" s="57"/>
      <c r="G37" s="57">
        <f>VLOOKUP(A37,'Original vs Adjsuted Budget'!$B$1:$H$1098,7,FALSE)</f>
        <v>43430</v>
      </c>
      <c r="I37" s="57">
        <f>VLOOKUP(A37,'Adjust Budget 1'!$B$8:$H$1107,7,FALSE)</f>
        <v>21500</v>
      </c>
      <c r="K37" s="59">
        <f t="shared" si="3"/>
        <v>21930</v>
      </c>
    </row>
    <row r="38" spans="1:11" x14ac:dyDescent="0.2">
      <c r="A38" t="s">
        <v>1311</v>
      </c>
      <c r="B38" t="s">
        <v>228</v>
      </c>
      <c r="C38" s="57">
        <f>VLOOKUP(A38,'Original vs Adjsuted Budget'!$B$1:$H$1098,6,FALSE)</f>
        <v>6700</v>
      </c>
      <c r="E38" s="59">
        <f t="shared" si="2"/>
        <v>-2236.2039999999997</v>
      </c>
      <c r="F38" s="57"/>
      <c r="G38" s="57">
        <f>VLOOKUP(A38,'Original vs Adjsuted Budget'!$B$1:$H$1098,7,FALSE)</f>
        <v>4463.7960000000003</v>
      </c>
      <c r="I38" s="57">
        <f>VLOOKUP(A38,'Adjust Budget 1'!$B$8:$H$1107,7,FALSE)</f>
        <v>2209.8000000000002</v>
      </c>
      <c r="K38" s="59">
        <f t="shared" si="3"/>
        <v>2253.9960000000001</v>
      </c>
    </row>
    <row r="39" spans="1:11" x14ac:dyDescent="0.2">
      <c r="A39" t="s">
        <v>1312</v>
      </c>
      <c r="B39" t="s">
        <v>229</v>
      </c>
      <c r="C39" s="57">
        <f>VLOOKUP(A39,'Original vs Adjsuted Budget'!$B$1:$H$1098,6,FALSE)</f>
        <v>55720</v>
      </c>
      <c r="E39" s="59">
        <f t="shared" si="2"/>
        <v>8281.3366000000024</v>
      </c>
      <c r="F39" s="57"/>
      <c r="G39" s="57">
        <f>VLOOKUP(A39,'Original vs Adjsuted Budget'!$B$1:$H$1098,7,FALSE)</f>
        <v>64001.336600000002</v>
      </c>
      <c r="I39" s="57">
        <f>VLOOKUP(A39,'Adjust Budget 1'!$B$8:$H$1107,7,FALSE)</f>
        <v>31683.83</v>
      </c>
      <c r="K39" s="59">
        <f t="shared" si="3"/>
        <v>32317.506600000001</v>
      </c>
    </row>
    <row r="40" spans="1:11" x14ac:dyDescent="0.2">
      <c r="A40" t="s">
        <v>1313</v>
      </c>
      <c r="B40" t="s">
        <v>231</v>
      </c>
      <c r="C40" s="57">
        <f>VLOOKUP(A40,'Original vs Adjsuted Budget'!$B$1:$H$1098,6,FALSE)</f>
        <v>296600</v>
      </c>
      <c r="E40" s="59">
        <f t="shared" si="2"/>
        <v>52423.235600000015</v>
      </c>
      <c r="F40" s="57"/>
      <c r="G40" s="57">
        <f>VLOOKUP(A40,'Original vs Adjsuted Budget'!$B$1:$H$1098,7,FALSE)</f>
        <v>349023.23560000001</v>
      </c>
      <c r="I40" s="57">
        <f>VLOOKUP(A40,'Adjust Budget 1'!$B$8:$H$1107,7,FALSE)</f>
        <v>172783.78</v>
      </c>
      <c r="K40" s="59">
        <f t="shared" si="3"/>
        <v>176239.45560000002</v>
      </c>
    </row>
    <row r="41" spans="1:11" x14ac:dyDescent="0.2">
      <c r="A41" t="s">
        <v>1314</v>
      </c>
      <c r="B41" t="s">
        <v>232</v>
      </c>
      <c r="C41" s="57">
        <f>VLOOKUP(A41,'Original vs Adjsuted Budget'!$B$1:$H$1098,6,FALSE)</f>
        <v>787090</v>
      </c>
      <c r="E41" s="59">
        <f t="shared" si="2"/>
        <v>190142.54980000004</v>
      </c>
      <c r="F41" s="57"/>
      <c r="G41" s="57">
        <f>VLOOKUP(A41,'Original vs Adjsuted Budget'!$B$1:$H$1098,7,FALSE)</f>
        <v>977232.54980000004</v>
      </c>
      <c r="I41" s="57">
        <f>VLOOKUP(A41,'Adjust Budget 1'!$B$8:$H$1107,7,FALSE)</f>
        <v>483778.49</v>
      </c>
      <c r="K41" s="59">
        <f t="shared" si="3"/>
        <v>493454.05980000005</v>
      </c>
    </row>
    <row r="42" spans="1:11" x14ac:dyDescent="0.2">
      <c r="A42" t="s">
        <v>1315</v>
      </c>
      <c r="B42" t="s">
        <v>233</v>
      </c>
      <c r="C42" s="57">
        <f>VLOOKUP(A42,'Original vs Adjsuted Budget'!$B$1:$H$1098,6,FALSE)</f>
        <v>47860</v>
      </c>
      <c r="E42" s="59">
        <f t="shared" si="2"/>
        <v>13701.923999999999</v>
      </c>
      <c r="F42" s="57"/>
      <c r="G42" s="57">
        <f>VLOOKUP(A42,'Original vs Adjsuted Budget'!$B$1:$H$1098,7,FALSE)</f>
        <v>61561.923999999999</v>
      </c>
      <c r="I42" s="57">
        <f>VLOOKUP(A42,'Adjust Budget 1'!$B$8:$H$1107,7,FALSE)</f>
        <v>30476.2</v>
      </c>
      <c r="K42" s="59">
        <f t="shared" si="3"/>
        <v>31085.723999999998</v>
      </c>
    </row>
    <row r="43" spans="1:11" x14ac:dyDescent="0.2">
      <c r="A43" t="s">
        <v>1316</v>
      </c>
      <c r="B43" t="s">
        <v>241</v>
      </c>
      <c r="C43" s="57">
        <f>VLOOKUP(A43,'Original vs Adjsuted Budget'!$B$1:$H$1098,6,FALSE)</f>
        <v>1288790</v>
      </c>
      <c r="E43" s="59">
        <f t="shared" si="2"/>
        <v>311210</v>
      </c>
      <c r="F43" s="57"/>
      <c r="G43" s="57">
        <f>VLOOKUP(A43,'Original vs Adjsuted Budget'!$B$1:$H$1098,7,FALSE)</f>
        <v>1600000</v>
      </c>
      <c r="I43" s="57">
        <f>VLOOKUP(A43,'Adjust Budget 1'!$B$8:$H$1107,7,FALSE)</f>
        <v>0</v>
      </c>
      <c r="K43" s="59">
        <f t="shared" si="3"/>
        <v>1600000</v>
      </c>
    </row>
    <row r="44" spans="1:11" x14ac:dyDescent="0.2">
      <c r="A44" t="s">
        <v>1317</v>
      </c>
      <c r="B44" t="s">
        <v>242</v>
      </c>
      <c r="C44" s="57">
        <f>VLOOKUP(A44,'Original vs Adjsuted Budget'!$B$1:$H$1098,6,FALSE)</f>
        <v>6336000</v>
      </c>
      <c r="E44" s="59">
        <f t="shared" si="2"/>
        <v>1000000</v>
      </c>
      <c r="F44" s="57"/>
      <c r="G44" s="57">
        <f>VLOOKUP(A44,'Original vs Adjsuted Budget'!$B$1:$H$1098,7,FALSE)</f>
        <v>7336000</v>
      </c>
      <c r="I44" s="57">
        <f>VLOOKUP(A44,'Adjust Budget 1'!$B$8:$H$1107,7,FALSE)</f>
        <v>0</v>
      </c>
      <c r="K44" s="59">
        <f t="shared" si="3"/>
        <v>7336000</v>
      </c>
    </row>
    <row r="45" spans="1:11" x14ac:dyDescent="0.2">
      <c r="A45" t="s">
        <v>1318</v>
      </c>
      <c r="B45" t="s">
        <v>245</v>
      </c>
      <c r="C45" s="57">
        <f>VLOOKUP(A45,'Original vs Adjsuted Budget'!$B$1:$H$1098,6,FALSE)</f>
        <v>190000</v>
      </c>
      <c r="E45" s="59">
        <f t="shared" si="2"/>
        <v>-122156.02</v>
      </c>
      <c r="F45" s="57"/>
      <c r="G45" s="57">
        <f>VLOOKUP(A45,'Original vs Adjsuted Budget'!$B$1:$H$1098,7,FALSE)</f>
        <v>67843.98</v>
      </c>
      <c r="I45" s="57">
        <f>VLOOKUP(A45,'Adjust Budget 1'!$B$8:$H$1107,7,FALSE)</f>
        <v>33921.99</v>
      </c>
      <c r="K45" s="59">
        <f t="shared" si="3"/>
        <v>33921.99</v>
      </c>
    </row>
    <row r="46" spans="1:11" x14ac:dyDescent="0.2">
      <c r="A46" t="s">
        <v>1319</v>
      </c>
      <c r="B46" t="s">
        <v>248</v>
      </c>
      <c r="C46" s="57">
        <f>VLOOKUP(A46,'Original vs Adjsuted Budget'!$B$1:$H$1098,6,FALSE)</f>
        <v>164880</v>
      </c>
      <c r="E46" s="59">
        <f t="shared" si="2"/>
        <v>6390.1600000000035</v>
      </c>
      <c r="F46" s="57"/>
      <c r="G46" s="57">
        <f>VLOOKUP(A46,'Original vs Adjsuted Budget'!$B$1:$H$1098,7,FALSE)</f>
        <v>171270.16</v>
      </c>
      <c r="I46" s="57">
        <f>VLOOKUP(A46,'Adjust Budget 1'!$B$8:$H$1107,7,FALSE)</f>
        <v>85635.08</v>
      </c>
      <c r="K46" s="59">
        <f t="shared" si="3"/>
        <v>85635.08</v>
      </c>
    </row>
    <row r="47" spans="1:11" x14ac:dyDescent="0.2">
      <c r="A47" t="s">
        <v>1320</v>
      </c>
      <c r="B47" t="s">
        <v>1586</v>
      </c>
      <c r="C47" s="57">
        <f>VLOOKUP(A47,'Original vs Adjsuted Budget'!$B$1:$H$1098,6,FALSE)</f>
        <v>1427020</v>
      </c>
      <c r="E47" s="59">
        <f t="shared" si="2"/>
        <v>0</v>
      </c>
      <c r="F47" s="57"/>
      <c r="G47" s="57">
        <f>VLOOKUP(A47,'Original vs Adjsuted Budget'!$B$1:$H$1098,7,FALSE)</f>
        <v>1427020</v>
      </c>
      <c r="I47" s="57">
        <f>VLOOKUP(A47,'Adjust Budget 1'!$B$8:$H$1107,7,FALSE)</f>
        <v>0</v>
      </c>
      <c r="K47" s="59">
        <f t="shared" si="3"/>
        <v>1427020</v>
      </c>
    </row>
    <row r="48" spans="1:11" x14ac:dyDescent="0.2">
      <c r="A48" t="s">
        <v>1321</v>
      </c>
      <c r="B48" t="s">
        <v>263</v>
      </c>
      <c r="C48" s="57">
        <f>VLOOKUP(A48,'Original vs Adjsuted Budget'!$B$1:$H$1098,6,FALSE)</f>
        <v>11864265</v>
      </c>
      <c r="E48" s="59">
        <f t="shared" si="2"/>
        <v>0</v>
      </c>
      <c r="F48" s="57"/>
      <c r="G48" s="57">
        <f>VLOOKUP(A48,'Original vs Adjsuted Budget'!$B$1:$H$1098,7,FALSE)</f>
        <v>11864265</v>
      </c>
      <c r="I48" s="57">
        <f>VLOOKUP(A48,'Adjust Budget 1'!$B$8:$H$1107,7,FALSE)</f>
        <v>6081801.1299999999</v>
      </c>
      <c r="K48" s="59">
        <f t="shared" si="3"/>
        <v>5782463.8700000001</v>
      </c>
    </row>
    <row r="49" spans="1:11" x14ac:dyDescent="0.2">
      <c r="A49" t="s">
        <v>1322</v>
      </c>
      <c r="B49" t="s">
        <v>298</v>
      </c>
      <c r="C49" s="57">
        <f>VLOOKUP(A49,'Original vs Adjsuted Budget'!$B$1:$H$1098,6,FALSE)</f>
        <v>7500</v>
      </c>
      <c r="E49" s="59">
        <f t="shared" si="2"/>
        <v>-2166.666666666667</v>
      </c>
      <c r="F49" s="57"/>
      <c r="G49" s="57">
        <f>VLOOKUP(A49,'Original vs Adjsuted Budget'!$B$1:$H$1098,7,FALSE)</f>
        <v>5333.333333333333</v>
      </c>
      <c r="I49" s="57">
        <f>VLOOKUP(A49,'Adjust Budget 1'!$B$8:$H$1107,7,FALSE)</f>
        <v>2000</v>
      </c>
      <c r="K49" s="59">
        <f t="shared" si="3"/>
        <v>3333.333333333333</v>
      </c>
    </row>
    <row r="50" spans="1:11" x14ac:dyDescent="0.2">
      <c r="A50" t="s">
        <v>1323</v>
      </c>
      <c r="B50" t="s">
        <v>1572</v>
      </c>
      <c r="C50" s="57">
        <f>VLOOKUP(A50,'Original vs Adjsuted Budget'!$B$1:$H$1098,6,FALSE)</f>
        <v>0</v>
      </c>
      <c r="E50" s="59">
        <f t="shared" si="2"/>
        <v>8774.0266666666666</v>
      </c>
      <c r="F50" s="57"/>
      <c r="G50" s="57">
        <f>VLOOKUP(A50,'Original vs Adjsuted Budget'!$B$1:$H$1098,7,FALSE)</f>
        <v>8774.0266666666666</v>
      </c>
      <c r="I50" s="57">
        <f>VLOOKUP(A50,'Adjust Budget 1'!$B$8:$H$1107,7,FALSE)</f>
        <v>3290.26</v>
      </c>
      <c r="K50" s="59">
        <f t="shared" si="3"/>
        <v>5483.7666666666664</v>
      </c>
    </row>
    <row r="51" spans="1:11" x14ac:dyDescent="0.2">
      <c r="A51" t="s">
        <v>1324</v>
      </c>
      <c r="B51" t="s">
        <v>1572</v>
      </c>
      <c r="C51" s="57">
        <f>VLOOKUP(A51,'Original vs Adjsuted Budget'!$B$1:$H$1098,6,FALSE)</f>
        <v>4030</v>
      </c>
      <c r="E51" s="59">
        <f t="shared" si="2"/>
        <v>7567.9733333333315</v>
      </c>
      <c r="F51" s="57"/>
      <c r="G51" s="57">
        <f>VLOOKUP(A51,'Original vs Adjsuted Budget'!$B$1:$H$1098,7,FALSE)</f>
        <v>11597.973333333332</v>
      </c>
      <c r="I51" s="57">
        <f>VLOOKUP(A51,'Adjust Budget 1'!$B$8:$H$1107,7,FALSE)</f>
        <v>4349.24</v>
      </c>
      <c r="K51" s="59">
        <f t="shared" si="3"/>
        <v>7248.7333333333318</v>
      </c>
    </row>
    <row r="52" spans="1:11" x14ac:dyDescent="0.2">
      <c r="A52" t="s">
        <v>1325</v>
      </c>
      <c r="B52" t="s">
        <v>1572</v>
      </c>
      <c r="C52" s="57">
        <f>VLOOKUP(A52,'Original vs Adjsuted Budget'!$B$1:$H$1098,6,FALSE)</f>
        <v>1480</v>
      </c>
      <c r="E52" s="59">
        <f t="shared" si="2"/>
        <v>-1480</v>
      </c>
      <c r="F52" s="57"/>
      <c r="G52" s="57">
        <f>VLOOKUP(A52,'Original vs Adjsuted Budget'!$B$1:$H$1098,7,FALSE)</f>
        <v>0</v>
      </c>
      <c r="I52" s="57">
        <f>VLOOKUP(A52,'Adjust Budget 1'!$B$8:$H$1107,7,FALSE)</f>
        <v>0</v>
      </c>
      <c r="K52" s="59">
        <f t="shared" si="3"/>
        <v>0</v>
      </c>
    </row>
    <row r="53" spans="1:11" x14ac:dyDescent="0.2">
      <c r="A53" t="s">
        <v>1326</v>
      </c>
      <c r="B53" t="s">
        <v>1572</v>
      </c>
      <c r="C53" s="57">
        <f>VLOOKUP(A53,'Original vs Adjsuted Budget'!$B$1:$H$1098,6,FALSE)</f>
        <v>1210</v>
      </c>
      <c r="E53" s="59">
        <f t="shared" si="2"/>
        <v>-1210</v>
      </c>
      <c r="F53" s="57"/>
      <c r="G53" s="57">
        <f>VLOOKUP(A53,'Original vs Adjsuted Budget'!$B$1:$H$1098,7,FALSE)</f>
        <v>0</v>
      </c>
      <c r="I53" s="57">
        <f>VLOOKUP(A53,'Adjust Budget 1'!$B$8:$H$1107,7,FALSE)</f>
        <v>0</v>
      </c>
      <c r="K53" s="59">
        <f t="shared" si="3"/>
        <v>0</v>
      </c>
    </row>
    <row r="54" spans="1:11" x14ac:dyDescent="0.2">
      <c r="A54" t="s">
        <v>1327</v>
      </c>
      <c r="B54" t="s">
        <v>312</v>
      </c>
      <c r="C54" s="57">
        <f>VLOOKUP(A54,'Original vs Adjsuted Budget'!$B$1:$H$1098,6,FALSE)</f>
        <v>73690</v>
      </c>
      <c r="E54" s="59">
        <f t="shared" si="2"/>
        <v>6310</v>
      </c>
      <c r="F54" s="57"/>
      <c r="G54" s="57">
        <f>VLOOKUP(A54,'Original vs Adjsuted Budget'!$B$1:$H$1098,7,FALSE)</f>
        <v>80000</v>
      </c>
      <c r="I54" s="57">
        <f>VLOOKUP(A54,'Adjust Budget 1'!$B$8:$H$1107,7,FALSE)</f>
        <v>37230.47</v>
      </c>
      <c r="K54" s="59">
        <f t="shared" si="3"/>
        <v>42769.53</v>
      </c>
    </row>
    <row r="55" spans="1:11" x14ac:dyDescent="0.2">
      <c r="A55" t="s">
        <v>1328</v>
      </c>
      <c r="B55" t="s">
        <v>314</v>
      </c>
      <c r="C55" s="57">
        <f>VLOOKUP(A55,'Original vs Adjsuted Budget'!$B$1:$H$1098,6,FALSE)</f>
        <v>2340</v>
      </c>
      <c r="E55" s="59">
        <f t="shared" si="2"/>
        <v>5927.626666666667</v>
      </c>
      <c r="F55" s="57"/>
      <c r="G55" s="57">
        <f>VLOOKUP(A55,'Original vs Adjsuted Budget'!$B$1:$H$1098,7,FALSE)</f>
        <v>8267.626666666667</v>
      </c>
      <c r="I55" s="57">
        <f>VLOOKUP(A55,'Adjust Budget 1'!$B$8:$H$1107,7,FALSE)</f>
        <v>3100.36</v>
      </c>
      <c r="K55" s="59">
        <f t="shared" si="3"/>
        <v>5167.2666666666664</v>
      </c>
    </row>
    <row r="56" spans="1:11" x14ac:dyDescent="0.2">
      <c r="A56" t="s">
        <v>1329</v>
      </c>
      <c r="B56" t="s">
        <v>315</v>
      </c>
      <c r="C56" s="57">
        <f>VLOOKUP(A56,'Original vs Adjsuted Budget'!$B$1:$H$1098,6,FALSE)</f>
        <v>790</v>
      </c>
      <c r="E56" s="59">
        <f t="shared" si="2"/>
        <v>-790</v>
      </c>
      <c r="F56" s="57"/>
      <c r="G56" s="57">
        <f>VLOOKUP(A56,'Original vs Adjsuted Budget'!$B$1:$H$1098,7,FALSE)</f>
        <v>0</v>
      </c>
      <c r="I56" s="57">
        <f>VLOOKUP(A56,'Adjust Budget 1'!$B$8:$H$1107,7,FALSE)</f>
        <v>0</v>
      </c>
      <c r="K56" s="59">
        <f t="shared" si="3"/>
        <v>0</v>
      </c>
    </row>
    <row r="57" spans="1:11" x14ac:dyDescent="0.2">
      <c r="A57" t="s">
        <v>1330</v>
      </c>
      <c r="B57" t="s">
        <v>1670</v>
      </c>
      <c r="C57" s="57">
        <f>VLOOKUP(A57,'Original vs Adjsuted Budget'!$B$1:$H$1098,6,FALSE)</f>
        <v>0</v>
      </c>
      <c r="E57" s="59">
        <f t="shared" si="2"/>
        <v>8307.0666666666657</v>
      </c>
      <c r="F57" s="57"/>
      <c r="G57" s="57">
        <f>VLOOKUP(A57,'Original vs Adjsuted Budget'!$B$1:$H$1098,7,FALSE)</f>
        <v>8307.0666666666657</v>
      </c>
      <c r="I57" s="57">
        <f>VLOOKUP(A57,'Adjust Budget 1'!$B$8:$H$1107,7,FALSE)</f>
        <v>3115.15</v>
      </c>
      <c r="K57" s="59">
        <f t="shared" si="3"/>
        <v>5191.9166666666661</v>
      </c>
    </row>
    <row r="58" spans="1:11" x14ac:dyDescent="0.2">
      <c r="A58" t="s">
        <v>1331</v>
      </c>
      <c r="B58" t="s">
        <v>323</v>
      </c>
      <c r="C58" s="57">
        <f>VLOOKUP(A58,'Original vs Adjsuted Budget'!$B$1:$H$1098,6,FALSE)</f>
        <v>0</v>
      </c>
      <c r="E58" s="59">
        <f t="shared" si="2"/>
        <v>472.98</v>
      </c>
      <c r="F58" s="57"/>
      <c r="G58" s="57">
        <f>VLOOKUP(A58,'Original vs Adjsuted Budget'!$B$1:$H$1098,7,FALSE)</f>
        <v>472.98</v>
      </c>
      <c r="I58" s="57">
        <f>VLOOKUP(A58,'Adjust Budget 1'!$B$8:$H$1107,7,FALSE)</f>
        <v>236.49</v>
      </c>
      <c r="K58" s="59">
        <f t="shared" si="3"/>
        <v>236.49</v>
      </c>
    </row>
    <row r="59" spans="1:11" x14ac:dyDescent="0.2">
      <c r="A59" t="s">
        <v>1332</v>
      </c>
      <c r="B59" t="s">
        <v>1720</v>
      </c>
      <c r="C59" s="57">
        <f>VLOOKUP(A59,'Original vs Adjsuted Budget'!$B$1:$H$1098,6,FALSE)</f>
        <v>24370</v>
      </c>
      <c r="E59" s="59">
        <f t="shared" si="2"/>
        <v>-24370</v>
      </c>
      <c r="F59" s="57"/>
      <c r="G59" s="57">
        <f>VLOOKUP(A59,'Original vs Adjsuted Budget'!$B$1:$H$1098,7,FALSE)</f>
        <v>0</v>
      </c>
      <c r="I59" s="57">
        <f>VLOOKUP(A59,'Adjust Budget 1'!$B$8:$H$1107,7,FALSE)</f>
        <v>0</v>
      </c>
      <c r="K59" s="59">
        <f t="shared" si="3"/>
        <v>0</v>
      </c>
    </row>
    <row r="60" spans="1:11" x14ac:dyDescent="0.2">
      <c r="A60" t="s">
        <v>1333</v>
      </c>
      <c r="B60" t="s">
        <v>1721</v>
      </c>
      <c r="C60" s="57">
        <f>VLOOKUP(A60,'Original vs Adjsuted Budget'!$B$1:$H$1098,6,FALSE)</f>
        <v>8940</v>
      </c>
      <c r="E60" s="59">
        <f t="shared" si="2"/>
        <v>-8940</v>
      </c>
      <c r="F60" s="57"/>
      <c r="G60" s="57">
        <f>VLOOKUP(A60,'Original vs Adjsuted Budget'!$B$1:$H$1098,7,FALSE)</f>
        <v>0</v>
      </c>
      <c r="I60" s="57">
        <f>VLOOKUP(A60,'Adjust Budget 1'!$B$8:$H$1107,7,FALSE)</f>
        <v>0</v>
      </c>
      <c r="K60" s="59">
        <f t="shared" si="3"/>
        <v>0</v>
      </c>
    </row>
    <row r="61" spans="1:11" x14ac:dyDescent="0.2">
      <c r="A61" t="s">
        <v>1334</v>
      </c>
      <c r="B61" t="s">
        <v>1722</v>
      </c>
      <c r="C61" s="57">
        <f>VLOOKUP(A61,'Original vs Adjsuted Budget'!$B$1:$H$1098,6,FALSE)</f>
        <v>7310</v>
      </c>
      <c r="E61" s="59">
        <f t="shared" si="2"/>
        <v>-7310</v>
      </c>
      <c r="F61" s="57"/>
      <c r="G61" s="57">
        <f>VLOOKUP(A61,'Original vs Adjsuted Budget'!$B$1:$H$1098,7,FALSE)</f>
        <v>0</v>
      </c>
      <c r="I61" s="57">
        <f>VLOOKUP(A61,'Adjust Budget 1'!$B$8:$H$1107,7,FALSE)</f>
        <v>0</v>
      </c>
      <c r="K61" s="59">
        <f t="shared" si="3"/>
        <v>0</v>
      </c>
    </row>
    <row r="62" spans="1:11" x14ac:dyDescent="0.2">
      <c r="A62" t="s">
        <v>1335</v>
      </c>
      <c r="B62" t="s">
        <v>325</v>
      </c>
      <c r="C62" s="57">
        <f>VLOOKUP(A62,'Original vs Adjsuted Budget'!$B$1:$H$1098,6,FALSE)</f>
        <v>0</v>
      </c>
      <c r="E62" s="59">
        <f t="shared" si="2"/>
        <v>14397.6</v>
      </c>
      <c r="F62" s="57"/>
      <c r="G62" s="57">
        <f>VLOOKUP(A62,'Original vs Adjsuted Budget'!$B$1:$H$1098,7,FALSE)</f>
        <v>14397.6</v>
      </c>
      <c r="I62" s="57">
        <f>VLOOKUP(A62,'Adjust Budget 1'!$B$8:$H$1107,7,FALSE)</f>
        <v>5399.1</v>
      </c>
      <c r="K62" s="59">
        <f t="shared" si="3"/>
        <v>8998.5</v>
      </c>
    </row>
    <row r="63" spans="1:11" x14ac:dyDescent="0.2">
      <c r="A63" t="s">
        <v>1336</v>
      </c>
      <c r="B63" t="s">
        <v>329</v>
      </c>
      <c r="C63" s="57">
        <f>VLOOKUP(A63,'Original vs Adjsuted Budget'!$B$1:$H$1098,6,FALSE)</f>
        <v>600000</v>
      </c>
      <c r="E63" s="59">
        <f t="shared" si="2"/>
        <v>-300000</v>
      </c>
      <c r="F63" s="57"/>
      <c r="G63" s="57">
        <v>300000</v>
      </c>
      <c r="I63" s="57">
        <f>VLOOKUP(A63,'Adjust Budget 1'!$B$8:$H$1107,7,FALSE)</f>
        <v>30319.01</v>
      </c>
      <c r="K63" s="59">
        <f t="shared" si="3"/>
        <v>269680.99</v>
      </c>
    </row>
    <row r="64" spans="1:11" x14ac:dyDescent="0.2">
      <c r="A64" t="s">
        <v>1337</v>
      </c>
      <c r="B64" t="s">
        <v>1723</v>
      </c>
      <c r="C64" s="57">
        <f>VLOOKUP(A64,'Original vs Adjsuted Budget'!$B$1:$H$1098,6,FALSE)</f>
        <v>1280</v>
      </c>
      <c r="E64" s="59">
        <f t="shared" si="2"/>
        <v>-1280</v>
      </c>
      <c r="F64" s="57"/>
      <c r="G64" s="57">
        <f>VLOOKUP(A64,'Original vs Adjsuted Budget'!$B$1:$H$1098,7,FALSE)</f>
        <v>0</v>
      </c>
      <c r="I64" s="57">
        <f>VLOOKUP(A64,'Adjust Budget 1'!$B$8:$H$1107,7,FALSE)</f>
        <v>0</v>
      </c>
      <c r="K64" s="59">
        <f t="shared" si="3"/>
        <v>0</v>
      </c>
    </row>
    <row r="65" spans="1:11" x14ac:dyDescent="0.2">
      <c r="A65" t="s">
        <v>1338</v>
      </c>
      <c r="B65" t="s">
        <v>1724</v>
      </c>
      <c r="C65" s="57">
        <f>VLOOKUP(A65,'Original vs Adjsuted Budget'!$B$1:$H$1098,6,FALSE)</f>
        <v>470</v>
      </c>
      <c r="E65" s="59">
        <f t="shared" si="2"/>
        <v>-470</v>
      </c>
      <c r="F65" s="57"/>
      <c r="G65" s="57">
        <f>VLOOKUP(A65,'Original vs Adjsuted Budget'!$B$1:$H$1098,7,FALSE)</f>
        <v>0</v>
      </c>
      <c r="I65" s="57">
        <f>VLOOKUP(A65,'Adjust Budget 1'!$B$8:$H$1107,7,FALSE)</f>
        <v>0</v>
      </c>
      <c r="K65" s="59">
        <f t="shared" si="3"/>
        <v>0</v>
      </c>
    </row>
    <row r="66" spans="1:11" x14ac:dyDescent="0.2">
      <c r="A66" t="s">
        <v>1339</v>
      </c>
      <c r="B66" t="s">
        <v>1725</v>
      </c>
      <c r="C66" s="57">
        <f>VLOOKUP(A66,'Original vs Adjsuted Budget'!$B$1:$H$1098,6,FALSE)</f>
        <v>390</v>
      </c>
      <c r="E66" s="59">
        <f t="shared" si="2"/>
        <v>-390</v>
      </c>
      <c r="F66" s="57"/>
      <c r="G66" s="57">
        <f>VLOOKUP(A66,'Original vs Adjsuted Budget'!$B$1:$H$1098,7,FALSE)</f>
        <v>0</v>
      </c>
      <c r="I66" s="57">
        <f>VLOOKUP(A66,'Adjust Budget 1'!$B$8:$H$1107,7,FALSE)</f>
        <v>0</v>
      </c>
      <c r="K66" s="59">
        <f t="shared" si="3"/>
        <v>0</v>
      </c>
    </row>
    <row r="67" spans="1:11" x14ac:dyDescent="0.2">
      <c r="A67" t="s">
        <v>1340</v>
      </c>
      <c r="B67" t="s">
        <v>1726</v>
      </c>
      <c r="C67" s="57">
        <f>VLOOKUP(A67,'Original vs Adjsuted Budget'!$B$1:$H$1098,6,FALSE)</f>
        <v>13450</v>
      </c>
      <c r="E67" s="59">
        <f t="shared" si="2"/>
        <v>-13450</v>
      </c>
      <c r="F67" s="57"/>
      <c r="G67" s="57">
        <f>VLOOKUP(A67,'Original vs Adjsuted Budget'!$B$1:$H$1098,7,FALSE)</f>
        <v>0</v>
      </c>
      <c r="I67" s="57">
        <f>VLOOKUP(A67,'Adjust Budget 1'!$B$8:$H$1107,7,FALSE)</f>
        <v>0</v>
      </c>
      <c r="K67" s="59">
        <f t="shared" si="3"/>
        <v>0</v>
      </c>
    </row>
    <row r="68" spans="1:11" x14ac:dyDescent="0.2">
      <c r="A68" t="s">
        <v>1341</v>
      </c>
      <c r="B68" t="s">
        <v>1727</v>
      </c>
      <c r="C68" s="57">
        <f>VLOOKUP(A68,'Original vs Adjsuted Budget'!$B$1:$H$1098,6,FALSE)</f>
        <v>4930</v>
      </c>
      <c r="E68" s="59">
        <f t="shared" ref="E68:E79" si="4">G68-C68</f>
        <v>-4930</v>
      </c>
      <c r="F68" s="57"/>
      <c r="G68" s="57">
        <f>VLOOKUP(A68,'Original vs Adjsuted Budget'!$B$1:$H$1098,7,FALSE)</f>
        <v>0</v>
      </c>
      <c r="I68" s="57">
        <f>VLOOKUP(A68,'Adjust Budget 1'!$B$8:$H$1107,7,FALSE)</f>
        <v>0</v>
      </c>
      <c r="K68" s="59">
        <f t="shared" ref="K68:K79" si="5">G68-I68</f>
        <v>0</v>
      </c>
    </row>
    <row r="69" spans="1:11" x14ac:dyDescent="0.2">
      <c r="A69" t="s">
        <v>1342</v>
      </c>
      <c r="B69" t="s">
        <v>1728</v>
      </c>
      <c r="C69" s="57">
        <f>VLOOKUP(A69,'Original vs Adjsuted Budget'!$B$1:$H$1098,6,FALSE)</f>
        <v>4030</v>
      </c>
      <c r="E69" s="59">
        <f t="shared" si="4"/>
        <v>-4030</v>
      </c>
      <c r="F69" s="57"/>
      <c r="G69" s="57">
        <f>VLOOKUP(A69,'Original vs Adjsuted Budget'!$B$1:$H$1098,7,FALSE)</f>
        <v>0</v>
      </c>
      <c r="I69" s="57">
        <f>VLOOKUP(A69,'Adjust Budget 1'!$B$8:$H$1107,7,FALSE)</f>
        <v>0</v>
      </c>
      <c r="K69" s="59">
        <f t="shared" si="5"/>
        <v>0</v>
      </c>
    </row>
    <row r="70" spans="1:11" x14ac:dyDescent="0.2">
      <c r="A70" t="s">
        <v>1343</v>
      </c>
      <c r="B70" t="s">
        <v>1729</v>
      </c>
      <c r="C70" s="57">
        <f>VLOOKUP(A70,'Original vs Adjsuted Budget'!$B$1:$H$1098,6,FALSE)</f>
        <v>150</v>
      </c>
      <c r="E70" s="59">
        <f t="shared" si="4"/>
        <v>-150</v>
      </c>
      <c r="F70" s="57"/>
      <c r="G70" s="57">
        <f>VLOOKUP(A70,'Original vs Adjsuted Budget'!$B$1:$H$1098,7,FALSE)</f>
        <v>0</v>
      </c>
      <c r="I70" s="57">
        <f>VLOOKUP(A70,'Adjust Budget 1'!$B$8:$H$1107,7,FALSE)</f>
        <v>0</v>
      </c>
      <c r="K70" s="59">
        <f t="shared" si="5"/>
        <v>0</v>
      </c>
    </row>
    <row r="71" spans="1:11" x14ac:dyDescent="0.2">
      <c r="A71" t="s">
        <v>1344</v>
      </c>
      <c r="B71" t="s">
        <v>1730</v>
      </c>
      <c r="C71" s="57">
        <f>VLOOKUP(A71,'Original vs Adjsuted Budget'!$B$1:$H$1098,6,FALSE)</f>
        <v>60</v>
      </c>
      <c r="E71" s="59">
        <f t="shared" si="4"/>
        <v>-60</v>
      </c>
      <c r="F71" s="57"/>
      <c r="G71" s="57">
        <f>VLOOKUP(A71,'Original vs Adjsuted Budget'!$B$1:$H$1098,7,FALSE)</f>
        <v>0</v>
      </c>
      <c r="I71" s="57">
        <f>VLOOKUP(A71,'Adjust Budget 1'!$B$8:$H$1107,7,FALSE)</f>
        <v>0</v>
      </c>
      <c r="K71" s="59">
        <f t="shared" si="5"/>
        <v>0</v>
      </c>
    </row>
    <row r="72" spans="1:11" x14ac:dyDescent="0.2">
      <c r="A72" t="s">
        <v>1345</v>
      </c>
      <c r="B72" t="s">
        <v>1731</v>
      </c>
      <c r="C72" s="57">
        <f>VLOOKUP(A72,'Original vs Adjsuted Budget'!$B$1:$H$1098,6,FALSE)</f>
        <v>50</v>
      </c>
      <c r="E72" s="59">
        <f t="shared" si="4"/>
        <v>-50</v>
      </c>
      <c r="F72" s="57"/>
      <c r="G72" s="57">
        <f>VLOOKUP(A72,'Original vs Adjsuted Budget'!$B$1:$H$1098,7,FALSE)</f>
        <v>0</v>
      </c>
      <c r="I72" s="57">
        <f>VLOOKUP(A72,'Adjust Budget 1'!$B$8:$H$1107,7,FALSE)</f>
        <v>0</v>
      </c>
      <c r="K72" s="59">
        <f t="shared" si="5"/>
        <v>0</v>
      </c>
    </row>
    <row r="73" spans="1:11" x14ac:dyDescent="0.2">
      <c r="A73" t="s">
        <v>1346</v>
      </c>
      <c r="B73" t="s">
        <v>360</v>
      </c>
      <c r="C73" s="57">
        <f>VLOOKUP(A73,'Original vs Adjsuted Budget'!$B$1:$H$1098,6,FALSE)</f>
        <v>110</v>
      </c>
      <c r="E73" s="59">
        <f t="shared" si="4"/>
        <v>0</v>
      </c>
      <c r="F73" s="57"/>
      <c r="G73" s="57">
        <f>VLOOKUP(A73,'Original vs Adjsuted Budget'!$B$1:$H$1098,7,FALSE)</f>
        <v>110</v>
      </c>
      <c r="I73" s="57">
        <f>VLOOKUP(A73,'Adjust Budget 1'!$B$8:$H$1107,7,FALSE)</f>
        <v>0</v>
      </c>
      <c r="K73" s="59">
        <f t="shared" si="5"/>
        <v>110</v>
      </c>
    </row>
    <row r="74" spans="1:11" x14ac:dyDescent="0.2">
      <c r="A74" t="s">
        <v>1347</v>
      </c>
      <c r="B74" t="s">
        <v>2905</v>
      </c>
      <c r="C74" s="57">
        <f>VLOOKUP(A74,'Original vs Adjsuted Budget'!$B$1:$H$1098,6,FALSE)</f>
        <v>25520</v>
      </c>
      <c r="E74" s="59">
        <f t="shared" si="4"/>
        <v>0</v>
      </c>
      <c r="F74" s="57"/>
      <c r="G74" s="57">
        <f>VLOOKUP(A74,'Original vs Adjsuted Budget'!$B$1:$H$1098,7,FALSE)</f>
        <v>25520</v>
      </c>
      <c r="I74" s="57">
        <f>VLOOKUP(A74,'Adjust Budget 1'!$B$8:$H$1107,7,FALSE)</f>
        <v>0</v>
      </c>
      <c r="K74" s="59">
        <f t="shared" si="5"/>
        <v>25520</v>
      </c>
    </row>
    <row r="75" spans="1:11" x14ac:dyDescent="0.2">
      <c r="A75" t="s">
        <v>1348</v>
      </c>
      <c r="B75" t="s">
        <v>374</v>
      </c>
      <c r="C75" s="57">
        <f>VLOOKUP(A75,'Original vs Adjsuted Budget'!$B$1:$H$1098,6,FALSE)</f>
        <v>-6796120</v>
      </c>
      <c r="E75" s="59">
        <f t="shared" si="4"/>
        <v>-1553838.1000000006</v>
      </c>
      <c r="F75" s="57"/>
      <c r="G75" s="57">
        <f>VLOOKUP(A75,'Original vs Adjsuted Budget'!$B$1:$H$1098,7,FALSE)</f>
        <v>-8349958.1000000006</v>
      </c>
      <c r="I75" s="57">
        <f>VLOOKUP(A75,'Adjust Budget 1'!$B$8:$H$1107,7,FALSE)</f>
        <v>-4174979.0500000003</v>
      </c>
      <c r="K75" s="59">
        <f t="shared" si="5"/>
        <v>-4174979.0500000003</v>
      </c>
    </row>
    <row r="76" spans="1:11" x14ac:dyDescent="0.2">
      <c r="A76" t="s">
        <v>1349</v>
      </c>
      <c r="B76" t="s">
        <v>2906</v>
      </c>
      <c r="C76" s="57">
        <f>VLOOKUP(A76,'Original vs Adjsuted Budget'!$B$1:$H$1098,6,FALSE)</f>
        <v>-1890860</v>
      </c>
      <c r="E76" s="59">
        <f t="shared" si="4"/>
        <v>-3697138.96</v>
      </c>
      <c r="F76" s="57"/>
      <c r="G76" s="57">
        <f>VLOOKUP(A76,'Original vs Adjsuted Budget'!$B$1:$H$1098,7,FALSE)</f>
        <v>-5587998.96</v>
      </c>
      <c r="I76" s="57">
        <f>VLOOKUP(A76,'Adjust Budget 1'!$B$8:$H$1107,7,FALSE)</f>
        <v>0</v>
      </c>
      <c r="K76" s="59">
        <f t="shared" si="5"/>
        <v>-5587998.96</v>
      </c>
    </row>
    <row r="77" spans="1:11" x14ac:dyDescent="0.2">
      <c r="A77" t="s">
        <v>1350</v>
      </c>
      <c r="B77" t="s">
        <v>398</v>
      </c>
      <c r="C77" s="57">
        <f>VLOOKUP(A77,'Original vs Adjsuted Budget'!$B$1:$H$1098,6,FALSE)</f>
        <v>-11864265</v>
      </c>
      <c r="E77" s="59">
        <f t="shared" si="4"/>
        <v>0</v>
      </c>
      <c r="F77" s="57"/>
      <c r="G77" s="57">
        <f>VLOOKUP(A77,'Original vs Adjsuted Budget'!$B$1:$H$1098,7,FALSE)</f>
        <v>-11864265</v>
      </c>
      <c r="I77" s="57">
        <f>VLOOKUP(A77,'Adjust Budget 1'!$B$8:$H$1107,7,FALSE)</f>
        <v>0</v>
      </c>
      <c r="K77" s="59">
        <f t="shared" si="5"/>
        <v>-11864265</v>
      </c>
    </row>
    <row r="78" spans="1:11" x14ac:dyDescent="0.2">
      <c r="A78" t="s">
        <v>1351</v>
      </c>
      <c r="B78" t="s">
        <v>410</v>
      </c>
      <c r="C78" s="57">
        <f>VLOOKUP(A78,'Original vs Adjsuted Budget'!$B$1:$H$1098,6,FALSE)</f>
        <v>-960</v>
      </c>
      <c r="E78" s="59">
        <f t="shared" si="4"/>
        <v>-21026</v>
      </c>
      <c r="F78" s="57"/>
      <c r="G78" s="57">
        <f>VLOOKUP(A78,'Original vs Adjsuted Budget'!$B$1:$H$1098,7,FALSE)</f>
        <v>-21986</v>
      </c>
      <c r="I78" s="57">
        <f>VLOOKUP(A78,'Adjust Budget 1'!$B$8:$H$1107,7,FALSE)</f>
        <v>-10993</v>
      </c>
      <c r="K78" s="59">
        <f t="shared" si="5"/>
        <v>-10993</v>
      </c>
    </row>
    <row r="79" spans="1:11" x14ac:dyDescent="0.2">
      <c r="A79" t="s">
        <v>1352</v>
      </c>
      <c r="B79" t="s">
        <v>415</v>
      </c>
      <c r="C79" s="57">
        <f>VLOOKUP(A79,'Original vs Adjsuted Budget'!$B$1:$H$1098,6,FALSE)</f>
        <v>-8110</v>
      </c>
      <c r="E79" s="59">
        <f t="shared" si="4"/>
        <v>2733.7200000000003</v>
      </c>
      <c r="F79" s="57"/>
      <c r="G79" s="57">
        <f>VLOOKUP(A79,'Original vs Adjsuted Budget'!$B$1:$H$1098,7,FALSE)</f>
        <v>-5376.28</v>
      </c>
      <c r="I79" s="57">
        <f>VLOOKUP(A79,'Adjust Budget 1'!$B$8:$H$1107,7,FALSE)</f>
        <v>-2688.14</v>
      </c>
      <c r="K79" s="59">
        <f t="shared" si="5"/>
        <v>-2688.14</v>
      </c>
    </row>
    <row r="80" spans="1:11" x14ac:dyDescent="0.2">
      <c r="A80" s="71"/>
      <c r="B80" s="71" t="s">
        <v>2908</v>
      </c>
      <c r="C80" s="72">
        <f>SUM(C4:C79)</f>
        <v>8476140</v>
      </c>
      <c r="D80" s="72">
        <f>SUM(D4:D79)</f>
        <v>0</v>
      </c>
      <c r="E80" s="72">
        <f>SUM(E4:E79)</f>
        <v>-3684153.7043333333</v>
      </c>
      <c r="F80" s="72"/>
      <c r="G80" s="72">
        <f t="shared" ref="G80" si="6">SUM(G4:G79)</f>
        <v>4791986.295666662</v>
      </c>
      <c r="I80" s="57"/>
      <c r="K80" s="59"/>
    </row>
    <row r="81" spans="1:11" x14ac:dyDescent="0.2">
      <c r="A81" s="71">
        <v>1001</v>
      </c>
      <c r="B81" s="71" t="s">
        <v>2909</v>
      </c>
      <c r="C81" s="72"/>
      <c r="D81" s="72"/>
      <c r="E81" s="72"/>
      <c r="F81" s="72"/>
      <c r="G81" s="72"/>
      <c r="I81" s="57"/>
      <c r="K81" s="59"/>
    </row>
    <row r="83" spans="1:11" x14ac:dyDescent="0.2">
      <c r="A83" s="63">
        <v>1101</v>
      </c>
      <c r="B83" s="63" t="s">
        <v>460</v>
      </c>
      <c r="C83" s="70"/>
      <c r="D83" s="70"/>
      <c r="E83" s="70"/>
      <c r="F83" s="70"/>
      <c r="G83" s="70"/>
      <c r="I83" s="57"/>
      <c r="K83" s="59"/>
    </row>
    <row r="84" spans="1:11" x14ac:dyDescent="0.2">
      <c r="A84" t="s">
        <v>1399</v>
      </c>
      <c r="B84" t="s">
        <v>7</v>
      </c>
      <c r="C84" s="57">
        <f>VLOOKUP(A84,'Original vs Adjsuted Budget'!$B$1:$H$1098,6,FALSE)</f>
        <v>2111440</v>
      </c>
      <c r="E84" s="59">
        <f t="shared" ref="E84:E115" si="7">G84-C84</f>
        <v>312667.64580000006</v>
      </c>
      <c r="F84" s="57"/>
      <c r="G84" s="57">
        <f>VLOOKUP(A84,'Original vs Adjsuted Budget'!$B$1:$H$1098,7,FALSE)</f>
        <v>2424107.6458000001</v>
      </c>
      <c r="I84" s="57">
        <f>VLOOKUP(A84,'Adjust Budget 1'!$B$8:$H$1107,7,FALSE)</f>
        <v>1200053.29</v>
      </c>
      <c r="K84" s="59">
        <f t="shared" ref="K84:K115" si="8">G84-I84</f>
        <v>1224054.3558</v>
      </c>
    </row>
    <row r="85" spans="1:11" x14ac:dyDescent="0.2">
      <c r="A85" t="s">
        <v>1400</v>
      </c>
      <c r="B85" t="s">
        <v>220</v>
      </c>
      <c r="C85" s="57">
        <f>VLOOKUP(A85,'Original vs Adjsuted Budget'!$B$1:$H$1098,6,FALSE)</f>
        <v>174590</v>
      </c>
      <c r="E85" s="59">
        <f t="shared" si="7"/>
        <v>-51156.243600000002</v>
      </c>
      <c r="F85" s="57"/>
      <c r="G85" s="57">
        <f>VLOOKUP(A85,'Original vs Adjsuted Budget'!$B$1:$H$1098,7,FALSE)</f>
        <v>123433.7564</v>
      </c>
      <c r="I85" s="57">
        <f>VLOOKUP(A85,'Adjust Budget 1'!$B$8:$H$1107,7,FALSE)</f>
        <v>61105.82</v>
      </c>
      <c r="K85" s="59">
        <f t="shared" si="8"/>
        <v>62327.936399999999</v>
      </c>
    </row>
    <row r="86" spans="1:11" x14ac:dyDescent="0.2">
      <c r="A86" t="s">
        <v>1401</v>
      </c>
      <c r="B86" t="s">
        <v>222</v>
      </c>
      <c r="C86" s="57">
        <f>VLOOKUP(A86,'Original vs Adjsuted Budget'!$B$1:$H$1098,6,FALSE)</f>
        <v>42750</v>
      </c>
      <c r="E86" s="59">
        <f t="shared" si="7"/>
        <v>-9509.89</v>
      </c>
      <c r="F86" s="57"/>
      <c r="G86" s="57">
        <f>VLOOKUP(A86,'Original vs Adjsuted Budget'!$B$1:$H$1098,7,FALSE)</f>
        <v>33240.11</v>
      </c>
      <c r="I86" s="57">
        <f>VLOOKUP(A86,'Adjust Budget 1'!$B$8:$H$1107,7,FALSE)</f>
        <v>16455.5</v>
      </c>
      <c r="K86" s="59">
        <f t="shared" si="8"/>
        <v>16784.61</v>
      </c>
    </row>
    <row r="87" spans="1:11" x14ac:dyDescent="0.2">
      <c r="A87" t="s">
        <v>1402</v>
      </c>
      <c r="B87" t="s">
        <v>223</v>
      </c>
      <c r="C87" s="57">
        <f>VLOOKUP(A87,'Original vs Adjsuted Budget'!$B$1:$H$1098,6,FALSE)</f>
        <v>6600</v>
      </c>
      <c r="E87" s="59">
        <f t="shared" si="7"/>
        <v>-806.64000000000033</v>
      </c>
      <c r="F87" s="57"/>
      <c r="G87" s="57">
        <f>VLOOKUP(A87,'Original vs Adjsuted Budget'!$B$1:$H$1098,7,FALSE)</f>
        <v>5793.36</v>
      </c>
      <c r="I87" s="57">
        <f>VLOOKUP(A87,'Adjust Budget 1'!$B$8:$H$1107,7,FALSE)</f>
        <v>2868</v>
      </c>
      <c r="K87" s="59">
        <f t="shared" si="8"/>
        <v>2925.3599999999997</v>
      </c>
    </row>
    <row r="88" spans="1:11" hidden="1" x14ac:dyDescent="0.2">
      <c r="A88" t="s">
        <v>2421</v>
      </c>
      <c r="B88" t="s">
        <v>221</v>
      </c>
      <c r="C88" s="57">
        <f>VLOOKUP(A88,'Original vs Adjsuted Budget'!$B$1:$H$1098,6,FALSE)</f>
        <v>0</v>
      </c>
      <c r="E88" s="59">
        <f t="shared" si="7"/>
        <v>0</v>
      </c>
      <c r="F88" s="57"/>
      <c r="G88" s="57">
        <f>VLOOKUP(A88,'Original vs Adjsuted Budget'!$B$1:$H$1098,7,FALSE)</f>
        <v>0</v>
      </c>
      <c r="I88" s="57">
        <f>VLOOKUP(A88,'Adjust Budget 1'!$B$8:$H$1107,7,FALSE)</f>
        <v>0</v>
      </c>
      <c r="K88" s="59">
        <f t="shared" si="8"/>
        <v>0</v>
      </c>
    </row>
    <row r="89" spans="1:11" hidden="1" x14ac:dyDescent="0.2">
      <c r="A89" t="s">
        <v>2422</v>
      </c>
      <c r="B89" t="s">
        <v>226</v>
      </c>
      <c r="C89" s="57">
        <f>VLOOKUP(A89,'Original vs Adjsuted Budget'!$B$1:$H$1098,6,FALSE)</f>
        <v>0</v>
      </c>
      <c r="E89" s="59">
        <f t="shared" si="7"/>
        <v>0</v>
      </c>
      <c r="F89" s="57"/>
      <c r="G89" s="57">
        <f>VLOOKUP(A89,'Original vs Adjsuted Budget'!$B$1:$H$1098,7,FALSE)</f>
        <v>0</v>
      </c>
      <c r="I89" s="57">
        <f>VLOOKUP(A89,'Adjust Budget 1'!$B$8:$H$1107,7,FALSE)</f>
        <v>0</v>
      </c>
      <c r="K89" s="59">
        <f t="shared" si="8"/>
        <v>0</v>
      </c>
    </row>
    <row r="90" spans="1:11" hidden="1" x14ac:dyDescent="0.2">
      <c r="A90" t="s">
        <v>2423</v>
      </c>
      <c r="B90" t="s">
        <v>227</v>
      </c>
      <c r="C90" s="57">
        <f>VLOOKUP(A90,'Original vs Adjsuted Budget'!$B$1:$H$1098,6,FALSE)</f>
        <v>0</v>
      </c>
      <c r="E90" s="59">
        <f t="shared" si="7"/>
        <v>0</v>
      </c>
      <c r="F90" s="57"/>
      <c r="G90" s="57">
        <f>VLOOKUP(A90,'Original vs Adjsuted Budget'!$B$1:$H$1098,7,FALSE)</f>
        <v>0</v>
      </c>
      <c r="I90" s="57">
        <f>VLOOKUP(A90,'Adjust Budget 1'!$B$8:$H$1107,7,FALSE)</f>
        <v>0</v>
      </c>
      <c r="K90" s="59">
        <f t="shared" si="8"/>
        <v>0</v>
      </c>
    </row>
    <row r="91" spans="1:11" hidden="1" x14ac:dyDescent="0.2">
      <c r="A91" t="s">
        <v>2424</v>
      </c>
      <c r="B91" t="s">
        <v>230</v>
      </c>
      <c r="C91" s="57">
        <f>VLOOKUP(A91,'Original vs Adjsuted Budget'!$B$1:$H$1098,6,FALSE)</f>
        <v>0</v>
      </c>
      <c r="E91" s="59">
        <f t="shared" si="7"/>
        <v>0</v>
      </c>
      <c r="F91" s="57"/>
      <c r="G91" s="57">
        <f>VLOOKUP(A91,'Original vs Adjsuted Budget'!$B$1:$H$1098,7,FALSE)</f>
        <v>0</v>
      </c>
      <c r="I91" s="57">
        <f>VLOOKUP(A91,'Adjust Budget 1'!$B$8:$H$1107,7,FALSE)</f>
        <v>0</v>
      </c>
      <c r="K91" s="59">
        <f t="shared" si="8"/>
        <v>0</v>
      </c>
    </row>
    <row r="92" spans="1:11" hidden="1" x14ac:dyDescent="0.2">
      <c r="A92" t="s">
        <v>2425</v>
      </c>
      <c r="B92" t="s">
        <v>243</v>
      </c>
      <c r="C92" s="57">
        <f>VLOOKUP(A92,'Original vs Adjsuted Budget'!$B$1:$H$1098,6,FALSE)</f>
        <v>0</v>
      </c>
      <c r="E92" s="59">
        <f t="shared" si="7"/>
        <v>0</v>
      </c>
      <c r="F92" s="57"/>
      <c r="G92" s="57">
        <f>VLOOKUP(A92,'Original vs Adjsuted Budget'!$B$1:$H$1098,7,FALSE)</f>
        <v>0</v>
      </c>
      <c r="I92" s="57">
        <f>VLOOKUP(A92,'Adjust Budget 1'!$B$8:$H$1107,7,FALSE)</f>
        <v>0</v>
      </c>
      <c r="K92" s="59">
        <f t="shared" si="8"/>
        <v>0</v>
      </c>
    </row>
    <row r="93" spans="1:11" hidden="1" x14ac:dyDescent="0.2">
      <c r="A93" t="s">
        <v>2428</v>
      </c>
      <c r="B93" t="s">
        <v>2429</v>
      </c>
      <c r="C93" s="57">
        <f>VLOOKUP(A93,'Original vs Adjsuted Budget'!$B$1:$H$1098,6,FALSE)</f>
        <v>0</v>
      </c>
      <c r="E93" s="59">
        <f t="shared" si="7"/>
        <v>0</v>
      </c>
      <c r="F93" s="57"/>
      <c r="G93" s="57">
        <f>VLOOKUP(A93,'Original vs Adjsuted Budget'!$B$1:$H$1098,7,FALSE)</f>
        <v>0</v>
      </c>
      <c r="I93" s="57">
        <f>VLOOKUP(A93,'Adjust Budget 1'!$B$8:$H$1107,7,FALSE)</f>
        <v>0</v>
      </c>
      <c r="K93" s="59">
        <f t="shared" si="8"/>
        <v>0</v>
      </c>
    </row>
    <row r="94" spans="1:11" hidden="1" x14ac:dyDescent="0.2">
      <c r="A94" t="s">
        <v>2430</v>
      </c>
      <c r="B94" t="s">
        <v>282</v>
      </c>
      <c r="C94" s="57">
        <f>VLOOKUP(A94,'Original vs Adjsuted Budget'!$B$1:$H$1098,6,FALSE)</f>
        <v>0</v>
      </c>
      <c r="E94" s="59">
        <f t="shared" si="7"/>
        <v>0</v>
      </c>
      <c r="F94" s="57"/>
      <c r="G94" s="57">
        <f>VLOOKUP(A94,'Original vs Adjsuted Budget'!$B$1:$H$1098,7,FALSE)</f>
        <v>0</v>
      </c>
      <c r="I94" s="57">
        <f>VLOOKUP(A94,'Adjust Budget 1'!$B$8:$H$1107,7,FALSE)</f>
        <v>0</v>
      </c>
      <c r="K94" s="59">
        <f t="shared" si="8"/>
        <v>0</v>
      </c>
    </row>
    <row r="95" spans="1:11" hidden="1" x14ac:dyDescent="0.2">
      <c r="A95" t="s">
        <v>2431</v>
      </c>
      <c r="B95" t="s">
        <v>285</v>
      </c>
      <c r="C95" s="57">
        <f>VLOOKUP(A95,'Original vs Adjsuted Budget'!$B$1:$H$1098,6,FALSE)</f>
        <v>0</v>
      </c>
      <c r="E95" s="59">
        <f t="shared" si="7"/>
        <v>0</v>
      </c>
      <c r="F95" s="57"/>
      <c r="G95" s="57">
        <f>VLOOKUP(A95,'Original vs Adjsuted Budget'!$B$1:$H$1098,7,FALSE)</f>
        <v>0</v>
      </c>
      <c r="I95" s="57">
        <f>VLOOKUP(A95,'Adjust Budget 1'!$B$8:$H$1107,7,FALSE)</f>
        <v>0</v>
      </c>
      <c r="K95" s="59">
        <f t="shared" si="8"/>
        <v>0</v>
      </c>
    </row>
    <row r="96" spans="1:11" hidden="1" x14ac:dyDescent="0.2">
      <c r="A96" t="s">
        <v>2432</v>
      </c>
      <c r="B96" t="s">
        <v>294</v>
      </c>
      <c r="C96" s="57">
        <f>VLOOKUP(A96,'Original vs Adjsuted Budget'!$B$1:$H$1098,6,FALSE)</f>
        <v>0</v>
      </c>
      <c r="E96" s="59">
        <f t="shared" si="7"/>
        <v>0</v>
      </c>
      <c r="F96" s="57"/>
      <c r="G96" s="57">
        <f>VLOOKUP(A96,'Original vs Adjsuted Budget'!$B$1:$H$1098,7,FALSE)</f>
        <v>0</v>
      </c>
      <c r="I96" s="57">
        <f>VLOOKUP(A96,'Adjust Budget 1'!$B$8:$H$1107,7,FALSE)</f>
        <v>0</v>
      </c>
      <c r="K96" s="59">
        <f t="shared" si="8"/>
        <v>0</v>
      </c>
    </row>
    <row r="97" spans="1:11" hidden="1" x14ac:dyDescent="0.2">
      <c r="A97" t="s">
        <v>2433</v>
      </c>
      <c r="B97" t="s">
        <v>297</v>
      </c>
      <c r="C97" s="57">
        <f>VLOOKUP(A97,'Original vs Adjsuted Budget'!$B$1:$H$1098,6,FALSE)</f>
        <v>0</v>
      </c>
      <c r="E97" s="59">
        <f t="shared" si="7"/>
        <v>0</v>
      </c>
      <c r="F97" s="57"/>
      <c r="G97" s="57">
        <f>VLOOKUP(A97,'Original vs Adjsuted Budget'!$B$1:$H$1098,7,FALSE)</f>
        <v>0</v>
      </c>
      <c r="I97" s="57">
        <f>VLOOKUP(A97,'Adjust Budget 1'!$B$8:$H$1107,7,FALSE)</f>
        <v>0</v>
      </c>
      <c r="K97" s="59">
        <f t="shared" si="8"/>
        <v>0</v>
      </c>
    </row>
    <row r="98" spans="1:11" hidden="1" x14ac:dyDescent="0.2">
      <c r="A98" t="s">
        <v>2434</v>
      </c>
      <c r="B98" t="s">
        <v>303</v>
      </c>
      <c r="C98" s="57">
        <f>VLOOKUP(A98,'Original vs Adjsuted Budget'!$B$1:$H$1098,6,FALSE)</f>
        <v>0</v>
      </c>
      <c r="E98" s="59">
        <f t="shared" si="7"/>
        <v>0</v>
      </c>
      <c r="F98" s="57"/>
      <c r="G98" s="57">
        <f>VLOOKUP(A98,'Original vs Adjsuted Budget'!$B$1:$H$1098,7,FALSE)</f>
        <v>0</v>
      </c>
      <c r="I98" s="57">
        <f>VLOOKUP(A98,'Adjust Budget 1'!$B$8:$H$1107,7,FALSE)</f>
        <v>0</v>
      </c>
      <c r="K98" s="59">
        <f t="shared" si="8"/>
        <v>0</v>
      </c>
    </row>
    <row r="99" spans="1:11" hidden="1" x14ac:dyDescent="0.2">
      <c r="A99" t="s">
        <v>2435</v>
      </c>
      <c r="B99" t="s">
        <v>304</v>
      </c>
      <c r="C99" s="57">
        <f>VLOOKUP(A99,'Original vs Adjsuted Budget'!$B$1:$H$1098,6,FALSE)</f>
        <v>0</v>
      </c>
      <c r="E99" s="59">
        <f t="shared" si="7"/>
        <v>0</v>
      </c>
      <c r="F99" s="57"/>
      <c r="G99" s="57">
        <f>VLOOKUP(A99,'Original vs Adjsuted Budget'!$B$1:$H$1098,7,FALSE)</f>
        <v>0</v>
      </c>
      <c r="I99" s="57">
        <f>VLOOKUP(A99,'Adjust Budget 1'!$B$8:$H$1107,7,FALSE)</f>
        <v>0</v>
      </c>
      <c r="K99" s="59">
        <f t="shared" si="8"/>
        <v>0</v>
      </c>
    </row>
    <row r="100" spans="1:11" hidden="1" x14ac:dyDescent="0.2">
      <c r="A100" t="s">
        <v>2436</v>
      </c>
      <c r="B100" t="s">
        <v>310</v>
      </c>
      <c r="C100" s="57">
        <f>VLOOKUP(A100,'Original vs Adjsuted Budget'!$B$1:$H$1098,6,FALSE)</f>
        <v>0</v>
      </c>
      <c r="E100" s="59">
        <f t="shared" si="7"/>
        <v>0</v>
      </c>
      <c r="F100" s="57"/>
      <c r="G100" s="57">
        <f>VLOOKUP(A100,'Original vs Adjsuted Budget'!$B$1:$H$1098,7,FALSE)</f>
        <v>0</v>
      </c>
      <c r="I100" s="57">
        <f>VLOOKUP(A100,'Adjust Budget 1'!$B$8:$H$1107,7,FALSE)</f>
        <v>0</v>
      </c>
      <c r="K100" s="59">
        <f t="shared" si="8"/>
        <v>0</v>
      </c>
    </row>
    <row r="101" spans="1:11" hidden="1" x14ac:dyDescent="0.2">
      <c r="A101" t="s">
        <v>2437</v>
      </c>
      <c r="B101" t="s">
        <v>313</v>
      </c>
      <c r="C101" s="57">
        <f>VLOOKUP(A101,'Original vs Adjsuted Budget'!$B$1:$H$1098,6,FALSE)</f>
        <v>0</v>
      </c>
      <c r="E101" s="59">
        <f t="shared" si="7"/>
        <v>0</v>
      </c>
      <c r="F101" s="57"/>
      <c r="G101" s="57">
        <f>VLOOKUP(A101,'Original vs Adjsuted Budget'!$B$1:$H$1098,7,FALSE)</f>
        <v>0</v>
      </c>
      <c r="I101" s="57">
        <f>VLOOKUP(A101,'Adjust Budget 1'!$B$8:$H$1107,7,FALSE)</f>
        <v>0</v>
      </c>
      <c r="K101" s="59">
        <f t="shared" si="8"/>
        <v>0</v>
      </c>
    </row>
    <row r="102" spans="1:11" hidden="1" x14ac:dyDescent="0.2">
      <c r="A102" t="s">
        <v>2438</v>
      </c>
      <c r="B102" t="s">
        <v>1670</v>
      </c>
      <c r="C102" s="57">
        <f>VLOOKUP(A102,'Original vs Adjsuted Budget'!$B$1:$H$1098,6,FALSE)</f>
        <v>0</v>
      </c>
      <c r="E102" s="59">
        <f t="shared" si="7"/>
        <v>0</v>
      </c>
      <c r="F102" s="57"/>
      <c r="G102" s="57">
        <f>VLOOKUP(A102,'Original vs Adjsuted Budget'!$B$1:$H$1098,7,FALSE)</f>
        <v>0</v>
      </c>
      <c r="I102" s="57">
        <f>VLOOKUP(A102,'Adjust Budget 1'!$B$8:$H$1107,7,FALSE)</f>
        <v>0</v>
      </c>
      <c r="K102" s="59">
        <f t="shared" si="8"/>
        <v>0</v>
      </c>
    </row>
    <row r="103" spans="1:11" hidden="1" x14ac:dyDescent="0.2">
      <c r="A103" t="s">
        <v>2439</v>
      </c>
      <c r="B103" t="s">
        <v>1670</v>
      </c>
      <c r="C103" s="57">
        <f>VLOOKUP(A103,'Original vs Adjsuted Budget'!$B$1:$H$1098,6,FALSE)</f>
        <v>0</v>
      </c>
      <c r="E103" s="59">
        <f t="shared" si="7"/>
        <v>0</v>
      </c>
      <c r="F103" s="57"/>
      <c r="G103" s="57">
        <f>VLOOKUP(A103,'Original vs Adjsuted Budget'!$B$1:$H$1098,7,FALSE)</f>
        <v>0</v>
      </c>
      <c r="I103" s="57">
        <f>VLOOKUP(A103,'Adjust Budget 1'!$B$8:$H$1107,7,FALSE)</f>
        <v>0</v>
      </c>
      <c r="K103" s="59">
        <f t="shared" si="8"/>
        <v>0</v>
      </c>
    </row>
    <row r="104" spans="1:11" hidden="1" x14ac:dyDescent="0.2">
      <c r="A104" t="s">
        <v>2440</v>
      </c>
      <c r="B104" t="s">
        <v>1670</v>
      </c>
      <c r="C104" s="57">
        <f>VLOOKUP(A104,'Original vs Adjsuted Budget'!$B$1:$H$1098,6,FALSE)</f>
        <v>0</v>
      </c>
      <c r="E104" s="59">
        <f t="shared" si="7"/>
        <v>0</v>
      </c>
      <c r="F104" s="57"/>
      <c r="G104" s="57">
        <f>VLOOKUP(A104,'Original vs Adjsuted Budget'!$B$1:$H$1098,7,FALSE)</f>
        <v>0</v>
      </c>
      <c r="I104" s="57">
        <f>VLOOKUP(A104,'Adjust Budget 1'!$B$8:$H$1107,7,FALSE)</f>
        <v>0</v>
      </c>
      <c r="K104" s="59">
        <f t="shared" si="8"/>
        <v>0</v>
      </c>
    </row>
    <row r="105" spans="1:11" hidden="1" x14ac:dyDescent="0.2">
      <c r="A105" t="s">
        <v>2441</v>
      </c>
      <c r="B105" t="s">
        <v>320</v>
      </c>
      <c r="C105" s="57">
        <f>VLOOKUP(A105,'Original vs Adjsuted Budget'!$B$1:$H$1098,6,FALSE)</f>
        <v>0</v>
      </c>
      <c r="E105" s="59">
        <f t="shared" si="7"/>
        <v>0</v>
      </c>
      <c r="F105" s="57"/>
      <c r="G105" s="57">
        <f>VLOOKUP(A105,'Original vs Adjsuted Budget'!$B$1:$H$1098,7,FALSE)</f>
        <v>0</v>
      </c>
      <c r="I105" s="57">
        <f>VLOOKUP(A105,'Adjust Budget 1'!$B$8:$H$1107,7,FALSE)</f>
        <v>0</v>
      </c>
      <c r="K105" s="59">
        <f t="shared" si="8"/>
        <v>0</v>
      </c>
    </row>
    <row r="106" spans="1:11" hidden="1" x14ac:dyDescent="0.2">
      <c r="A106" t="s">
        <v>2443</v>
      </c>
      <c r="B106" t="s">
        <v>341</v>
      </c>
      <c r="C106" s="57">
        <f>VLOOKUP(A106,'Original vs Adjsuted Budget'!$B$1:$H$1098,6,FALSE)</f>
        <v>0</v>
      </c>
      <c r="E106" s="59">
        <f t="shared" si="7"/>
        <v>0</v>
      </c>
      <c r="F106" s="57"/>
      <c r="G106" s="57">
        <f>VLOOKUP(A106,'Original vs Adjsuted Budget'!$B$1:$H$1098,7,FALSE)</f>
        <v>0</v>
      </c>
      <c r="I106" s="57">
        <f>VLOOKUP(A106,'Adjust Budget 1'!$B$8:$H$1107,7,FALSE)</f>
        <v>0</v>
      </c>
      <c r="K106" s="59">
        <f t="shared" si="8"/>
        <v>0</v>
      </c>
    </row>
    <row r="107" spans="1:11" hidden="1" x14ac:dyDescent="0.2">
      <c r="A107" t="s">
        <v>2444</v>
      </c>
      <c r="B107" t="s">
        <v>342</v>
      </c>
      <c r="C107" s="57">
        <f>VLOOKUP(A107,'Original vs Adjsuted Budget'!$B$1:$H$1098,6,FALSE)</f>
        <v>0</v>
      </c>
      <c r="E107" s="59">
        <f t="shared" si="7"/>
        <v>0</v>
      </c>
      <c r="F107" s="57"/>
      <c r="G107" s="76">
        <f>VLOOKUP(A107,'Original vs Adjsuted Budget'!$B$1:$H$1098,7,FALSE)</f>
        <v>0</v>
      </c>
      <c r="I107" s="57">
        <f>VLOOKUP(A107,'Adjust Budget 1'!$B$8:$H$1107,7,FALSE)</f>
        <v>0</v>
      </c>
      <c r="K107" s="59">
        <f t="shared" si="8"/>
        <v>0</v>
      </c>
    </row>
    <row r="108" spans="1:11" x14ac:dyDescent="0.2">
      <c r="A108" t="s">
        <v>1403</v>
      </c>
      <c r="B108" t="s">
        <v>224</v>
      </c>
      <c r="C108" s="57">
        <f>VLOOKUP(A108,'Original vs Adjsuted Budget'!$B$1:$H$1098,6,FALSE)</f>
        <v>61120</v>
      </c>
      <c r="E108" s="59">
        <f t="shared" si="7"/>
        <v>21355.489000000001</v>
      </c>
      <c r="F108" s="57"/>
      <c r="G108" s="57">
        <f>VLOOKUP(A108,'Original vs Adjsuted Budget'!$B$1:$H$1098,7,FALSE)</f>
        <v>82475.489000000001</v>
      </c>
      <c r="I108" s="57">
        <f>VLOOKUP(A108,'Adjust Budget 1'!$B$8:$H$1107,7,FALSE)</f>
        <v>40829.449999999997</v>
      </c>
      <c r="K108" s="59">
        <f t="shared" si="8"/>
        <v>41646.039000000004</v>
      </c>
    </row>
    <row r="109" spans="1:11" hidden="1" x14ac:dyDescent="0.2">
      <c r="A109" t="s">
        <v>2446</v>
      </c>
      <c r="B109" t="s">
        <v>355</v>
      </c>
      <c r="C109" s="57">
        <f>VLOOKUP(A109,'Original vs Adjsuted Budget'!$B$1:$H$1098,6,FALSE)</f>
        <v>0</v>
      </c>
      <c r="E109" s="59">
        <f t="shared" si="7"/>
        <v>0</v>
      </c>
      <c r="F109" s="57"/>
      <c r="G109" s="76">
        <f>VLOOKUP(A109,'Original vs Adjsuted Budget'!$B$1:$H$1098,7,FALSE)</f>
        <v>0</v>
      </c>
      <c r="I109" s="57">
        <f>VLOOKUP(A109,'Adjust Budget 1'!$B$8:$H$1107,7,FALSE)</f>
        <v>0</v>
      </c>
      <c r="K109" s="59">
        <f t="shared" si="8"/>
        <v>0</v>
      </c>
    </row>
    <row r="110" spans="1:11" hidden="1" x14ac:dyDescent="0.2">
      <c r="A110" t="s">
        <v>2448</v>
      </c>
      <c r="B110" t="s">
        <v>398</v>
      </c>
      <c r="C110" s="57">
        <f>VLOOKUP(A110,'Original vs Adjsuted Budget'!$B$1:$H$1098,6,FALSE)</f>
        <v>0</v>
      </c>
      <c r="E110" s="59">
        <f t="shared" si="7"/>
        <v>0</v>
      </c>
      <c r="F110" s="57"/>
      <c r="G110" s="57">
        <f>VLOOKUP(A110,'Original vs Adjsuted Budget'!$B$1:$H$1098,7,FALSE)</f>
        <v>0</v>
      </c>
      <c r="I110" s="57">
        <f>VLOOKUP(A110,'Adjust Budget 1'!$B$8:$H$1107,7,FALSE)</f>
        <v>0</v>
      </c>
      <c r="K110" s="59">
        <f t="shared" si="8"/>
        <v>0</v>
      </c>
    </row>
    <row r="111" spans="1:11" hidden="1" x14ac:dyDescent="0.2">
      <c r="A111" t="s">
        <v>2450</v>
      </c>
      <c r="B111" t="s">
        <v>3033</v>
      </c>
      <c r="C111" s="57">
        <f>VLOOKUP(A111,'Original vs Adjsuted Budget'!$B$1:$H$1098,6,FALSE)</f>
        <v>0</v>
      </c>
      <c r="E111" s="59">
        <f t="shared" si="7"/>
        <v>0</v>
      </c>
      <c r="F111" s="57"/>
      <c r="G111" s="57">
        <f>VLOOKUP(A111,'Original vs Adjsuted Budget'!$B$1:$H$1098,7,FALSE)</f>
        <v>0</v>
      </c>
      <c r="I111" s="57">
        <f>VLOOKUP(A111,'Adjust Budget 1'!$B$8:$H$1107,7,FALSE)</f>
        <v>0</v>
      </c>
      <c r="K111" s="59">
        <f t="shared" si="8"/>
        <v>0</v>
      </c>
    </row>
    <row r="112" spans="1:11" x14ac:dyDescent="0.2">
      <c r="A112" t="s">
        <v>1404</v>
      </c>
      <c r="B112" t="s">
        <v>225</v>
      </c>
      <c r="C112" s="57">
        <f>VLOOKUP(A112,'Original vs Adjsuted Budget'!$B$1:$H$1098,6,FALSE)</f>
        <v>31640</v>
      </c>
      <c r="E112" s="59">
        <f t="shared" si="7"/>
        <v>-31640</v>
      </c>
      <c r="F112" s="57"/>
      <c r="G112" s="57">
        <f>VLOOKUP(A112,'Original vs Adjsuted Budget'!$B$1:$H$1098,7,FALSE)</f>
        <v>0</v>
      </c>
      <c r="I112" s="57">
        <f>VLOOKUP(A112,'Adjust Budget 1'!$B$8:$H$1107,7,FALSE)</f>
        <v>0</v>
      </c>
      <c r="K112" s="59">
        <f t="shared" si="8"/>
        <v>0</v>
      </c>
    </row>
    <row r="113" spans="1:11" x14ac:dyDescent="0.2">
      <c r="A113" t="s">
        <v>1405</v>
      </c>
      <c r="B113" t="s">
        <v>228</v>
      </c>
      <c r="C113" s="57">
        <f>VLOOKUP(A113,'Original vs Adjsuted Budget'!$B$1:$H$1098,6,FALSE)</f>
        <v>3970</v>
      </c>
      <c r="E113" s="59">
        <f t="shared" si="7"/>
        <v>-1366.1190000000001</v>
      </c>
      <c r="F113" s="57"/>
      <c r="G113" s="57">
        <f>VLOOKUP(A113,'Original vs Adjsuted Budget'!$B$1:$H$1098,7,FALSE)</f>
        <v>2603.8809999999999</v>
      </c>
      <c r="I113" s="57">
        <f>VLOOKUP(A113,'Adjust Budget 1'!$B$8:$H$1107,7,FALSE)</f>
        <v>1289.05</v>
      </c>
      <c r="K113" s="59">
        <f t="shared" si="8"/>
        <v>1314.8309999999999</v>
      </c>
    </row>
    <row r="114" spans="1:11" x14ac:dyDescent="0.2">
      <c r="A114" t="s">
        <v>1406</v>
      </c>
      <c r="B114" t="s">
        <v>229</v>
      </c>
      <c r="C114" s="57">
        <f>VLOOKUP(A114,'Original vs Adjsuted Budget'!$B$1:$H$1098,6,FALSE)</f>
        <v>24310</v>
      </c>
      <c r="E114" s="59">
        <f t="shared" si="7"/>
        <v>2915.6811999999991</v>
      </c>
      <c r="F114" s="57"/>
      <c r="G114" s="57">
        <f>VLOOKUP(A114,'Original vs Adjsuted Budget'!$B$1:$H$1098,7,FALSE)</f>
        <v>27225.681199999999</v>
      </c>
      <c r="I114" s="57">
        <f>VLOOKUP(A114,'Adjust Budget 1'!$B$8:$H$1107,7,FALSE)</f>
        <v>13478.06</v>
      </c>
      <c r="K114" s="59">
        <f t="shared" si="8"/>
        <v>13747.6212</v>
      </c>
    </row>
    <row r="115" spans="1:11" x14ac:dyDescent="0.2">
      <c r="A115" t="s">
        <v>1407</v>
      </c>
      <c r="B115" t="s">
        <v>231</v>
      </c>
      <c r="C115" s="57">
        <f>VLOOKUP(A115,'Original vs Adjsuted Budget'!$B$1:$H$1098,6,FALSE)</f>
        <v>143010</v>
      </c>
      <c r="E115" s="59">
        <f t="shared" si="7"/>
        <v>2494.9631999999983</v>
      </c>
      <c r="F115" s="57"/>
      <c r="G115" s="57">
        <f>VLOOKUP(A115,'Original vs Adjsuted Budget'!$B$1:$H$1098,7,FALSE)</f>
        <v>145504.9632</v>
      </c>
      <c r="I115" s="57">
        <f>VLOOKUP(A115,'Adjust Budget 1'!$B$8:$H$1107,7,FALSE)</f>
        <v>72032.160000000003</v>
      </c>
      <c r="K115" s="59">
        <f t="shared" si="8"/>
        <v>73472.803199999995</v>
      </c>
    </row>
    <row r="116" spans="1:11" x14ac:dyDescent="0.2">
      <c r="A116" t="s">
        <v>1408</v>
      </c>
      <c r="B116" t="s">
        <v>232</v>
      </c>
      <c r="C116" s="57">
        <f>VLOOKUP(A116,'Original vs Adjsuted Budget'!$B$1:$H$1098,6,FALSE)</f>
        <v>374270</v>
      </c>
      <c r="E116" s="59">
        <f t="shared" ref="E116:E147" si="9">G116-C116</f>
        <v>92731.55780000001</v>
      </c>
      <c r="F116" s="57"/>
      <c r="G116" s="57">
        <f>VLOOKUP(A116,'Original vs Adjsuted Budget'!$B$1:$H$1098,7,FALSE)</f>
        <v>467001.55780000001</v>
      </c>
      <c r="I116" s="57">
        <f>VLOOKUP(A116,'Adjust Budget 1'!$B$8:$H$1107,7,FALSE)</f>
        <v>231188.89</v>
      </c>
      <c r="K116" s="59">
        <f t="shared" ref="K116:K147" si="10">G116-I116</f>
        <v>235812.6678</v>
      </c>
    </row>
    <row r="117" spans="1:11" x14ac:dyDescent="0.2">
      <c r="A117" t="s">
        <v>1409</v>
      </c>
      <c r="B117" t="s">
        <v>233</v>
      </c>
      <c r="C117" s="57">
        <f>VLOOKUP(A117,'Original vs Adjsuted Budget'!$B$1:$H$1098,6,FALSE)</f>
        <v>22700</v>
      </c>
      <c r="E117" s="59">
        <f t="shared" si="9"/>
        <v>4649.7900000000009</v>
      </c>
      <c r="F117" s="57"/>
      <c r="G117" s="57">
        <f>VLOOKUP(A117,'Original vs Adjsuted Budget'!$B$1:$H$1098,7,FALSE)</f>
        <v>27349.79</v>
      </c>
      <c r="I117" s="57">
        <f>VLOOKUP(A117,'Adjust Budget 1'!$B$8:$H$1107,7,FALSE)</f>
        <v>13539.5</v>
      </c>
      <c r="K117" s="59">
        <f t="shared" si="10"/>
        <v>13810.29</v>
      </c>
    </row>
    <row r="118" spans="1:11" x14ac:dyDescent="0.2">
      <c r="A118" t="s">
        <v>1410</v>
      </c>
      <c r="B118" t="s">
        <v>242</v>
      </c>
      <c r="C118" s="57">
        <f>VLOOKUP(A118,'Original vs Adjsuted Budget'!$B$1:$H$1098,6,FALSE)</f>
        <v>5280000</v>
      </c>
      <c r="E118" s="59">
        <f t="shared" si="9"/>
        <v>1000000</v>
      </c>
      <c r="F118" s="57"/>
      <c r="G118" s="57">
        <f>VLOOKUP(A118,'Original vs Adjsuted Budget'!$B$1:$H$1098,7,FALSE)</f>
        <v>6280000</v>
      </c>
      <c r="I118" s="57">
        <f>VLOOKUP(A118,'Adjust Budget 1'!$B$8:$H$1107,7,FALSE)</f>
        <v>0</v>
      </c>
      <c r="K118" s="59">
        <f t="shared" si="10"/>
        <v>6280000</v>
      </c>
    </row>
    <row r="119" spans="1:11" x14ac:dyDescent="0.2">
      <c r="A119" t="s">
        <v>1411</v>
      </c>
      <c r="B119" t="s">
        <v>244</v>
      </c>
      <c r="C119" s="57">
        <f>VLOOKUP(A119,'Original vs Adjsuted Budget'!$B$1:$H$1098,6,FALSE)</f>
        <v>250000</v>
      </c>
      <c r="E119" s="59">
        <f t="shared" si="9"/>
        <v>-250000</v>
      </c>
      <c r="F119" s="57"/>
      <c r="G119" s="57">
        <f>VLOOKUP(A119,'Original vs Adjsuted Budget'!$B$1:$H$1098,7,FALSE)</f>
        <v>0</v>
      </c>
      <c r="I119" s="57">
        <f>VLOOKUP(A119,'Adjust Budget 1'!$B$8:$H$1107,7,FALSE)</f>
        <v>0</v>
      </c>
      <c r="K119" s="59">
        <f t="shared" si="10"/>
        <v>0</v>
      </c>
    </row>
    <row r="120" spans="1:11" x14ac:dyDescent="0.2">
      <c r="A120" t="s">
        <v>1412</v>
      </c>
      <c r="B120" t="s">
        <v>263</v>
      </c>
      <c r="C120" s="57">
        <f>VLOOKUP(A120,'Original vs Adjsuted Budget'!$B$1:$H$1098,6,FALSE)</f>
        <v>7000000</v>
      </c>
      <c r="E120" s="59">
        <f t="shared" si="9"/>
        <v>-7000000</v>
      </c>
      <c r="F120" s="57"/>
      <c r="G120" s="57">
        <f>VLOOKUP(A120,'Original vs Adjsuted Budget'!$B$1:$H$1098,7,FALSE)</f>
        <v>0</v>
      </c>
      <c r="I120" s="57">
        <f>VLOOKUP(A120,'Adjust Budget 1'!$B$8:$H$1107,7,FALSE)</f>
        <v>553686.82999999996</v>
      </c>
      <c r="K120" s="59">
        <f t="shared" si="10"/>
        <v>-553686.82999999996</v>
      </c>
    </row>
    <row r="121" spans="1:11" x14ac:dyDescent="0.2">
      <c r="A121" t="s">
        <v>1413</v>
      </c>
      <c r="B121" t="s">
        <v>264</v>
      </c>
      <c r="C121" s="57">
        <f>VLOOKUP(A121,'Original vs Adjsuted Budget'!$B$1:$H$1098,6,FALSE)</f>
        <v>1300000</v>
      </c>
      <c r="E121" s="59">
        <f t="shared" si="9"/>
        <v>700000</v>
      </c>
      <c r="F121" s="57"/>
      <c r="G121" s="57">
        <f>VLOOKUP(A121,'Original vs Adjsuted Budget'!$B$1:$H$1098,7,FALSE)</f>
        <v>2000000</v>
      </c>
      <c r="I121" s="57">
        <f>VLOOKUP(A121,'Adjust Budget 1'!$B$8:$H$1107,7,FALSE)</f>
        <v>1609164.95</v>
      </c>
      <c r="K121" s="59">
        <f t="shared" si="10"/>
        <v>390835.05000000005</v>
      </c>
    </row>
    <row r="122" spans="1:11" x14ac:dyDescent="0.2">
      <c r="A122" t="s">
        <v>1414</v>
      </c>
      <c r="B122" t="s">
        <v>298</v>
      </c>
      <c r="C122" s="57">
        <f>VLOOKUP(A122,'Original vs Adjsuted Budget'!$B$1:$H$1098,6,FALSE)</f>
        <v>4930</v>
      </c>
      <c r="E122" s="59">
        <f t="shared" si="9"/>
        <v>-4930</v>
      </c>
      <c r="F122" s="57"/>
      <c r="G122" s="57">
        <f>VLOOKUP(A122,'Original vs Adjsuted Budget'!$B$1:$H$1098,7,FALSE)</f>
        <v>0</v>
      </c>
      <c r="I122" s="57">
        <f>VLOOKUP(A122,'Adjust Budget 1'!$B$8:$H$1107,7,FALSE)</f>
        <v>0</v>
      </c>
      <c r="K122" s="59">
        <f t="shared" si="10"/>
        <v>0</v>
      </c>
    </row>
    <row r="123" spans="1:11" x14ac:dyDescent="0.2">
      <c r="A123" t="s">
        <v>1415</v>
      </c>
      <c r="B123" t="s">
        <v>301</v>
      </c>
      <c r="C123" s="57">
        <f>VLOOKUP(A123,'Original vs Adjsuted Budget'!$B$1:$H$1098,6,FALSE)</f>
        <v>2560</v>
      </c>
      <c r="E123" s="59">
        <f t="shared" si="9"/>
        <v>8125.626666666667</v>
      </c>
      <c r="F123" s="57"/>
      <c r="G123" s="57">
        <f>VLOOKUP(A123,'Original vs Adjsuted Budget'!$B$1:$H$1098,7,FALSE)</f>
        <v>10685.626666666667</v>
      </c>
      <c r="I123" s="57">
        <f>VLOOKUP(A123,'Adjust Budget 1'!$B$8:$H$1107,7,FALSE)</f>
        <v>4007.11</v>
      </c>
      <c r="K123" s="59">
        <f t="shared" si="10"/>
        <v>6678.5166666666664</v>
      </c>
    </row>
    <row r="124" spans="1:11" x14ac:dyDescent="0.2">
      <c r="A124" t="s">
        <v>1416</v>
      </c>
      <c r="B124" t="s">
        <v>1572</v>
      </c>
      <c r="C124" s="57">
        <f>VLOOKUP(A124,'Original vs Adjsuted Budget'!$B$1:$H$1098,6,FALSE)</f>
        <v>0</v>
      </c>
      <c r="E124" s="59">
        <f t="shared" si="9"/>
        <v>935.68</v>
      </c>
      <c r="F124" s="57"/>
      <c r="G124" s="57">
        <f>VLOOKUP(A124,'Original vs Adjsuted Budget'!$B$1:$H$1098,7,FALSE)</f>
        <v>935.68</v>
      </c>
      <c r="I124" s="57">
        <f>VLOOKUP(A124,'Adjust Budget 1'!$B$8:$H$1107,7,FALSE)</f>
        <v>350.88</v>
      </c>
      <c r="K124" s="59">
        <f t="shared" si="10"/>
        <v>584.79999999999995</v>
      </c>
    </row>
    <row r="125" spans="1:11" x14ac:dyDescent="0.2">
      <c r="A125" t="s">
        <v>1417</v>
      </c>
      <c r="B125" t="s">
        <v>1572</v>
      </c>
      <c r="C125" s="57">
        <f>VLOOKUP(A125,'Original vs Adjsuted Budget'!$B$1:$H$1098,6,FALSE)</f>
        <v>7050</v>
      </c>
      <c r="E125" s="59">
        <f t="shared" si="9"/>
        <v>-7050</v>
      </c>
      <c r="F125" s="57"/>
      <c r="G125" s="57">
        <f>VLOOKUP(A125,'Original vs Adjsuted Budget'!$B$1:$H$1098,7,FALSE)</f>
        <v>0</v>
      </c>
      <c r="I125" s="57">
        <f>VLOOKUP(A125,'Adjust Budget 1'!$B$8:$H$1107,7,FALSE)</f>
        <v>0</v>
      </c>
      <c r="K125" s="59">
        <f t="shared" si="10"/>
        <v>0</v>
      </c>
    </row>
    <row r="126" spans="1:11" x14ac:dyDescent="0.2">
      <c r="A126" t="s">
        <v>1418</v>
      </c>
      <c r="B126" t="s">
        <v>1572</v>
      </c>
      <c r="C126" s="57">
        <f>VLOOKUP(A126,'Original vs Adjsuted Budget'!$B$1:$H$1098,6,FALSE)</f>
        <v>2590</v>
      </c>
      <c r="E126" s="59">
        <f t="shared" si="9"/>
        <v>-2590</v>
      </c>
      <c r="F126" s="57"/>
      <c r="G126" s="57">
        <f>VLOOKUP(A126,'Original vs Adjsuted Budget'!$B$1:$H$1098,7,FALSE)</f>
        <v>0</v>
      </c>
      <c r="I126" s="57">
        <f>VLOOKUP(A126,'Adjust Budget 1'!$B$8:$H$1107,7,FALSE)</f>
        <v>0</v>
      </c>
      <c r="K126" s="59">
        <f t="shared" si="10"/>
        <v>0</v>
      </c>
    </row>
    <row r="127" spans="1:11" x14ac:dyDescent="0.2">
      <c r="A127" t="s">
        <v>1419</v>
      </c>
      <c r="B127" t="s">
        <v>1572</v>
      </c>
      <c r="C127" s="57">
        <f>VLOOKUP(A127,'Original vs Adjsuted Budget'!$B$1:$H$1098,6,FALSE)</f>
        <v>2120</v>
      </c>
      <c r="E127" s="59">
        <f t="shared" si="9"/>
        <v>-2120</v>
      </c>
      <c r="F127" s="57"/>
      <c r="G127" s="57">
        <f>VLOOKUP(A127,'Original vs Adjsuted Budget'!$B$1:$H$1098,7,FALSE)</f>
        <v>0</v>
      </c>
      <c r="I127" s="57">
        <f>VLOOKUP(A127,'Adjust Budget 1'!$B$8:$H$1107,7,FALSE)</f>
        <v>0</v>
      </c>
      <c r="K127" s="59">
        <f t="shared" si="10"/>
        <v>0</v>
      </c>
    </row>
    <row r="128" spans="1:11" x14ac:dyDescent="0.2">
      <c r="A128" t="s">
        <v>1420</v>
      </c>
      <c r="B128" t="s">
        <v>312</v>
      </c>
      <c r="C128" s="57">
        <f>VLOOKUP(A128,'Original vs Adjsuted Budget'!$B$1:$H$1098,6,FALSE)</f>
        <v>63560</v>
      </c>
      <c r="E128" s="59">
        <f t="shared" si="9"/>
        <v>56440</v>
      </c>
      <c r="F128" s="57"/>
      <c r="G128" s="57">
        <f>VLOOKUP(A128,'Original vs Adjsuted Budget'!$B$1:$H$1098,7,FALSE)</f>
        <v>120000</v>
      </c>
      <c r="I128" s="57">
        <f>VLOOKUP(A128,'Adjust Budget 1'!$B$8:$H$1107,7,FALSE)</f>
        <v>52019.88</v>
      </c>
      <c r="K128" s="59">
        <f t="shared" si="10"/>
        <v>67980.12</v>
      </c>
    </row>
    <row r="129" spans="1:11" x14ac:dyDescent="0.2">
      <c r="A129" t="s">
        <v>1421</v>
      </c>
      <c r="B129" t="s">
        <v>315</v>
      </c>
      <c r="C129" s="57">
        <f>VLOOKUP(A129,'Original vs Adjsuted Budget'!$B$1:$H$1098,6,FALSE)</f>
        <v>25910</v>
      </c>
      <c r="E129" s="59">
        <f t="shared" si="9"/>
        <v>-25910</v>
      </c>
      <c r="F129" s="57"/>
      <c r="G129" s="57">
        <f>VLOOKUP(A129,'Original vs Adjsuted Budget'!$B$1:$H$1098,7,FALSE)</f>
        <v>0</v>
      </c>
      <c r="I129" s="57">
        <f>VLOOKUP(A129,'Adjust Budget 1'!$B$8:$H$1107,7,FALSE)</f>
        <v>0</v>
      </c>
      <c r="K129" s="59">
        <f t="shared" si="10"/>
        <v>0</v>
      </c>
    </row>
    <row r="130" spans="1:11" x14ac:dyDescent="0.2">
      <c r="A130" t="s">
        <v>1422</v>
      </c>
      <c r="B130" t="s">
        <v>1670</v>
      </c>
      <c r="C130" s="57">
        <f>VLOOKUP(A130,'Original vs Adjsuted Budget'!$B$1:$H$1098,6,FALSE)</f>
        <v>0</v>
      </c>
      <c r="E130" s="59">
        <f t="shared" si="9"/>
        <v>1720.0533333333333</v>
      </c>
      <c r="F130" s="57"/>
      <c r="G130" s="57">
        <f>VLOOKUP(A130,'Original vs Adjsuted Budget'!$B$1:$H$1098,7,FALSE)</f>
        <v>1720.0533333333333</v>
      </c>
      <c r="I130" s="57">
        <f>VLOOKUP(A130,'Adjust Budget 1'!$B$8:$H$1107,7,FALSE)</f>
        <v>645.02</v>
      </c>
      <c r="K130" s="59">
        <f t="shared" si="10"/>
        <v>1075.0333333333333</v>
      </c>
    </row>
    <row r="131" spans="1:11" x14ac:dyDescent="0.2">
      <c r="A131" t="s">
        <v>1423</v>
      </c>
      <c r="B131" t="s">
        <v>323</v>
      </c>
      <c r="C131" s="57">
        <f>VLOOKUP(A131,'Original vs Adjsuted Budget'!$B$1:$H$1098,6,FALSE)</f>
        <v>0</v>
      </c>
      <c r="E131" s="59">
        <f t="shared" si="9"/>
        <v>8781.9599999999991</v>
      </c>
      <c r="F131" s="57"/>
      <c r="G131" s="57">
        <f>VLOOKUP(A131,'Original vs Adjsuted Budget'!$B$1:$H$1098,7,FALSE)</f>
        <v>8781.9599999999991</v>
      </c>
      <c r="I131" s="57">
        <f>VLOOKUP(A131,'Adjust Budget 1'!$B$8:$H$1107,7,FALSE)</f>
        <v>4390.9799999999996</v>
      </c>
      <c r="K131" s="59">
        <f t="shared" si="10"/>
        <v>4390.9799999999996</v>
      </c>
    </row>
    <row r="132" spans="1:11" x14ac:dyDescent="0.2">
      <c r="A132" t="s">
        <v>1424</v>
      </c>
      <c r="B132" t="s">
        <v>1720</v>
      </c>
      <c r="C132" s="57">
        <f>VLOOKUP(A132,'Original vs Adjsuted Budget'!$B$1:$H$1098,6,FALSE)</f>
        <v>46120</v>
      </c>
      <c r="E132" s="59">
        <f t="shared" si="9"/>
        <v>-46120</v>
      </c>
      <c r="F132" s="57"/>
      <c r="G132" s="57">
        <f>VLOOKUP(A132,'Original vs Adjsuted Budget'!$B$1:$H$1098,7,FALSE)</f>
        <v>0</v>
      </c>
      <c r="I132" s="57">
        <f>VLOOKUP(A132,'Adjust Budget 1'!$B$8:$H$1107,7,FALSE)</f>
        <v>0</v>
      </c>
      <c r="K132" s="59">
        <f t="shared" si="10"/>
        <v>0</v>
      </c>
    </row>
    <row r="133" spans="1:11" x14ac:dyDescent="0.2">
      <c r="A133" t="s">
        <v>1425</v>
      </c>
      <c r="B133" t="s">
        <v>1721</v>
      </c>
      <c r="C133" s="57">
        <f>VLOOKUP(A133,'Original vs Adjsuted Budget'!$B$1:$H$1098,6,FALSE)</f>
        <v>16910</v>
      </c>
      <c r="E133" s="59">
        <f t="shared" si="9"/>
        <v>-16910</v>
      </c>
      <c r="F133" s="57"/>
      <c r="G133" s="57">
        <f>VLOOKUP(A133,'Original vs Adjsuted Budget'!$B$1:$H$1098,7,FALSE)</f>
        <v>0</v>
      </c>
      <c r="I133" s="57">
        <f>VLOOKUP(A133,'Adjust Budget 1'!$B$8:$H$1107,7,FALSE)</f>
        <v>0</v>
      </c>
      <c r="K133" s="59">
        <f t="shared" si="10"/>
        <v>0</v>
      </c>
    </row>
    <row r="134" spans="1:11" x14ac:dyDescent="0.2">
      <c r="A134" t="s">
        <v>1426</v>
      </c>
      <c r="B134" t="s">
        <v>1722</v>
      </c>
      <c r="C134" s="57">
        <f>VLOOKUP(A134,'Original vs Adjsuted Budget'!$B$1:$H$1098,6,FALSE)</f>
        <v>13840</v>
      </c>
      <c r="E134" s="59">
        <f t="shared" si="9"/>
        <v>-13840</v>
      </c>
      <c r="F134" s="57"/>
      <c r="G134" s="57">
        <f>VLOOKUP(A134,'Original vs Adjsuted Budget'!$B$1:$H$1098,7,FALSE)</f>
        <v>0</v>
      </c>
      <c r="I134" s="57">
        <f>VLOOKUP(A134,'Adjust Budget 1'!$B$8:$H$1107,7,FALSE)</f>
        <v>0</v>
      </c>
      <c r="K134" s="59">
        <f t="shared" si="10"/>
        <v>0</v>
      </c>
    </row>
    <row r="135" spans="1:11" x14ac:dyDescent="0.2">
      <c r="A135" t="s">
        <v>1427</v>
      </c>
      <c r="B135" t="s">
        <v>325</v>
      </c>
      <c r="C135" s="57">
        <f>VLOOKUP(A135,'Original vs Adjsuted Budget'!$B$1:$H$1098,6,FALSE)</f>
        <v>0</v>
      </c>
      <c r="E135" s="59">
        <f t="shared" si="9"/>
        <v>3190.48</v>
      </c>
      <c r="F135" s="57"/>
      <c r="G135" s="57">
        <f>VLOOKUP(A135,'Original vs Adjsuted Budget'!$B$1:$H$1098,7,FALSE)</f>
        <v>3190.48</v>
      </c>
      <c r="I135" s="57">
        <f>VLOOKUP(A135,'Adjust Budget 1'!$B$8:$H$1107,7,FALSE)</f>
        <v>1196.43</v>
      </c>
      <c r="K135" s="59">
        <f t="shared" si="10"/>
        <v>1994.05</v>
      </c>
    </row>
    <row r="136" spans="1:11" x14ac:dyDescent="0.2">
      <c r="A136" t="s">
        <v>1428</v>
      </c>
      <c r="B136" t="s">
        <v>331</v>
      </c>
      <c r="C136" s="57">
        <f>VLOOKUP(A136,'Original vs Adjsuted Budget'!$B$1:$H$1098,6,FALSE)</f>
        <v>229620</v>
      </c>
      <c r="E136" s="59">
        <f t="shared" si="9"/>
        <v>-229620</v>
      </c>
      <c r="F136" s="57"/>
      <c r="G136" s="57">
        <f>VLOOKUP(A136,'Original vs Adjsuted Budget'!$B$1:$H$1098,7,FALSE)</f>
        <v>0</v>
      </c>
      <c r="I136" s="57">
        <f>VLOOKUP(A136,'Adjust Budget 1'!$B$8:$H$1107,7,FALSE)</f>
        <v>0</v>
      </c>
      <c r="K136" s="59">
        <f t="shared" si="10"/>
        <v>0</v>
      </c>
    </row>
    <row r="137" spans="1:11" x14ac:dyDescent="0.2">
      <c r="A137" s="75" t="s">
        <v>2442</v>
      </c>
      <c r="B137" s="75" t="s">
        <v>1713</v>
      </c>
      <c r="C137" s="57">
        <f>VLOOKUP(A137,'Original vs Adjsuted Budget'!$B$1:$H$1098,6,FALSE)</f>
        <v>0</v>
      </c>
      <c r="E137" s="59">
        <f t="shared" si="9"/>
        <v>1000000</v>
      </c>
      <c r="F137" s="57"/>
      <c r="G137" s="57">
        <f>VLOOKUP(A137,'Original vs Adjsuted Budget'!$B$1:$H$1098,7,FALSE)</f>
        <v>1000000</v>
      </c>
      <c r="I137" s="57">
        <f>VLOOKUP(A137,'Adjust Budget 1'!$B$8:$H$1107,7,FALSE)</f>
        <v>0</v>
      </c>
      <c r="K137" s="59">
        <f t="shared" si="10"/>
        <v>1000000</v>
      </c>
    </row>
    <row r="138" spans="1:11" x14ac:dyDescent="0.2">
      <c r="A138" t="s">
        <v>1429</v>
      </c>
      <c r="B138" t="s">
        <v>1723</v>
      </c>
      <c r="C138" s="57">
        <f>VLOOKUP(A138,'Original vs Adjsuted Budget'!$B$1:$H$1098,6,FALSE)</f>
        <v>36950</v>
      </c>
      <c r="E138" s="59">
        <f t="shared" si="9"/>
        <v>-36950</v>
      </c>
      <c r="F138" s="57"/>
      <c r="G138" s="76">
        <f>VLOOKUP(A138,'Original vs Adjsuted Budget'!$B$1:$H$1098,7,FALSE)</f>
        <v>0</v>
      </c>
      <c r="I138" s="57">
        <f>VLOOKUP(A138,'Adjust Budget 1'!$B$8:$H$1107,7,FALSE)</f>
        <v>0</v>
      </c>
      <c r="K138" s="59">
        <f t="shared" si="10"/>
        <v>0</v>
      </c>
    </row>
    <row r="139" spans="1:11" x14ac:dyDescent="0.2">
      <c r="A139" t="s">
        <v>1430</v>
      </c>
      <c r="B139" t="s">
        <v>1724</v>
      </c>
      <c r="C139" s="57">
        <f>VLOOKUP(A139,'Original vs Adjsuted Budget'!$B$1:$H$1098,6,FALSE)</f>
        <v>13550</v>
      </c>
      <c r="E139" s="59">
        <f t="shared" si="9"/>
        <v>-13550</v>
      </c>
      <c r="F139" s="57"/>
      <c r="G139" s="76">
        <f>VLOOKUP(A139,'Original vs Adjsuted Budget'!$B$1:$H$1098,7,FALSE)</f>
        <v>0</v>
      </c>
      <c r="I139" s="57">
        <f>VLOOKUP(A139,'Adjust Budget 1'!$B$8:$H$1107,7,FALSE)</f>
        <v>0</v>
      </c>
      <c r="K139" s="59">
        <f t="shared" si="10"/>
        <v>0</v>
      </c>
    </row>
    <row r="140" spans="1:11" x14ac:dyDescent="0.2">
      <c r="A140" t="s">
        <v>1431</v>
      </c>
      <c r="B140" t="s">
        <v>1725</v>
      </c>
      <c r="C140" s="57">
        <f>VLOOKUP(A140,'Original vs Adjsuted Budget'!$B$1:$H$1098,6,FALSE)</f>
        <v>11090</v>
      </c>
      <c r="E140" s="59">
        <f t="shared" si="9"/>
        <v>-11090</v>
      </c>
      <c r="F140" s="57"/>
      <c r="G140" s="76">
        <f>VLOOKUP(A140,'Original vs Adjsuted Budget'!$B$1:$H$1098,7,FALSE)</f>
        <v>0</v>
      </c>
      <c r="I140" s="57">
        <f>VLOOKUP(A140,'Adjust Budget 1'!$B$8:$H$1107,7,FALSE)</f>
        <v>0</v>
      </c>
      <c r="K140" s="59">
        <f t="shared" si="10"/>
        <v>0</v>
      </c>
    </row>
    <row r="141" spans="1:11" x14ac:dyDescent="0.2">
      <c r="A141" t="s">
        <v>1432</v>
      </c>
      <c r="B141" t="s">
        <v>347</v>
      </c>
      <c r="C141" s="57">
        <f>VLOOKUP(A141,'Original vs Adjsuted Budget'!$B$1:$H$1098,6,FALSE)</f>
        <v>0</v>
      </c>
      <c r="E141" s="59">
        <f t="shared" si="9"/>
        <v>227136</v>
      </c>
      <c r="F141" s="57"/>
      <c r="G141" s="76">
        <f>VLOOKUP(A141,'Original vs Adjsuted Budget'!$B$1:$H$1098,7,FALSE)</f>
        <v>227136</v>
      </c>
      <c r="I141" s="57">
        <f>VLOOKUP(A141,'Adjust Budget 1'!$B$8:$H$1107,7,FALSE)</f>
        <v>70980</v>
      </c>
      <c r="K141" s="59">
        <f t="shared" si="10"/>
        <v>156156</v>
      </c>
    </row>
    <row r="142" spans="1:11" x14ac:dyDescent="0.2">
      <c r="A142" t="s">
        <v>1433</v>
      </c>
      <c r="B142" t="s">
        <v>1735</v>
      </c>
      <c r="C142" s="57">
        <f>VLOOKUP(A142,'Original vs Adjsuted Budget'!$B$1:$H$1098,6,FALSE)</f>
        <v>267610</v>
      </c>
      <c r="E142" s="59">
        <f t="shared" si="9"/>
        <v>-267610</v>
      </c>
      <c r="F142" s="57"/>
      <c r="G142" s="76">
        <f>VLOOKUP(A142,'Original vs Adjsuted Budget'!$B$1:$H$1098,7,FALSE)</f>
        <v>0</v>
      </c>
      <c r="I142" s="57">
        <f>VLOOKUP(A142,'Adjust Budget 1'!$B$8:$H$1107,7,FALSE)</f>
        <v>0</v>
      </c>
      <c r="K142" s="59">
        <f t="shared" si="10"/>
        <v>0</v>
      </c>
    </row>
    <row r="143" spans="1:11" x14ac:dyDescent="0.2">
      <c r="A143" t="s">
        <v>1434</v>
      </c>
      <c r="B143" t="s">
        <v>1736</v>
      </c>
      <c r="C143" s="57">
        <f>VLOOKUP(A143,'Original vs Adjsuted Budget'!$B$1:$H$1098,6,FALSE)</f>
        <v>98120</v>
      </c>
      <c r="E143" s="59">
        <f t="shared" si="9"/>
        <v>-98120</v>
      </c>
      <c r="F143" s="57"/>
      <c r="G143" s="76">
        <f>VLOOKUP(A143,'Original vs Adjsuted Budget'!$B$1:$H$1098,7,FALSE)</f>
        <v>0</v>
      </c>
      <c r="I143" s="57">
        <f>VLOOKUP(A143,'Adjust Budget 1'!$B$8:$H$1107,7,FALSE)</f>
        <v>0</v>
      </c>
      <c r="K143" s="59">
        <f t="shared" si="10"/>
        <v>0</v>
      </c>
    </row>
    <row r="144" spans="1:11" x14ac:dyDescent="0.2">
      <c r="A144" t="s">
        <v>1435</v>
      </c>
      <c r="B144" t="s">
        <v>1737</v>
      </c>
      <c r="C144" s="57">
        <f>VLOOKUP(A144,'Original vs Adjsuted Budget'!$B$1:$H$1098,6,FALSE)</f>
        <v>80280</v>
      </c>
      <c r="E144" s="59">
        <f t="shared" si="9"/>
        <v>-72702.399999999994</v>
      </c>
      <c r="F144" s="57"/>
      <c r="G144" s="76">
        <f>VLOOKUP(A144,'Original vs Adjsuted Budget'!$B$1:$H$1098,7,FALSE)</f>
        <v>7577.5999999999995</v>
      </c>
      <c r="I144" s="57">
        <f>VLOOKUP(A144,'Adjust Budget 1'!$B$8:$H$1107,7,FALSE)</f>
        <v>2368</v>
      </c>
      <c r="K144" s="59">
        <f t="shared" si="10"/>
        <v>5209.5999999999995</v>
      </c>
    </row>
    <row r="145" spans="1:11" x14ac:dyDescent="0.2">
      <c r="A145" t="s">
        <v>1436</v>
      </c>
      <c r="B145" t="s">
        <v>2904</v>
      </c>
      <c r="C145" s="57">
        <f>VLOOKUP(A145,'Original vs Adjsuted Budget'!$B$1:$H$1098,6,FALSE)</f>
        <v>0</v>
      </c>
      <c r="E145" s="59">
        <f t="shared" si="9"/>
        <v>235000</v>
      </c>
      <c r="F145" s="57"/>
      <c r="G145" s="76">
        <f>VLOOKUP(A145,'Original vs Adjsuted Budget'!$B$1:$H$1098,7,FALSE)</f>
        <v>235000</v>
      </c>
      <c r="I145" s="57">
        <f>VLOOKUP(A145,'Adjust Budget 1'!$B$8:$H$1107,7,FALSE)</f>
        <v>230836.58</v>
      </c>
      <c r="K145" s="59">
        <f t="shared" si="10"/>
        <v>4163.4200000000128</v>
      </c>
    </row>
    <row r="146" spans="1:11" x14ac:dyDescent="0.2">
      <c r="A146" t="s">
        <v>1437</v>
      </c>
      <c r="B146" t="s">
        <v>1726</v>
      </c>
      <c r="C146" s="57">
        <f>VLOOKUP(A146,'Original vs Adjsuted Budget'!$B$1:$H$1098,6,FALSE)</f>
        <v>167020</v>
      </c>
      <c r="E146" s="59">
        <f t="shared" si="9"/>
        <v>-91418.656000000003</v>
      </c>
      <c r="F146" s="57"/>
      <c r="G146" s="76">
        <f>VLOOKUP(A146,'Original vs Adjsuted Budget'!$B$1:$H$1098,7,FALSE)</f>
        <v>75601.343999999997</v>
      </c>
      <c r="I146" s="57">
        <f>VLOOKUP(A146,'Adjust Budget 1'!$B$8:$H$1107,7,FALSE)</f>
        <v>23625.42</v>
      </c>
      <c r="K146" s="59">
        <f t="shared" si="10"/>
        <v>51975.923999999999</v>
      </c>
    </row>
    <row r="147" spans="1:11" x14ac:dyDescent="0.2">
      <c r="A147" t="s">
        <v>1438</v>
      </c>
      <c r="B147" t="s">
        <v>1727</v>
      </c>
      <c r="C147" s="57">
        <f>VLOOKUP(A147,'Original vs Adjsuted Budget'!$B$1:$H$1098,6,FALSE)</f>
        <v>61240</v>
      </c>
      <c r="E147" s="59">
        <f t="shared" si="9"/>
        <v>-61240</v>
      </c>
      <c r="F147" s="57"/>
      <c r="G147" s="76">
        <f>VLOOKUP(A147,'Original vs Adjsuted Budget'!$B$1:$H$1098,7,FALSE)</f>
        <v>0</v>
      </c>
      <c r="I147" s="57">
        <f>VLOOKUP(A147,'Adjust Budget 1'!$B$8:$H$1107,7,FALSE)</f>
        <v>0</v>
      </c>
      <c r="K147" s="59">
        <f t="shared" si="10"/>
        <v>0</v>
      </c>
    </row>
    <row r="148" spans="1:11" x14ac:dyDescent="0.2">
      <c r="A148" t="s">
        <v>1439</v>
      </c>
      <c r="B148" t="s">
        <v>1728</v>
      </c>
      <c r="C148" s="57">
        <f>VLOOKUP(A148,'Original vs Adjsuted Budget'!$B$1:$H$1098,6,FALSE)</f>
        <v>50100</v>
      </c>
      <c r="E148" s="59">
        <f t="shared" ref="E148:E154" si="11">G148-C148</f>
        <v>-50100</v>
      </c>
      <c r="F148" s="57"/>
      <c r="G148" s="76">
        <f>VLOOKUP(A148,'Original vs Adjsuted Budget'!$B$1:$H$1098,7,FALSE)</f>
        <v>0</v>
      </c>
      <c r="I148" s="57">
        <f>VLOOKUP(A148,'Adjust Budget 1'!$B$8:$H$1107,7,FALSE)</f>
        <v>0</v>
      </c>
      <c r="K148" s="59">
        <f t="shared" ref="K148:K154" si="12">G148-I148</f>
        <v>0</v>
      </c>
    </row>
    <row r="149" spans="1:11" x14ac:dyDescent="0.2">
      <c r="A149" t="s">
        <v>1440</v>
      </c>
      <c r="B149" t="s">
        <v>360</v>
      </c>
      <c r="C149" s="57">
        <f>VLOOKUP(A149,'Original vs Adjsuted Budget'!$B$1:$H$1098,6,FALSE)</f>
        <v>45020</v>
      </c>
      <c r="E149" s="59">
        <f t="shared" si="11"/>
        <v>0</v>
      </c>
      <c r="F149" s="57"/>
      <c r="G149" s="57">
        <f>VLOOKUP(A149,'Original vs Adjsuted Budget'!$B$1:$H$1098,7,FALSE)</f>
        <v>45020</v>
      </c>
      <c r="I149" s="57">
        <f>VLOOKUP(A149,'Adjust Budget 1'!$B$8:$H$1107,7,FALSE)</f>
        <v>0</v>
      </c>
      <c r="K149" s="59">
        <f t="shared" si="12"/>
        <v>45020</v>
      </c>
    </row>
    <row r="150" spans="1:11" x14ac:dyDescent="0.2">
      <c r="A150" t="s">
        <v>1441</v>
      </c>
      <c r="B150" t="s">
        <v>2905</v>
      </c>
      <c r="C150" s="57">
        <f>VLOOKUP(A150,'Original vs Adjsuted Budget'!$B$1:$H$1098,6,FALSE)</f>
        <v>17400</v>
      </c>
      <c r="E150" s="59">
        <f t="shared" si="11"/>
        <v>0</v>
      </c>
      <c r="F150" s="57"/>
      <c r="G150" s="57">
        <f>VLOOKUP(A150,'Original vs Adjsuted Budget'!$B$1:$H$1098,7,FALSE)</f>
        <v>17400</v>
      </c>
      <c r="I150" s="57">
        <f>VLOOKUP(A150,'Adjust Budget 1'!$B$8:$H$1107,7,FALSE)</f>
        <v>0</v>
      </c>
      <c r="K150" s="59">
        <f t="shared" si="12"/>
        <v>17400</v>
      </c>
    </row>
    <row r="151" spans="1:11" x14ac:dyDescent="0.2">
      <c r="A151" t="s">
        <v>1442</v>
      </c>
      <c r="B151" t="s">
        <v>379</v>
      </c>
      <c r="C151" s="57">
        <f>VLOOKUP(A151,'Original vs Adjsuted Budget'!$B$1:$H$1098,6,FALSE)</f>
        <v>-550</v>
      </c>
      <c r="E151" s="59">
        <f t="shared" si="11"/>
        <v>550</v>
      </c>
      <c r="F151" s="57"/>
      <c r="G151" s="57">
        <f>VLOOKUP(A151,'Original vs Adjsuted Budget'!$B$1:$H$1098,7,FALSE)</f>
        <v>0</v>
      </c>
      <c r="I151" s="57">
        <f>VLOOKUP(A151,'Adjust Budget 1'!$B$8:$H$1107,7,FALSE)</f>
        <v>0</v>
      </c>
      <c r="K151" s="59">
        <f t="shared" si="12"/>
        <v>0</v>
      </c>
    </row>
    <row r="152" spans="1:11" x14ac:dyDescent="0.2">
      <c r="A152" t="s">
        <v>1443</v>
      </c>
      <c r="B152" t="s">
        <v>2906</v>
      </c>
      <c r="C152" s="57">
        <f>VLOOKUP(A152,'Original vs Adjsuted Budget'!$B$1:$H$1098,6,FALSE)</f>
        <v>-2798040</v>
      </c>
      <c r="E152" s="59">
        <f t="shared" si="11"/>
        <v>283440.4700000002</v>
      </c>
      <c r="F152" s="57"/>
      <c r="G152" s="57">
        <f>VLOOKUP(A152,'Original vs Adjsuted Budget'!$B$1:$H$1098,7,FALSE)</f>
        <v>-2514599.5299999998</v>
      </c>
      <c r="I152" s="57">
        <f>VLOOKUP(A152,'Adjust Budget 1'!$B$8:$H$1107,7,FALSE)</f>
        <v>0</v>
      </c>
      <c r="K152" s="59">
        <f t="shared" si="12"/>
        <v>-2514599.5299999998</v>
      </c>
    </row>
    <row r="153" spans="1:11" x14ac:dyDescent="0.2">
      <c r="A153" t="s">
        <v>1444</v>
      </c>
      <c r="B153" t="s">
        <v>401</v>
      </c>
      <c r="C153" s="57">
        <f>VLOOKUP(A153,'Original vs Adjsuted Budget'!$B$1:$H$1098,6,FALSE)</f>
        <v>-1000000</v>
      </c>
      <c r="E153" s="59">
        <f t="shared" si="11"/>
        <v>0</v>
      </c>
      <c r="F153" s="57"/>
      <c r="G153" s="57">
        <f>VLOOKUP(A153,'Original vs Adjsuted Budget'!$B$1:$H$1098,7,FALSE)</f>
        <v>-1000000</v>
      </c>
      <c r="I153" s="57">
        <f>VLOOKUP(A153,'Adjust Budget 1'!$B$8:$H$1107,7,FALSE)</f>
        <v>-700000</v>
      </c>
      <c r="K153" s="59">
        <f t="shared" si="12"/>
        <v>-300000</v>
      </c>
    </row>
    <row r="154" spans="1:11" x14ac:dyDescent="0.2">
      <c r="A154" t="s">
        <v>1445</v>
      </c>
      <c r="B154" t="s">
        <v>414</v>
      </c>
      <c r="C154" s="57">
        <f>VLOOKUP(A154,'Original vs Adjsuted Budget'!$B$1:$H$1098,6,FALSE)</f>
        <v>-110</v>
      </c>
      <c r="E154" s="59">
        <f t="shared" si="11"/>
        <v>0</v>
      </c>
      <c r="F154" s="57"/>
      <c r="G154" s="57">
        <f>VLOOKUP(A154,'Original vs Adjsuted Budget'!$B$1:$H$1098,7,FALSE)</f>
        <v>-110</v>
      </c>
      <c r="I154" s="57">
        <f>VLOOKUP(A154,'Adjust Budget 1'!$B$8:$H$1107,7,FALSE)</f>
        <v>0</v>
      </c>
      <c r="K154" s="59">
        <f t="shared" si="12"/>
        <v>-110</v>
      </c>
    </row>
    <row r="155" spans="1:11" x14ac:dyDescent="0.2">
      <c r="A155" s="71"/>
      <c r="B155" s="71" t="s">
        <v>2908</v>
      </c>
      <c r="C155" s="72">
        <f>SUM(C84:C154)</f>
        <v>14291290</v>
      </c>
      <c r="D155" s="72">
        <f>SUM(D84:D154)</f>
        <v>0</v>
      </c>
      <c r="E155" s="72">
        <f>SUM(E84:E154)</f>
        <v>-4434214.5515999999</v>
      </c>
      <c r="F155" s="72"/>
      <c r="G155" s="72">
        <f t="shared" ref="G155" si="13">SUM(G84:G154)</f>
        <v>9857075.448400002</v>
      </c>
      <c r="I155" s="57"/>
      <c r="K155" s="59"/>
    </row>
    <row r="156" spans="1:11" x14ac:dyDescent="0.2">
      <c r="A156" s="71">
        <v>1101</v>
      </c>
      <c r="B156" s="71" t="s">
        <v>2909</v>
      </c>
      <c r="C156" s="72"/>
      <c r="D156" s="72"/>
      <c r="E156" s="72"/>
      <c r="F156" s="72"/>
      <c r="G156" s="72"/>
      <c r="I156" s="57"/>
      <c r="K156" s="59"/>
    </row>
    <row r="157" spans="1:11" x14ac:dyDescent="0.2">
      <c r="A157" t="s">
        <v>2910</v>
      </c>
      <c r="B157" t="s">
        <v>2911</v>
      </c>
      <c r="C157" s="57" t="s">
        <v>2912</v>
      </c>
      <c r="D157" s="57" t="s">
        <v>2912</v>
      </c>
      <c r="E157" s="57" t="s">
        <v>2912</v>
      </c>
      <c r="F157" s="57"/>
      <c r="G157" s="57" t="s">
        <v>2912</v>
      </c>
      <c r="I157" s="57"/>
      <c r="K157" s="59"/>
    </row>
    <row r="158" spans="1:11" x14ac:dyDescent="0.2">
      <c r="A158" s="63">
        <v>1201</v>
      </c>
      <c r="B158" s="63" t="s">
        <v>462</v>
      </c>
      <c r="C158" s="70"/>
      <c r="D158" s="70"/>
      <c r="E158" s="70"/>
      <c r="F158" s="70"/>
      <c r="G158" s="70"/>
      <c r="I158" s="57"/>
      <c r="K158" s="59"/>
    </row>
    <row r="159" spans="1:11" x14ac:dyDescent="0.2">
      <c r="A159" s="75" t="s">
        <v>1446</v>
      </c>
      <c r="B159" s="75" t="s">
        <v>7</v>
      </c>
      <c r="C159" s="76">
        <f>VLOOKUP(A159,'Original vs Adjsuted Budget'!$B$1:$H$1098,6,FALSE)</f>
        <v>3095210</v>
      </c>
      <c r="D159" s="75"/>
      <c r="E159" s="98">
        <f t="shared" ref="E159:E190" si="14">G159-C159</f>
        <v>733353.20640000002</v>
      </c>
      <c r="F159" s="76"/>
      <c r="G159" s="76">
        <f>VLOOKUP(A159,'Original vs Adjsuted Budget'!$B$1:$H$1098,7,FALSE)</f>
        <v>3828563.2064</v>
      </c>
      <c r="H159" s="75"/>
      <c r="I159" s="76">
        <f>VLOOKUP(A159,'Adjust Budget 1'!$B$8:$H$1107,7,FALSE)</f>
        <v>1895328.32</v>
      </c>
      <c r="J159" s="75"/>
      <c r="K159" s="98">
        <f t="shared" ref="K159:K190" si="15">G159-I159</f>
        <v>1933234.8864</v>
      </c>
    </row>
    <row r="160" spans="1:11" x14ac:dyDescent="0.2">
      <c r="A160" s="75" t="s">
        <v>1447</v>
      </c>
      <c r="B160" s="75" t="s">
        <v>220</v>
      </c>
      <c r="C160" s="76">
        <f>VLOOKUP(A160,'Original vs Adjsuted Budget'!$B$1:$H$1098,6,FALSE)</f>
        <v>171780</v>
      </c>
      <c r="D160" s="75"/>
      <c r="E160" s="98">
        <f t="shared" si="14"/>
        <v>110968.38900000002</v>
      </c>
      <c r="F160" s="76"/>
      <c r="G160" s="76">
        <f>VLOOKUP(A160,'Original vs Adjsuted Budget'!$B$1:$H$1098,7,FALSE)</f>
        <v>282748.38900000002</v>
      </c>
      <c r="H160" s="75"/>
      <c r="I160" s="76">
        <f>VLOOKUP(A160,'Adjust Budget 1'!$B$8:$H$1107,7,FALSE)</f>
        <v>139974.45000000001</v>
      </c>
      <c r="J160" s="75"/>
      <c r="K160" s="98">
        <f t="shared" si="15"/>
        <v>142773.93900000001</v>
      </c>
    </row>
    <row r="161" spans="1:11" x14ac:dyDescent="0.2">
      <c r="A161" s="75" t="s">
        <v>1448</v>
      </c>
      <c r="B161" s="75" t="s">
        <v>222</v>
      </c>
      <c r="C161" s="76">
        <f>VLOOKUP(A161,'Original vs Adjsuted Budget'!$B$1:$H$1098,6,FALSE)</f>
        <v>80320</v>
      </c>
      <c r="D161" s="75"/>
      <c r="E161" s="98">
        <f t="shared" si="14"/>
        <v>62182.637199999997</v>
      </c>
      <c r="F161" s="76"/>
      <c r="G161" s="76">
        <f>VLOOKUP(A161,'Original vs Adjsuted Budget'!$B$1:$H$1098,7,FALSE)</f>
        <v>142502.6372</v>
      </c>
      <c r="H161" s="75"/>
      <c r="I161" s="76">
        <f>VLOOKUP(A161,'Adjust Budget 1'!$B$8:$H$1107,7,FALSE)</f>
        <v>70545.86</v>
      </c>
      <c r="J161" s="75"/>
      <c r="K161" s="98">
        <f t="shared" si="15"/>
        <v>71956.777199999997</v>
      </c>
    </row>
    <row r="162" spans="1:11" x14ac:dyDescent="0.2">
      <c r="A162" s="75" t="s">
        <v>1449</v>
      </c>
      <c r="B162" s="75" t="s">
        <v>224</v>
      </c>
      <c r="C162" s="76">
        <f>VLOOKUP(A162,'Original vs Adjsuted Budget'!$B$1:$H$1098,6,FALSE)</f>
        <v>201940</v>
      </c>
      <c r="D162" s="75"/>
      <c r="E162" s="98">
        <f t="shared" si="14"/>
        <v>248060</v>
      </c>
      <c r="F162" s="76"/>
      <c r="G162" s="76">
        <f>VLOOKUP(A162,'Original vs Adjsuted Budget'!$B$1:$H$1098,7,FALSE)</f>
        <v>450000</v>
      </c>
      <c r="H162" s="75"/>
      <c r="I162" s="76">
        <f>VLOOKUP(A162,'Adjust Budget 1'!$B$8:$H$1107,7,FALSE)</f>
        <v>293339.40999999997</v>
      </c>
      <c r="J162" s="75"/>
      <c r="K162" s="98">
        <f t="shared" si="15"/>
        <v>156660.59000000003</v>
      </c>
    </row>
    <row r="163" spans="1:11" x14ac:dyDescent="0.2">
      <c r="A163" s="75" t="s">
        <v>1450</v>
      </c>
      <c r="B163" s="75" t="s">
        <v>225</v>
      </c>
      <c r="C163" s="76">
        <f>VLOOKUP(A163,'Original vs Adjsuted Budget'!$B$1:$H$1098,6,FALSE)</f>
        <v>50650</v>
      </c>
      <c r="D163" s="75"/>
      <c r="E163" s="98">
        <f t="shared" si="14"/>
        <v>42163.505600000004</v>
      </c>
      <c r="F163" s="76"/>
      <c r="G163" s="76">
        <f>VLOOKUP(A163,'Original vs Adjsuted Budget'!$B$1:$H$1098,7,FALSE)</f>
        <v>92813.505600000004</v>
      </c>
      <c r="H163" s="75"/>
      <c r="I163" s="76">
        <f>VLOOKUP(A163,'Adjust Budget 1'!$B$8:$H$1107,7,FALSE)</f>
        <v>45947.28</v>
      </c>
      <c r="J163" s="75"/>
      <c r="K163" s="98">
        <f t="shared" si="15"/>
        <v>46866.225600000005</v>
      </c>
    </row>
    <row r="164" spans="1:11" x14ac:dyDescent="0.2">
      <c r="A164" s="75" t="s">
        <v>1451</v>
      </c>
      <c r="B164" s="75" t="s">
        <v>226</v>
      </c>
      <c r="C164" s="76">
        <f>VLOOKUP(A164,'Original vs Adjsuted Budget'!$B$1:$H$1098,6,FALSE)</f>
        <v>0</v>
      </c>
      <c r="D164" s="75"/>
      <c r="E164" s="98">
        <f t="shared" si="14"/>
        <v>118688.63499999999</v>
      </c>
      <c r="F164" s="76"/>
      <c r="G164" s="76">
        <f>VLOOKUP(A164,'Original vs Adjsuted Budget'!$B$1:$H$1098,7,FALSE)</f>
        <v>118688.63499999999</v>
      </c>
      <c r="H164" s="75"/>
      <c r="I164" s="76">
        <f>VLOOKUP(A164,'Adjust Budget 1'!$B$8:$H$1107,7,FALSE)</f>
        <v>58756.75</v>
      </c>
      <c r="J164" s="75"/>
      <c r="K164" s="98">
        <f t="shared" si="15"/>
        <v>59931.884999999995</v>
      </c>
    </row>
    <row r="165" spans="1:11" hidden="1" x14ac:dyDescent="0.2">
      <c r="A165" s="75" t="s">
        <v>2453</v>
      </c>
      <c r="B165" s="75" t="s">
        <v>221</v>
      </c>
      <c r="C165" s="76">
        <f>VLOOKUP(A165,'Original vs Adjsuted Budget'!$B$1:$H$1098,6,FALSE)</f>
        <v>0</v>
      </c>
      <c r="D165" s="75"/>
      <c r="E165" s="98">
        <f t="shared" si="14"/>
        <v>0</v>
      </c>
      <c r="F165" s="76"/>
      <c r="G165" s="76">
        <f>VLOOKUP(A165,'Original vs Adjsuted Budget'!$B$1:$H$1098,7,FALSE)</f>
        <v>0</v>
      </c>
      <c r="H165" s="75"/>
      <c r="I165" s="76">
        <f>VLOOKUP(A165,'Adjust Budget 1'!$B$8:$H$1107,7,FALSE)</f>
        <v>0</v>
      </c>
      <c r="J165" s="75"/>
      <c r="K165" s="98">
        <f t="shared" si="15"/>
        <v>0</v>
      </c>
    </row>
    <row r="166" spans="1:11" hidden="1" x14ac:dyDescent="0.2">
      <c r="A166" s="75" t="s">
        <v>2454</v>
      </c>
      <c r="B166" s="75" t="s">
        <v>223</v>
      </c>
      <c r="C166" s="76">
        <f>VLOOKUP(A166,'Original vs Adjsuted Budget'!$B$1:$H$1098,6,FALSE)</f>
        <v>0</v>
      </c>
      <c r="D166" s="75"/>
      <c r="E166" s="98">
        <f t="shared" si="14"/>
        <v>0</v>
      </c>
      <c r="F166" s="76"/>
      <c r="G166" s="76">
        <f>VLOOKUP(A166,'Original vs Adjsuted Budget'!$B$1:$H$1098,7,FALSE)</f>
        <v>0</v>
      </c>
      <c r="H166" s="75"/>
      <c r="I166" s="76">
        <f>VLOOKUP(A166,'Adjust Budget 1'!$B$8:$H$1107,7,FALSE)</f>
        <v>0</v>
      </c>
      <c r="J166" s="75"/>
      <c r="K166" s="98">
        <f t="shared" si="15"/>
        <v>0</v>
      </c>
    </row>
    <row r="167" spans="1:11" hidden="1" x14ac:dyDescent="0.2">
      <c r="A167" s="75" t="s">
        <v>2455</v>
      </c>
      <c r="B167" s="75" t="s">
        <v>230</v>
      </c>
      <c r="C167" s="76">
        <f>VLOOKUP(A167,'Original vs Adjsuted Budget'!$B$1:$H$1098,6,FALSE)</f>
        <v>0</v>
      </c>
      <c r="D167" s="75"/>
      <c r="E167" s="98">
        <f t="shared" si="14"/>
        <v>0</v>
      </c>
      <c r="F167" s="76"/>
      <c r="G167" s="76">
        <f>VLOOKUP(A167,'Original vs Adjsuted Budget'!$B$1:$H$1098,7,FALSE)</f>
        <v>0</v>
      </c>
      <c r="H167" s="75"/>
      <c r="I167" s="76">
        <f>VLOOKUP(A167,'Adjust Budget 1'!$B$8:$H$1107,7,FALSE)</f>
        <v>0</v>
      </c>
      <c r="J167" s="75"/>
      <c r="K167" s="98">
        <f t="shared" si="15"/>
        <v>0</v>
      </c>
    </row>
    <row r="168" spans="1:11" hidden="1" x14ac:dyDescent="0.2">
      <c r="A168" s="75" t="s">
        <v>2456</v>
      </c>
      <c r="B168" s="75" t="s">
        <v>244</v>
      </c>
      <c r="C168" s="76">
        <f>VLOOKUP(A168,'Original vs Adjsuted Budget'!$B$1:$H$1098,6,FALSE)</f>
        <v>0</v>
      </c>
      <c r="D168" s="75"/>
      <c r="E168" s="98">
        <f t="shared" si="14"/>
        <v>0</v>
      </c>
      <c r="F168" s="76"/>
      <c r="G168" s="76">
        <f>VLOOKUP(A168,'Original vs Adjsuted Budget'!$B$1:$H$1098,7,FALSE)</f>
        <v>0</v>
      </c>
      <c r="H168" s="75"/>
      <c r="I168" s="76">
        <f>VLOOKUP(A168,'Adjust Budget 1'!$B$8:$H$1107,7,FALSE)</f>
        <v>0</v>
      </c>
      <c r="J168" s="75"/>
      <c r="K168" s="98">
        <f t="shared" si="15"/>
        <v>0</v>
      </c>
    </row>
    <row r="169" spans="1:11" hidden="1" x14ac:dyDescent="0.2">
      <c r="A169" s="75" t="s">
        <v>2457</v>
      </c>
      <c r="B169" s="75" t="s">
        <v>2147</v>
      </c>
      <c r="C169" s="76">
        <f>VLOOKUP(A169,'Original vs Adjsuted Budget'!$B$1:$H$1098,6,FALSE)</f>
        <v>0</v>
      </c>
      <c r="D169" s="75"/>
      <c r="E169" s="98">
        <f t="shared" si="14"/>
        <v>0</v>
      </c>
      <c r="F169" s="76"/>
      <c r="G169" s="76">
        <f>VLOOKUP(A169,'Original vs Adjsuted Budget'!$B$1:$H$1098,7,FALSE)</f>
        <v>0</v>
      </c>
      <c r="H169" s="75"/>
      <c r="I169" s="76">
        <f>VLOOKUP(A169,'Adjust Budget 1'!$B$8:$H$1107,7,FALSE)</f>
        <v>0</v>
      </c>
      <c r="J169" s="75"/>
      <c r="K169" s="98">
        <f t="shared" si="15"/>
        <v>0</v>
      </c>
    </row>
    <row r="170" spans="1:11" hidden="1" x14ac:dyDescent="0.2">
      <c r="A170" s="75" t="s">
        <v>2458</v>
      </c>
      <c r="B170" s="75" t="s">
        <v>250</v>
      </c>
      <c r="C170" s="76">
        <f>VLOOKUP(A170,'Original vs Adjsuted Budget'!$B$1:$H$1098,6,FALSE)</f>
        <v>0</v>
      </c>
      <c r="D170" s="75"/>
      <c r="E170" s="98">
        <f t="shared" si="14"/>
        <v>0</v>
      </c>
      <c r="F170" s="76"/>
      <c r="G170" s="76">
        <f>VLOOKUP(A170,'Original vs Adjsuted Budget'!$B$1:$H$1098,7,FALSE)</f>
        <v>0</v>
      </c>
      <c r="H170" s="75"/>
      <c r="I170" s="76">
        <f>VLOOKUP(A170,'Adjust Budget 1'!$B$8:$H$1107,7,FALSE)</f>
        <v>0</v>
      </c>
      <c r="J170" s="75"/>
      <c r="K170" s="98">
        <f t="shared" si="15"/>
        <v>0</v>
      </c>
    </row>
    <row r="171" spans="1:11" x14ac:dyDescent="0.2">
      <c r="A171" s="75" t="s">
        <v>1452</v>
      </c>
      <c r="B171" s="75" t="s">
        <v>228</v>
      </c>
      <c r="C171" s="76">
        <f>VLOOKUP(A171,'Original vs Adjsuted Budget'!$B$1:$H$1098,6,FALSE)</f>
        <v>3560</v>
      </c>
      <c r="D171" s="75"/>
      <c r="E171" s="98">
        <f t="shared" si="14"/>
        <v>134.17599999999993</v>
      </c>
      <c r="F171" s="76"/>
      <c r="G171" s="76">
        <f>VLOOKUP(A171,'Original vs Adjsuted Budget'!$B$1:$H$1098,7,FALSE)</f>
        <v>3694.1759999999999</v>
      </c>
      <c r="H171" s="75"/>
      <c r="I171" s="76">
        <f>VLOOKUP(A171,'Adjust Budget 1'!$B$8:$H$1107,7,FALSE)</f>
        <v>1828.8</v>
      </c>
      <c r="J171" s="75"/>
      <c r="K171" s="98">
        <f t="shared" si="15"/>
        <v>1865.376</v>
      </c>
    </row>
    <row r="172" spans="1:11" hidden="1" x14ac:dyDescent="0.2">
      <c r="A172" s="75" t="s">
        <v>2463</v>
      </c>
      <c r="B172" s="75" t="s">
        <v>296</v>
      </c>
      <c r="C172" s="76">
        <f>VLOOKUP(A172,'Original vs Adjsuted Budget'!$B$1:$H$1098,6,FALSE)</f>
        <v>0</v>
      </c>
      <c r="D172" s="75"/>
      <c r="E172" s="98">
        <f t="shared" si="14"/>
        <v>0</v>
      </c>
      <c r="F172" s="76"/>
      <c r="G172" s="76">
        <f>VLOOKUP(A172,'Original vs Adjsuted Budget'!$B$1:$H$1098,7,FALSE)</f>
        <v>0</v>
      </c>
      <c r="H172" s="75"/>
      <c r="I172" s="76">
        <f>VLOOKUP(A172,'Adjust Budget 1'!$B$8:$H$1107,7,FALSE)</f>
        <v>0</v>
      </c>
      <c r="J172" s="75"/>
      <c r="K172" s="98">
        <f t="shared" si="15"/>
        <v>0</v>
      </c>
    </row>
    <row r="173" spans="1:11" hidden="1" x14ac:dyDescent="0.2">
      <c r="A173" s="75" t="s">
        <v>2464</v>
      </c>
      <c r="B173" s="75" t="s">
        <v>302</v>
      </c>
      <c r="C173" s="76">
        <f>VLOOKUP(A173,'Original vs Adjsuted Budget'!$B$1:$H$1098,6,FALSE)</f>
        <v>0</v>
      </c>
      <c r="D173" s="75"/>
      <c r="E173" s="98">
        <f t="shared" si="14"/>
        <v>0</v>
      </c>
      <c r="F173" s="76"/>
      <c r="G173" s="76">
        <f>VLOOKUP(A173,'Original vs Adjsuted Budget'!$B$1:$H$1098,7,FALSE)</f>
        <v>0</v>
      </c>
      <c r="H173" s="75"/>
      <c r="I173" s="76">
        <f>VLOOKUP(A173,'Adjust Budget 1'!$B$8:$H$1107,7,FALSE)</f>
        <v>0</v>
      </c>
      <c r="J173" s="75"/>
      <c r="K173" s="98">
        <f t="shared" si="15"/>
        <v>0</v>
      </c>
    </row>
    <row r="174" spans="1:11" hidden="1" x14ac:dyDescent="0.2">
      <c r="A174" s="75" t="s">
        <v>2465</v>
      </c>
      <c r="B174" s="75" t="s">
        <v>303</v>
      </c>
      <c r="C174" s="76">
        <f>VLOOKUP(A174,'Original vs Adjsuted Budget'!$B$1:$H$1098,6,FALSE)</f>
        <v>0</v>
      </c>
      <c r="D174" s="75"/>
      <c r="E174" s="98">
        <f t="shared" si="14"/>
        <v>0</v>
      </c>
      <c r="F174" s="76"/>
      <c r="G174" s="76">
        <f>VLOOKUP(A174,'Original vs Adjsuted Budget'!$B$1:$H$1098,7,FALSE)</f>
        <v>0</v>
      </c>
      <c r="H174" s="75"/>
      <c r="I174" s="76">
        <f>VLOOKUP(A174,'Adjust Budget 1'!$B$8:$H$1107,7,FALSE)</f>
        <v>0</v>
      </c>
      <c r="J174" s="75"/>
      <c r="K174" s="98">
        <f t="shared" si="15"/>
        <v>0</v>
      </c>
    </row>
    <row r="175" spans="1:11" hidden="1" x14ac:dyDescent="0.2">
      <c r="A175" s="75" t="s">
        <v>2467</v>
      </c>
      <c r="B175" s="75" t="s">
        <v>309</v>
      </c>
      <c r="C175" s="76">
        <f>VLOOKUP(A175,'Original vs Adjsuted Budget'!$B$1:$H$1098,6,FALSE)</f>
        <v>0</v>
      </c>
      <c r="D175" s="75"/>
      <c r="E175" s="98">
        <f t="shared" si="14"/>
        <v>0</v>
      </c>
      <c r="F175" s="76"/>
      <c r="G175" s="76">
        <f>VLOOKUP(A175,'Original vs Adjsuted Budget'!$B$1:$H$1098,7,FALSE)</f>
        <v>0</v>
      </c>
      <c r="H175" s="75"/>
      <c r="I175" s="76">
        <f>VLOOKUP(A175,'Adjust Budget 1'!$B$8:$H$1107,7,FALSE)</f>
        <v>0</v>
      </c>
      <c r="J175" s="75"/>
      <c r="K175" s="98">
        <f t="shared" si="15"/>
        <v>0</v>
      </c>
    </row>
    <row r="176" spans="1:11" hidden="1" x14ac:dyDescent="0.2">
      <c r="A176" s="75" t="s">
        <v>2468</v>
      </c>
      <c r="B176" s="75" t="s">
        <v>310</v>
      </c>
      <c r="C176" s="76">
        <f>VLOOKUP(A176,'Original vs Adjsuted Budget'!$B$1:$H$1098,6,FALSE)</f>
        <v>0</v>
      </c>
      <c r="D176" s="75"/>
      <c r="E176" s="98">
        <f t="shared" si="14"/>
        <v>0</v>
      </c>
      <c r="F176" s="76"/>
      <c r="G176" s="76">
        <f>VLOOKUP(A176,'Original vs Adjsuted Budget'!$B$1:$H$1098,7,FALSE)</f>
        <v>0</v>
      </c>
      <c r="H176" s="75"/>
      <c r="I176" s="76">
        <f>VLOOKUP(A176,'Adjust Budget 1'!$B$8:$H$1107,7,FALSE)</f>
        <v>0</v>
      </c>
      <c r="J176" s="75"/>
      <c r="K176" s="98">
        <f t="shared" si="15"/>
        <v>0</v>
      </c>
    </row>
    <row r="177" spans="1:11" hidden="1" x14ac:dyDescent="0.2">
      <c r="A177" s="75" t="s">
        <v>2470</v>
      </c>
      <c r="B177" s="75" t="s">
        <v>314</v>
      </c>
      <c r="C177" s="76">
        <f>VLOOKUP(A177,'Original vs Adjsuted Budget'!$B$1:$H$1098,6,FALSE)</f>
        <v>0</v>
      </c>
      <c r="D177" s="75"/>
      <c r="E177" s="98">
        <f t="shared" si="14"/>
        <v>0</v>
      </c>
      <c r="F177" s="76"/>
      <c r="G177" s="76">
        <f>VLOOKUP(A177,'Original vs Adjsuted Budget'!$B$1:$H$1098,7,FALSE)</f>
        <v>0</v>
      </c>
      <c r="H177" s="75"/>
      <c r="I177" s="76">
        <f>VLOOKUP(A177,'Adjust Budget 1'!$B$8:$H$1107,7,FALSE)</f>
        <v>0</v>
      </c>
      <c r="J177" s="75"/>
      <c r="K177" s="98">
        <f t="shared" si="15"/>
        <v>0</v>
      </c>
    </row>
    <row r="178" spans="1:11" x14ac:dyDescent="0.2">
      <c r="A178" s="75" t="s">
        <v>1453</v>
      </c>
      <c r="B178" s="75" t="s">
        <v>229</v>
      </c>
      <c r="C178" s="76">
        <f>VLOOKUP(A178,'Original vs Adjsuted Budget'!$B$1:$H$1098,6,FALSE)</f>
        <v>25050</v>
      </c>
      <c r="D178" s="75"/>
      <c r="E178" s="98">
        <f t="shared" si="14"/>
        <v>25675.492600000005</v>
      </c>
      <c r="F178" s="76"/>
      <c r="G178" s="76">
        <f>VLOOKUP(A178,'Original vs Adjsuted Budget'!$B$1:$H$1098,7,FALSE)</f>
        <v>50725.492600000005</v>
      </c>
      <c r="H178" s="75"/>
      <c r="I178" s="76">
        <f>VLOOKUP(A178,'Adjust Budget 1'!$B$8:$H$1107,7,FALSE)</f>
        <v>25111.63</v>
      </c>
      <c r="J178" s="75"/>
      <c r="K178" s="98">
        <f t="shared" si="15"/>
        <v>25613.862600000004</v>
      </c>
    </row>
    <row r="179" spans="1:11" hidden="1" x14ac:dyDescent="0.2">
      <c r="A179" s="75" t="s">
        <v>2471</v>
      </c>
      <c r="B179" s="75" t="s">
        <v>1670</v>
      </c>
      <c r="C179" s="76">
        <f>VLOOKUP(A179,'Original vs Adjsuted Budget'!$B$1:$H$1098,6,FALSE)</f>
        <v>0</v>
      </c>
      <c r="D179" s="75"/>
      <c r="E179" s="98">
        <f t="shared" si="14"/>
        <v>0</v>
      </c>
      <c r="F179" s="76"/>
      <c r="G179" s="76">
        <f>VLOOKUP(A179,'Original vs Adjsuted Budget'!$B$1:$H$1098,7,FALSE)</f>
        <v>0</v>
      </c>
      <c r="H179" s="75"/>
      <c r="I179" s="76">
        <f>VLOOKUP(A179,'Adjust Budget 1'!$B$8:$H$1107,7,FALSE)</f>
        <v>0</v>
      </c>
      <c r="J179" s="75"/>
      <c r="K179" s="98">
        <f t="shared" si="15"/>
        <v>0</v>
      </c>
    </row>
    <row r="180" spans="1:11" hidden="1" x14ac:dyDescent="0.2">
      <c r="A180" s="75" t="s">
        <v>2472</v>
      </c>
      <c r="B180" s="75" t="s">
        <v>1670</v>
      </c>
      <c r="C180" s="76">
        <f>VLOOKUP(A180,'Original vs Adjsuted Budget'!$B$1:$H$1098,6,FALSE)</f>
        <v>0</v>
      </c>
      <c r="D180" s="75"/>
      <c r="E180" s="98">
        <f t="shared" si="14"/>
        <v>0</v>
      </c>
      <c r="F180" s="76"/>
      <c r="G180" s="76">
        <f>VLOOKUP(A180,'Original vs Adjsuted Budget'!$B$1:$H$1098,7,FALSE)</f>
        <v>0</v>
      </c>
      <c r="H180" s="75"/>
      <c r="I180" s="76">
        <f>VLOOKUP(A180,'Adjust Budget 1'!$B$8:$H$1107,7,FALSE)</f>
        <v>0</v>
      </c>
      <c r="J180" s="75"/>
      <c r="K180" s="98">
        <f t="shared" si="15"/>
        <v>0</v>
      </c>
    </row>
    <row r="181" spans="1:11" hidden="1" x14ac:dyDescent="0.2">
      <c r="A181" s="75" t="s">
        <v>2473</v>
      </c>
      <c r="B181" s="75" t="s">
        <v>320</v>
      </c>
      <c r="C181" s="76">
        <f>VLOOKUP(A181,'Original vs Adjsuted Budget'!$B$1:$H$1098,6,FALSE)</f>
        <v>0</v>
      </c>
      <c r="D181" s="75"/>
      <c r="E181" s="98">
        <f t="shared" si="14"/>
        <v>0</v>
      </c>
      <c r="F181" s="76"/>
      <c r="G181" s="76">
        <f>VLOOKUP(A181,'Original vs Adjsuted Budget'!$B$1:$H$1098,7,FALSE)</f>
        <v>0</v>
      </c>
      <c r="H181" s="75"/>
      <c r="I181" s="76">
        <f>VLOOKUP(A181,'Adjust Budget 1'!$B$8:$H$1107,7,FALSE)</f>
        <v>0</v>
      </c>
      <c r="J181" s="75"/>
      <c r="K181" s="98">
        <f t="shared" si="15"/>
        <v>0</v>
      </c>
    </row>
    <row r="182" spans="1:11" hidden="1" x14ac:dyDescent="0.2">
      <c r="A182" s="75" t="s">
        <v>2474</v>
      </c>
      <c r="B182" s="75" t="s">
        <v>322</v>
      </c>
      <c r="C182" s="76">
        <f>VLOOKUP(A182,'Original vs Adjsuted Budget'!$B$1:$H$1098,6,FALSE)</f>
        <v>0</v>
      </c>
      <c r="D182" s="75"/>
      <c r="E182" s="98">
        <f t="shared" si="14"/>
        <v>0</v>
      </c>
      <c r="F182" s="76"/>
      <c r="G182" s="76">
        <f>VLOOKUP(A182,'Original vs Adjsuted Budget'!$B$1:$H$1098,7,FALSE)</f>
        <v>0</v>
      </c>
      <c r="H182" s="75"/>
      <c r="I182" s="76">
        <f>VLOOKUP(A182,'Adjust Budget 1'!$B$8:$H$1107,7,FALSE)</f>
        <v>0</v>
      </c>
      <c r="J182" s="75"/>
      <c r="K182" s="98">
        <f t="shared" si="15"/>
        <v>0</v>
      </c>
    </row>
    <row r="183" spans="1:11" hidden="1" x14ac:dyDescent="0.2">
      <c r="A183" s="75" t="s">
        <v>2476</v>
      </c>
      <c r="B183" s="75" t="s">
        <v>330</v>
      </c>
      <c r="C183" s="76">
        <f>VLOOKUP(A183,'Original vs Adjsuted Budget'!$B$1:$H$1098,6,FALSE)</f>
        <v>0</v>
      </c>
      <c r="D183" s="75"/>
      <c r="E183" s="98">
        <f t="shared" si="14"/>
        <v>0</v>
      </c>
      <c r="F183" s="76"/>
      <c r="G183" s="76">
        <f>VLOOKUP(A183,'Original vs Adjsuted Budget'!$B$1:$H$1098,7,FALSE)</f>
        <v>0</v>
      </c>
      <c r="H183" s="75"/>
      <c r="I183" s="76">
        <f>VLOOKUP(A183,'Adjust Budget 1'!$B$8:$H$1107,7,FALSE)</f>
        <v>0</v>
      </c>
      <c r="J183" s="75"/>
      <c r="K183" s="98">
        <f t="shared" si="15"/>
        <v>0</v>
      </c>
    </row>
    <row r="184" spans="1:11" hidden="1" x14ac:dyDescent="0.2">
      <c r="A184" s="75" t="s">
        <v>2477</v>
      </c>
      <c r="B184" s="75" t="s">
        <v>336</v>
      </c>
      <c r="C184" s="76">
        <f>VLOOKUP(A184,'Original vs Adjsuted Budget'!$B$1:$H$1098,6,FALSE)</f>
        <v>0</v>
      </c>
      <c r="D184" s="75"/>
      <c r="E184" s="98">
        <f t="shared" si="14"/>
        <v>0</v>
      </c>
      <c r="F184" s="76"/>
      <c r="G184" s="76">
        <f>VLOOKUP(A184,'Original vs Adjsuted Budget'!$B$1:$H$1098,7,FALSE)</f>
        <v>0</v>
      </c>
      <c r="H184" s="75"/>
      <c r="I184" s="76">
        <f>VLOOKUP(A184,'Adjust Budget 1'!$B$8:$H$1107,7,FALSE)</f>
        <v>0</v>
      </c>
      <c r="J184" s="75"/>
      <c r="K184" s="98">
        <f t="shared" si="15"/>
        <v>0</v>
      </c>
    </row>
    <row r="185" spans="1:11" hidden="1" x14ac:dyDescent="0.2">
      <c r="A185" s="75" t="s">
        <v>2478</v>
      </c>
      <c r="B185" s="75" t="s">
        <v>341</v>
      </c>
      <c r="C185" s="76">
        <f>VLOOKUP(A185,'Original vs Adjsuted Budget'!$B$1:$H$1098,6,FALSE)</f>
        <v>0</v>
      </c>
      <c r="D185" s="75"/>
      <c r="E185" s="98">
        <f t="shared" si="14"/>
        <v>0</v>
      </c>
      <c r="F185" s="76"/>
      <c r="G185" s="76">
        <f>VLOOKUP(A185,'Original vs Adjsuted Budget'!$B$1:$H$1098,7,FALSE)</f>
        <v>0</v>
      </c>
      <c r="H185" s="75"/>
      <c r="I185" s="76">
        <f>VLOOKUP(A185,'Adjust Budget 1'!$B$8:$H$1107,7,FALSE)</f>
        <v>0</v>
      </c>
      <c r="J185" s="75"/>
      <c r="K185" s="98">
        <f t="shared" si="15"/>
        <v>0</v>
      </c>
    </row>
    <row r="186" spans="1:11" hidden="1" x14ac:dyDescent="0.2">
      <c r="A186" s="75" t="s">
        <v>2479</v>
      </c>
      <c r="B186" s="75" t="s">
        <v>342</v>
      </c>
      <c r="C186" s="76">
        <f>VLOOKUP(A186,'Original vs Adjsuted Budget'!$B$1:$H$1098,6,FALSE)</f>
        <v>0</v>
      </c>
      <c r="D186" s="75"/>
      <c r="E186" s="98">
        <f t="shared" si="14"/>
        <v>0</v>
      </c>
      <c r="F186" s="76"/>
      <c r="G186" s="76">
        <f>VLOOKUP(A186,'Original vs Adjsuted Budget'!$B$1:$H$1098,7,FALSE)</f>
        <v>0</v>
      </c>
      <c r="H186" s="75"/>
      <c r="I186" s="76">
        <f>VLOOKUP(A186,'Adjust Budget 1'!$B$8:$H$1107,7,FALSE)</f>
        <v>0</v>
      </c>
      <c r="J186" s="75"/>
      <c r="K186" s="98">
        <f t="shared" si="15"/>
        <v>0</v>
      </c>
    </row>
    <row r="187" spans="1:11" hidden="1" x14ac:dyDescent="0.2">
      <c r="A187" s="75" t="s">
        <v>2482</v>
      </c>
      <c r="B187" s="75" t="s">
        <v>359</v>
      </c>
      <c r="C187" s="76">
        <f>VLOOKUP(A187,'Original vs Adjsuted Budget'!$B$1:$H$1098,6,FALSE)</f>
        <v>0</v>
      </c>
      <c r="D187" s="75"/>
      <c r="E187" s="98">
        <f t="shared" si="14"/>
        <v>0</v>
      </c>
      <c r="F187" s="76"/>
      <c r="G187" s="76">
        <f>VLOOKUP(A187,'Original vs Adjsuted Budget'!$B$1:$H$1098,7,FALSE)</f>
        <v>0</v>
      </c>
      <c r="H187" s="75"/>
      <c r="I187" s="76">
        <f>VLOOKUP(A187,'Adjust Budget 1'!$B$8:$H$1107,7,FALSE)</f>
        <v>0</v>
      </c>
      <c r="J187" s="75"/>
      <c r="K187" s="98">
        <f t="shared" si="15"/>
        <v>0</v>
      </c>
    </row>
    <row r="188" spans="1:11" hidden="1" x14ac:dyDescent="0.2">
      <c r="A188" s="75" t="s">
        <v>2483</v>
      </c>
      <c r="B188" s="75" t="s">
        <v>674</v>
      </c>
      <c r="C188" s="76">
        <f>VLOOKUP(A188,'Original vs Adjsuted Budget'!$B$1:$H$1098,6,FALSE)</f>
        <v>0</v>
      </c>
      <c r="D188" s="75"/>
      <c r="E188" s="98">
        <f t="shared" si="14"/>
        <v>0</v>
      </c>
      <c r="F188" s="76"/>
      <c r="G188" s="76">
        <f>VLOOKUP(A188,'Original vs Adjsuted Budget'!$B$1:$H$1098,7,FALSE)</f>
        <v>0</v>
      </c>
      <c r="H188" s="75"/>
      <c r="I188" s="76">
        <f>VLOOKUP(A188,'Adjust Budget 1'!$B$8:$H$1107,7,FALSE)</f>
        <v>0</v>
      </c>
      <c r="J188" s="75"/>
      <c r="K188" s="98">
        <f t="shared" si="15"/>
        <v>0</v>
      </c>
    </row>
    <row r="189" spans="1:11" hidden="1" x14ac:dyDescent="0.2">
      <c r="A189" s="75" t="s">
        <v>2486</v>
      </c>
      <c r="B189" s="75" t="s">
        <v>413</v>
      </c>
      <c r="C189" s="76">
        <f>VLOOKUP(A189,'Original vs Adjsuted Budget'!$B$1:$H$1098,6,FALSE)</f>
        <v>0</v>
      </c>
      <c r="D189" s="75"/>
      <c r="E189" s="98">
        <f t="shared" si="14"/>
        <v>0</v>
      </c>
      <c r="F189" s="76"/>
      <c r="G189" s="76">
        <f>VLOOKUP(A189,'Original vs Adjsuted Budget'!$B$1:$H$1098,7,FALSE)</f>
        <v>0</v>
      </c>
      <c r="H189" s="75"/>
      <c r="I189" s="76">
        <f>VLOOKUP(A189,'Adjust Budget 1'!$B$8:$H$1107,7,FALSE)</f>
        <v>0</v>
      </c>
      <c r="J189" s="75"/>
      <c r="K189" s="98">
        <f t="shared" si="15"/>
        <v>0</v>
      </c>
    </row>
    <row r="190" spans="1:11" hidden="1" x14ac:dyDescent="0.2">
      <c r="A190" s="75" t="s">
        <v>2487</v>
      </c>
      <c r="B190" s="75" t="s">
        <v>418</v>
      </c>
      <c r="C190" s="76">
        <f>VLOOKUP(A190,'Original vs Adjsuted Budget'!$B$1:$H$1098,6,FALSE)</f>
        <v>0</v>
      </c>
      <c r="D190" s="75"/>
      <c r="E190" s="98">
        <f t="shared" si="14"/>
        <v>0</v>
      </c>
      <c r="F190" s="76"/>
      <c r="G190" s="76">
        <f>VLOOKUP(A190,'Original vs Adjsuted Budget'!$B$1:$H$1098,7,FALSE)</f>
        <v>0</v>
      </c>
      <c r="H190" s="75"/>
      <c r="I190" s="76">
        <f>VLOOKUP(A190,'Adjust Budget 1'!$B$8:$H$1107,7,FALSE)</f>
        <v>0</v>
      </c>
      <c r="J190" s="75"/>
      <c r="K190" s="98">
        <f t="shared" si="15"/>
        <v>0</v>
      </c>
    </row>
    <row r="191" spans="1:11" hidden="1" x14ac:dyDescent="0.2">
      <c r="A191" s="75" t="s">
        <v>2489</v>
      </c>
      <c r="B191" s="75" t="s">
        <v>421</v>
      </c>
      <c r="C191" s="76">
        <f>VLOOKUP(A191,'Original vs Adjsuted Budget'!$B$1:$H$1098,6,FALSE)</f>
        <v>0</v>
      </c>
      <c r="D191" s="75"/>
      <c r="E191" s="98">
        <f t="shared" ref="E191:E222" si="16">G191-C191</f>
        <v>0</v>
      </c>
      <c r="F191" s="76"/>
      <c r="G191" s="76">
        <f>VLOOKUP(A191,'Original vs Adjsuted Budget'!$B$1:$H$1098,7,FALSE)</f>
        <v>0</v>
      </c>
      <c r="H191" s="75"/>
      <c r="I191" s="76">
        <f>VLOOKUP(A191,'Adjust Budget 1'!$B$8:$H$1107,7,FALSE)</f>
        <v>0</v>
      </c>
      <c r="J191" s="75"/>
      <c r="K191" s="98">
        <f t="shared" ref="K191:K222" si="17">G191-I191</f>
        <v>0</v>
      </c>
    </row>
    <row r="192" spans="1:11" x14ac:dyDescent="0.2">
      <c r="A192" s="75" t="s">
        <v>1454</v>
      </c>
      <c r="B192" s="75" t="s">
        <v>231</v>
      </c>
      <c r="C192" s="76">
        <f>VLOOKUP(A192,'Original vs Adjsuted Budget'!$B$1:$H$1098,6,FALSE)</f>
        <v>141980</v>
      </c>
      <c r="D192" s="75"/>
      <c r="E192" s="98">
        <f t="shared" si="16"/>
        <v>137224.804</v>
      </c>
      <c r="F192" s="76"/>
      <c r="G192" s="76">
        <f>VLOOKUP(A192,'Original vs Adjsuted Budget'!$B$1:$H$1098,7,FALSE)</f>
        <v>279204.804</v>
      </c>
      <c r="H192" s="75"/>
      <c r="I192" s="76">
        <f>VLOOKUP(A192,'Adjust Budget 1'!$B$8:$H$1107,7,FALSE)</f>
        <v>138220.20000000001</v>
      </c>
      <c r="J192" s="75"/>
      <c r="K192" s="98">
        <f t="shared" si="17"/>
        <v>140984.60399999999</v>
      </c>
    </row>
    <row r="193" spans="1:11" x14ac:dyDescent="0.2">
      <c r="A193" s="75" t="s">
        <v>1455</v>
      </c>
      <c r="B193" s="75" t="s">
        <v>232</v>
      </c>
      <c r="C193" s="76">
        <f>VLOOKUP(A193,'Original vs Adjsuted Budget'!$B$1:$H$1098,6,FALSE)</f>
        <v>365780</v>
      </c>
      <c r="D193" s="75"/>
      <c r="E193" s="98">
        <f t="shared" si="16"/>
        <v>364365.05900000001</v>
      </c>
      <c r="F193" s="76"/>
      <c r="G193" s="76">
        <f>VLOOKUP(A193,'Original vs Adjsuted Budget'!$B$1:$H$1098,7,FALSE)</f>
        <v>730145.05900000001</v>
      </c>
      <c r="H193" s="75"/>
      <c r="I193" s="76">
        <f>VLOOKUP(A193,'Adjust Budget 1'!$B$8:$H$1107,7,FALSE)</f>
        <v>361457.95</v>
      </c>
      <c r="J193" s="75"/>
      <c r="K193" s="98">
        <f t="shared" si="17"/>
        <v>368687.109</v>
      </c>
    </row>
    <row r="194" spans="1:11" x14ac:dyDescent="0.2">
      <c r="A194" s="75" t="s">
        <v>1456</v>
      </c>
      <c r="B194" s="75" t="s">
        <v>233</v>
      </c>
      <c r="C194" s="76">
        <f>VLOOKUP(A194,'Original vs Adjsuted Budget'!$B$1:$H$1098,6,FALSE)</f>
        <v>22330</v>
      </c>
      <c r="D194" s="75"/>
      <c r="E194" s="98">
        <f t="shared" si="16"/>
        <v>27916.651600000005</v>
      </c>
      <c r="F194" s="76"/>
      <c r="G194" s="76">
        <f>VLOOKUP(A194,'Original vs Adjsuted Budget'!$B$1:$H$1098,7,FALSE)</f>
        <v>50246.651600000005</v>
      </c>
      <c r="H194" s="75"/>
      <c r="I194" s="76">
        <f>VLOOKUP(A194,'Adjust Budget 1'!$B$8:$H$1107,7,FALSE)</f>
        <v>24874.58</v>
      </c>
      <c r="J194" s="75"/>
      <c r="K194" s="98">
        <f t="shared" si="17"/>
        <v>25372.071600000003</v>
      </c>
    </row>
    <row r="195" spans="1:11" x14ac:dyDescent="0.2">
      <c r="A195" s="75" t="s">
        <v>1457</v>
      </c>
      <c r="B195" s="75" t="s">
        <v>241</v>
      </c>
      <c r="C195" s="76">
        <f>VLOOKUP(A195,'Original vs Adjsuted Budget'!$B$1:$H$1098,6,FALSE)</f>
        <v>1844650</v>
      </c>
      <c r="D195" s="75"/>
      <c r="E195" s="98">
        <f t="shared" si="16"/>
        <v>255350</v>
      </c>
      <c r="F195" s="76"/>
      <c r="G195" s="76">
        <f>VLOOKUP(A195,'Original vs Adjsuted Budget'!$B$1:$H$1098,7,FALSE)</f>
        <v>2100000</v>
      </c>
      <c r="H195" s="75"/>
      <c r="I195" s="76">
        <f>VLOOKUP(A195,'Adjust Budget 1'!$B$8:$H$1107,7,FALSE)</f>
        <v>0</v>
      </c>
      <c r="J195" s="75"/>
      <c r="K195" s="98">
        <f t="shared" si="17"/>
        <v>2100000</v>
      </c>
    </row>
    <row r="196" spans="1:11" x14ac:dyDescent="0.2">
      <c r="A196" s="75" t="s">
        <v>1458</v>
      </c>
      <c r="B196" s="75" t="s">
        <v>242</v>
      </c>
      <c r="C196" s="76">
        <f>VLOOKUP(A196,'Original vs Adjsuted Budget'!$B$1:$H$1098,6,FALSE)</f>
        <v>3168000</v>
      </c>
      <c r="D196" s="75"/>
      <c r="E196" s="98">
        <f t="shared" si="16"/>
        <v>1000000</v>
      </c>
      <c r="F196" s="76"/>
      <c r="G196" s="76">
        <f>VLOOKUP(A196,'Original vs Adjsuted Budget'!$B$1:$H$1098,7,FALSE)</f>
        <v>4168000</v>
      </c>
      <c r="H196" s="75"/>
      <c r="I196" s="76">
        <f>VLOOKUP(A196,'Adjust Budget 1'!$B$8:$H$1107,7,FALSE)</f>
        <v>0</v>
      </c>
      <c r="J196" s="75"/>
      <c r="K196" s="98">
        <f t="shared" si="17"/>
        <v>4168000</v>
      </c>
    </row>
    <row r="197" spans="1:11" x14ac:dyDescent="0.2">
      <c r="A197" s="75" t="s">
        <v>1459</v>
      </c>
      <c r="B197" s="75" t="s">
        <v>254</v>
      </c>
      <c r="C197" s="76">
        <f>VLOOKUP(A197,'Original vs Adjsuted Budget'!$B$1:$H$1098,6,FALSE)</f>
        <v>1185890</v>
      </c>
      <c r="D197" s="75"/>
      <c r="E197" s="98">
        <f t="shared" si="16"/>
        <v>0</v>
      </c>
      <c r="F197" s="76"/>
      <c r="G197" s="76">
        <f>VLOOKUP(A197,'Original vs Adjsuted Budget'!$B$1:$H$1098,7,FALSE)</f>
        <v>1185890</v>
      </c>
      <c r="H197" s="75"/>
      <c r="I197" s="76">
        <f>VLOOKUP(A197,'Adjust Budget 1'!$B$8:$H$1107,7,FALSE)</f>
        <v>0</v>
      </c>
      <c r="J197" s="75"/>
      <c r="K197" s="98">
        <f t="shared" si="17"/>
        <v>1185890</v>
      </c>
    </row>
    <row r="198" spans="1:11" x14ac:dyDescent="0.2">
      <c r="A198" s="75" t="s">
        <v>1460</v>
      </c>
      <c r="B198" s="75" t="s">
        <v>263</v>
      </c>
      <c r="C198" s="76">
        <f>VLOOKUP(A198,'Original vs Adjsuted Budget'!$B$1:$H$1098,6,FALSE)</f>
        <v>664450</v>
      </c>
      <c r="D198" s="75"/>
      <c r="E198" s="98">
        <f t="shared" si="16"/>
        <v>0</v>
      </c>
      <c r="F198" s="76"/>
      <c r="G198" s="76">
        <f>VLOOKUP(A198,'Original vs Adjsuted Budget'!$B$1:$H$1098,7,FALSE)</f>
        <v>664450</v>
      </c>
      <c r="H198" s="75"/>
      <c r="I198" s="76">
        <f>VLOOKUP(A198,'Adjust Budget 1'!$B$8:$H$1107,7,FALSE)</f>
        <v>4097912.72</v>
      </c>
      <c r="J198" s="75"/>
      <c r="K198" s="98">
        <f t="shared" si="17"/>
        <v>-3433462.72</v>
      </c>
    </row>
    <row r="199" spans="1:11" x14ac:dyDescent="0.2">
      <c r="A199" s="75" t="s">
        <v>1461</v>
      </c>
      <c r="B199" s="75" t="s">
        <v>501</v>
      </c>
      <c r="C199" s="76">
        <f>VLOOKUP(A199,'Original vs Adjsuted Budget'!$B$1:$H$1098,6,FALSE)</f>
        <v>23000000</v>
      </c>
      <c r="D199" s="75"/>
      <c r="E199" s="98">
        <f t="shared" si="16"/>
        <v>-2100000</v>
      </c>
      <c r="F199" s="76"/>
      <c r="G199" s="76">
        <f>VLOOKUP(A199,'Original vs Adjsuted Budget'!$B$1:$H$1098,7,FALSE)</f>
        <v>20900000</v>
      </c>
      <c r="H199" s="75"/>
      <c r="I199" s="76">
        <f>VLOOKUP(A199,'Adjust Budget 1'!$B$8:$H$1107,7,FALSE)</f>
        <v>-1017113.2800000003</v>
      </c>
      <c r="J199" s="75"/>
      <c r="K199" s="98">
        <f t="shared" si="17"/>
        <v>21917113.280000001</v>
      </c>
    </row>
    <row r="200" spans="1:11" x14ac:dyDescent="0.2">
      <c r="A200" s="75" t="s">
        <v>1462</v>
      </c>
      <c r="B200" s="75" t="s">
        <v>270</v>
      </c>
      <c r="C200" s="76">
        <f>VLOOKUP(A200,'Original vs Adjsuted Budget'!$B$1:$H$1098,6,FALSE)</f>
        <v>0</v>
      </c>
      <c r="D200" s="75"/>
      <c r="E200" s="98">
        <f t="shared" si="16"/>
        <v>0</v>
      </c>
      <c r="F200" s="76"/>
      <c r="G200" s="76">
        <f>VLOOKUP(A200,'Original vs Adjsuted Budget'!$B$1:$H$1098,7,FALSE)</f>
        <v>0</v>
      </c>
      <c r="H200" s="75"/>
      <c r="I200" s="76">
        <f>VLOOKUP(A200,'Adjust Budget 1'!$B$8:$H$1107,7,FALSE)</f>
        <v>48393.69</v>
      </c>
      <c r="J200" s="75"/>
      <c r="K200" s="98">
        <f t="shared" si="17"/>
        <v>-48393.69</v>
      </c>
    </row>
    <row r="201" spans="1:11" x14ac:dyDescent="0.2">
      <c r="A201" s="75" t="s">
        <v>1463</v>
      </c>
      <c r="B201" s="75" t="s">
        <v>3034</v>
      </c>
      <c r="C201" s="76">
        <f>VLOOKUP(A201,'Original vs Adjsuted Budget'!$B$1:$H$1098,6,FALSE)</f>
        <v>1000000</v>
      </c>
      <c r="D201" s="75"/>
      <c r="E201" s="98">
        <f t="shared" si="16"/>
        <v>0</v>
      </c>
      <c r="F201" s="76"/>
      <c r="G201" s="76">
        <f>VLOOKUP(A201,'Original vs Adjsuted Budget'!$B$1:$H$1098,7,FALSE)</f>
        <v>1000000</v>
      </c>
      <c r="H201" s="75"/>
      <c r="I201" s="76">
        <f>VLOOKUP(A201,'Adjust Budget 1'!$B$8:$H$1107,7,FALSE)</f>
        <v>0</v>
      </c>
      <c r="J201" s="75"/>
      <c r="K201" s="98">
        <f t="shared" si="17"/>
        <v>1000000</v>
      </c>
    </row>
    <row r="202" spans="1:11" x14ac:dyDescent="0.2">
      <c r="A202" s="75" t="s">
        <v>1464</v>
      </c>
      <c r="B202" s="75" t="s">
        <v>285</v>
      </c>
      <c r="C202" s="76">
        <f>VLOOKUP(A202,'Original vs Adjsuted Budget'!$B$1:$H$1098,6,FALSE)</f>
        <v>0</v>
      </c>
      <c r="D202" s="75"/>
      <c r="E202" s="98">
        <f t="shared" si="16"/>
        <v>2919.2959999999998</v>
      </c>
      <c r="F202" s="76"/>
      <c r="G202" s="76">
        <f>VLOOKUP(A202,'Original vs Adjsuted Budget'!$B$1:$H$1098,7,FALSE)</f>
        <v>2919.2959999999998</v>
      </c>
      <c r="H202" s="75"/>
      <c r="I202" s="76">
        <f>VLOOKUP(A202,'Adjust Budget 1'!$B$8:$H$1107,7,FALSE)</f>
        <v>684.21</v>
      </c>
      <c r="J202" s="75"/>
      <c r="K202" s="98">
        <f t="shared" si="17"/>
        <v>2235.0859999999998</v>
      </c>
    </row>
    <row r="203" spans="1:11" x14ac:dyDescent="0.2">
      <c r="A203" s="75" t="s">
        <v>1465</v>
      </c>
      <c r="B203" s="75" t="s">
        <v>297</v>
      </c>
      <c r="C203" s="76">
        <f>VLOOKUP(A203,'Original vs Adjsuted Budget'!$B$1:$H$1098,6,FALSE)</f>
        <v>1300</v>
      </c>
      <c r="D203" s="75"/>
      <c r="E203" s="98">
        <f t="shared" si="16"/>
        <v>-1300</v>
      </c>
      <c r="F203" s="76"/>
      <c r="G203" s="76">
        <f>VLOOKUP(A203,'Original vs Adjsuted Budget'!$B$1:$H$1098,7,FALSE)</f>
        <v>0</v>
      </c>
      <c r="H203" s="75"/>
      <c r="I203" s="76">
        <f>VLOOKUP(A203,'Adjust Budget 1'!$B$8:$H$1107,7,FALSE)</f>
        <v>0</v>
      </c>
      <c r="J203" s="75"/>
      <c r="K203" s="98">
        <f t="shared" si="17"/>
        <v>0</v>
      </c>
    </row>
    <row r="204" spans="1:11" x14ac:dyDescent="0.2">
      <c r="A204" s="75" t="s">
        <v>1466</v>
      </c>
      <c r="B204" s="75" t="s">
        <v>298</v>
      </c>
      <c r="C204" s="76">
        <f>VLOOKUP(A204,'Original vs Adjsuted Budget'!$B$1:$H$1098,6,FALSE)</f>
        <v>16090</v>
      </c>
      <c r="D204" s="75"/>
      <c r="E204" s="98">
        <f t="shared" si="16"/>
        <v>-12386</v>
      </c>
      <c r="F204" s="76"/>
      <c r="G204" s="76">
        <f>VLOOKUP(A204,'Original vs Adjsuted Budget'!$B$1:$H$1098,7,FALSE)</f>
        <v>3704</v>
      </c>
      <c r="H204" s="75"/>
      <c r="I204" s="76">
        <f>VLOOKUP(A204,'Adjust Budget 1'!$B$8:$H$1107,7,FALSE)</f>
        <v>1389</v>
      </c>
      <c r="J204" s="75"/>
      <c r="K204" s="98">
        <f t="shared" si="17"/>
        <v>2315</v>
      </c>
    </row>
    <row r="205" spans="1:11" x14ac:dyDescent="0.2">
      <c r="A205" s="75" t="s">
        <v>1467</v>
      </c>
      <c r="B205" s="75" t="s">
        <v>1572</v>
      </c>
      <c r="C205" s="76">
        <f>VLOOKUP(A205,'Original vs Adjsuted Budget'!$B$1:$H$1098,6,FALSE)</f>
        <v>0</v>
      </c>
      <c r="D205" s="75"/>
      <c r="E205" s="98">
        <f t="shared" si="16"/>
        <v>46396.213333333333</v>
      </c>
      <c r="F205" s="76"/>
      <c r="G205" s="76">
        <f>VLOOKUP(A205,'Original vs Adjsuted Budget'!$B$1:$H$1098,7,FALSE)</f>
        <v>46396.213333333333</v>
      </c>
      <c r="H205" s="75"/>
      <c r="I205" s="76">
        <f>VLOOKUP(A205,'Adjust Budget 1'!$B$8:$H$1107,7,FALSE)</f>
        <v>17398.580000000002</v>
      </c>
      <c r="J205" s="75"/>
      <c r="K205" s="98">
        <f t="shared" si="17"/>
        <v>28997.633333333331</v>
      </c>
    </row>
    <row r="206" spans="1:11" x14ac:dyDescent="0.2">
      <c r="A206" s="75" t="s">
        <v>1468</v>
      </c>
      <c r="B206" s="75" t="s">
        <v>1572</v>
      </c>
      <c r="C206" s="76">
        <f>VLOOKUP(A206,'Original vs Adjsuted Budget'!$B$1:$H$1098,6,FALSE)</f>
        <v>194170</v>
      </c>
      <c r="D206" s="75"/>
      <c r="E206" s="98">
        <f t="shared" si="16"/>
        <v>-192394.23999999999</v>
      </c>
      <c r="F206" s="76"/>
      <c r="G206" s="76">
        <f>VLOOKUP(A206,'Original vs Adjsuted Budget'!$B$1:$H$1098,7,FALSE)</f>
        <v>1775.7599999999998</v>
      </c>
      <c r="H206" s="75"/>
      <c r="I206" s="76">
        <f>VLOOKUP(A206,'Adjust Budget 1'!$B$8:$H$1107,7,FALSE)</f>
        <v>665.91</v>
      </c>
      <c r="J206" s="75"/>
      <c r="K206" s="98">
        <f t="shared" si="17"/>
        <v>1109.8499999999999</v>
      </c>
    </row>
    <row r="207" spans="1:11" x14ac:dyDescent="0.2">
      <c r="A207" s="75" t="s">
        <v>1469</v>
      </c>
      <c r="B207" s="75" t="s">
        <v>1572</v>
      </c>
      <c r="C207" s="76">
        <f>VLOOKUP(A207,'Original vs Adjsuted Budget'!$B$1:$H$1098,6,FALSE)</f>
        <v>71200</v>
      </c>
      <c r="D207" s="75"/>
      <c r="E207" s="98">
        <f t="shared" si="16"/>
        <v>-71200</v>
      </c>
      <c r="F207" s="76"/>
      <c r="G207" s="76">
        <f>VLOOKUP(A207,'Original vs Adjsuted Budget'!$B$1:$H$1098,7,FALSE)</f>
        <v>0</v>
      </c>
      <c r="H207" s="75"/>
      <c r="I207" s="76">
        <f>VLOOKUP(A207,'Adjust Budget 1'!$B$8:$H$1107,7,FALSE)</f>
        <v>0</v>
      </c>
      <c r="J207" s="75"/>
      <c r="K207" s="98">
        <f t="shared" si="17"/>
        <v>0</v>
      </c>
    </row>
    <row r="208" spans="1:11" x14ac:dyDescent="0.2">
      <c r="A208" s="75" t="s">
        <v>1470</v>
      </c>
      <c r="B208" s="75" t="s">
        <v>3035</v>
      </c>
      <c r="C208" s="76">
        <f>VLOOKUP(A208,'Original vs Adjsuted Budget'!$B$1:$H$1098,6,FALSE)</f>
        <v>58250</v>
      </c>
      <c r="D208" s="75"/>
      <c r="E208" s="98">
        <f t="shared" si="16"/>
        <v>-57557.066666666666</v>
      </c>
      <c r="F208" s="76"/>
      <c r="G208" s="76">
        <f>VLOOKUP(A208,'Original vs Adjsuted Budget'!$B$1:$H$1098,7,FALSE)</f>
        <v>692.93333333333339</v>
      </c>
      <c r="H208" s="75"/>
      <c r="I208" s="76">
        <f>VLOOKUP(A208,'Adjust Budget 1'!$B$8:$H$1107,7,FALSE)</f>
        <v>259.85000000000002</v>
      </c>
      <c r="J208" s="75"/>
      <c r="K208" s="98">
        <f t="shared" si="17"/>
        <v>433.08333333333337</v>
      </c>
    </row>
    <row r="209" spans="1:11" x14ac:dyDescent="0.2">
      <c r="A209" s="75" t="s">
        <v>1471</v>
      </c>
      <c r="B209" s="75" t="s">
        <v>311</v>
      </c>
      <c r="C209" s="76">
        <f>VLOOKUP(A209,'Original vs Adjsuted Budget'!$B$1:$H$1098,6,FALSE)</f>
        <v>3143790</v>
      </c>
      <c r="D209" s="75"/>
      <c r="E209" s="98">
        <f t="shared" si="16"/>
        <v>-598790</v>
      </c>
      <c r="F209" s="76"/>
      <c r="G209" s="76">
        <f>VLOOKUP(A209,'Original vs Adjsuted Budget'!$B$1:$H$1098,7,FALSE)</f>
        <v>2545000</v>
      </c>
      <c r="H209" s="75"/>
      <c r="I209" s="76">
        <f>VLOOKUP(A209,'Adjust Budget 1'!$B$8:$H$1107,7,FALSE)</f>
        <v>1065081.8600000001</v>
      </c>
      <c r="J209" s="75"/>
      <c r="K209" s="98">
        <f t="shared" si="17"/>
        <v>1479918.14</v>
      </c>
    </row>
    <row r="210" spans="1:11" x14ac:dyDescent="0.2">
      <c r="A210" s="75" t="s">
        <v>1472</v>
      </c>
      <c r="B210" s="75" t="s">
        <v>312</v>
      </c>
      <c r="C210" s="76">
        <f>VLOOKUP(A210,'Original vs Adjsuted Budget'!$B$1:$H$1098,6,FALSE)</f>
        <v>6900</v>
      </c>
      <c r="D210" s="75"/>
      <c r="E210" s="98">
        <f t="shared" si="16"/>
        <v>48100</v>
      </c>
      <c r="F210" s="76"/>
      <c r="G210" s="76">
        <f>VLOOKUP(A210,'Original vs Adjsuted Budget'!$B$1:$H$1098,7,FALSE)</f>
        <v>55000</v>
      </c>
      <c r="H210" s="75"/>
      <c r="I210" s="76">
        <f>VLOOKUP(A210,'Adjust Budget 1'!$B$8:$H$1107,7,FALSE)</f>
        <v>22540</v>
      </c>
      <c r="J210" s="75"/>
      <c r="K210" s="98">
        <f t="shared" si="17"/>
        <v>32460</v>
      </c>
    </row>
    <row r="211" spans="1:11" x14ac:dyDescent="0.2">
      <c r="A211" s="75" t="s">
        <v>1473</v>
      </c>
      <c r="B211" s="75" t="s">
        <v>315</v>
      </c>
      <c r="C211" s="76">
        <f>VLOOKUP(A211,'Original vs Adjsuted Budget'!$B$1:$H$1098,6,FALSE)</f>
        <v>11710</v>
      </c>
      <c r="D211" s="75"/>
      <c r="E211" s="98">
        <f t="shared" si="16"/>
        <v>52955.216000000008</v>
      </c>
      <c r="F211" s="76"/>
      <c r="G211" s="76">
        <f>VLOOKUP(A211,'Original vs Adjsuted Budget'!$B$1:$H$1098,7,FALSE)</f>
        <v>64665.216000000008</v>
      </c>
      <c r="H211" s="75"/>
      <c r="I211" s="76">
        <f>VLOOKUP(A211,'Adjust Budget 1'!$B$8:$H$1107,7,FALSE)</f>
        <v>35925.120000000003</v>
      </c>
      <c r="J211" s="75"/>
      <c r="K211" s="98">
        <f t="shared" si="17"/>
        <v>28740.096000000005</v>
      </c>
    </row>
    <row r="212" spans="1:11" x14ac:dyDescent="0.2">
      <c r="A212" s="75" t="s">
        <v>1474</v>
      </c>
      <c r="B212" s="75" t="s">
        <v>1670</v>
      </c>
      <c r="C212" s="76">
        <f>VLOOKUP(A212,'Original vs Adjsuted Budget'!$B$1:$H$1098,6,FALSE)</f>
        <v>0</v>
      </c>
      <c r="D212" s="75"/>
      <c r="E212" s="98">
        <f t="shared" si="16"/>
        <v>360000</v>
      </c>
      <c r="F212" s="76"/>
      <c r="G212" s="76">
        <f>VLOOKUP(A212,'Original vs Adjsuted Budget'!$B$1:$H$1098,7,FALSE)</f>
        <v>360000</v>
      </c>
      <c r="H212" s="75"/>
      <c r="I212" s="76">
        <f>VLOOKUP(A212,'Adjust Budget 1'!$B$8:$H$1107,7,FALSE)</f>
        <v>353170</v>
      </c>
      <c r="J212" s="75"/>
      <c r="K212" s="98">
        <f t="shared" si="17"/>
        <v>6830</v>
      </c>
    </row>
    <row r="213" spans="1:11" x14ac:dyDescent="0.2">
      <c r="A213" s="75" t="s">
        <v>1475</v>
      </c>
      <c r="B213" s="75" t="s">
        <v>1670</v>
      </c>
      <c r="C213" s="76">
        <f>VLOOKUP(A213,'Original vs Adjsuted Budget'!$B$1:$H$1098,6,FALSE)</f>
        <v>0</v>
      </c>
      <c r="D213" s="75"/>
      <c r="E213" s="98">
        <f t="shared" si="16"/>
        <v>300000</v>
      </c>
      <c r="F213" s="76"/>
      <c r="G213" s="76">
        <f>VLOOKUP(A213,'Original vs Adjsuted Budget'!$B$1:$H$1098,7,FALSE)</f>
        <v>300000</v>
      </c>
      <c r="H213" s="75"/>
      <c r="I213" s="76">
        <f>VLOOKUP(A213,'Adjust Budget 1'!$B$8:$H$1107,7,FALSE)</f>
        <v>215325</v>
      </c>
      <c r="J213" s="75"/>
      <c r="K213" s="98">
        <f t="shared" si="17"/>
        <v>84675</v>
      </c>
    </row>
    <row r="214" spans="1:11" x14ac:dyDescent="0.2">
      <c r="A214" s="75" t="s">
        <v>1476</v>
      </c>
      <c r="B214" s="75" t="s">
        <v>323</v>
      </c>
      <c r="C214" s="76">
        <f>VLOOKUP(A214,'Original vs Adjsuted Budget'!$B$1:$H$1098,6,FALSE)</f>
        <v>0</v>
      </c>
      <c r="D214" s="75"/>
      <c r="E214" s="98">
        <f t="shared" si="16"/>
        <v>32481.200000000001</v>
      </c>
      <c r="F214" s="76"/>
      <c r="G214" s="76">
        <f>VLOOKUP(A214,'Original vs Adjsuted Budget'!$B$1:$H$1098,7,FALSE)</f>
        <v>32481.200000000001</v>
      </c>
      <c r="H214" s="75"/>
      <c r="I214" s="76">
        <f>VLOOKUP(A214,'Adjust Budget 1'!$B$8:$H$1107,7,FALSE)</f>
        <v>16240.6</v>
      </c>
      <c r="J214" s="75"/>
      <c r="K214" s="98">
        <f t="shared" si="17"/>
        <v>16240.6</v>
      </c>
    </row>
    <row r="215" spans="1:11" x14ac:dyDescent="0.2">
      <c r="A215" s="75" t="s">
        <v>1477</v>
      </c>
      <c r="B215" s="75" t="s">
        <v>1720</v>
      </c>
      <c r="C215" s="76">
        <f>VLOOKUP(A215,'Original vs Adjsuted Budget'!$B$1:$H$1098,6,FALSE)</f>
        <v>9370</v>
      </c>
      <c r="D215" s="75"/>
      <c r="E215" s="98">
        <f t="shared" si="16"/>
        <v>-6841.82</v>
      </c>
      <c r="F215" s="76"/>
      <c r="G215" s="76">
        <f>VLOOKUP(A215,'Original vs Adjsuted Budget'!$B$1:$H$1098,7,FALSE)</f>
        <v>2528.1799999999998</v>
      </c>
      <c r="H215" s="75"/>
      <c r="I215" s="76">
        <f>VLOOKUP(A215,'Adjust Budget 1'!$B$8:$H$1107,7,FALSE)</f>
        <v>1264.0899999999999</v>
      </c>
      <c r="J215" s="75"/>
      <c r="K215" s="98">
        <f t="shared" si="17"/>
        <v>1264.0899999999999</v>
      </c>
    </row>
    <row r="216" spans="1:11" x14ac:dyDescent="0.2">
      <c r="A216" s="75" t="s">
        <v>1478</v>
      </c>
      <c r="B216" s="75" t="s">
        <v>1721</v>
      </c>
      <c r="C216" s="76">
        <f>VLOOKUP(A216,'Original vs Adjsuted Budget'!$B$1:$H$1098,6,FALSE)</f>
        <v>3440</v>
      </c>
      <c r="D216" s="75"/>
      <c r="E216" s="98">
        <f t="shared" si="16"/>
        <v>-3440</v>
      </c>
      <c r="F216" s="76"/>
      <c r="G216" s="76">
        <f>VLOOKUP(A216,'Original vs Adjsuted Budget'!$B$1:$H$1098,7,FALSE)</f>
        <v>0</v>
      </c>
      <c r="H216" s="75"/>
      <c r="I216" s="76">
        <f>VLOOKUP(A216,'Adjust Budget 1'!$B$8:$H$1107,7,FALSE)</f>
        <v>0</v>
      </c>
      <c r="J216" s="75"/>
      <c r="K216" s="98">
        <f t="shared" si="17"/>
        <v>0</v>
      </c>
    </row>
    <row r="217" spans="1:11" x14ac:dyDescent="0.2">
      <c r="A217" s="75" t="s">
        <v>1479</v>
      </c>
      <c r="B217" s="75" t="s">
        <v>1722</v>
      </c>
      <c r="C217" s="76">
        <f>VLOOKUP(A217,'Original vs Adjsuted Budget'!$B$1:$H$1098,6,FALSE)</f>
        <v>2810</v>
      </c>
      <c r="D217" s="75"/>
      <c r="E217" s="98">
        <f t="shared" si="16"/>
        <v>-2810</v>
      </c>
      <c r="F217" s="76"/>
      <c r="G217" s="76">
        <f>VLOOKUP(A217,'Original vs Adjsuted Budget'!$B$1:$H$1098,7,FALSE)</f>
        <v>0</v>
      </c>
      <c r="H217" s="75"/>
      <c r="I217" s="76">
        <f>VLOOKUP(A217,'Adjust Budget 1'!$B$8:$H$1107,7,FALSE)</f>
        <v>0</v>
      </c>
      <c r="J217" s="75"/>
      <c r="K217" s="98">
        <f t="shared" si="17"/>
        <v>0</v>
      </c>
    </row>
    <row r="218" spans="1:11" x14ac:dyDescent="0.2">
      <c r="A218" s="75" t="s">
        <v>1480</v>
      </c>
      <c r="B218" s="75" t="s">
        <v>325</v>
      </c>
      <c r="C218" s="76">
        <f>VLOOKUP(A218,'Original vs Adjsuted Budget'!$B$1:$H$1098,6,FALSE)</f>
        <v>15850</v>
      </c>
      <c r="D218" s="75"/>
      <c r="E218" s="98">
        <f t="shared" si="16"/>
        <v>7422.5866666666625</v>
      </c>
      <c r="F218" s="76"/>
      <c r="G218" s="76">
        <f>VLOOKUP(A218,'Original vs Adjsuted Budget'!$B$1:$H$1098,7,FALSE)</f>
        <v>23272.586666666662</v>
      </c>
      <c r="H218" s="75"/>
      <c r="I218" s="76">
        <f>VLOOKUP(A218,'Adjust Budget 1'!$B$8:$H$1107,7,FALSE)</f>
        <v>8727.2199999999993</v>
      </c>
      <c r="J218" s="75"/>
      <c r="K218" s="98">
        <f t="shared" si="17"/>
        <v>14545.366666666663</v>
      </c>
    </row>
    <row r="219" spans="1:11" x14ac:dyDescent="0.2">
      <c r="A219" s="75" t="s">
        <v>1481</v>
      </c>
      <c r="B219" s="75" t="s">
        <v>329</v>
      </c>
      <c r="C219" s="76">
        <f>VLOOKUP(A219,'Original vs Adjsuted Budget'!$B$1:$H$1098,6,FALSE)</f>
        <v>900000</v>
      </c>
      <c r="D219" s="75"/>
      <c r="E219" s="98">
        <f t="shared" si="16"/>
        <v>-400000</v>
      </c>
      <c r="F219" s="76"/>
      <c r="G219" s="76">
        <v>500000</v>
      </c>
      <c r="H219" s="75"/>
      <c r="I219" s="76">
        <f>VLOOKUP(A219,'Adjust Budget 1'!$B$8:$H$1107,7,FALSE)</f>
        <v>292809.84000000003</v>
      </c>
      <c r="J219" s="75"/>
      <c r="K219" s="98">
        <f t="shared" si="17"/>
        <v>207190.15999999997</v>
      </c>
    </row>
    <row r="220" spans="1:11" x14ac:dyDescent="0.2">
      <c r="A220" s="75" t="s">
        <v>1482</v>
      </c>
      <c r="B220" s="75" t="s">
        <v>331</v>
      </c>
      <c r="C220" s="76">
        <f>VLOOKUP(A220,'Original vs Adjsuted Budget'!$B$1:$H$1098,6,FALSE)</f>
        <v>451890</v>
      </c>
      <c r="D220" s="75"/>
      <c r="E220" s="98">
        <f t="shared" si="16"/>
        <v>108110</v>
      </c>
      <c r="F220" s="76"/>
      <c r="G220" s="76">
        <f>VLOOKUP(A220,'Original vs Adjsuted Budget'!$B$1:$H$1098,7,FALSE)</f>
        <v>560000</v>
      </c>
      <c r="H220" s="75"/>
      <c r="I220" s="76">
        <f>VLOOKUP(A220,'Adjust Budget 1'!$B$8:$H$1107,7,FALSE)</f>
        <v>490787.32</v>
      </c>
      <c r="J220" s="75"/>
      <c r="K220" s="98">
        <f t="shared" si="17"/>
        <v>69212.679999999993</v>
      </c>
    </row>
    <row r="221" spans="1:11" x14ac:dyDescent="0.2">
      <c r="A221" s="75" t="s">
        <v>1483</v>
      </c>
      <c r="B221" s="75" t="s">
        <v>1738</v>
      </c>
      <c r="C221" s="76">
        <f>VLOOKUP(A221,'Original vs Adjsuted Budget'!$B$1:$H$1098,6,FALSE)</f>
        <v>460</v>
      </c>
      <c r="D221" s="75"/>
      <c r="E221" s="98">
        <f t="shared" si="16"/>
        <v>-460</v>
      </c>
      <c r="F221" s="76"/>
      <c r="G221" s="76">
        <f>VLOOKUP(A221,'Original vs Adjsuted Budget'!$B$1:$H$1098,7,FALSE)</f>
        <v>0</v>
      </c>
      <c r="H221" s="75"/>
      <c r="I221" s="76">
        <f>VLOOKUP(A221,'Adjust Budget 1'!$B$8:$H$1107,7,FALSE)</f>
        <v>0</v>
      </c>
      <c r="J221" s="75"/>
      <c r="K221" s="98">
        <f t="shared" si="17"/>
        <v>0</v>
      </c>
    </row>
    <row r="222" spans="1:11" x14ac:dyDescent="0.2">
      <c r="A222" s="75" t="s">
        <v>1484</v>
      </c>
      <c r="B222" s="75" t="s">
        <v>1739</v>
      </c>
      <c r="C222" s="76">
        <f>VLOOKUP(A222,'Original vs Adjsuted Budget'!$B$1:$H$1098,6,FALSE)</f>
        <v>170</v>
      </c>
      <c r="D222" s="75"/>
      <c r="E222" s="98">
        <f t="shared" si="16"/>
        <v>-170</v>
      </c>
      <c r="F222" s="76"/>
      <c r="G222" s="76">
        <f>VLOOKUP(A222,'Original vs Adjsuted Budget'!$B$1:$H$1098,7,FALSE)</f>
        <v>0</v>
      </c>
      <c r="H222" s="75"/>
      <c r="I222" s="76">
        <f>VLOOKUP(A222,'Adjust Budget 1'!$B$8:$H$1107,7,FALSE)</f>
        <v>0</v>
      </c>
      <c r="J222" s="75"/>
      <c r="K222" s="98">
        <f t="shared" si="17"/>
        <v>0</v>
      </c>
    </row>
    <row r="223" spans="1:11" x14ac:dyDescent="0.2">
      <c r="A223" s="75" t="s">
        <v>1485</v>
      </c>
      <c r="B223" s="75" t="s">
        <v>1740</v>
      </c>
      <c r="C223" s="76">
        <f>VLOOKUP(A223,'Original vs Adjsuted Budget'!$B$1:$H$1098,6,FALSE)</f>
        <v>140</v>
      </c>
      <c r="D223" s="75"/>
      <c r="E223" s="98">
        <f t="shared" ref="E223:E241" si="18">G223-C223</f>
        <v>-140</v>
      </c>
      <c r="F223" s="76"/>
      <c r="G223" s="76">
        <f>VLOOKUP(A223,'Original vs Adjsuted Budget'!$B$1:$H$1098,7,FALSE)</f>
        <v>0</v>
      </c>
      <c r="H223" s="75"/>
      <c r="I223" s="76">
        <f>VLOOKUP(A223,'Adjust Budget 1'!$B$8:$H$1107,7,FALSE)</f>
        <v>0</v>
      </c>
      <c r="J223" s="75"/>
      <c r="K223" s="98">
        <f t="shared" ref="K223:K241" si="19">G223-I223</f>
        <v>0</v>
      </c>
    </row>
    <row r="224" spans="1:11" x14ac:dyDescent="0.2">
      <c r="A224" s="75" t="s">
        <v>1486</v>
      </c>
      <c r="B224" s="75" t="s">
        <v>346</v>
      </c>
      <c r="C224" s="76">
        <f>VLOOKUP(A224,'Original vs Adjsuted Budget'!$B$1:$H$1098,6,FALSE)</f>
        <v>0</v>
      </c>
      <c r="D224" s="75"/>
      <c r="E224" s="98">
        <f t="shared" si="18"/>
        <v>600.38400000000001</v>
      </c>
      <c r="F224" s="76"/>
      <c r="G224" s="76">
        <f>VLOOKUP(A224,'Original vs Adjsuted Budget'!$B$1:$H$1098,7,FALSE)</f>
        <v>600.38400000000001</v>
      </c>
      <c r="H224" s="75"/>
      <c r="I224" s="76">
        <f>VLOOKUP(A224,'Adjust Budget 1'!$B$8:$H$1107,7,FALSE)</f>
        <v>187.62</v>
      </c>
      <c r="J224" s="75"/>
      <c r="K224" s="98">
        <f t="shared" si="19"/>
        <v>412.76400000000001</v>
      </c>
    </row>
    <row r="225" spans="1:11" x14ac:dyDescent="0.2">
      <c r="A225" s="75" t="s">
        <v>1487</v>
      </c>
      <c r="B225" s="75" t="s">
        <v>2904</v>
      </c>
      <c r="C225" s="76">
        <f>VLOOKUP(A225,'Original vs Adjsuted Budget'!$B$1:$H$1098,6,FALSE)</f>
        <v>0</v>
      </c>
      <c r="D225" s="75"/>
      <c r="E225" s="98">
        <f t="shared" si="18"/>
        <v>1997.3439999999998</v>
      </c>
      <c r="F225" s="76"/>
      <c r="G225" s="76">
        <f>VLOOKUP(A225,'Original vs Adjsuted Budget'!$B$1:$H$1098,7,FALSE)</f>
        <v>1997.3439999999998</v>
      </c>
      <c r="H225" s="75"/>
      <c r="I225" s="76">
        <f>VLOOKUP(A225,'Adjust Budget 1'!$B$8:$H$1107,7,FALSE)</f>
        <v>624.16999999999996</v>
      </c>
      <c r="J225" s="75"/>
      <c r="K225" s="98">
        <f t="shared" si="19"/>
        <v>1373.174</v>
      </c>
    </row>
    <row r="226" spans="1:11" x14ac:dyDescent="0.2">
      <c r="A226" s="75" t="s">
        <v>1488</v>
      </c>
      <c r="B226" s="75" t="s">
        <v>1726</v>
      </c>
      <c r="C226" s="76">
        <f>VLOOKUP(A226,'Original vs Adjsuted Budget'!$B$1:$H$1098,6,FALSE)</f>
        <v>1840</v>
      </c>
      <c r="D226" s="75"/>
      <c r="E226" s="98">
        <f t="shared" si="18"/>
        <v>16421.439999999999</v>
      </c>
      <c r="F226" s="76"/>
      <c r="G226" s="76">
        <f>VLOOKUP(A226,'Original vs Adjsuted Budget'!$B$1:$H$1098,7,FALSE)</f>
        <v>18261.439999999999</v>
      </c>
      <c r="H226" s="75"/>
      <c r="I226" s="76">
        <f>VLOOKUP(A226,'Adjust Budget 1'!$B$8:$H$1107,7,FALSE)</f>
        <v>5706.7</v>
      </c>
      <c r="J226" s="75"/>
      <c r="K226" s="98">
        <f t="shared" si="19"/>
        <v>12554.739999999998</v>
      </c>
    </row>
    <row r="227" spans="1:11" x14ac:dyDescent="0.2">
      <c r="A227" s="75" t="s">
        <v>1489</v>
      </c>
      <c r="B227" s="75" t="s">
        <v>1727</v>
      </c>
      <c r="C227" s="76">
        <f>VLOOKUP(A227,'Original vs Adjsuted Budget'!$B$1:$H$1098,6,FALSE)</f>
        <v>680</v>
      </c>
      <c r="D227" s="75"/>
      <c r="E227" s="98">
        <f t="shared" si="18"/>
        <v>-399.29599999999999</v>
      </c>
      <c r="F227" s="76"/>
      <c r="G227" s="76">
        <f>VLOOKUP(A227,'Original vs Adjsuted Budget'!$B$1:$H$1098,7,FALSE)</f>
        <v>280.70400000000001</v>
      </c>
      <c r="H227" s="75"/>
      <c r="I227" s="76">
        <f>VLOOKUP(A227,'Adjust Budget 1'!$B$8:$H$1107,7,FALSE)</f>
        <v>87.72</v>
      </c>
      <c r="J227" s="75"/>
      <c r="K227" s="98">
        <f t="shared" si="19"/>
        <v>192.98400000000001</v>
      </c>
    </row>
    <row r="228" spans="1:11" x14ac:dyDescent="0.2">
      <c r="A228" s="75" t="s">
        <v>1490</v>
      </c>
      <c r="B228" s="75" t="s">
        <v>1728</v>
      </c>
      <c r="C228" s="76">
        <f>VLOOKUP(A228,'Original vs Adjsuted Budget'!$B$1:$H$1098,6,FALSE)</f>
        <v>550</v>
      </c>
      <c r="D228" s="75"/>
      <c r="E228" s="98">
        <f t="shared" si="18"/>
        <v>-550</v>
      </c>
      <c r="F228" s="76"/>
      <c r="G228" s="76">
        <f>VLOOKUP(A228,'Original vs Adjsuted Budget'!$B$1:$H$1098,7,FALSE)</f>
        <v>0</v>
      </c>
      <c r="H228" s="75"/>
      <c r="I228" s="76">
        <f>VLOOKUP(A228,'Adjust Budget 1'!$B$8:$H$1107,7,FALSE)</f>
        <v>0</v>
      </c>
      <c r="J228" s="75"/>
      <c r="K228" s="98">
        <f t="shared" si="19"/>
        <v>0</v>
      </c>
    </row>
    <row r="229" spans="1:11" x14ac:dyDescent="0.2">
      <c r="A229" s="75" t="s">
        <v>1491</v>
      </c>
      <c r="B229" s="75" t="s">
        <v>349</v>
      </c>
      <c r="C229" s="76">
        <f>VLOOKUP(A229,'Original vs Adjsuted Budget'!$B$1:$H$1098,6,FALSE)</f>
        <v>720570</v>
      </c>
      <c r="D229" s="75"/>
      <c r="E229" s="98">
        <f t="shared" si="18"/>
        <v>-67547.056000000099</v>
      </c>
      <c r="F229" s="76"/>
      <c r="G229" s="76">
        <f>VLOOKUP(A229,'Original vs Adjsuted Budget'!$B$1:$H$1098,7,FALSE)</f>
        <v>653022.9439999999</v>
      </c>
      <c r="H229" s="75"/>
      <c r="I229" s="76">
        <f>VLOOKUP(A229,'Adjust Budget 1'!$B$8:$H$1107,7,FALSE)</f>
        <v>204069.67</v>
      </c>
      <c r="J229" s="75"/>
      <c r="K229" s="98">
        <f t="shared" si="19"/>
        <v>448953.27399999986</v>
      </c>
    </row>
    <row r="230" spans="1:11" x14ac:dyDescent="0.2">
      <c r="A230" s="75" t="s">
        <v>1492</v>
      </c>
      <c r="B230" s="75" t="s">
        <v>355</v>
      </c>
      <c r="C230" s="76">
        <f>VLOOKUP(A230,'Original vs Adjsuted Budget'!$B$1:$H$1098,6,FALSE)</f>
        <v>0</v>
      </c>
      <c r="D230" s="75"/>
      <c r="E230" s="98">
        <f t="shared" si="18"/>
        <v>320155.90399999998</v>
      </c>
      <c r="F230" s="76"/>
      <c r="G230" s="76">
        <f>VLOOKUP(A230,'Original vs Adjsuted Budget'!$B$1:$H$1098,7,FALSE)</f>
        <v>320155.90399999998</v>
      </c>
      <c r="H230" s="75"/>
      <c r="I230" s="76">
        <f>VLOOKUP(A230,'Adjust Budget 1'!$B$8:$H$1107,7,FALSE)</f>
        <v>100048.72</v>
      </c>
      <c r="J230" s="75"/>
      <c r="K230" s="98">
        <f t="shared" si="19"/>
        <v>220107.18399999998</v>
      </c>
    </row>
    <row r="231" spans="1:11" x14ac:dyDescent="0.2">
      <c r="A231" s="75" t="s">
        <v>1493</v>
      </c>
      <c r="B231" s="75" t="s">
        <v>1729</v>
      </c>
      <c r="C231" s="76">
        <f>VLOOKUP(A231,'Original vs Adjsuted Budget'!$B$1:$H$1098,6,FALSE)</f>
        <v>279280</v>
      </c>
      <c r="D231" s="75"/>
      <c r="E231" s="98">
        <f t="shared" si="18"/>
        <v>29005.407999999996</v>
      </c>
      <c r="F231" s="76"/>
      <c r="G231" s="76">
        <f>VLOOKUP(A231,'Original vs Adjsuted Budget'!$B$1:$H$1098,7,FALSE)</f>
        <v>308285.408</v>
      </c>
      <c r="H231" s="75"/>
      <c r="I231" s="76">
        <f>VLOOKUP(A231,'Adjust Budget 1'!$B$8:$H$1107,7,FALSE)</f>
        <v>96339.19</v>
      </c>
      <c r="J231" s="75"/>
      <c r="K231" s="98">
        <f t="shared" si="19"/>
        <v>211946.21799999999</v>
      </c>
    </row>
    <row r="232" spans="1:11" x14ac:dyDescent="0.2">
      <c r="A232" s="75" t="s">
        <v>1494</v>
      </c>
      <c r="B232" s="75" t="s">
        <v>1730</v>
      </c>
      <c r="C232" s="76">
        <f>VLOOKUP(A232,'Original vs Adjsuted Budget'!$B$1:$H$1098,6,FALSE)</f>
        <v>102400</v>
      </c>
      <c r="D232" s="75"/>
      <c r="E232" s="98">
        <f t="shared" si="18"/>
        <v>-102400</v>
      </c>
      <c r="F232" s="76"/>
      <c r="G232" s="76">
        <f>VLOOKUP(A232,'Original vs Adjsuted Budget'!$B$1:$H$1098,7,FALSE)</f>
        <v>0</v>
      </c>
      <c r="H232" s="75"/>
      <c r="I232" s="76">
        <f>VLOOKUP(A232,'Adjust Budget 1'!$B$8:$H$1107,7,FALSE)</f>
        <v>0</v>
      </c>
      <c r="J232" s="75"/>
      <c r="K232" s="98">
        <f t="shared" si="19"/>
        <v>0</v>
      </c>
    </row>
    <row r="233" spans="1:11" x14ac:dyDescent="0.2">
      <c r="A233" s="75" t="s">
        <v>1495</v>
      </c>
      <c r="B233" s="75" t="s">
        <v>1731</v>
      </c>
      <c r="C233" s="76">
        <f>VLOOKUP(A233,'Original vs Adjsuted Budget'!$B$1:$H$1098,6,FALSE)</f>
        <v>83780</v>
      </c>
      <c r="D233" s="75"/>
      <c r="E233" s="98">
        <f t="shared" si="18"/>
        <v>-83780</v>
      </c>
      <c r="F233" s="76"/>
      <c r="G233" s="76">
        <f>VLOOKUP(A233,'Original vs Adjsuted Budget'!$B$1:$H$1098,7,FALSE)</f>
        <v>0</v>
      </c>
      <c r="H233" s="75"/>
      <c r="I233" s="76">
        <f>VLOOKUP(A233,'Adjust Budget 1'!$B$8:$H$1107,7,FALSE)</f>
        <v>0</v>
      </c>
      <c r="J233" s="75"/>
      <c r="K233" s="98">
        <f t="shared" si="19"/>
        <v>0</v>
      </c>
    </row>
    <row r="234" spans="1:11" x14ac:dyDescent="0.2">
      <c r="A234" s="75" t="s">
        <v>1496</v>
      </c>
      <c r="B234" s="75" t="s">
        <v>360</v>
      </c>
      <c r="C234" s="76">
        <f>VLOOKUP(A234,'Original vs Adjsuted Budget'!$B$1:$H$1098,6,FALSE)</f>
        <v>36440</v>
      </c>
      <c r="D234" s="75"/>
      <c r="E234" s="98">
        <f t="shared" si="18"/>
        <v>0</v>
      </c>
      <c r="F234" s="76"/>
      <c r="G234" s="76">
        <f>VLOOKUP(A234,'Original vs Adjsuted Budget'!$B$1:$H$1098,7,FALSE)</f>
        <v>36440</v>
      </c>
      <c r="H234" s="75"/>
      <c r="I234" s="76">
        <f>VLOOKUP(A234,'Adjust Budget 1'!$B$8:$H$1107,7,FALSE)</f>
        <v>0</v>
      </c>
      <c r="J234" s="75"/>
      <c r="K234" s="98">
        <f t="shared" si="19"/>
        <v>36440</v>
      </c>
    </row>
    <row r="235" spans="1:11" x14ac:dyDescent="0.2">
      <c r="A235" s="75" t="s">
        <v>1497</v>
      </c>
      <c r="B235" s="75" t="s">
        <v>2905</v>
      </c>
      <c r="C235" s="76">
        <f>VLOOKUP(A235,'Original vs Adjsuted Budget'!$B$1:$H$1098,6,FALSE)</f>
        <v>22370</v>
      </c>
      <c r="D235" s="75"/>
      <c r="E235" s="98">
        <f t="shared" si="18"/>
        <v>0</v>
      </c>
      <c r="F235" s="76"/>
      <c r="G235" s="76">
        <f>VLOOKUP(A235,'Original vs Adjsuted Budget'!$B$1:$H$1098,7,FALSE)</f>
        <v>22370</v>
      </c>
      <c r="H235" s="75"/>
      <c r="I235" s="76">
        <f>VLOOKUP(A235,'Adjust Budget 1'!$B$8:$H$1107,7,FALSE)</f>
        <v>0</v>
      </c>
      <c r="J235" s="75"/>
      <c r="K235" s="98">
        <f t="shared" si="19"/>
        <v>22370</v>
      </c>
    </row>
    <row r="236" spans="1:11" x14ac:dyDescent="0.2">
      <c r="A236" s="75" t="s">
        <v>1498</v>
      </c>
      <c r="B236" s="75" t="s">
        <v>371</v>
      </c>
      <c r="C236" s="76">
        <f>VLOOKUP(A236,'Original vs Adjsuted Budget'!$B$1:$H$1098,6,FALSE)</f>
        <v>-8521670</v>
      </c>
      <c r="D236" s="75"/>
      <c r="E236" s="98">
        <f t="shared" si="18"/>
        <v>-978330</v>
      </c>
      <c r="F236" s="76"/>
      <c r="G236" s="76">
        <f>VLOOKUP(A236,'Original vs Adjsuted Budget'!$B$1:$H$1098,7,FALSE)</f>
        <v>-9500000</v>
      </c>
      <c r="H236" s="75"/>
      <c r="I236" s="76">
        <f>VLOOKUP(A236,'Adjust Budget 1'!$B$8:$H$1107,7,FALSE)</f>
        <v>-16306290.52</v>
      </c>
      <c r="J236" s="75"/>
      <c r="K236" s="98">
        <f t="shared" si="19"/>
        <v>6806290.5199999996</v>
      </c>
    </row>
    <row r="237" spans="1:11" x14ac:dyDescent="0.2">
      <c r="A237" s="75" t="s">
        <v>1499</v>
      </c>
      <c r="B237" s="75" t="s">
        <v>2906</v>
      </c>
      <c r="C237" s="76">
        <f>VLOOKUP(A237,'Original vs Adjsuted Budget'!$B$1:$H$1098,6,FALSE)</f>
        <v>-1571350</v>
      </c>
      <c r="D237" s="75"/>
      <c r="E237" s="98">
        <f t="shared" si="18"/>
        <v>-5693048.6500000004</v>
      </c>
      <c r="F237" s="76"/>
      <c r="G237" s="76">
        <f>VLOOKUP(A237,'Original vs Adjsuted Budget'!$B$1:$H$1098,7,FALSE)</f>
        <v>-7264398.6500000004</v>
      </c>
      <c r="H237" s="75"/>
      <c r="I237" s="76">
        <f>VLOOKUP(A237,'Adjust Budget 1'!$B$8:$H$1107,7,FALSE)</f>
        <v>0</v>
      </c>
      <c r="J237" s="75"/>
      <c r="K237" s="98">
        <f t="shared" si="19"/>
        <v>-7264398.6500000004</v>
      </c>
    </row>
    <row r="238" spans="1:11" x14ac:dyDescent="0.2">
      <c r="A238" s="75" t="s">
        <v>1500</v>
      </c>
      <c r="B238" s="75" t="s">
        <v>398</v>
      </c>
      <c r="C238" s="76">
        <f>VLOOKUP(A238,'Original vs Adjsuted Budget'!$B$1:$H$1098,6,FALSE)</f>
        <v>-664450</v>
      </c>
      <c r="D238" s="75"/>
      <c r="E238" s="98">
        <f t="shared" si="18"/>
        <v>0</v>
      </c>
      <c r="F238" s="76"/>
      <c r="G238" s="76">
        <f>VLOOKUP(A238,'Original vs Adjsuted Budget'!$B$1:$H$1098,7,FALSE)</f>
        <v>-664450</v>
      </c>
      <c r="H238" s="75"/>
      <c r="I238" s="76">
        <f>VLOOKUP(A238,'Adjust Budget 1'!$B$8:$H$1107,7,FALSE)</f>
        <v>0</v>
      </c>
      <c r="J238" s="75"/>
      <c r="K238" s="98">
        <f t="shared" si="19"/>
        <v>-664450</v>
      </c>
    </row>
    <row r="239" spans="1:11" x14ac:dyDescent="0.2">
      <c r="A239" s="75" t="s">
        <v>1501</v>
      </c>
      <c r="B239" s="75" t="s">
        <v>403</v>
      </c>
      <c r="C239" s="76">
        <f>VLOOKUP(A239,'Original vs Adjsuted Budget'!$B$1:$H$1098,6,FALSE)</f>
        <v>-23000000</v>
      </c>
      <c r="D239" s="75"/>
      <c r="E239" s="98">
        <f t="shared" si="18"/>
        <v>2100000</v>
      </c>
      <c r="F239" s="76"/>
      <c r="G239" s="76">
        <f>VLOOKUP(A239,'Original vs Adjsuted Budget'!$B$1:$H$1098,7,FALSE)</f>
        <v>-20900000</v>
      </c>
      <c r="H239" s="75"/>
      <c r="I239" s="76">
        <f>VLOOKUP(A239,'Adjust Budget 1'!$B$8:$H$1107,7,FALSE)</f>
        <v>-9641249.7699999996</v>
      </c>
      <c r="J239" s="75"/>
      <c r="K239" s="98">
        <f t="shared" si="19"/>
        <v>-11258750.23</v>
      </c>
    </row>
    <row r="240" spans="1:11" x14ac:dyDescent="0.2">
      <c r="A240" s="75" t="s">
        <v>1502</v>
      </c>
      <c r="B240" s="75" t="s">
        <v>3036</v>
      </c>
      <c r="C240" s="76">
        <f>VLOOKUP(A240,'Original vs Adjsuted Budget'!$B$1:$H$1098,6,FALSE)</f>
        <v>-1000000</v>
      </c>
      <c r="D240" s="75"/>
      <c r="E240" s="98">
        <f t="shared" si="18"/>
        <v>0</v>
      </c>
      <c r="F240" s="76"/>
      <c r="G240" s="76">
        <f>VLOOKUP(A240,'Original vs Adjsuted Budget'!$B$1:$H$1098,7,FALSE)</f>
        <v>-1000000</v>
      </c>
      <c r="H240" s="75"/>
      <c r="I240" s="76">
        <f>VLOOKUP(A240,'Adjust Budget 1'!$B$8:$H$1107,7,FALSE)</f>
        <v>0</v>
      </c>
      <c r="J240" s="75"/>
      <c r="K240" s="98">
        <f t="shared" si="19"/>
        <v>-1000000</v>
      </c>
    </row>
    <row r="241" spans="1:11" x14ac:dyDescent="0.2">
      <c r="A241" s="75" t="s">
        <v>1503</v>
      </c>
      <c r="B241" s="75" t="s">
        <v>410</v>
      </c>
      <c r="C241" s="76">
        <f>VLOOKUP(A241,'Original vs Adjsuted Budget'!$B$1:$H$1098,6,FALSE)</f>
        <v>-420</v>
      </c>
      <c r="D241" s="75"/>
      <c r="E241" s="98">
        <f t="shared" si="18"/>
        <v>420</v>
      </c>
      <c r="F241" s="76"/>
      <c r="G241" s="76">
        <f>VLOOKUP(A241,'Original vs Adjsuted Budget'!$B$1:$H$1098,7,FALSE)</f>
        <v>0</v>
      </c>
      <c r="H241" s="75"/>
      <c r="I241" s="76">
        <f>VLOOKUP(A241,'Adjust Budget 1'!$B$8:$H$1107,7,FALSE)</f>
        <v>0</v>
      </c>
      <c r="J241" s="75"/>
      <c r="K241" s="98">
        <f t="shared" si="19"/>
        <v>0</v>
      </c>
    </row>
    <row r="242" spans="1:11" x14ac:dyDescent="0.2">
      <c r="A242" s="71"/>
      <c r="B242" s="71" t="s">
        <v>2908</v>
      </c>
      <c r="C242" s="72">
        <f>SUM(C159:C241)</f>
        <v>6399150</v>
      </c>
      <c r="D242" s="72">
        <f>SUM(D159:D241)</f>
        <v>0</v>
      </c>
      <c r="E242" s="72">
        <f>SUM(E159:E241)</f>
        <v>-3820476.5802666675</v>
      </c>
      <c r="F242" s="72"/>
      <c r="G242" s="72">
        <f t="shared" ref="G242" si="20">SUM(G159:G241)</f>
        <v>2578673.4197333232</v>
      </c>
      <c r="I242" s="57"/>
      <c r="K242" s="59"/>
    </row>
    <row r="243" spans="1:11" x14ac:dyDescent="0.2">
      <c r="A243" s="71">
        <v>1201</v>
      </c>
      <c r="B243" s="71" t="s">
        <v>2909</v>
      </c>
      <c r="C243" s="72"/>
      <c r="D243" s="72"/>
      <c r="E243" s="72"/>
      <c r="F243" s="72"/>
      <c r="G243" s="72"/>
      <c r="I243" s="57"/>
      <c r="K243" s="59"/>
    </row>
    <row r="244" spans="1:11" x14ac:dyDescent="0.2">
      <c r="A244" t="s">
        <v>2910</v>
      </c>
      <c r="B244" t="s">
        <v>2911</v>
      </c>
      <c r="C244" s="57" t="s">
        <v>2912</v>
      </c>
      <c r="D244" s="57" t="s">
        <v>2912</v>
      </c>
      <c r="E244" s="57" t="s">
        <v>2912</v>
      </c>
      <c r="F244" s="57"/>
      <c r="G244" s="57" t="s">
        <v>2912</v>
      </c>
      <c r="I244" s="57"/>
      <c r="K244" s="59"/>
    </row>
    <row r="245" spans="1:11" x14ac:dyDescent="0.2">
      <c r="A245" s="63">
        <v>1301</v>
      </c>
      <c r="B245" s="63" t="s">
        <v>464</v>
      </c>
      <c r="C245" s="70"/>
      <c r="D245" s="70"/>
      <c r="E245" s="70"/>
      <c r="F245" s="70"/>
      <c r="G245" s="70"/>
      <c r="I245" s="57"/>
      <c r="K245" s="59"/>
    </row>
    <row r="246" spans="1:11" x14ac:dyDescent="0.2">
      <c r="A246" t="s">
        <v>1504</v>
      </c>
      <c r="B246" t="s">
        <v>7</v>
      </c>
      <c r="C246" s="57">
        <f>VLOOKUP(A246,'Original vs Adjsuted Budget'!$B$1:$H$1098,6,FALSE)</f>
        <v>1578570</v>
      </c>
      <c r="E246" s="59">
        <f t="shared" ref="E246:E287" si="21">G246-C246</f>
        <v>-1012887.0183999999</v>
      </c>
      <c r="F246" s="57"/>
      <c r="G246" s="57">
        <f>VLOOKUP(A246,'Original vs Adjsuted Budget'!$B$1:$H$1098,7,FALSE)</f>
        <v>565682.98160000006</v>
      </c>
      <c r="I246" s="57">
        <f>VLOOKUP(A246,'Adjust Budget 1'!$B$8:$H$1107,7,FALSE)</f>
        <v>280041.08</v>
      </c>
      <c r="K246" s="59">
        <f t="shared" ref="K246:K287" si="22">G246-I246</f>
        <v>285641.90160000004</v>
      </c>
    </row>
    <row r="247" spans="1:11" x14ac:dyDescent="0.2">
      <c r="A247" t="s">
        <v>1505</v>
      </c>
      <c r="B247" t="s">
        <v>220</v>
      </c>
      <c r="C247" s="57">
        <f>VLOOKUP(A247,'Original vs Adjsuted Budget'!$B$1:$H$1098,6,FALSE)</f>
        <v>47260</v>
      </c>
      <c r="E247" s="59">
        <f t="shared" si="21"/>
        <v>1473.0655999999944</v>
      </c>
      <c r="F247" s="57"/>
      <c r="G247" s="57">
        <f>VLOOKUP(A247,'Original vs Adjsuted Budget'!$B$1:$H$1098,7,FALSE)</f>
        <v>48733.065599999994</v>
      </c>
      <c r="I247" s="57">
        <f>VLOOKUP(A247,'Adjust Budget 1'!$B$8:$H$1107,7,FALSE)</f>
        <v>24125.279999999999</v>
      </c>
      <c r="K247" s="59">
        <f t="shared" si="22"/>
        <v>24607.785599999996</v>
      </c>
    </row>
    <row r="248" spans="1:11" x14ac:dyDescent="0.2">
      <c r="A248" t="s">
        <v>1506</v>
      </c>
      <c r="B248" t="s">
        <v>221</v>
      </c>
      <c r="C248" s="57">
        <f>VLOOKUP(A248,'Original vs Adjsuted Budget'!$B$1:$H$1098,6,FALSE)</f>
        <v>8980</v>
      </c>
      <c r="E248" s="59">
        <f t="shared" si="21"/>
        <v>-496</v>
      </c>
      <c r="F248" s="57"/>
      <c r="G248" s="57">
        <f>VLOOKUP(A248,'Original vs Adjsuted Budget'!$B$1:$H$1098,7,FALSE)</f>
        <v>8484</v>
      </c>
      <c r="I248" s="57">
        <f>VLOOKUP(A248,'Adjust Budget 1'!$B$8:$H$1107,7,FALSE)</f>
        <v>4200</v>
      </c>
      <c r="K248" s="59">
        <f t="shared" si="22"/>
        <v>4284</v>
      </c>
    </row>
    <row r="249" spans="1:11" x14ac:dyDescent="0.2">
      <c r="A249" t="s">
        <v>1507</v>
      </c>
      <c r="B249" t="s">
        <v>224</v>
      </c>
      <c r="C249" s="57">
        <f>VLOOKUP(A249,'Original vs Adjsuted Budget'!$B$1:$H$1098,6,FALSE)</f>
        <v>26690</v>
      </c>
      <c r="E249" s="59">
        <f t="shared" si="21"/>
        <v>-13981.6548</v>
      </c>
      <c r="F249" s="57"/>
      <c r="G249" s="57">
        <f>VLOOKUP(A249,'Original vs Adjsuted Budget'!$B$1:$H$1098,7,FALSE)</f>
        <v>12708.3452</v>
      </c>
      <c r="I249" s="57">
        <f>VLOOKUP(A249,'Adjust Budget 1'!$B$8:$H$1107,7,FALSE)</f>
        <v>6291.26</v>
      </c>
      <c r="K249" s="59">
        <f t="shared" si="22"/>
        <v>6417.0851999999995</v>
      </c>
    </row>
    <row r="250" spans="1:11" hidden="1" x14ac:dyDescent="0.2">
      <c r="A250" t="s">
        <v>2491</v>
      </c>
      <c r="B250" t="s">
        <v>230</v>
      </c>
      <c r="C250" s="57">
        <f>VLOOKUP(A250,'Original vs Adjsuted Budget'!$B$1:$H$1098,6,FALSE)</f>
        <v>0</v>
      </c>
      <c r="E250" s="59">
        <f t="shared" si="21"/>
        <v>0</v>
      </c>
      <c r="F250" s="57"/>
      <c r="G250" s="57">
        <f>VLOOKUP(A250,'Original vs Adjsuted Budget'!$B$1:$H$1098,7,FALSE)</f>
        <v>0</v>
      </c>
      <c r="I250" s="57">
        <f>VLOOKUP(A250,'Adjust Budget 1'!$B$8:$H$1107,7,FALSE)</f>
        <v>0</v>
      </c>
      <c r="K250" s="59">
        <f t="shared" si="22"/>
        <v>0</v>
      </c>
    </row>
    <row r="251" spans="1:11" hidden="1" x14ac:dyDescent="0.2">
      <c r="A251" t="s">
        <v>2492</v>
      </c>
      <c r="B251" t="s">
        <v>246</v>
      </c>
      <c r="C251" s="57">
        <f>VLOOKUP(A251,'Original vs Adjsuted Budget'!$B$1:$H$1098,6,FALSE)</f>
        <v>0</v>
      </c>
      <c r="E251" s="59">
        <f t="shared" si="21"/>
        <v>0</v>
      </c>
      <c r="F251" s="57"/>
      <c r="G251" s="57">
        <f>VLOOKUP(A251,'Original vs Adjsuted Budget'!$B$1:$H$1098,7,FALSE)</f>
        <v>0</v>
      </c>
      <c r="I251" s="57">
        <f>VLOOKUP(A251,'Adjust Budget 1'!$B$8:$H$1107,7,FALSE)</f>
        <v>0</v>
      </c>
      <c r="K251" s="59">
        <f t="shared" si="22"/>
        <v>0</v>
      </c>
    </row>
    <row r="252" spans="1:11" hidden="1" x14ac:dyDescent="0.2">
      <c r="A252" t="s">
        <v>2494</v>
      </c>
      <c r="B252" t="s">
        <v>2147</v>
      </c>
      <c r="C252" s="57">
        <f>VLOOKUP(A252,'Original vs Adjsuted Budget'!$B$1:$H$1098,6,FALSE)</f>
        <v>0</v>
      </c>
      <c r="E252" s="59">
        <f t="shared" si="21"/>
        <v>0</v>
      </c>
      <c r="F252" s="57"/>
      <c r="G252" s="57">
        <f>VLOOKUP(A252,'Original vs Adjsuted Budget'!$B$1:$H$1098,7,FALSE)</f>
        <v>0</v>
      </c>
      <c r="I252" s="57">
        <f>VLOOKUP(A252,'Adjust Budget 1'!$B$8:$H$1107,7,FALSE)</f>
        <v>0</v>
      </c>
      <c r="K252" s="59">
        <f t="shared" si="22"/>
        <v>0</v>
      </c>
    </row>
    <row r="253" spans="1:11" hidden="1" x14ac:dyDescent="0.2">
      <c r="A253" t="s">
        <v>2498</v>
      </c>
      <c r="B253" t="s">
        <v>285</v>
      </c>
      <c r="C253" s="57">
        <f>VLOOKUP(A253,'Original vs Adjsuted Budget'!$B$1:$H$1098,6,FALSE)</f>
        <v>0</v>
      </c>
      <c r="E253" s="59">
        <f t="shared" si="21"/>
        <v>0</v>
      </c>
      <c r="F253" s="57"/>
      <c r="G253" s="57">
        <f>VLOOKUP(A253,'Original vs Adjsuted Budget'!$B$1:$H$1098,7,FALSE)</f>
        <v>0</v>
      </c>
      <c r="I253" s="57">
        <f>VLOOKUP(A253,'Adjust Budget 1'!$B$8:$H$1107,7,FALSE)</f>
        <v>0</v>
      </c>
      <c r="K253" s="59">
        <f t="shared" si="22"/>
        <v>0</v>
      </c>
    </row>
    <row r="254" spans="1:11" hidden="1" x14ac:dyDescent="0.2">
      <c r="A254" t="s">
        <v>2499</v>
      </c>
      <c r="B254" t="s">
        <v>286</v>
      </c>
      <c r="C254" s="57">
        <f>VLOOKUP(A254,'Original vs Adjsuted Budget'!$B$1:$H$1098,6,FALSE)</f>
        <v>0</v>
      </c>
      <c r="E254" s="59">
        <f t="shared" si="21"/>
        <v>0</v>
      </c>
      <c r="F254" s="57"/>
      <c r="G254" s="57">
        <f>VLOOKUP(A254,'Original vs Adjsuted Budget'!$B$1:$H$1098,7,FALSE)</f>
        <v>0</v>
      </c>
      <c r="I254" s="57">
        <f>VLOOKUP(A254,'Adjust Budget 1'!$B$8:$H$1107,7,FALSE)</f>
        <v>0</v>
      </c>
      <c r="K254" s="59">
        <f t="shared" si="22"/>
        <v>0</v>
      </c>
    </row>
    <row r="255" spans="1:11" hidden="1" x14ac:dyDescent="0.2">
      <c r="A255" t="s">
        <v>2500</v>
      </c>
      <c r="B255" t="s">
        <v>303</v>
      </c>
      <c r="C255" s="57">
        <f>VLOOKUP(A255,'Original vs Adjsuted Budget'!$B$1:$H$1098,6,FALSE)</f>
        <v>0</v>
      </c>
      <c r="E255" s="59">
        <f t="shared" si="21"/>
        <v>0</v>
      </c>
      <c r="F255" s="57"/>
      <c r="G255" s="57">
        <f>VLOOKUP(A255,'Original vs Adjsuted Budget'!$B$1:$H$1098,7,FALSE)</f>
        <v>0</v>
      </c>
      <c r="I255" s="57">
        <f>VLOOKUP(A255,'Adjust Budget 1'!$B$8:$H$1107,7,FALSE)</f>
        <v>0</v>
      </c>
      <c r="K255" s="59">
        <f t="shared" si="22"/>
        <v>0</v>
      </c>
    </row>
    <row r="256" spans="1:11" hidden="1" x14ac:dyDescent="0.2">
      <c r="A256" t="s">
        <v>2501</v>
      </c>
      <c r="B256" t="s">
        <v>1670</v>
      </c>
      <c r="C256" s="57">
        <f>VLOOKUP(A256,'Original vs Adjsuted Budget'!$B$1:$H$1098,6,FALSE)</f>
        <v>0</v>
      </c>
      <c r="E256" s="59">
        <f t="shared" si="21"/>
        <v>0</v>
      </c>
      <c r="F256" s="57"/>
      <c r="G256" s="57">
        <f>VLOOKUP(A256,'Original vs Adjsuted Budget'!$B$1:$H$1098,7,FALSE)</f>
        <v>0</v>
      </c>
      <c r="I256" s="57">
        <f>VLOOKUP(A256,'Adjust Budget 1'!$B$8:$H$1107,7,FALSE)</f>
        <v>0</v>
      </c>
      <c r="K256" s="59">
        <f t="shared" si="22"/>
        <v>0</v>
      </c>
    </row>
    <row r="257" spans="1:11" hidden="1" x14ac:dyDescent="0.2">
      <c r="A257" t="s">
        <v>2502</v>
      </c>
      <c r="B257" t="s">
        <v>320</v>
      </c>
      <c r="C257" s="57">
        <f>VLOOKUP(A257,'Original vs Adjsuted Budget'!$B$1:$H$1098,6,FALSE)</f>
        <v>0</v>
      </c>
      <c r="E257" s="59">
        <f t="shared" si="21"/>
        <v>0</v>
      </c>
      <c r="F257" s="57"/>
      <c r="G257" s="57">
        <f>VLOOKUP(A257,'Original vs Adjsuted Budget'!$B$1:$H$1098,7,FALSE)</f>
        <v>0</v>
      </c>
      <c r="I257" s="57">
        <f>VLOOKUP(A257,'Adjust Budget 1'!$B$8:$H$1107,7,FALSE)</f>
        <v>0</v>
      </c>
      <c r="K257" s="59">
        <f t="shared" si="22"/>
        <v>0</v>
      </c>
    </row>
    <row r="258" spans="1:11" hidden="1" x14ac:dyDescent="0.2">
      <c r="A258" t="s">
        <v>2503</v>
      </c>
      <c r="B258" t="s">
        <v>328</v>
      </c>
      <c r="C258" s="57">
        <f>VLOOKUP(A258,'Original vs Adjsuted Budget'!$B$1:$H$1098,6,FALSE)</f>
        <v>0</v>
      </c>
      <c r="E258" s="59">
        <f t="shared" si="21"/>
        <v>0</v>
      </c>
      <c r="F258" s="57"/>
      <c r="G258" s="57">
        <f>VLOOKUP(A258,'Original vs Adjsuted Budget'!$B$1:$H$1098,7,FALSE)</f>
        <v>0</v>
      </c>
      <c r="I258" s="57">
        <f>VLOOKUP(A258,'Adjust Budget 1'!$B$8:$H$1107,7,FALSE)</f>
        <v>0</v>
      </c>
      <c r="K258" s="59">
        <f t="shared" si="22"/>
        <v>0</v>
      </c>
    </row>
    <row r="259" spans="1:11" hidden="1" x14ac:dyDescent="0.2">
      <c r="A259" t="s">
        <v>2507</v>
      </c>
      <c r="B259" t="s">
        <v>357</v>
      </c>
      <c r="C259" s="57">
        <f>VLOOKUP(A259,'Original vs Adjsuted Budget'!$B$1:$H$1098,6,FALSE)</f>
        <v>0</v>
      </c>
      <c r="E259" s="59">
        <f t="shared" si="21"/>
        <v>0</v>
      </c>
      <c r="F259" s="57"/>
      <c r="G259" s="57">
        <f>VLOOKUP(A259,'Original vs Adjsuted Budget'!$B$1:$H$1098,7,FALSE)</f>
        <v>0</v>
      </c>
      <c r="I259" s="57">
        <f>VLOOKUP(A259,'Adjust Budget 1'!$B$8:$H$1107,7,FALSE)</f>
        <v>0</v>
      </c>
      <c r="K259" s="59">
        <f t="shared" si="22"/>
        <v>0</v>
      </c>
    </row>
    <row r="260" spans="1:11" hidden="1" x14ac:dyDescent="0.2">
      <c r="A260" t="s">
        <v>2509</v>
      </c>
      <c r="B260" t="s">
        <v>372</v>
      </c>
      <c r="C260" s="57">
        <f>VLOOKUP(A260,'Original vs Adjsuted Budget'!$B$1:$H$1098,6,FALSE)</f>
        <v>0</v>
      </c>
      <c r="E260" s="59">
        <f t="shared" si="21"/>
        <v>0</v>
      </c>
      <c r="F260" s="57"/>
      <c r="G260" s="57">
        <f>VLOOKUP(A260,'Original vs Adjsuted Budget'!$B$1:$H$1098,7,FALSE)</f>
        <v>0</v>
      </c>
      <c r="I260" s="57">
        <f>VLOOKUP(A260,'Adjust Budget 1'!$B$8:$H$1107,7,FALSE)</f>
        <v>0</v>
      </c>
      <c r="K260" s="59">
        <f t="shared" si="22"/>
        <v>0</v>
      </c>
    </row>
    <row r="261" spans="1:11" hidden="1" x14ac:dyDescent="0.2">
      <c r="A261" t="s">
        <v>2514</v>
      </c>
      <c r="B261" t="s">
        <v>407</v>
      </c>
      <c r="C261" s="57">
        <f>VLOOKUP(A261,'Original vs Adjsuted Budget'!$B$1:$H$1098,6,FALSE)</f>
        <v>0</v>
      </c>
      <c r="E261" s="59">
        <f t="shared" si="21"/>
        <v>0</v>
      </c>
      <c r="F261" s="57"/>
      <c r="G261" s="57">
        <f>VLOOKUP(A261,'Original vs Adjsuted Budget'!$B$1:$H$1098,7,FALSE)</f>
        <v>0</v>
      </c>
      <c r="I261" s="57">
        <f>VLOOKUP(A261,'Adjust Budget 1'!$B$8:$H$1107,7,FALSE)</f>
        <v>0</v>
      </c>
      <c r="K261" s="59">
        <f t="shared" si="22"/>
        <v>0</v>
      </c>
    </row>
    <row r="262" spans="1:11" hidden="1" x14ac:dyDescent="0.2">
      <c r="A262" t="s">
        <v>2516</v>
      </c>
      <c r="B262" t="s">
        <v>413</v>
      </c>
      <c r="C262" s="57">
        <f>VLOOKUP(A262,'Original vs Adjsuted Budget'!$B$1:$H$1098,6,FALSE)</f>
        <v>0</v>
      </c>
      <c r="E262" s="59">
        <f t="shared" si="21"/>
        <v>0</v>
      </c>
      <c r="F262" s="57"/>
      <c r="G262" s="57">
        <f>VLOOKUP(A262,'Original vs Adjsuted Budget'!$B$1:$H$1098,7,FALSE)</f>
        <v>0</v>
      </c>
      <c r="I262" s="57">
        <f>VLOOKUP(A262,'Adjust Budget 1'!$B$8:$H$1107,7,FALSE)</f>
        <v>0</v>
      </c>
      <c r="K262" s="59">
        <f t="shared" si="22"/>
        <v>0</v>
      </c>
    </row>
    <row r="263" spans="1:11" hidden="1" x14ac:dyDescent="0.2">
      <c r="A263" t="s">
        <v>2517</v>
      </c>
      <c r="B263" t="s">
        <v>420</v>
      </c>
      <c r="C263" s="57">
        <f>VLOOKUP(A263,'Original vs Adjsuted Budget'!$B$1:$H$1098,6,FALSE)</f>
        <v>0</v>
      </c>
      <c r="E263" s="59">
        <f t="shared" si="21"/>
        <v>0</v>
      </c>
      <c r="F263" s="57"/>
      <c r="G263" s="57">
        <f>VLOOKUP(A263,'Original vs Adjsuted Budget'!$B$1:$H$1098,7,FALSE)</f>
        <v>0</v>
      </c>
      <c r="I263" s="57">
        <f>VLOOKUP(A263,'Adjust Budget 1'!$B$8:$H$1107,7,FALSE)</f>
        <v>0</v>
      </c>
      <c r="K263" s="59">
        <f t="shared" si="22"/>
        <v>0</v>
      </c>
    </row>
    <row r="264" spans="1:11" x14ac:dyDescent="0.2">
      <c r="A264" t="s">
        <v>1508</v>
      </c>
      <c r="B264" t="s">
        <v>228</v>
      </c>
      <c r="C264" s="57">
        <f>VLOOKUP(A264,'Original vs Adjsuted Budget'!$B$1:$H$1098,6,FALSE)</f>
        <v>410</v>
      </c>
      <c r="E264" s="59">
        <f t="shared" si="21"/>
        <v>-179.114</v>
      </c>
      <c r="F264" s="57"/>
      <c r="G264" s="57">
        <f>VLOOKUP(A264,'Original vs Adjsuted Budget'!$B$1:$H$1098,7,FALSE)</f>
        <v>230.886</v>
      </c>
      <c r="I264" s="57">
        <f>VLOOKUP(A264,'Adjust Budget 1'!$B$8:$H$1107,7,FALSE)</f>
        <v>114.3</v>
      </c>
      <c r="K264" s="59">
        <f t="shared" si="22"/>
        <v>116.586</v>
      </c>
    </row>
    <row r="265" spans="1:11" x14ac:dyDescent="0.2">
      <c r="A265" t="s">
        <v>1509</v>
      </c>
      <c r="B265" t="s">
        <v>229</v>
      </c>
      <c r="C265" s="57">
        <f>VLOOKUP(A265,'Original vs Adjsuted Budget'!$B$1:$H$1098,6,FALSE)</f>
        <v>6440</v>
      </c>
      <c r="E265" s="59">
        <f t="shared" si="21"/>
        <v>-16.58179999999993</v>
      </c>
      <c r="F265" s="57"/>
      <c r="G265" s="57">
        <f>VLOOKUP(A265,'Original vs Adjsuted Budget'!$B$1:$H$1098,7,FALSE)</f>
        <v>6423.4182000000001</v>
      </c>
      <c r="I265" s="57">
        <f>VLOOKUP(A265,'Adjust Budget 1'!$B$8:$H$1107,7,FALSE)</f>
        <v>3179.91</v>
      </c>
      <c r="K265" s="59">
        <f t="shared" si="22"/>
        <v>3243.5082000000002</v>
      </c>
    </row>
    <row r="266" spans="1:11" x14ac:dyDescent="0.2">
      <c r="A266" t="s">
        <v>1510</v>
      </c>
      <c r="B266" t="s">
        <v>231</v>
      </c>
      <c r="C266" s="57">
        <f>VLOOKUP(A266,'Original vs Adjsuted Budget'!$B$1:$H$1098,6,FALSE)</f>
        <v>45490</v>
      </c>
      <c r="E266" s="59">
        <f t="shared" si="21"/>
        <v>-2948.8000000000029</v>
      </c>
      <c r="F266" s="57"/>
      <c r="G266" s="57">
        <f>VLOOKUP(A266,'Original vs Adjsuted Budget'!$B$1:$H$1098,7,FALSE)</f>
        <v>42541.2</v>
      </c>
      <c r="I266" s="57">
        <f>VLOOKUP(A266,'Adjust Budget 1'!$B$8:$H$1107,7,FALSE)</f>
        <v>21060</v>
      </c>
      <c r="K266" s="59">
        <f t="shared" si="22"/>
        <v>21481.199999999997</v>
      </c>
    </row>
    <row r="267" spans="1:11" x14ac:dyDescent="0.2">
      <c r="A267" t="s">
        <v>1511</v>
      </c>
      <c r="B267" t="s">
        <v>232</v>
      </c>
      <c r="C267" s="57">
        <f>VLOOKUP(A267,'Original vs Adjsuted Budget'!$B$1:$H$1098,6,FALSE)</f>
        <v>86210</v>
      </c>
      <c r="E267" s="59">
        <f t="shared" si="21"/>
        <v>13004.118000000002</v>
      </c>
      <c r="F267" s="57"/>
      <c r="G267" s="57">
        <f>VLOOKUP(A267,'Original vs Adjsuted Budget'!$B$1:$H$1098,7,FALSE)</f>
        <v>99214.118000000002</v>
      </c>
      <c r="I267" s="57">
        <f>VLOOKUP(A267,'Adjust Budget 1'!$B$8:$H$1107,7,FALSE)</f>
        <v>49115.9</v>
      </c>
      <c r="K267" s="59">
        <f t="shared" si="22"/>
        <v>50098.218000000001</v>
      </c>
    </row>
    <row r="268" spans="1:11" x14ac:dyDescent="0.2">
      <c r="A268" t="s">
        <v>1512</v>
      </c>
      <c r="B268" t="s">
        <v>233</v>
      </c>
      <c r="C268" s="57">
        <f>VLOOKUP(A268,'Original vs Adjsuted Budget'!$B$1:$H$1098,6,FALSE)</f>
        <v>6140</v>
      </c>
      <c r="E268" s="59">
        <f t="shared" si="21"/>
        <v>-1542.1365999999998</v>
      </c>
      <c r="F268" s="57"/>
      <c r="G268" s="57">
        <f>VLOOKUP(A268,'Original vs Adjsuted Budget'!$B$1:$H$1098,7,FALSE)</f>
        <v>4597.8634000000002</v>
      </c>
      <c r="I268" s="57">
        <f>VLOOKUP(A268,'Adjust Budget 1'!$B$8:$H$1107,7,FALSE)</f>
        <v>2276.17</v>
      </c>
      <c r="K268" s="59">
        <f t="shared" si="22"/>
        <v>2321.6934000000001</v>
      </c>
    </row>
    <row r="269" spans="1:11" x14ac:dyDescent="0.2">
      <c r="A269" t="s">
        <v>1513</v>
      </c>
      <c r="B269" t="s">
        <v>242</v>
      </c>
      <c r="C269" s="57">
        <f>VLOOKUP(A269,'Original vs Adjsuted Budget'!$B$1:$H$1098,6,FALSE)</f>
        <v>4000000</v>
      </c>
      <c r="E269" s="59">
        <f t="shared" si="21"/>
        <v>1000000</v>
      </c>
      <c r="F269" s="57"/>
      <c r="G269" s="57">
        <f>VLOOKUP(A269,'Original vs Adjsuted Budget'!$B$1:$H$1098,7,FALSE)</f>
        <v>5000000</v>
      </c>
      <c r="I269" s="57">
        <f>VLOOKUP(A269,'Adjust Budget 1'!$B$8:$H$1107,7,FALSE)</f>
        <v>0</v>
      </c>
      <c r="K269" s="59">
        <f t="shared" si="22"/>
        <v>5000000</v>
      </c>
    </row>
    <row r="270" spans="1:11" x14ac:dyDescent="0.2">
      <c r="A270" t="s">
        <v>1514</v>
      </c>
      <c r="B270" t="s">
        <v>3037</v>
      </c>
      <c r="C270" s="57">
        <f>VLOOKUP(A270,'Original vs Adjsuted Budget'!$B$1:$H$1098,6,FALSE)</f>
        <v>16000000</v>
      </c>
      <c r="E270" s="59">
        <f t="shared" si="21"/>
        <v>0</v>
      </c>
      <c r="F270" s="57"/>
      <c r="G270" s="57">
        <f>VLOOKUP(A270,'Original vs Adjsuted Budget'!$B$1:$H$1098,7,FALSE)</f>
        <v>16000000</v>
      </c>
      <c r="I270" s="57">
        <f>VLOOKUP(A270,'Adjust Budget 1'!$B$8:$H$1107,7,FALSE)</f>
        <v>358063.18</v>
      </c>
      <c r="K270" s="59">
        <f t="shared" si="22"/>
        <v>15641936.82</v>
      </c>
    </row>
    <row r="271" spans="1:11" x14ac:dyDescent="0.2">
      <c r="A271" t="s">
        <v>1515</v>
      </c>
      <c r="B271" t="s">
        <v>254</v>
      </c>
      <c r="C271" s="57">
        <f>VLOOKUP(A271,'Original vs Adjsuted Budget'!$B$1:$H$1098,6,FALSE)</f>
        <v>1372550</v>
      </c>
      <c r="E271" s="59">
        <f t="shared" si="21"/>
        <v>0</v>
      </c>
      <c r="F271" s="57"/>
      <c r="G271" s="57">
        <f>VLOOKUP(A271,'Original vs Adjsuted Budget'!$B$1:$H$1098,7,FALSE)</f>
        <v>1372550</v>
      </c>
      <c r="I271" s="57">
        <f>VLOOKUP(A271,'Adjust Budget 1'!$B$8:$H$1107,7,FALSE)</f>
        <v>180085.41</v>
      </c>
      <c r="K271" s="59">
        <f t="shared" si="22"/>
        <v>1192464.5900000001</v>
      </c>
    </row>
    <row r="272" spans="1:11" x14ac:dyDescent="0.2">
      <c r="A272" t="s">
        <v>1516</v>
      </c>
      <c r="B272" t="s">
        <v>263</v>
      </c>
      <c r="C272" s="57">
        <f>VLOOKUP(A272,'Original vs Adjsuted Budget'!$B$1:$H$1098,6,FALSE)</f>
        <v>1780867</v>
      </c>
      <c r="E272" s="59">
        <f t="shared" si="21"/>
        <v>0</v>
      </c>
      <c r="F272" s="57"/>
      <c r="G272" s="57">
        <f>VLOOKUP(A272,'Original vs Adjsuted Budget'!$B$1:$H$1098,7,FALSE)</f>
        <v>1780867</v>
      </c>
      <c r="I272" s="57">
        <f>VLOOKUP(A272,'Adjust Budget 1'!$B$8:$H$1107,7,FALSE)</f>
        <v>303747.08</v>
      </c>
      <c r="K272" s="59">
        <f t="shared" si="22"/>
        <v>1477119.92</v>
      </c>
    </row>
    <row r="273" spans="1:11" x14ac:dyDescent="0.2">
      <c r="A273" t="s">
        <v>2496</v>
      </c>
      <c r="B273" t="s">
        <v>265</v>
      </c>
      <c r="C273" s="57">
        <f>VLOOKUP(A273,'Original vs Adjsuted Budget'!$B$1:$H$1098,6,FALSE)</f>
        <v>0</v>
      </c>
      <c r="E273" s="59">
        <f t="shared" si="21"/>
        <v>69000</v>
      </c>
      <c r="F273" s="57"/>
      <c r="G273" s="57">
        <f>VLOOKUP(A273,'Original vs Adjsuted Budget'!$B$1:$H$1098,7,FALSE)</f>
        <v>69000</v>
      </c>
      <c r="I273" s="57">
        <f>VLOOKUP(A273,'Adjust Budget 1'!$B$8:$H$1107,7,FALSE)</f>
        <v>0</v>
      </c>
      <c r="K273" s="59">
        <f t="shared" si="22"/>
        <v>69000</v>
      </c>
    </row>
    <row r="274" spans="1:11" x14ac:dyDescent="0.2">
      <c r="A274" t="s">
        <v>1517</v>
      </c>
      <c r="B274" t="s">
        <v>1572</v>
      </c>
      <c r="C274" s="57">
        <f>VLOOKUP(A274,'Original vs Adjsuted Budget'!$B$1:$H$1098,6,FALSE)</f>
        <v>0</v>
      </c>
      <c r="E274" s="59">
        <f t="shared" si="21"/>
        <v>16339.333333333332</v>
      </c>
      <c r="F274" s="57"/>
      <c r="G274" s="57">
        <f>VLOOKUP(A274,'Original vs Adjsuted Budget'!$B$1:$H$1098,7,FALSE)</f>
        <v>16339.333333333332</v>
      </c>
      <c r="I274" s="57">
        <f>VLOOKUP(A274,'Adjust Budget 1'!$B$8:$H$1107,7,FALSE)</f>
        <v>6127.25</v>
      </c>
      <c r="K274" s="59">
        <f t="shared" si="22"/>
        <v>10212.083333333332</v>
      </c>
    </row>
    <row r="275" spans="1:11" x14ac:dyDescent="0.2">
      <c r="A275" t="s">
        <v>1518</v>
      </c>
      <c r="B275" t="s">
        <v>1572</v>
      </c>
      <c r="C275" s="57">
        <f>VLOOKUP(A275,'Original vs Adjsuted Budget'!$B$1:$H$1098,6,FALSE)</f>
        <v>1400</v>
      </c>
      <c r="E275" s="59">
        <f t="shared" si="21"/>
        <v>-1400</v>
      </c>
      <c r="F275" s="57"/>
      <c r="G275" s="57">
        <f>VLOOKUP(A275,'Original vs Adjsuted Budget'!$B$1:$H$1098,7,FALSE)</f>
        <v>0</v>
      </c>
      <c r="I275" s="57">
        <f>VLOOKUP(A275,'Adjust Budget 1'!$B$8:$H$1107,7,FALSE)</f>
        <v>0</v>
      </c>
      <c r="K275" s="59">
        <f t="shared" si="22"/>
        <v>0</v>
      </c>
    </row>
    <row r="276" spans="1:11" x14ac:dyDescent="0.2">
      <c r="A276" t="s">
        <v>1519</v>
      </c>
      <c r="B276" t="s">
        <v>1572</v>
      </c>
      <c r="C276" s="57">
        <f>VLOOKUP(A276,'Original vs Adjsuted Budget'!$B$1:$H$1098,6,FALSE)</f>
        <v>510</v>
      </c>
      <c r="E276" s="59">
        <f t="shared" si="21"/>
        <v>-510</v>
      </c>
      <c r="F276" s="57"/>
      <c r="G276" s="57">
        <f>VLOOKUP(A276,'Original vs Adjsuted Budget'!$B$1:$H$1098,7,FALSE)</f>
        <v>0</v>
      </c>
      <c r="I276" s="57">
        <f>VLOOKUP(A276,'Adjust Budget 1'!$B$8:$H$1107,7,FALSE)</f>
        <v>0</v>
      </c>
      <c r="K276" s="59">
        <f t="shared" si="22"/>
        <v>0</v>
      </c>
    </row>
    <row r="277" spans="1:11" x14ac:dyDescent="0.2">
      <c r="A277" t="s">
        <v>1520</v>
      </c>
      <c r="B277" t="s">
        <v>1572</v>
      </c>
      <c r="C277" s="57">
        <f>VLOOKUP(A277,'Original vs Adjsuted Budget'!$B$1:$H$1098,6,FALSE)</f>
        <v>420</v>
      </c>
      <c r="E277" s="59">
        <f t="shared" si="21"/>
        <v>-420</v>
      </c>
      <c r="F277" s="57"/>
      <c r="G277" s="57">
        <f>VLOOKUP(A277,'Original vs Adjsuted Budget'!$B$1:$H$1098,7,FALSE)</f>
        <v>0</v>
      </c>
      <c r="I277" s="57">
        <f>VLOOKUP(A277,'Adjust Budget 1'!$B$8:$H$1107,7,FALSE)</f>
        <v>0</v>
      </c>
      <c r="K277" s="59">
        <f t="shared" si="22"/>
        <v>0</v>
      </c>
    </row>
    <row r="278" spans="1:11" x14ac:dyDescent="0.2">
      <c r="A278" t="s">
        <v>1521</v>
      </c>
      <c r="B278" t="s">
        <v>312</v>
      </c>
      <c r="C278" s="57">
        <f>VLOOKUP(A278,'Original vs Adjsuted Budget'!$B$1:$H$1098,6,FALSE)</f>
        <v>59390</v>
      </c>
      <c r="E278" s="59">
        <f t="shared" si="21"/>
        <v>-29390</v>
      </c>
      <c r="F278" s="57"/>
      <c r="G278" s="57">
        <f>VLOOKUP(A278,'Original vs Adjsuted Budget'!$B$1:$H$1098,7,FALSE)</f>
        <v>30000</v>
      </c>
      <c r="I278" s="57">
        <f>VLOOKUP(A278,'Adjust Budget 1'!$B$8:$H$1107,7,FALSE)</f>
        <v>12871.67</v>
      </c>
      <c r="K278" s="59">
        <f t="shared" si="22"/>
        <v>17128.330000000002</v>
      </c>
    </row>
    <row r="279" spans="1:11" x14ac:dyDescent="0.2">
      <c r="A279" t="s">
        <v>1522</v>
      </c>
      <c r="B279" t="s">
        <v>323</v>
      </c>
      <c r="C279" s="57">
        <f>VLOOKUP(A279,'Original vs Adjsuted Budget'!$B$1:$H$1098,6,FALSE)</f>
        <v>1000000</v>
      </c>
      <c r="E279" s="59">
        <f t="shared" si="21"/>
        <v>0</v>
      </c>
      <c r="F279" s="57"/>
      <c r="G279" s="57">
        <f>VLOOKUP(A279,'Original vs Adjsuted Budget'!$B$1:$H$1098,7,FALSE)</f>
        <v>1000000</v>
      </c>
      <c r="I279" s="57">
        <f>VLOOKUP(A279,'Adjust Budget 1'!$B$8:$H$1107,7,FALSE)</f>
        <v>0</v>
      </c>
      <c r="K279" s="59">
        <f t="shared" si="22"/>
        <v>1000000</v>
      </c>
    </row>
    <row r="280" spans="1:11" x14ac:dyDescent="0.2">
      <c r="A280" t="s">
        <v>1523</v>
      </c>
      <c r="B280" t="s">
        <v>325</v>
      </c>
      <c r="C280" s="57">
        <f>VLOOKUP(A280,'Original vs Adjsuted Budget'!$B$1:$H$1098,6,FALSE)</f>
        <v>119090</v>
      </c>
      <c r="E280" s="59">
        <f t="shared" si="21"/>
        <v>-105266.10666666666</v>
      </c>
      <c r="F280" s="57"/>
      <c r="G280" s="57">
        <f>VLOOKUP(A280,'Original vs Adjsuted Budget'!$B$1:$H$1098,7,FALSE)</f>
        <v>13823.893333333333</v>
      </c>
      <c r="I280" s="57">
        <f>VLOOKUP(A280,'Adjust Budget 1'!$B$8:$H$1107,7,FALSE)</f>
        <v>5183.96</v>
      </c>
      <c r="K280" s="59">
        <f t="shared" si="22"/>
        <v>8639.9333333333343</v>
      </c>
    </row>
    <row r="281" spans="1:11" x14ac:dyDescent="0.2">
      <c r="A281" t="s">
        <v>1524</v>
      </c>
      <c r="B281" t="s">
        <v>354</v>
      </c>
      <c r="C281" s="57">
        <f>VLOOKUP(A281,'Original vs Adjsuted Budget'!$B$1:$H$1098,6,FALSE)</f>
        <v>1000000</v>
      </c>
      <c r="E281" s="59">
        <f t="shared" si="21"/>
        <v>0</v>
      </c>
      <c r="F281" s="57"/>
      <c r="G281" s="76">
        <f>VLOOKUP(A281,'Original vs Adjsuted Budget'!$B$1:$H$1098,7,FALSE)</f>
        <v>1000000</v>
      </c>
      <c r="I281" s="57">
        <f>VLOOKUP(A281,'Adjust Budget 1'!$B$8:$H$1107,7,FALSE)</f>
        <v>0</v>
      </c>
      <c r="K281" s="59">
        <f t="shared" si="22"/>
        <v>1000000</v>
      </c>
    </row>
    <row r="282" spans="1:11" x14ac:dyDescent="0.2">
      <c r="A282" t="s">
        <v>1525</v>
      </c>
      <c r="B282" t="s">
        <v>355</v>
      </c>
      <c r="C282" s="57">
        <f>VLOOKUP(A282,'Original vs Adjsuted Budget'!$B$1:$H$1098,6,FALSE)</f>
        <v>582180</v>
      </c>
      <c r="E282" s="59">
        <f t="shared" si="21"/>
        <v>-572007.71200000006</v>
      </c>
      <c r="F282" s="57"/>
      <c r="G282" s="76">
        <f>VLOOKUP(A282,'Original vs Adjsuted Budget'!$B$1:$H$1098,7,FALSE)</f>
        <v>10172.287999999999</v>
      </c>
      <c r="I282" s="57">
        <f>VLOOKUP(A282,'Adjust Budget 1'!$B$8:$H$1107,7,FALSE)</f>
        <v>3178.84</v>
      </c>
      <c r="K282" s="59">
        <f t="shared" si="22"/>
        <v>6993.4479999999985</v>
      </c>
    </row>
    <row r="283" spans="1:11" x14ac:dyDescent="0.2">
      <c r="A283" t="s">
        <v>1526</v>
      </c>
      <c r="B283" t="s">
        <v>356</v>
      </c>
      <c r="C283" s="57">
        <f>VLOOKUP(A283,'Original vs Adjsuted Budget'!$B$1:$H$1098,6,FALSE)</f>
        <v>1000000</v>
      </c>
      <c r="E283" s="59">
        <f t="shared" si="21"/>
        <v>0</v>
      </c>
      <c r="F283" s="57"/>
      <c r="G283" s="76">
        <f>VLOOKUP(A283,'Original vs Adjsuted Budget'!$B$1:$H$1098,7,FALSE)</f>
        <v>1000000</v>
      </c>
      <c r="I283" s="57">
        <f>VLOOKUP(A283,'Adjust Budget 1'!$B$8:$H$1107,7,FALSE)</f>
        <v>0</v>
      </c>
      <c r="K283" s="59">
        <f t="shared" si="22"/>
        <v>1000000</v>
      </c>
    </row>
    <row r="284" spans="1:11" x14ac:dyDescent="0.2">
      <c r="A284" t="s">
        <v>1527</v>
      </c>
      <c r="B284" t="s">
        <v>3038</v>
      </c>
      <c r="C284" s="57">
        <f>VLOOKUP(A284,'Original vs Adjsuted Budget'!$B$1:$H$1098,6,FALSE)</f>
        <v>-20000000</v>
      </c>
      <c r="E284" s="59">
        <f t="shared" si="21"/>
        <v>0</v>
      </c>
      <c r="F284" s="57"/>
      <c r="G284" s="57">
        <f>VLOOKUP(A284,'Original vs Adjsuted Budget'!$B$1:$H$1098,7,FALSE)</f>
        <v>-20000000</v>
      </c>
      <c r="I284" s="57">
        <f>VLOOKUP(A284,'Adjust Budget 1'!$B$8:$H$1107,7,FALSE)</f>
        <v>0</v>
      </c>
      <c r="K284" s="59">
        <f t="shared" si="22"/>
        <v>-20000000</v>
      </c>
    </row>
    <row r="285" spans="1:11" x14ac:dyDescent="0.2">
      <c r="A285" t="s">
        <v>1528</v>
      </c>
      <c r="B285" t="s">
        <v>2906</v>
      </c>
      <c r="C285" s="57">
        <f>VLOOKUP(A285,'Original vs Adjsuted Budget'!$B$1:$H$1098,6,FALSE)</f>
        <v>-1818690</v>
      </c>
      <c r="E285" s="59">
        <f t="shared" si="21"/>
        <v>-1087069.46</v>
      </c>
      <c r="F285" s="57"/>
      <c r="G285" s="57">
        <f>VLOOKUP(A285,'Original vs Adjsuted Budget'!$B$1:$H$1098,7,FALSE)</f>
        <v>-2905759.46</v>
      </c>
      <c r="I285" s="57">
        <f>VLOOKUP(A285,'Adjust Budget 1'!$B$8:$H$1107,7,FALSE)</f>
        <v>0</v>
      </c>
      <c r="K285" s="59">
        <f t="shared" si="22"/>
        <v>-2905759.46</v>
      </c>
    </row>
    <row r="286" spans="1:11" x14ac:dyDescent="0.2">
      <c r="A286" t="s">
        <v>1529</v>
      </c>
      <c r="B286" t="s">
        <v>398</v>
      </c>
      <c r="C286" s="57">
        <f>VLOOKUP(A286,'Original vs Adjsuted Budget'!$B$1:$H$1098,6,FALSE)</f>
        <v>-1780867</v>
      </c>
      <c r="E286" s="59">
        <f t="shared" si="21"/>
        <v>0</v>
      </c>
      <c r="F286" s="57"/>
      <c r="G286" s="57">
        <f>VLOOKUP(A286,'Original vs Adjsuted Budget'!$B$1:$H$1098,7,FALSE)</f>
        <v>-1780867</v>
      </c>
      <c r="I286" s="57">
        <f>VLOOKUP(A286,'Adjust Budget 1'!$B$8:$H$1107,7,FALSE)</f>
        <v>0</v>
      </c>
      <c r="K286" s="59">
        <f t="shared" si="22"/>
        <v>-1780867</v>
      </c>
    </row>
    <row r="287" spans="1:11" x14ac:dyDescent="0.2">
      <c r="A287" t="s">
        <v>2512</v>
      </c>
      <c r="B287" t="s">
        <v>402</v>
      </c>
      <c r="C287" s="57">
        <f>VLOOKUP(A287,'Original vs Adjsuted Budget'!$B$1:$H$1098,6,FALSE)</f>
        <v>0</v>
      </c>
      <c r="E287" s="59">
        <f t="shared" si="21"/>
        <v>-69000</v>
      </c>
      <c r="F287" s="57"/>
      <c r="G287" s="57">
        <f>VLOOKUP(A287,'Original vs Adjsuted Budget'!$B$1:$H$1098,7,FALSE)</f>
        <v>-69000</v>
      </c>
      <c r="I287" s="57">
        <f>VLOOKUP(A287,'Adjust Budget 1'!$B$8:$H$1107,7,FALSE)</f>
        <v>0</v>
      </c>
      <c r="K287" s="59">
        <f t="shared" si="22"/>
        <v>-69000</v>
      </c>
    </row>
    <row r="288" spans="1:11" x14ac:dyDescent="0.2">
      <c r="A288" s="71"/>
      <c r="B288" s="71" t="s">
        <v>2908</v>
      </c>
      <c r="C288" s="72">
        <f>SUM(C246:C287)</f>
        <v>5123040</v>
      </c>
      <c r="D288" s="72">
        <f>SUM(D246:D287)</f>
        <v>0</v>
      </c>
      <c r="E288" s="72">
        <f>SUM(E246:E287)</f>
        <v>-1797298.0673333332</v>
      </c>
      <c r="F288" s="72"/>
      <c r="G288" s="72">
        <f t="shared" ref="G288" si="23">SUM(G246:G287)</f>
        <v>3325741.932666664</v>
      </c>
      <c r="I288" s="57"/>
    </row>
    <row r="289" spans="1:9" x14ac:dyDescent="0.2">
      <c r="A289" s="71">
        <v>1301</v>
      </c>
      <c r="B289" s="71" t="s">
        <v>2909</v>
      </c>
      <c r="C289" s="72"/>
      <c r="D289" s="72"/>
      <c r="E289" s="72"/>
      <c r="F289" s="72"/>
      <c r="G289" s="72"/>
      <c r="I289" s="57"/>
    </row>
  </sheetData>
  <sortState ref="A246:K287">
    <sortCondition ref="A246:A287"/>
  </sortState>
  <mergeCells count="2">
    <mergeCell ref="C1:G1"/>
    <mergeCell ref="B1:B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"/>
  <sheetViews>
    <sheetView zoomScale="75" zoomScaleNormal="75" workbookViewId="0">
      <selection activeCell="I83" sqref="I83"/>
    </sheetView>
  </sheetViews>
  <sheetFormatPr defaultRowHeight="14.25" x14ac:dyDescent="0.2"/>
  <cols>
    <col min="2" max="2" width="26.09765625" bestFit="1" customWidth="1"/>
    <col min="3" max="8" width="14.5" customWidth="1"/>
    <col min="9" max="9" width="10.8984375" bestFit="1" customWidth="1"/>
  </cols>
  <sheetData>
    <row r="1" spans="1:11" x14ac:dyDescent="0.2">
      <c r="C1" s="150" t="s">
        <v>3073</v>
      </c>
      <c r="D1" s="150"/>
      <c r="E1" s="150"/>
      <c r="F1" s="150" t="s">
        <v>3074</v>
      </c>
      <c r="G1" s="150"/>
      <c r="H1" s="150"/>
    </row>
    <row r="2" spans="1:11" ht="28.5" x14ac:dyDescent="0.2">
      <c r="C2" s="82" t="s">
        <v>2893</v>
      </c>
      <c r="D2" s="82" t="s">
        <v>2894</v>
      </c>
      <c r="E2" s="82" t="s">
        <v>3068</v>
      </c>
      <c r="F2" s="82" t="s">
        <v>3075</v>
      </c>
      <c r="G2" s="82" t="s">
        <v>3076</v>
      </c>
      <c r="H2" s="82" t="s">
        <v>3077</v>
      </c>
      <c r="I2" s="85" t="s">
        <v>3069</v>
      </c>
      <c r="J2" s="86" t="s">
        <v>3070</v>
      </c>
    </row>
    <row r="4" spans="1:11" x14ac:dyDescent="0.2">
      <c r="A4" t="s">
        <v>6</v>
      </c>
      <c r="B4" t="s">
        <v>1751</v>
      </c>
      <c r="C4" s="83">
        <f>VLOOKUP(A4,'Original vs Adjsuted Budget'!$D$1102:$H$1358,4,FALSE)</f>
        <v>33679520</v>
      </c>
      <c r="D4" s="83">
        <f>VLOOKUP(A4,'Original vs Adjsuted Budget'!$D$1102:$H$1358,5,FALSE)</f>
        <v>31486136.768400006</v>
      </c>
      <c r="E4" s="83">
        <f>D4</f>
        <v>31486136.768400006</v>
      </c>
      <c r="F4" s="83">
        <f>E4*103%</f>
        <v>32430720.871452007</v>
      </c>
      <c r="G4" s="83">
        <f>F4*103%</f>
        <v>33403642.497595567</v>
      </c>
      <c r="H4" s="83">
        <f>G4*103%</f>
        <v>34405751.772523433</v>
      </c>
      <c r="I4" s="83">
        <f>SUM(E4:E20)</f>
        <v>47362793.133200005</v>
      </c>
      <c r="J4" s="56">
        <f>I4/'Original vs Adjsuted Budget'!H1287</f>
        <v>0.25814024575064798</v>
      </c>
    </row>
    <row r="5" spans="1:11" x14ac:dyDescent="0.2">
      <c r="A5" t="s">
        <v>8</v>
      </c>
      <c r="B5" t="s">
        <v>1753</v>
      </c>
      <c r="C5" s="83">
        <f>VLOOKUP(A5,'Original vs Adjsuted Budget'!$D$1102:$H$1358,4,FALSE)</f>
        <v>532560</v>
      </c>
      <c r="D5" s="83">
        <f>VLOOKUP(A5,'Original vs Adjsuted Budget'!$D$1102:$H$1358,5,FALSE)</f>
        <v>532560</v>
      </c>
      <c r="E5" s="83">
        <f t="shared" ref="E5:E28" si="0">D5</f>
        <v>532560</v>
      </c>
      <c r="F5" s="83">
        <f t="shared" ref="F5:H5" si="1">E5*103%</f>
        <v>548536.80000000005</v>
      </c>
      <c r="G5" s="83">
        <f t="shared" si="1"/>
        <v>564992.9040000001</v>
      </c>
      <c r="H5" s="83">
        <f t="shared" si="1"/>
        <v>581942.69112000009</v>
      </c>
      <c r="I5" s="83"/>
      <c r="K5" s="56"/>
    </row>
    <row r="6" spans="1:11" x14ac:dyDescent="0.2">
      <c r="A6" t="s">
        <v>9</v>
      </c>
      <c r="B6" t="s">
        <v>1754</v>
      </c>
      <c r="C6" s="83">
        <f>VLOOKUP(A6,'Original vs Adjsuted Budget'!$D$1102:$H$1358,4,FALSE)</f>
        <v>2396550</v>
      </c>
      <c r="D6" s="83">
        <f>VLOOKUP(A6,'Original vs Adjsuted Budget'!$D$1102:$H$1358,5,FALSE)</f>
        <v>2160747.2369999997</v>
      </c>
      <c r="E6" s="83">
        <f t="shared" si="0"/>
        <v>2160747.2369999997</v>
      </c>
      <c r="F6" s="83">
        <f t="shared" ref="F6:H6" si="2">E6*103%</f>
        <v>2225569.65411</v>
      </c>
      <c r="G6" s="83">
        <f t="shared" si="2"/>
        <v>2292336.7437332999</v>
      </c>
      <c r="H6" s="83">
        <f t="shared" si="2"/>
        <v>2361106.846045299</v>
      </c>
      <c r="I6" s="83"/>
    </row>
    <row r="7" spans="1:11" x14ac:dyDescent="0.2">
      <c r="A7" t="s">
        <v>10</v>
      </c>
      <c r="B7" t="s">
        <v>1755</v>
      </c>
      <c r="C7" s="83">
        <f>VLOOKUP(A7,'Original vs Adjsuted Budget'!$D$1102:$H$1358,4,FALSE)</f>
        <v>55680</v>
      </c>
      <c r="D7" s="83">
        <f>VLOOKUP(A7,'Original vs Adjsuted Budget'!$D$1102:$H$1358,5,FALSE)</f>
        <v>51017.120000000003</v>
      </c>
      <c r="E7" s="83">
        <f t="shared" si="0"/>
        <v>51017.120000000003</v>
      </c>
      <c r="F7" s="83">
        <f t="shared" ref="F7:H7" si="3">E7*103%</f>
        <v>52547.633600000001</v>
      </c>
      <c r="G7" s="83">
        <f t="shared" si="3"/>
        <v>54124.062608</v>
      </c>
      <c r="H7" s="83">
        <f t="shared" si="3"/>
        <v>55747.784486240002</v>
      </c>
      <c r="I7" s="83"/>
    </row>
    <row r="8" spans="1:11" x14ac:dyDescent="0.2">
      <c r="A8" t="s">
        <v>11</v>
      </c>
      <c r="B8" t="s">
        <v>2356</v>
      </c>
      <c r="C8" s="83">
        <f>VLOOKUP(A8,'Original vs Adjsuted Budget'!$D$1102:$H$1358,4,FALSE)</f>
        <v>297220</v>
      </c>
      <c r="D8" s="83">
        <f>VLOOKUP(A8,'Original vs Adjsuted Budget'!$D$1102:$H$1358,5,FALSE)</f>
        <v>347045.27179999999</v>
      </c>
      <c r="E8" s="83">
        <f t="shared" si="0"/>
        <v>347045.27179999999</v>
      </c>
      <c r="F8" s="83">
        <f t="shared" ref="F8:H8" si="4">E8*103%</f>
        <v>357456.629954</v>
      </c>
      <c r="G8" s="83">
        <f t="shared" si="4"/>
        <v>368180.32885262003</v>
      </c>
      <c r="H8" s="83">
        <f t="shared" si="4"/>
        <v>379225.73871819867</v>
      </c>
      <c r="I8" s="83"/>
    </row>
    <row r="9" spans="1:11" x14ac:dyDescent="0.2">
      <c r="A9" t="s">
        <v>12</v>
      </c>
      <c r="B9" t="s">
        <v>1756</v>
      </c>
      <c r="C9" s="83">
        <f>VLOOKUP(A9,'Original vs Adjsuted Budget'!$D$1102:$H$1358,4,FALSE)</f>
        <v>33880</v>
      </c>
      <c r="D9" s="83">
        <f>VLOOKUP(A9,'Original vs Adjsuted Budget'!$D$1102:$H$1358,5,FALSE)</f>
        <v>67708.400200000004</v>
      </c>
      <c r="E9" s="83">
        <f t="shared" si="0"/>
        <v>67708.400200000004</v>
      </c>
      <c r="F9" s="83">
        <f t="shared" ref="F9:H9" si="5">E9*103%</f>
        <v>69739.652205999999</v>
      </c>
      <c r="G9" s="83">
        <f t="shared" si="5"/>
        <v>71831.841772180007</v>
      </c>
      <c r="H9" s="83">
        <f t="shared" si="5"/>
        <v>73986.797025345411</v>
      </c>
      <c r="I9" s="83"/>
    </row>
    <row r="10" spans="1:11" x14ac:dyDescent="0.2">
      <c r="A10" t="s">
        <v>13</v>
      </c>
      <c r="B10" t="s">
        <v>1757</v>
      </c>
      <c r="C10" s="83">
        <f>VLOOKUP(A10,'Original vs Adjsuted Budget'!$D$1102:$H$1358,4,FALSE)</f>
        <v>1239110</v>
      </c>
      <c r="D10" s="83">
        <f>VLOOKUP(A10,'Original vs Adjsuted Budget'!$D$1102:$H$1358,5,FALSE)</f>
        <v>1803029.2130000002</v>
      </c>
      <c r="E10" s="83">
        <f t="shared" si="0"/>
        <v>1803029.2130000002</v>
      </c>
      <c r="F10" s="83">
        <f t="shared" ref="F10:H10" si="6">E10*103%</f>
        <v>1857120.0893900003</v>
      </c>
      <c r="G10" s="83">
        <f t="shared" si="6"/>
        <v>1912833.6920717005</v>
      </c>
      <c r="H10" s="83">
        <f t="shared" si="6"/>
        <v>1970218.7028338516</v>
      </c>
      <c r="I10" s="83"/>
    </row>
    <row r="11" spans="1:11" x14ac:dyDescent="0.2">
      <c r="A11" t="s">
        <v>14</v>
      </c>
      <c r="B11" t="s">
        <v>1759</v>
      </c>
      <c r="C11" s="83">
        <f>VLOOKUP(A11,'Original vs Adjsuted Budget'!$D$1102:$H$1358,4,FALSE)</f>
        <v>423550</v>
      </c>
      <c r="D11" s="83">
        <f>VLOOKUP(A11,'Original vs Adjsuted Budget'!$D$1102:$H$1358,5,FALSE)</f>
        <v>94744.625599999999</v>
      </c>
      <c r="E11" s="83">
        <f t="shared" si="0"/>
        <v>94744.625599999999</v>
      </c>
      <c r="F11" s="83">
        <f t="shared" ref="F11:H11" si="7">E11*103%</f>
        <v>97586.964368000001</v>
      </c>
      <c r="G11" s="83">
        <f t="shared" si="7"/>
        <v>100514.57329904</v>
      </c>
      <c r="H11" s="83">
        <f t="shared" si="7"/>
        <v>103530.01049801121</v>
      </c>
      <c r="I11" s="83"/>
    </row>
    <row r="12" spans="1:11" x14ac:dyDescent="0.2">
      <c r="A12" t="s">
        <v>15</v>
      </c>
      <c r="B12" t="s">
        <v>1959</v>
      </c>
      <c r="C12" s="83">
        <f>VLOOKUP(A12,'Original vs Adjsuted Budget'!$D$1102:$H$1358,4,FALSE)</f>
        <v>0</v>
      </c>
      <c r="D12" s="83">
        <f>VLOOKUP(A12,'Original vs Adjsuted Budget'!$D$1102:$H$1358,5,FALSE)</f>
        <v>234092.54800000001</v>
      </c>
      <c r="E12" s="83">
        <f t="shared" si="0"/>
        <v>234092.54800000001</v>
      </c>
      <c r="F12" s="83">
        <f t="shared" ref="F12:H12" si="8">E12*103%</f>
        <v>241115.32444000003</v>
      </c>
      <c r="G12" s="83">
        <f t="shared" si="8"/>
        <v>248348.78417320002</v>
      </c>
      <c r="H12" s="83">
        <f t="shared" si="8"/>
        <v>255799.24769839604</v>
      </c>
      <c r="I12" s="83"/>
    </row>
    <row r="13" spans="1:11" x14ac:dyDescent="0.2">
      <c r="A13" t="s">
        <v>16</v>
      </c>
      <c r="B13" t="s">
        <v>1760</v>
      </c>
      <c r="C13" s="83">
        <f>VLOOKUP(A13,'Original vs Adjsuted Budget'!$D$1102:$H$1358,4,FALSE)</f>
        <v>2125260</v>
      </c>
      <c r="D13" s="83">
        <f>VLOOKUP(A13,'Original vs Adjsuted Budget'!$D$1102:$H$1358,5,FALSE)</f>
        <v>1712313.6</v>
      </c>
      <c r="E13" s="83">
        <f t="shared" si="0"/>
        <v>1712313.6</v>
      </c>
      <c r="F13" s="83">
        <f t="shared" ref="F13:H13" si="9">E13*103%</f>
        <v>1763683.0080000001</v>
      </c>
      <c r="G13" s="83">
        <f t="shared" si="9"/>
        <v>1816593.4982400001</v>
      </c>
      <c r="H13" s="83">
        <f t="shared" si="9"/>
        <v>1871091.3031872001</v>
      </c>
      <c r="I13" s="83"/>
    </row>
    <row r="14" spans="1:11" x14ac:dyDescent="0.2">
      <c r="A14" t="s">
        <v>17</v>
      </c>
      <c r="B14" t="s">
        <v>1761</v>
      </c>
      <c r="C14" s="83">
        <f>VLOOKUP(A14,'Original vs Adjsuted Budget'!$D$1102:$H$1358,4,FALSE)</f>
        <v>40410</v>
      </c>
      <c r="D14" s="83">
        <f>VLOOKUP(A14,'Original vs Adjsuted Budget'!$D$1102:$H$1358,5,FALSE)</f>
        <v>23050.119000000002</v>
      </c>
      <c r="E14" s="83">
        <f t="shared" si="0"/>
        <v>23050.119000000002</v>
      </c>
      <c r="F14" s="83">
        <f t="shared" ref="F14:H14" si="10">E14*103%</f>
        <v>23741.622570000003</v>
      </c>
      <c r="G14" s="83">
        <f t="shared" si="10"/>
        <v>24453.871247100004</v>
      </c>
      <c r="H14" s="83">
        <f t="shared" si="10"/>
        <v>25187.487384513006</v>
      </c>
      <c r="I14" s="83"/>
    </row>
    <row r="15" spans="1:11" x14ac:dyDescent="0.2">
      <c r="A15" t="s">
        <v>18</v>
      </c>
      <c r="B15" t="s">
        <v>1762</v>
      </c>
      <c r="C15" s="83">
        <f>VLOOKUP(A15,'Original vs Adjsuted Budget'!$D$1102:$H$1358,4,FALSE)</f>
        <v>359060</v>
      </c>
      <c r="D15" s="83">
        <f>VLOOKUP(A15,'Original vs Adjsuted Budget'!$D$1102:$H$1358,5,FALSE)</f>
        <v>383839.69300000003</v>
      </c>
      <c r="E15" s="83">
        <f t="shared" si="0"/>
        <v>383839.69300000003</v>
      </c>
      <c r="F15" s="83">
        <f t="shared" ref="F15:H15" si="11">E15*103%</f>
        <v>395354.88379000005</v>
      </c>
      <c r="G15" s="83">
        <f t="shared" si="11"/>
        <v>407215.53030370007</v>
      </c>
      <c r="H15" s="83">
        <f t="shared" si="11"/>
        <v>419431.99621281109</v>
      </c>
      <c r="I15" s="83"/>
    </row>
    <row r="16" spans="1:11" x14ac:dyDescent="0.2">
      <c r="A16" t="s">
        <v>19</v>
      </c>
      <c r="B16" t="s">
        <v>1764</v>
      </c>
      <c r="C16" s="83">
        <f>VLOOKUP(A16,'Original vs Adjsuted Budget'!$D$1102:$H$1358,4,FALSE)</f>
        <v>0</v>
      </c>
      <c r="D16" s="83">
        <f>VLOOKUP(A16,'Original vs Adjsuted Budget'!$D$1102:$H$1358,5,FALSE)</f>
        <v>0</v>
      </c>
      <c r="E16" s="83">
        <f t="shared" si="0"/>
        <v>0</v>
      </c>
      <c r="F16" s="83">
        <f t="shared" ref="F16:H16" si="12">E16*103%</f>
        <v>0</v>
      </c>
      <c r="G16" s="83">
        <f t="shared" si="12"/>
        <v>0</v>
      </c>
      <c r="H16" s="83">
        <f t="shared" si="12"/>
        <v>0</v>
      </c>
      <c r="I16" s="83"/>
    </row>
    <row r="17" spans="1:9" x14ac:dyDescent="0.2">
      <c r="A17" t="s">
        <v>2836</v>
      </c>
      <c r="B17" t="s">
        <v>1765</v>
      </c>
      <c r="C17" s="83">
        <f>VLOOKUP(A17,'Original vs Adjsuted Budget'!$D$1102:$H$1358,4,FALSE)</f>
        <v>0</v>
      </c>
      <c r="D17" s="83">
        <f>VLOOKUP(A17,'Original vs Adjsuted Budget'!$D$1102:$H$1358,5,FALSE)</f>
        <v>331280</v>
      </c>
      <c r="E17" s="83">
        <f t="shared" si="0"/>
        <v>331280</v>
      </c>
      <c r="F17" s="83">
        <f t="shared" ref="F17:H17" si="13">E17*103%</f>
        <v>341218.4</v>
      </c>
      <c r="G17" s="83">
        <f t="shared" si="13"/>
        <v>351454.95200000005</v>
      </c>
      <c r="H17" s="83">
        <f t="shared" si="13"/>
        <v>361998.60056000005</v>
      </c>
      <c r="I17" s="83"/>
    </row>
    <row r="18" spans="1:9" x14ac:dyDescent="0.2">
      <c r="A18" t="s">
        <v>20</v>
      </c>
      <c r="B18" t="s">
        <v>1766</v>
      </c>
      <c r="C18" s="83">
        <f>VLOOKUP(A18,'Original vs Adjsuted Budget'!$D$1102:$H$1358,4,FALSE)</f>
        <v>1781980</v>
      </c>
      <c r="D18" s="83">
        <f>VLOOKUP(A18,'Original vs Adjsuted Budget'!$D$1102:$H$1358,5,FALSE)</f>
        <v>1986060.263</v>
      </c>
      <c r="E18" s="83">
        <f t="shared" si="0"/>
        <v>1986060.263</v>
      </c>
      <c r="F18" s="83">
        <f t="shared" ref="F18:H18" si="14">E18*103%</f>
        <v>2045642.0708900001</v>
      </c>
      <c r="G18" s="83">
        <f t="shared" si="14"/>
        <v>2107011.3330167001</v>
      </c>
      <c r="H18" s="83">
        <f t="shared" si="14"/>
        <v>2170221.6730072014</v>
      </c>
      <c r="I18" s="83"/>
    </row>
    <row r="19" spans="1:9" x14ac:dyDescent="0.2">
      <c r="A19" t="s">
        <v>21</v>
      </c>
      <c r="B19" t="s">
        <v>1767</v>
      </c>
      <c r="C19" s="83">
        <f>VLOOKUP(A19,'Original vs Adjsuted Budget'!$D$1102:$H$1358,4,FALSE)</f>
        <v>5228670</v>
      </c>
      <c r="D19" s="83">
        <f>VLOOKUP(A19,'Original vs Adjsuted Budget'!$D$1102:$H$1358,5,FALSE)</f>
        <v>5821652.2210000008</v>
      </c>
      <c r="E19" s="83">
        <f t="shared" si="0"/>
        <v>5821652.2210000008</v>
      </c>
      <c r="F19" s="83">
        <f t="shared" ref="F19:H19" si="15">E19*103%</f>
        <v>5996301.7876300011</v>
      </c>
      <c r="G19" s="83">
        <f t="shared" si="15"/>
        <v>6176190.8412589012</v>
      </c>
      <c r="H19" s="83">
        <f t="shared" si="15"/>
        <v>6361476.5664966684</v>
      </c>
      <c r="I19" s="83"/>
    </row>
    <row r="20" spans="1:9" x14ac:dyDescent="0.2">
      <c r="A20" t="s">
        <v>22</v>
      </c>
      <c r="B20" t="s">
        <v>1768</v>
      </c>
      <c r="C20" s="83">
        <f>VLOOKUP(A20,'Original vs Adjsuted Budget'!$D$1102:$H$1358,4,FALSE)</f>
        <v>337150</v>
      </c>
      <c r="D20" s="83">
        <f>VLOOKUP(A20,'Original vs Adjsuted Budget'!$D$1102:$H$1358,5,FALSE)</f>
        <v>327516.05319999997</v>
      </c>
      <c r="E20" s="83">
        <f t="shared" si="0"/>
        <v>327516.05319999997</v>
      </c>
      <c r="F20" s="83">
        <f t="shared" ref="F20:H20" si="16">E20*103%</f>
        <v>337341.53479599999</v>
      </c>
      <c r="G20" s="83">
        <f t="shared" si="16"/>
        <v>347461.78083988</v>
      </c>
      <c r="H20" s="83">
        <f t="shared" si="16"/>
        <v>357885.63426507643</v>
      </c>
      <c r="I20" s="83"/>
    </row>
    <row r="21" spans="1:9" x14ac:dyDescent="0.2">
      <c r="A21" t="s">
        <v>23</v>
      </c>
      <c r="B21" t="s">
        <v>2050</v>
      </c>
      <c r="C21" s="83">
        <f>VLOOKUP(A21,'Original vs Adjsuted Budget'!$D$1102:$H$1358,4,FALSE)</f>
        <v>0</v>
      </c>
      <c r="D21" s="83">
        <f>VLOOKUP(A21,'Original vs Adjsuted Budget'!$D$1102:$H$1358,5,FALSE)</f>
        <v>0</v>
      </c>
      <c r="E21" s="83">
        <f t="shared" si="0"/>
        <v>0</v>
      </c>
      <c r="F21" s="83">
        <f t="shared" ref="F21:H21" si="17">E21*103%</f>
        <v>0</v>
      </c>
      <c r="G21" s="83">
        <f t="shared" si="17"/>
        <v>0</v>
      </c>
      <c r="H21" s="83">
        <f t="shared" si="17"/>
        <v>0</v>
      </c>
      <c r="I21" s="83"/>
    </row>
    <row r="22" spans="1:9" x14ac:dyDescent="0.2">
      <c r="A22" t="s">
        <v>24</v>
      </c>
      <c r="B22" t="s">
        <v>1769</v>
      </c>
      <c r="C22" s="83">
        <f>VLOOKUP(A22,'Original vs Adjsuted Budget'!$D$1102:$H$1358,4,FALSE)</f>
        <v>2159460</v>
      </c>
      <c r="D22" s="83">
        <f>VLOOKUP(A22,'Original vs Adjsuted Budget'!$D$1102:$H$1358,5,FALSE)</f>
        <v>1978591.9440000001</v>
      </c>
      <c r="E22" s="83">
        <f t="shared" si="0"/>
        <v>1978591.9440000001</v>
      </c>
      <c r="F22" s="83">
        <f t="shared" ref="F22:H22" si="18">E22*103%</f>
        <v>2037949.7023200002</v>
      </c>
      <c r="G22" s="83">
        <f t="shared" si="18"/>
        <v>2099088.1933896001</v>
      </c>
      <c r="H22" s="83">
        <f t="shared" si="18"/>
        <v>2162060.8391912882</v>
      </c>
      <c r="I22" s="83">
        <f>SUM(E22:E28)</f>
        <v>2986379.9279999998</v>
      </c>
    </row>
    <row r="23" spans="1:9" x14ac:dyDescent="0.2">
      <c r="A23" t="s">
        <v>25</v>
      </c>
      <c r="B23" t="s">
        <v>1568</v>
      </c>
      <c r="C23" s="83">
        <f>VLOOKUP(A23,'Original vs Adjsuted Budget'!$D$1102:$H$1358,4,FALSE)</f>
        <v>158620</v>
      </c>
      <c r="D23" s="83">
        <f>VLOOKUP(A23,'Original vs Adjsuted Budget'!$D$1102:$H$1358,5,FALSE)</f>
        <v>151023.6</v>
      </c>
      <c r="E23" s="83">
        <f t="shared" si="0"/>
        <v>151023.6</v>
      </c>
      <c r="F23" s="83">
        <f t="shared" ref="F23:H23" si="19">E23*103%</f>
        <v>155554.30800000002</v>
      </c>
      <c r="G23" s="83">
        <f t="shared" si="19"/>
        <v>160220.93724000003</v>
      </c>
      <c r="H23" s="83">
        <f t="shared" si="19"/>
        <v>165027.56535720004</v>
      </c>
      <c r="I23" s="83"/>
    </row>
    <row r="24" spans="1:9" x14ac:dyDescent="0.2">
      <c r="A24" t="s">
        <v>26</v>
      </c>
      <c r="B24" t="s">
        <v>1569</v>
      </c>
      <c r="C24" s="83">
        <f>VLOOKUP(A24,'Original vs Adjsuted Budget'!$D$1102:$H$1358,4,FALSE)</f>
        <v>400000</v>
      </c>
      <c r="D24" s="83">
        <f>VLOOKUP(A24,'Original vs Adjsuted Budget'!$D$1102:$H$1358,5,FALSE)</f>
        <v>421271.04600000003</v>
      </c>
      <c r="E24" s="83">
        <f t="shared" si="0"/>
        <v>421271.04600000003</v>
      </c>
      <c r="F24" s="83">
        <f t="shared" ref="F24:H24" si="20">E24*103%</f>
        <v>433909.17738000007</v>
      </c>
      <c r="G24" s="83">
        <f t="shared" si="20"/>
        <v>446926.45270140009</v>
      </c>
      <c r="H24" s="83">
        <f t="shared" si="20"/>
        <v>460334.24628244212</v>
      </c>
      <c r="I24" s="83"/>
    </row>
    <row r="25" spans="1:9" x14ac:dyDescent="0.2">
      <c r="A25" t="s">
        <v>27</v>
      </c>
      <c r="B25" t="s">
        <v>1770</v>
      </c>
      <c r="C25" s="83">
        <f>VLOOKUP(A25,'Original vs Adjsuted Budget'!$D$1102:$H$1358,4,FALSE)</f>
        <v>27360</v>
      </c>
      <c r="D25" s="83">
        <f>VLOOKUP(A25,'Original vs Adjsuted Budget'!$D$1102:$H$1358,5,FALSE)</f>
        <v>26884.745999999999</v>
      </c>
      <c r="E25" s="83">
        <f t="shared" si="0"/>
        <v>26884.745999999999</v>
      </c>
      <c r="F25" s="83">
        <f t="shared" ref="F25:H25" si="21">E25*103%</f>
        <v>27691.288379999998</v>
      </c>
      <c r="G25" s="83">
        <f t="shared" si="21"/>
        <v>28522.027031399997</v>
      </c>
      <c r="H25" s="83">
        <f t="shared" si="21"/>
        <v>29377.687842341998</v>
      </c>
      <c r="I25" s="83"/>
    </row>
    <row r="26" spans="1:9" x14ac:dyDescent="0.2">
      <c r="A26" t="s">
        <v>28</v>
      </c>
      <c r="B26" t="s">
        <v>1771</v>
      </c>
      <c r="C26" s="83">
        <f>VLOOKUP(A26,'Original vs Adjsuted Budget'!$D$1102:$H$1358,4,FALSE)</f>
        <v>47680</v>
      </c>
      <c r="D26" s="83">
        <f>VLOOKUP(A26,'Original vs Adjsuted Budget'!$D$1102:$H$1358,5,FALSE)</f>
        <v>66320.813999999998</v>
      </c>
      <c r="E26" s="83">
        <f t="shared" si="0"/>
        <v>66320.813999999998</v>
      </c>
      <c r="F26" s="83">
        <f t="shared" ref="F26:H26" si="22">E26*103%</f>
        <v>68310.438420000006</v>
      </c>
      <c r="G26" s="83">
        <f t="shared" si="22"/>
        <v>70359.751572600013</v>
      </c>
      <c r="H26" s="83">
        <f t="shared" si="22"/>
        <v>72470.544119778016</v>
      </c>
      <c r="I26" s="83"/>
    </row>
    <row r="27" spans="1:9" x14ac:dyDescent="0.2">
      <c r="A27" t="s">
        <v>29</v>
      </c>
      <c r="B27" t="s">
        <v>1772</v>
      </c>
      <c r="C27" s="83">
        <f>VLOOKUP(A27,'Original vs Adjsuted Budget'!$D$1102:$H$1358,4,FALSE)</f>
        <v>170040</v>
      </c>
      <c r="D27" s="83">
        <f>VLOOKUP(A27,'Original vs Adjsuted Budget'!$D$1102:$H$1358,5,FALSE)</f>
        <v>183616.986</v>
      </c>
      <c r="E27" s="83">
        <f t="shared" si="0"/>
        <v>183616.986</v>
      </c>
      <c r="F27" s="83">
        <f t="shared" ref="F27:H27" si="23">E27*103%</f>
        <v>189125.49558000002</v>
      </c>
      <c r="G27" s="83">
        <f t="shared" si="23"/>
        <v>194799.26044740001</v>
      </c>
      <c r="H27" s="83">
        <f t="shared" si="23"/>
        <v>200643.23826082202</v>
      </c>
      <c r="I27" s="83"/>
    </row>
    <row r="28" spans="1:9" x14ac:dyDescent="0.2">
      <c r="A28" t="s">
        <v>2837</v>
      </c>
      <c r="B28" t="s">
        <v>1570</v>
      </c>
      <c r="C28" s="83">
        <f>VLOOKUP(A28,'Original vs Adjsuted Budget'!$D$1102:$H$1358,4,FALSE)</f>
        <v>0</v>
      </c>
      <c r="D28" s="83">
        <f>VLOOKUP(A28,'Original vs Adjsuted Budget'!$D$1102:$H$1358,5,FALSE)</f>
        <v>158670.79200000002</v>
      </c>
      <c r="E28" s="83">
        <f t="shared" si="0"/>
        <v>158670.79200000002</v>
      </c>
      <c r="F28" s="83">
        <f t="shared" ref="F28:H28" si="24">E28*103%</f>
        <v>163430.91576000003</v>
      </c>
      <c r="G28" s="83">
        <f t="shared" si="24"/>
        <v>168333.84323280005</v>
      </c>
      <c r="H28" s="83">
        <f t="shared" si="24"/>
        <v>173383.85852978405</v>
      </c>
      <c r="I28" s="83"/>
    </row>
    <row r="29" spans="1:9" ht="15" thickBot="1" x14ac:dyDescent="0.25">
      <c r="C29" s="87">
        <f>SUM(C4:C28)</f>
        <v>51493760</v>
      </c>
      <c r="D29" s="87">
        <f t="shared" ref="D29:H29" si="25">SUM(D4:D28)</f>
        <v>50349173.061200008</v>
      </c>
      <c r="E29" s="87">
        <f t="shared" si="25"/>
        <v>50349173.061200008</v>
      </c>
      <c r="F29" s="87">
        <f t="shared" si="25"/>
        <v>51859648.253036022</v>
      </c>
      <c r="G29" s="87">
        <f t="shared" si="25"/>
        <v>53415437.700627096</v>
      </c>
      <c r="H29" s="87">
        <f t="shared" si="25"/>
        <v>55017900.831645906</v>
      </c>
      <c r="I29" s="83"/>
    </row>
    <row r="30" spans="1:9" ht="15" thickTop="1" x14ac:dyDescent="0.2">
      <c r="C30" s="83"/>
      <c r="D30" s="83"/>
      <c r="E30" s="83"/>
      <c r="F30" s="83"/>
      <c r="G30" s="83"/>
      <c r="H30" s="83"/>
      <c r="I30" s="83"/>
    </row>
    <row r="31" spans="1:9" x14ac:dyDescent="0.2">
      <c r="C31" s="83"/>
      <c r="D31" s="83"/>
      <c r="E31" s="83"/>
      <c r="F31" s="83"/>
      <c r="G31" s="83"/>
      <c r="H31" s="83"/>
      <c r="I31" s="83"/>
    </row>
    <row r="32" spans="1:9" x14ac:dyDescent="0.2">
      <c r="C32" s="150" t="s">
        <v>3073</v>
      </c>
      <c r="D32" s="150"/>
      <c r="E32" s="150"/>
      <c r="F32" s="150" t="s">
        <v>3074</v>
      </c>
      <c r="G32" s="150"/>
      <c r="H32" s="150"/>
      <c r="I32" s="83"/>
    </row>
    <row r="33" spans="1:9" ht="28.5" x14ac:dyDescent="0.2">
      <c r="C33" s="82" t="s">
        <v>2893</v>
      </c>
      <c r="D33" s="82" t="s">
        <v>2894</v>
      </c>
      <c r="E33" s="82" t="s">
        <v>3068</v>
      </c>
      <c r="F33" s="82" t="s">
        <v>3075</v>
      </c>
      <c r="G33" s="82" t="s">
        <v>3076</v>
      </c>
      <c r="H33" s="82" t="s">
        <v>3077</v>
      </c>
      <c r="I33" s="85" t="s">
        <v>3069</v>
      </c>
    </row>
    <row r="34" spans="1:9" x14ac:dyDescent="0.2">
      <c r="C34" s="83"/>
      <c r="D34" s="83"/>
      <c r="E34" s="83"/>
      <c r="F34" s="83"/>
      <c r="G34" s="83"/>
      <c r="H34" s="83"/>
      <c r="I34" s="83"/>
    </row>
    <row r="35" spans="1:9" x14ac:dyDescent="0.2">
      <c r="A35" t="s">
        <v>129</v>
      </c>
      <c r="B35" t="s">
        <v>2224</v>
      </c>
      <c r="C35" s="83">
        <f>VLOOKUP(A35,'Original vs Adjsuted Budget'!$D$1102:$H$1358,4,FALSE)</f>
        <v>0</v>
      </c>
      <c r="D35" s="83">
        <f>VLOOKUP(A35,'Original vs Adjsuted Budget'!$D$1102:$H$1358,5,FALSE)</f>
        <v>0</v>
      </c>
      <c r="E35" s="83">
        <f>D35</f>
        <v>0</v>
      </c>
      <c r="F35" s="83">
        <f>E35*103%</f>
        <v>0</v>
      </c>
      <c r="G35" s="83">
        <f>F35*103%</f>
        <v>0</v>
      </c>
      <c r="H35" s="83">
        <f>G35*103%</f>
        <v>0</v>
      </c>
      <c r="I35" s="83">
        <f>SUM(E35:E54)</f>
        <v>5097522.1439999994</v>
      </c>
    </row>
    <row r="36" spans="1:9" x14ac:dyDescent="0.2">
      <c r="A36" t="s">
        <v>130</v>
      </c>
      <c r="B36" t="s">
        <v>1740</v>
      </c>
      <c r="C36" s="83">
        <f>VLOOKUP(A36,'Original vs Adjsuted Budget'!$D$1102:$H$1358,4,FALSE)</f>
        <v>1405780</v>
      </c>
      <c r="D36" s="83">
        <f>VLOOKUP(A36,'Original vs Adjsuted Budget'!$D$1102:$H$1358,5,FALSE)</f>
        <v>725374.04799999995</v>
      </c>
      <c r="E36" s="83">
        <f t="shared" ref="E36:E54" si="26">D36</f>
        <v>725374.04799999995</v>
      </c>
      <c r="F36" s="83">
        <f t="shared" ref="F36:H36" si="27">E36*103%</f>
        <v>747135.26943999995</v>
      </c>
      <c r="G36" s="83">
        <f t="shared" si="27"/>
        <v>769549.32752319996</v>
      </c>
      <c r="H36" s="83">
        <f t="shared" si="27"/>
        <v>792635.80734889593</v>
      </c>
      <c r="I36" s="83"/>
    </row>
    <row r="37" spans="1:9" x14ac:dyDescent="0.2">
      <c r="A37" t="s">
        <v>131</v>
      </c>
      <c r="B37" t="s">
        <v>2120</v>
      </c>
      <c r="C37" s="83">
        <f>VLOOKUP(A37,'Original vs Adjsuted Budget'!$D$1102:$H$1358,4,FALSE)</f>
        <v>442210</v>
      </c>
      <c r="D37" s="83">
        <f>VLOOKUP(A37,'Original vs Adjsuted Budget'!$D$1102:$H$1358,5,FALSE)</f>
        <v>80954.87999999999</v>
      </c>
      <c r="E37" s="83">
        <f t="shared" si="26"/>
        <v>80954.87999999999</v>
      </c>
      <c r="F37" s="83">
        <f t="shared" ref="F37:H37" si="28">E37*103%</f>
        <v>83383.526399999988</v>
      </c>
      <c r="G37" s="83">
        <f t="shared" si="28"/>
        <v>85885.032191999984</v>
      </c>
      <c r="H37" s="83">
        <f t="shared" si="28"/>
        <v>88461.583157759989</v>
      </c>
      <c r="I37" s="83"/>
    </row>
    <row r="38" spans="1:9" x14ac:dyDescent="0.2">
      <c r="A38" t="s">
        <v>132</v>
      </c>
      <c r="B38" t="s">
        <v>1573</v>
      </c>
      <c r="C38" s="83">
        <f>VLOOKUP(A38,'Original vs Adjsuted Budget'!$D$1102:$H$1358,4,FALSE)</f>
        <v>30700</v>
      </c>
      <c r="D38" s="83">
        <f>VLOOKUP(A38,'Original vs Adjsuted Budget'!$D$1102:$H$1358,5,FALSE)</f>
        <v>2960.864</v>
      </c>
      <c r="E38" s="83">
        <f t="shared" si="26"/>
        <v>2960.864</v>
      </c>
      <c r="F38" s="83">
        <f t="shared" ref="F38:H38" si="29">E38*103%</f>
        <v>3049.6899200000003</v>
      </c>
      <c r="G38" s="83">
        <f t="shared" si="29"/>
        <v>3141.1806176000005</v>
      </c>
      <c r="H38" s="83">
        <f t="shared" si="29"/>
        <v>3235.4160361280005</v>
      </c>
      <c r="I38" s="83"/>
    </row>
    <row r="39" spans="1:9" x14ac:dyDescent="0.2">
      <c r="A39" t="s">
        <v>133</v>
      </c>
      <c r="B39" t="s">
        <v>1734</v>
      </c>
      <c r="C39" s="83">
        <f>VLOOKUP(A39,'Original vs Adjsuted Budget'!$D$1102:$H$1358,4,FALSE)</f>
        <v>275390</v>
      </c>
      <c r="D39" s="83">
        <f>VLOOKUP(A39,'Original vs Adjsuted Budget'!$D$1102:$H$1358,5,FALSE)</f>
        <v>135477.76000000001</v>
      </c>
      <c r="E39" s="83">
        <f t="shared" si="26"/>
        <v>135477.76000000001</v>
      </c>
      <c r="F39" s="83">
        <f t="shared" ref="F39:H39" si="30">E39*103%</f>
        <v>139542.09280000001</v>
      </c>
      <c r="G39" s="83">
        <f t="shared" si="30"/>
        <v>143728.355584</v>
      </c>
      <c r="H39" s="83">
        <f t="shared" si="30"/>
        <v>148040.20625151999</v>
      </c>
      <c r="I39" s="83"/>
    </row>
    <row r="40" spans="1:9" x14ac:dyDescent="0.2">
      <c r="A40" t="s">
        <v>134</v>
      </c>
      <c r="B40" t="s">
        <v>1716</v>
      </c>
      <c r="C40" s="83">
        <f>VLOOKUP(A40,'Original vs Adjsuted Budget'!$D$1102:$H$1358,4,FALSE)</f>
        <v>1260</v>
      </c>
      <c r="D40" s="83">
        <f>VLOOKUP(A40,'Original vs Adjsuted Budget'!$D$1102:$H$1358,5,FALSE)</f>
        <v>0</v>
      </c>
      <c r="E40" s="83">
        <f t="shared" si="26"/>
        <v>0</v>
      </c>
      <c r="F40" s="83">
        <f t="shared" ref="F40:H40" si="31">E40*103%</f>
        <v>0</v>
      </c>
      <c r="G40" s="83">
        <f t="shared" si="31"/>
        <v>0</v>
      </c>
      <c r="H40" s="83">
        <f t="shared" si="31"/>
        <v>0</v>
      </c>
      <c r="I40" s="83"/>
    </row>
    <row r="41" spans="1:9" x14ac:dyDescent="0.2">
      <c r="A41" t="s">
        <v>135</v>
      </c>
      <c r="B41" t="s">
        <v>2480</v>
      </c>
      <c r="C41" s="83">
        <f>VLOOKUP(A41,'Original vs Adjsuted Budget'!$D$1102:$H$1358,4,FALSE)</f>
        <v>0</v>
      </c>
      <c r="D41" s="83">
        <f>VLOOKUP(A41,'Original vs Adjsuted Budget'!$D$1102:$H$1358,5,FALSE)</f>
        <v>600.38400000000001</v>
      </c>
      <c r="E41" s="83">
        <f t="shared" si="26"/>
        <v>600.38400000000001</v>
      </c>
      <c r="F41" s="83">
        <f t="shared" ref="F41:H41" si="32">E41*103%</f>
        <v>618.39552000000003</v>
      </c>
      <c r="G41" s="83">
        <f t="shared" si="32"/>
        <v>636.94738560000008</v>
      </c>
      <c r="H41" s="83">
        <f t="shared" si="32"/>
        <v>656.05580716800011</v>
      </c>
      <c r="I41" s="83"/>
    </row>
    <row r="42" spans="1:9" x14ac:dyDescent="0.2">
      <c r="A42" t="s">
        <v>136</v>
      </c>
      <c r="B42" t="s">
        <v>1737</v>
      </c>
      <c r="C42" s="83">
        <f>VLOOKUP(A42,'Original vs Adjsuted Budget'!$D$1102:$H$1358,4,FALSE)</f>
        <v>446010</v>
      </c>
      <c r="D42" s="83">
        <f>VLOOKUP(A42,'Original vs Adjsuted Budget'!$D$1102:$H$1358,5,FALSE)</f>
        <v>234713.60000000001</v>
      </c>
      <c r="E42" s="83">
        <f t="shared" si="26"/>
        <v>234713.60000000001</v>
      </c>
      <c r="F42" s="83">
        <f t="shared" ref="F42:H42" si="33">E42*103%</f>
        <v>241755.008</v>
      </c>
      <c r="G42" s="83">
        <f t="shared" si="33"/>
        <v>249007.65824000002</v>
      </c>
      <c r="H42" s="83">
        <f t="shared" si="33"/>
        <v>256477.88798720003</v>
      </c>
      <c r="I42" s="83"/>
    </row>
    <row r="43" spans="1:9" x14ac:dyDescent="0.2">
      <c r="A43" t="s">
        <v>137</v>
      </c>
      <c r="B43" t="s">
        <v>1728</v>
      </c>
      <c r="C43" s="83">
        <f>VLOOKUP(A43,'Original vs Adjsuted Budget'!$D$1102:$H$1358,4,FALSE)</f>
        <v>967210</v>
      </c>
      <c r="D43" s="83">
        <f>VLOOKUP(A43,'Original vs Adjsuted Budget'!$D$1102:$H$1358,5,FALSE)</f>
        <v>577295.26399999997</v>
      </c>
      <c r="E43" s="83">
        <f t="shared" si="26"/>
        <v>577295.26399999997</v>
      </c>
      <c r="F43" s="83">
        <f t="shared" ref="F43:H43" si="34">E43*103%</f>
        <v>594614.12191999995</v>
      </c>
      <c r="G43" s="83">
        <f t="shared" si="34"/>
        <v>612452.54557760002</v>
      </c>
      <c r="H43" s="83">
        <f t="shared" si="34"/>
        <v>630826.12194492808</v>
      </c>
      <c r="I43" s="83"/>
    </row>
    <row r="44" spans="1:9" x14ac:dyDescent="0.2">
      <c r="A44" t="s">
        <v>138</v>
      </c>
      <c r="B44" t="s">
        <v>2481</v>
      </c>
      <c r="C44" s="83">
        <f>VLOOKUP(A44,'Original vs Adjsuted Budget'!$D$1102:$H$1358,4,FALSE)</f>
        <v>720570</v>
      </c>
      <c r="D44" s="83">
        <f>VLOOKUP(A44,'Original vs Adjsuted Budget'!$D$1102:$H$1358,5,FALSE)</f>
        <v>653022.9439999999</v>
      </c>
      <c r="E44" s="83">
        <f t="shared" si="26"/>
        <v>653022.9439999999</v>
      </c>
      <c r="F44" s="83">
        <f t="shared" ref="F44:H44" si="35">E44*103%</f>
        <v>672613.63231999986</v>
      </c>
      <c r="G44" s="83">
        <f t="shared" si="35"/>
        <v>692792.04128959985</v>
      </c>
      <c r="H44" s="83">
        <f t="shared" si="35"/>
        <v>713575.80252828787</v>
      </c>
      <c r="I44" s="83"/>
    </row>
    <row r="45" spans="1:9" x14ac:dyDescent="0.2">
      <c r="A45" t="s">
        <v>139</v>
      </c>
      <c r="B45" t="s">
        <v>2417</v>
      </c>
      <c r="C45" s="83">
        <f>VLOOKUP(A45,'Original vs Adjsuted Budget'!$D$1102:$H$1358,4,FALSE)</f>
        <v>0</v>
      </c>
      <c r="D45" s="83">
        <f>VLOOKUP(A45,'Original vs Adjsuted Budget'!$D$1102:$H$1358,5,FALSE)</f>
        <v>2188.8000000000002</v>
      </c>
      <c r="E45" s="83">
        <f t="shared" si="26"/>
        <v>2188.8000000000002</v>
      </c>
      <c r="F45" s="83">
        <f t="shared" ref="F45:H45" si="36">E45*103%</f>
        <v>2254.4640000000004</v>
      </c>
      <c r="G45" s="83">
        <f t="shared" si="36"/>
        <v>2322.0979200000006</v>
      </c>
      <c r="H45" s="83">
        <f t="shared" si="36"/>
        <v>2391.7608576000007</v>
      </c>
      <c r="I45" s="83"/>
    </row>
    <row r="46" spans="1:9" x14ac:dyDescent="0.2">
      <c r="A46" t="s">
        <v>140</v>
      </c>
      <c r="B46" t="s">
        <v>2248</v>
      </c>
      <c r="C46" s="83">
        <f>VLOOKUP(A46,'Original vs Adjsuted Budget'!$D$1102:$H$1358,4,FALSE)</f>
        <v>50000</v>
      </c>
      <c r="D46" s="83">
        <f>VLOOKUP(A46,'Original vs Adjsuted Budget'!$D$1102:$H$1358,5,FALSE)</f>
        <v>25000</v>
      </c>
      <c r="E46" s="83">
        <f t="shared" si="26"/>
        <v>25000</v>
      </c>
      <c r="F46" s="83">
        <f t="shared" ref="F46:H46" si="37">E46*103%</f>
        <v>25750</v>
      </c>
      <c r="G46" s="83">
        <f t="shared" si="37"/>
        <v>26522.5</v>
      </c>
      <c r="H46" s="83">
        <f t="shared" si="37"/>
        <v>27318.174999999999</v>
      </c>
      <c r="I46" s="83"/>
    </row>
    <row r="47" spans="1:9" x14ac:dyDescent="0.2">
      <c r="A47" t="s">
        <v>141</v>
      </c>
      <c r="B47" t="s">
        <v>2385</v>
      </c>
      <c r="C47" s="83">
        <f>VLOOKUP(A47,'Original vs Adjsuted Budget'!$D$1102:$H$1358,4,FALSE)</f>
        <v>0</v>
      </c>
      <c r="D47" s="83">
        <f>VLOOKUP(A47,'Original vs Adjsuted Budget'!$D$1102:$H$1358,5,FALSE)</f>
        <v>0</v>
      </c>
      <c r="E47" s="83">
        <f t="shared" si="26"/>
        <v>0</v>
      </c>
      <c r="F47" s="83">
        <f t="shared" ref="F47:H47" si="38">E47*103%</f>
        <v>0</v>
      </c>
      <c r="G47" s="83">
        <f t="shared" si="38"/>
        <v>0</v>
      </c>
      <c r="H47" s="83">
        <f t="shared" si="38"/>
        <v>0</v>
      </c>
      <c r="I47" s="83"/>
    </row>
    <row r="48" spans="1:9" x14ac:dyDescent="0.2">
      <c r="A48" t="s">
        <v>142</v>
      </c>
      <c r="B48" t="s">
        <v>2328</v>
      </c>
      <c r="C48" s="83">
        <f>VLOOKUP(A48,'Original vs Adjsuted Budget'!$D$1102:$H$1358,4,FALSE)</f>
        <v>2120</v>
      </c>
      <c r="D48" s="83">
        <f>VLOOKUP(A48,'Original vs Adjsuted Budget'!$D$1102:$H$1358,5,FALSE)</f>
        <v>1320</v>
      </c>
      <c r="E48" s="83">
        <f t="shared" si="26"/>
        <v>1320</v>
      </c>
      <c r="F48" s="83">
        <f t="shared" ref="F48:H48" si="39">E48*103%</f>
        <v>1359.6000000000001</v>
      </c>
      <c r="G48" s="83">
        <f t="shared" si="39"/>
        <v>1400.3880000000001</v>
      </c>
      <c r="H48" s="83">
        <f t="shared" si="39"/>
        <v>1442.3996400000001</v>
      </c>
      <c r="I48" s="83"/>
    </row>
    <row r="49" spans="1:9" x14ac:dyDescent="0.2">
      <c r="A49" t="s">
        <v>143</v>
      </c>
      <c r="B49" t="s">
        <v>2505</v>
      </c>
      <c r="C49" s="83">
        <f>VLOOKUP(A49,'Original vs Adjsuted Budget'!$D$1102:$H$1358,4,FALSE)</f>
        <v>1000000</v>
      </c>
      <c r="D49" s="83">
        <f>VLOOKUP(A49,'Original vs Adjsuted Budget'!$D$1102:$H$1358,5,FALSE)</f>
        <v>1000000</v>
      </c>
      <c r="E49" s="83">
        <f t="shared" si="26"/>
        <v>1000000</v>
      </c>
      <c r="F49" s="83">
        <f t="shared" ref="F49:H49" si="40">E49*103%</f>
        <v>1030000</v>
      </c>
      <c r="G49" s="83">
        <f t="shared" si="40"/>
        <v>1060900</v>
      </c>
      <c r="H49" s="83">
        <f t="shared" si="40"/>
        <v>1092727</v>
      </c>
      <c r="I49" s="83"/>
    </row>
    <row r="50" spans="1:9" x14ac:dyDescent="0.2">
      <c r="A50" t="s">
        <v>144</v>
      </c>
      <c r="B50" t="s">
        <v>2387</v>
      </c>
      <c r="C50" s="83">
        <f>VLOOKUP(A50,'Original vs Adjsuted Budget'!$D$1102:$H$1358,4,FALSE)</f>
        <v>1052280</v>
      </c>
      <c r="D50" s="83">
        <f>VLOOKUP(A50,'Original vs Adjsuted Budget'!$D$1102:$H$1358,5,FALSE)</f>
        <v>638613.59999999986</v>
      </c>
      <c r="E50" s="83">
        <f t="shared" si="26"/>
        <v>638613.59999999986</v>
      </c>
      <c r="F50" s="83">
        <f t="shared" ref="F50:H50" si="41">E50*103%</f>
        <v>657772.00799999991</v>
      </c>
      <c r="G50" s="83">
        <f t="shared" si="41"/>
        <v>677505.16823999991</v>
      </c>
      <c r="H50" s="83">
        <f t="shared" si="41"/>
        <v>697830.32328719995</v>
      </c>
      <c r="I50" s="83"/>
    </row>
    <row r="51" spans="1:9" x14ac:dyDescent="0.2">
      <c r="A51" t="s">
        <v>145</v>
      </c>
      <c r="B51" t="s">
        <v>2506</v>
      </c>
      <c r="C51" s="83">
        <f>VLOOKUP(A51,'Original vs Adjsuted Budget'!$D$1102:$H$1358,4,FALSE)</f>
        <v>1000000</v>
      </c>
      <c r="D51" s="83">
        <f>VLOOKUP(A51,'Original vs Adjsuted Budget'!$D$1102:$H$1358,5,FALSE)</f>
        <v>1000000</v>
      </c>
      <c r="E51" s="83">
        <f t="shared" si="26"/>
        <v>1000000</v>
      </c>
      <c r="F51" s="83">
        <f t="shared" ref="F51:H51" si="42">E51*103%</f>
        <v>1030000</v>
      </c>
      <c r="G51" s="83">
        <f t="shared" si="42"/>
        <v>1060900</v>
      </c>
      <c r="H51" s="83">
        <f t="shared" si="42"/>
        <v>1092727</v>
      </c>
      <c r="I51" s="83"/>
    </row>
    <row r="52" spans="1:9" x14ac:dyDescent="0.2">
      <c r="A52" t="s">
        <v>146</v>
      </c>
      <c r="B52" t="s">
        <v>2508</v>
      </c>
      <c r="C52" s="83">
        <f>VLOOKUP(A52,'Original vs Adjsuted Budget'!$D$1102:$H$1358,4,FALSE)</f>
        <v>0</v>
      </c>
      <c r="D52" s="83">
        <f>VLOOKUP(A52,'Original vs Adjsuted Budget'!$D$1102:$H$1358,5,FALSE)</f>
        <v>0</v>
      </c>
      <c r="E52" s="83">
        <f t="shared" si="26"/>
        <v>0</v>
      </c>
      <c r="F52" s="83">
        <f t="shared" ref="F52:H52" si="43">E52*103%</f>
        <v>0</v>
      </c>
      <c r="G52" s="83">
        <f t="shared" si="43"/>
        <v>0</v>
      </c>
      <c r="H52" s="83">
        <f t="shared" si="43"/>
        <v>0</v>
      </c>
      <c r="I52" s="83"/>
    </row>
    <row r="53" spans="1:9" x14ac:dyDescent="0.2">
      <c r="A53" t="s">
        <v>147</v>
      </c>
      <c r="B53" t="s">
        <v>2173</v>
      </c>
      <c r="C53" s="83">
        <f>VLOOKUP(A53,'Original vs Adjsuted Budget'!$D$1102:$H$1358,4,FALSE)</f>
        <v>660</v>
      </c>
      <c r="D53" s="83">
        <f>VLOOKUP(A53,'Original vs Adjsuted Budget'!$D$1102:$H$1358,5,FALSE)</f>
        <v>0</v>
      </c>
      <c r="E53" s="83">
        <f t="shared" si="26"/>
        <v>0</v>
      </c>
      <c r="F53" s="83">
        <f t="shared" ref="F53:H53" si="44">E53*103%</f>
        <v>0</v>
      </c>
      <c r="G53" s="83">
        <f t="shared" si="44"/>
        <v>0</v>
      </c>
      <c r="H53" s="83">
        <f t="shared" si="44"/>
        <v>0</v>
      </c>
      <c r="I53" s="83"/>
    </row>
    <row r="54" spans="1:9" x14ac:dyDescent="0.2">
      <c r="A54" t="s">
        <v>2841</v>
      </c>
      <c r="B54" t="s">
        <v>1678</v>
      </c>
      <c r="C54" s="83">
        <f>VLOOKUP(A54,'Original vs Adjsuted Budget'!$D$1102:$H$1358,4,FALSE)</f>
        <v>150000</v>
      </c>
      <c r="D54" s="83">
        <f>VLOOKUP(A54,'Original vs Adjsuted Budget'!$D$1102:$H$1358,5,FALSE)</f>
        <v>20000</v>
      </c>
      <c r="E54" s="83">
        <f t="shared" si="26"/>
        <v>20000</v>
      </c>
      <c r="F54" s="83">
        <f t="shared" ref="F54:H54" si="45">E54*103%</f>
        <v>20600</v>
      </c>
      <c r="G54" s="83">
        <f t="shared" si="45"/>
        <v>21218</v>
      </c>
      <c r="H54" s="83">
        <f t="shared" si="45"/>
        <v>21854.54</v>
      </c>
      <c r="I54" s="83"/>
    </row>
    <row r="55" spans="1:9" ht="15" thickBot="1" x14ac:dyDescent="0.25">
      <c r="C55" s="87">
        <f>SUM(C35:C54)</f>
        <v>7544190</v>
      </c>
      <c r="D55" s="87">
        <f t="shared" ref="D55:H55" si="46">SUM(D35:D54)</f>
        <v>5097522.1439999994</v>
      </c>
      <c r="E55" s="87">
        <f t="shared" si="46"/>
        <v>5097522.1439999994</v>
      </c>
      <c r="F55" s="87">
        <f t="shared" si="46"/>
        <v>5250447.8083199998</v>
      </c>
      <c r="G55" s="87">
        <f t="shared" si="46"/>
        <v>5407961.2425695993</v>
      </c>
      <c r="H55" s="87">
        <f t="shared" si="46"/>
        <v>5570200.0798466876</v>
      </c>
      <c r="I55" s="83"/>
    </row>
    <row r="56" spans="1:9" ht="15" thickTop="1" x14ac:dyDescent="0.2">
      <c r="C56" s="83"/>
      <c r="D56" s="83"/>
      <c r="E56" s="83"/>
      <c r="F56" s="84"/>
      <c r="G56" s="83"/>
      <c r="H56" s="84"/>
      <c r="I56" s="83"/>
    </row>
    <row r="57" spans="1:9" x14ac:dyDescent="0.2">
      <c r="C57" s="83"/>
      <c r="D57" s="83"/>
      <c r="E57" s="83"/>
      <c r="F57" s="84"/>
      <c r="G57" s="83"/>
      <c r="H57" s="84"/>
      <c r="I57" s="83"/>
    </row>
    <row r="58" spans="1:9" x14ac:dyDescent="0.2">
      <c r="C58" s="150" t="s">
        <v>3073</v>
      </c>
      <c r="D58" s="150"/>
      <c r="E58" s="150"/>
      <c r="F58" s="150" t="s">
        <v>3074</v>
      </c>
      <c r="G58" s="150"/>
      <c r="H58" s="150"/>
      <c r="I58" s="83"/>
    </row>
    <row r="59" spans="1:9" ht="28.5" x14ac:dyDescent="0.2">
      <c r="C59" s="82" t="s">
        <v>2893</v>
      </c>
      <c r="D59" s="82" t="s">
        <v>2894</v>
      </c>
      <c r="E59" s="82" t="s">
        <v>3068</v>
      </c>
      <c r="F59" s="82" t="s">
        <v>3075</v>
      </c>
      <c r="G59" s="82" t="s">
        <v>3076</v>
      </c>
      <c r="H59" s="82" t="s">
        <v>3077</v>
      </c>
      <c r="I59" s="85"/>
    </row>
    <row r="60" spans="1:9" x14ac:dyDescent="0.2">
      <c r="B60" s="88" t="s">
        <v>3071</v>
      </c>
      <c r="C60" s="83"/>
      <c r="D60" s="83"/>
      <c r="E60" s="83"/>
      <c r="F60" s="83"/>
      <c r="G60" s="83"/>
      <c r="H60" s="83"/>
      <c r="I60" s="83"/>
    </row>
    <row r="61" spans="1:9" x14ac:dyDescent="0.2">
      <c r="A61" t="s">
        <v>182</v>
      </c>
      <c r="B61" t="s">
        <v>1802</v>
      </c>
      <c r="C61" s="83">
        <f>VLOOKUP(A61,'Original vs Adjsuted Budget'!$D$1102:$H$1358,4,FALSE)</f>
        <v>-50117010</v>
      </c>
      <c r="D61" s="83">
        <f>VLOOKUP(A61,'Original vs Adjsuted Budget'!$D$1102:$H$1358,5,FALSE)</f>
        <v>-43116999.970000006</v>
      </c>
      <c r="E61" s="83">
        <f>D61</f>
        <v>-43116999.970000006</v>
      </c>
      <c r="F61" s="83">
        <v>-52865000</v>
      </c>
      <c r="G61" s="83">
        <v>-54514000</v>
      </c>
      <c r="H61" s="84">
        <f>((G61-F61)/F61+1)*G61</f>
        <v>-56214436.697247706</v>
      </c>
      <c r="I61" s="83"/>
    </row>
    <row r="62" spans="1:9" x14ac:dyDescent="0.2">
      <c r="A62" t="s">
        <v>183</v>
      </c>
      <c r="B62" t="s">
        <v>1946</v>
      </c>
      <c r="C62" s="83">
        <f>VLOOKUP(A62,'Original vs Adjsuted Budget'!$D$1102:$H$1358,4,FALSE)</f>
        <v>-1650000</v>
      </c>
      <c r="D62" s="83">
        <f>VLOOKUP(A62,'Original vs Adjsuted Budget'!$D$1102:$H$1358,5,FALSE)</f>
        <v>-1650000</v>
      </c>
      <c r="E62" s="83">
        <f t="shared" ref="E62:E67" si="47">D62</f>
        <v>-1650000</v>
      </c>
      <c r="F62" s="83">
        <v>-1800000</v>
      </c>
      <c r="G62" s="83">
        <v>-1950000</v>
      </c>
      <c r="H62" s="84">
        <f t="shared" ref="H62:H63" si="48">((G62-F62)/F62+1)*G62</f>
        <v>-2112500</v>
      </c>
      <c r="I62" s="83"/>
    </row>
    <row r="63" spans="1:9" x14ac:dyDescent="0.2">
      <c r="A63" t="s">
        <v>185</v>
      </c>
      <c r="B63" t="s">
        <v>1684</v>
      </c>
      <c r="C63" s="83">
        <f>VLOOKUP(A63,'Original vs Adjsuted Budget'!$D$1102:$H$1358,4,FALSE)</f>
        <v>-890000</v>
      </c>
      <c r="D63" s="83">
        <f>VLOOKUP(A63,'Original vs Adjsuted Budget'!$D$1102:$H$1358,5,FALSE)</f>
        <v>-890000</v>
      </c>
      <c r="E63" s="83">
        <f t="shared" si="47"/>
        <v>-890000</v>
      </c>
      <c r="F63" s="83">
        <v>-934000</v>
      </c>
      <c r="G63" s="83">
        <v>-967000</v>
      </c>
      <c r="H63" s="84">
        <f t="shared" si="48"/>
        <v>-1001165.9528907923</v>
      </c>
      <c r="I63" s="83"/>
    </row>
    <row r="64" spans="1:9" x14ac:dyDescent="0.2">
      <c r="A64" t="s">
        <v>190</v>
      </c>
      <c r="B64" t="s">
        <v>2449</v>
      </c>
      <c r="C64" s="83">
        <f>VLOOKUP(A64,'Original vs Adjsuted Budget'!$D$1102:$H$1358,4,FALSE)</f>
        <v>-1000000</v>
      </c>
      <c r="D64" s="83">
        <f>VLOOKUP(A64,'Original vs Adjsuted Budget'!$D$1102:$H$1358,5,FALSE)</f>
        <v>-1000000</v>
      </c>
      <c r="E64" s="83">
        <f t="shared" si="47"/>
        <v>-1000000</v>
      </c>
      <c r="F64" s="83">
        <v>0</v>
      </c>
      <c r="G64" s="83">
        <v>0</v>
      </c>
      <c r="H64" s="84">
        <v>0</v>
      </c>
      <c r="I64" s="83"/>
    </row>
    <row r="65" spans="1:9" x14ac:dyDescent="0.2">
      <c r="A65" t="s">
        <v>2839</v>
      </c>
      <c r="B65" t="s">
        <v>1965</v>
      </c>
      <c r="C65" s="83">
        <f>VLOOKUP(A65,'Original vs Adjsuted Budget'!$D$1102:$H$1358,4,FALSE)</f>
        <v>-100000</v>
      </c>
      <c r="D65" s="83">
        <f>VLOOKUP(A65,'Original vs Adjsuted Budget'!$D$1102:$H$1358,5,FALSE)</f>
        <v>-176000</v>
      </c>
      <c r="E65" s="83">
        <f t="shared" si="47"/>
        <v>-176000</v>
      </c>
      <c r="F65" s="83">
        <v>0</v>
      </c>
      <c r="G65" s="83">
        <v>0</v>
      </c>
      <c r="H65" s="84">
        <v>0</v>
      </c>
      <c r="I65" s="83"/>
    </row>
    <row r="66" spans="1:9" x14ac:dyDescent="0.2">
      <c r="A66" t="s">
        <v>186</v>
      </c>
      <c r="B66" t="s">
        <v>1574</v>
      </c>
      <c r="C66" s="83">
        <f>VLOOKUP(A66,'Original vs Adjsuted Budget'!$D$1102:$H$1358,4,FALSE)</f>
        <v>-3711850</v>
      </c>
      <c r="D66" s="83">
        <f>VLOOKUP(A66,'Original vs Adjsuted Budget'!$D$1102:$H$1358,5,FALSE)</f>
        <v>-3711850</v>
      </c>
      <c r="E66" s="83">
        <f t="shared" si="47"/>
        <v>-3711850</v>
      </c>
      <c r="F66" s="83">
        <v>0</v>
      </c>
      <c r="G66" s="83">
        <v>0</v>
      </c>
      <c r="H66" s="84">
        <v>0</v>
      </c>
      <c r="I66" s="83"/>
    </row>
    <row r="67" spans="1:9" x14ac:dyDescent="0.2">
      <c r="A67" t="s">
        <v>184</v>
      </c>
      <c r="B67" t="s">
        <v>1803</v>
      </c>
      <c r="C67" s="83">
        <f>VLOOKUP(A67,'Original vs Adjsuted Budget'!$D$1102:$H$1358,4,FALSE)</f>
        <v>-1756000</v>
      </c>
      <c r="D67" s="83">
        <f>VLOOKUP(A67,'Original vs Adjsuted Budget'!$D$1102:$H$1358,5,FALSE)</f>
        <v>-1756000</v>
      </c>
      <c r="E67" s="83">
        <f t="shared" si="47"/>
        <v>-1756000</v>
      </c>
      <c r="F67" s="83">
        <v>0</v>
      </c>
      <c r="G67" s="83">
        <v>0</v>
      </c>
      <c r="H67" s="84">
        <v>0</v>
      </c>
      <c r="I67" s="83"/>
    </row>
    <row r="68" spans="1:9" ht="15" thickBot="1" x14ac:dyDescent="0.25">
      <c r="C68" s="87">
        <f>SUM(C61:C67)</f>
        <v>-59224860</v>
      </c>
      <c r="D68" s="87">
        <f t="shared" ref="D68:H68" si="49">SUM(D61:D67)</f>
        <v>-52300849.970000006</v>
      </c>
      <c r="E68" s="87">
        <f t="shared" si="49"/>
        <v>-52300849.970000006</v>
      </c>
      <c r="F68" s="87">
        <f t="shared" si="49"/>
        <v>-55599000</v>
      </c>
      <c r="G68" s="87">
        <f t="shared" si="49"/>
        <v>-57431000</v>
      </c>
      <c r="H68" s="87">
        <f t="shared" si="49"/>
        <v>-59328102.650138497</v>
      </c>
      <c r="I68" s="83"/>
    </row>
    <row r="69" spans="1:9" ht="15" thickTop="1" x14ac:dyDescent="0.2">
      <c r="C69" s="83"/>
      <c r="D69" s="83"/>
      <c r="E69" s="83"/>
      <c r="F69" s="83"/>
      <c r="G69" s="83"/>
      <c r="H69" s="83"/>
      <c r="I69" s="83"/>
    </row>
    <row r="70" spans="1:9" x14ac:dyDescent="0.2">
      <c r="B70" s="88" t="s">
        <v>3072</v>
      </c>
      <c r="C70" s="83"/>
      <c r="D70" s="83"/>
      <c r="E70" s="83"/>
      <c r="F70" s="83"/>
      <c r="G70" s="83"/>
      <c r="H70" s="83"/>
      <c r="I70" s="83"/>
    </row>
    <row r="71" spans="1:9" x14ac:dyDescent="0.2">
      <c r="A71" t="s">
        <v>187</v>
      </c>
      <c r="B71" t="s">
        <v>2392</v>
      </c>
      <c r="C71" s="83">
        <f>VLOOKUP(A71,'Original vs Adjsuted Budget'!$D$1102:$H$1358,4,FALSE)</f>
        <v>-17887000</v>
      </c>
      <c r="D71" s="83">
        <f>VLOOKUP(A71,'Original vs Adjsuted Budget'!$D$1102:$H$1358,5,FALSE)</f>
        <v>-17887000</v>
      </c>
      <c r="E71" s="83">
        <f t="shared" ref="E71:E74" si="50">D71</f>
        <v>-17887000</v>
      </c>
      <c r="F71" s="83">
        <v>-17471000</v>
      </c>
      <c r="G71" s="83">
        <v>-18338000</v>
      </c>
      <c r="H71" s="84">
        <f>((G71-F71)/F71+1)*G71</f>
        <v>-19248024.955640774</v>
      </c>
      <c r="I71" s="83"/>
    </row>
    <row r="72" spans="1:9" x14ac:dyDescent="0.2">
      <c r="A72" t="s">
        <v>2845</v>
      </c>
      <c r="B72" t="s">
        <v>2485</v>
      </c>
      <c r="C72" s="83">
        <f>VLOOKUP(A72,'Original vs Adjsuted Budget'!$D$1102:$H$1358,4,FALSE)</f>
        <v>-1000000</v>
      </c>
      <c r="D72" s="83">
        <f>VLOOKUP(A72,'Original vs Adjsuted Budget'!$D$1102:$H$1358,5,FALSE)</f>
        <v>-1000000</v>
      </c>
      <c r="E72" s="83">
        <f t="shared" si="50"/>
        <v>-1000000</v>
      </c>
      <c r="F72" s="83">
        <v>-4000000</v>
      </c>
      <c r="G72" s="83">
        <v>-5000000</v>
      </c>
      <c r="H72" s="84">
        <f t="shared" ref="H72:H74" si="51">((G72-F72)/F72+1)*G72</f>
        <v>-6250000</v>
      </c>
      <c r="I72" s="83"/>
    </row>
    <row r="73" spans="1:9" x14ac:dyDescent="0.2">
      <c r="A73" t="s">
        <v>192</v>
      </c>
      <c r="B73" t="s">
        <v>2394</v>
      </c>
      <c r="C73" s="83">
        <f>VLOOKUP(A73,'Original vs Adjsuted Budget'!$D$1102:$H$1358,4,FALSE)</f>
        <v>-23000000</v>
      </c>
      <c r="D73" s="83">
        <f>VLOOKUP(A73,'Original vs Adjsuted Budget'!$D$1102:$H$1358,5,FALSE)</f>
        <v>-20900000</v>
      </c>
      <c r="E73" s="83">
        <f t="shared" si="50"/>
        <v>-20900000</v>
      </c>
      <c r="F73" s="83">
        <v>-25000000</v>
      </c>
      <c r="G73" s="83">
        <v>-33000000</v>
      </c>
      <c r="H73" s="84">
        <f t="shared" si="51"/>
        <v>-43560000</v>
      </c>
      <c r="I73" s="83"/>
    </row>
    <row r="74" spans="1:9" x14ac:dyDescent="0.2">
      <c r="A74" t="s">
        <v>191</v>
      </c>
      <c r="B74" t="s">
        <v>2513</v>
      </c>
      <c r="C74" s="83">
        <f>VLOOKUP(A74,'Original vs Adjsuted Budget'!$D$1102:$H$1358,4,FALSE)</f>
        <v>0</v>
      </c>
      <c r="D74" s="83">
        <f>VLOOKUP(A74,'Original vs Adjsuted Budget'!$D$1102:$H$1358,5,FALSE)</f>
        <v>-69000</v>
      </c>
      <c r="E74" s="83">
        <f t="shared" si="50"/>
        <v>-69000</v>
      </c>
      <c r="F74" s="83">
        <v>-73000</v>
      </c>
      <c r="G74" s="83">
        <v>-1000000</v>
      </c>
      <c r="H74" s="84">
        <f t="shared" si="51"/>
        <v>-13698630.1369863</v>
      </c>
      <c r="I74" s="83"/>
    </row>
    <row r="75" spans="1:9" ht="15" thickBot="1" x14ac:dyDescent="0.25">
      <c r="C75" s="87">
        <f>SUM(C71:C74)</f>
        <v>-41887000</v>
      </c>
      <c r="D75" s="87">
        <f t="shared" ref="D75:H75" si="52">SUM(D71:D74)</f>
        <v>-39856000</v>
      </c>
      <c r="E75" s="87">
        <f t="shared" si="52"/>
        <v>-39856000</v>
      </c>
      <c r="F75" s="87">
        <f t="shared" si="52"/>
        <v>-46544000</v>
      </c>
      <c r="G75" s="87">
        <f t="shared" si="52"/>
        <v>-57338000</v>
      </c>
      <c r="H75" s="87">
        <f t="shared" si="52"/>
        <v>-82756655.092627078</v>
      </c>
      <c r="I75" s="83"/>
    </row>
    <row r="76" spans="1:9" ht="15" thickTop="1" x14ac:dyDescent="0.2">
      <c r="C76" s="83"/>
      <c r="D76" s="83"/>
      <c r="E76" s="83"/>
      <c r="F76" s="83"/>
      <c r="G76" s="83"/>
      <c r="H76" s="83"/>
      <c r="I76" s="83"/>
    </row>
    <row r="77" spans="1:9" x14ac:dyDescent="0.2">
      <c r="B77" s="88" t="s">
        <v>3078</v>
      </c>
      <c r="C77" s="83"/>
      <c r="D77" s="83"/>
      <c r="E77" s="83"/>
      <c r="F77" s="83"/>
      <c r="G77" s="83"/>
      <c r="H77" s="83"/>
      <c r="I77" s="83"/>
    </row>
    <row r="78" spans="1:9" x14ac:dyDescent="0.2">
      <c r="A78" t="s">
        <v>52</v>
      </c>
      <c r="B78" t="s">
        <v>2363</v>
      </c>
      <c r="C78" s="83">
        <f>VLOOKUP(A78,'Original vs Adjsuted Budget'!$D$1102:$H$1358,4,FALSE)</f>
        <v>23992650</v>
      </c>
      <c r="D78" s="83">
        <f>VLOOKUP(A78,'Original vs Adjsuted Budget'!$D$1102:$H$1358,5,FALSE)</f>
        <v>16992650</v>
      </c>
      <c r="E78" s="83">
        <f t="shared" ref="E78:E81" si="53">D78</f>
        <v>16992650</v>
      </c>
      <c r="F78" s="83">
        <f>-((-$E$78)/$E$71)*F71</f>
        <v>16597450</v>
      </c>
      <c r="G78" s="83">
        <f t="shared" ref="G78:H78" si="54">-((-$E$78)/$E$71)*G71</f>
        <v>17421100</v>
      </c>
      <c r="H78" s="83">
        <f t="shared" si="54"/>
        <v>18285623.707858734</v>
      </c>
      <c r="I78" s="83"/>
    </row>
    <row r="79" spans="1:9" x14ac:dyDescent="0.2">
      <c r="A79" t="s">
        <v>832</v>
      </c>
      <c r="B79" t="s">
        <v>2462</v>
      </c>
      <c r="C79" s="83">
        <f>VLOOKUP(A79,'Original vs Adjsuted Budget'!$D$1102:$H$1358,4,FALSE)</f>
        <v>1000000</v>
      </c>
      <c r="D79" s="83">
        <f>VLOOKUP(A79,'Original vs Adjsuted Budget'!$D$1102:$H$1358,5,FALSE)</f>
        <v>1000000</v>
      </c>
      <c r="E79" s="83">
        <f t="shared" si="53"/>
        <v>1000000</v>
      </c>
      <c r="F79" s="83">
        <f>-F72</f>
        <v>4000000</v>
      </c>
      <c r="G79" s="83">
        <f t="shared" ref="G79:H79" si="55">-G72</f>
        <v>5000000</v>
      </c>
      <c r="H79" s="83">
        <f t="shared" si="55"/>
        <v>6250000</v>
      </c>
      <c r="I79" s="83"/>
    </row>
    <row r="80" spans="1:9" x14ac:dyDescent="0.2">
      <c r="A80" t="s">
        <v>57</v>
      </c>
      <c r="B80" t="s">
        <v>501</v>
      </c>
      <c r="C80" s="83">
        <f>VLOOKUP(A80,'Original vs Adjsuted Budget'!$D$1102:$H$1358,4,FALSE)</f>
        <v>23000000</v>
      </c>
      <c r="D80" s="83">
        <f>VLOOKUP(A80,'Original vs Adjsuted Budget'!$D$1102:$H$1358,5,FALSE)</f>
        <v>20900000</v>
      </c>
      <c r="E80" s="83">
        <f t="shared" si="53"/>
        <v>20900000</v>
      </c>
      <c r="F80" s="83">
        <f>-F73</f>
        <v>25000000</v>
      </c>
      <c r="G80" s="83">
        <f t="shared" ref="G80:H80" si="56">-G73</f>
        <v>33000000</v>
      </c>
      <c r="H80" s="83">
        <f t="shared" si="56"/>
        <v>43560000</v>
      </c>
      <c r="I80" s="83"/>
    </row>
    <row r="81" spans="1:9" x14ac:dyDescent="0.2">
      <c r="A81" t="s">
        <v>54</v>
      </c>
      <c r="B81" t="s">
        <v>2497</v>
      </c>
      <c r="C81" s="83">
        <f>VLOOKUP(A81,'Original vs Adjsuted Budget'!$D$1102:$H$1358,4,FALSE)</f>
        <v>0</v>
      </c>
      <c r="D81" s="83">
        <f>VLOOKUP(A81,'Original vs Adjsuted Budget'!$D$1102:$H$1358,5,FALSE)</f>
        <v>69000</v>
      </c>
      <c r="E81" s="83">
        <f t="shared" si="53"/>
        <v>69000</v>
      </c>
      <c r="F81" s="83">
        <f>-F74</f>
        <v>73000</v>
      </c>
      <c r="G81" s="83">
        <f t="shared" ref="G81:H81" si="57">-G74</f>
        <v>1000000</v>
      </c>
      <c r="H81" s="83">
        <f t="shared" si="57"/>
        <v>13698630.1369863</v>
      </c>
      <c r="I81" s="83"/>
    </row>
    <row r="82" spans="1:9" ht="15" thickBot="1" x14ac:dyDescent="0.25">
      <c r="C82" s="87">
        <f>SUM(C78:C81)</f>
        <v>47992650</v>
      </c>
      <c r="D82" s="87">
        <f t="shared" ref="D82:H82" si="58">SUM(D78:D81)</f>
        <v>38961650</v>
      </c>
      <c r="E82" s="87">
        <f t="shared" si="58"/>
        <v>38961650</v>
      </c>
      <c r="F82" s="87">
        <f t="shared" si="58"/>
        <v>45670450</v>
      </c>
      <c r="G82" s="87">
        <f t="shared" si="58"/>
        <v>56421100</v>
      </c>
      <c r="H82" s="87">
        <f t="shared" si="58"/>
        <v>81794253.844845042</v>
      </c>
      <c r="I82" s="83"/>
    </row>
    <row r="83" spans="1:9" ht="15" thickTop="1" x14ac:dyDescent="0.2">
      <c r="C83" s="83"/>
      <c r="D83" s="83"/>
      <c r="E83" s="83"/>
      <c r="F83" s="83"/>
      <c r="G83" s="83"/>
      <c r="H83" s="83"/>
      <c r="I83" s="83"/>
    </row>
    <row r="84" spans="1:9" x14ac:dyDescent="0.2">
      <c r="B84" s="88" t="s">
        <v>3079</v>
      </c>
      <c r="C84" s="83"/>
      <c r="D84" s="83"/>
      <c r="E84" s="83"/>
      <c r="F84" s="83"/>
      <c r="G84" s="83"/>
      <c r="H84" s="83"/>
      <c r="I84" s="83"/>
    </row>
    <row r="85" spans="1:9" x14ac:dyDescent="0.2">
      <c r="A85" t="s">
        <v>119</v>
      </c>
      <c r="B85" t="s">
        <v>2376</v>
      </c>
      <c r="C85" s="83">
        <f>VLOOKUP(A85,'Original vs Adjsuted Budget'!$D$1102:$H$1358,4,FALSE)</f>
        <v>120000</v>
      </c>
      <c r="D85" s="83">
        <f>VLOOKUP(A85,'Original vs Adjsuted Budget'!$D$1102:$H$1358,5,FALSE)</f>
        <v>120000</v>
      </c>
      <c r="E85" s="83">
        <f t="shared" ref="E85:E91" si="59">D85</f>
        <v>120000</v>
      </c>
      <c r="F85" s="83">
        <f>E85*1.03</f>
        <v>123600</v>
      </c>
      <c r="G85" s="83">
        <f t="shared" ref="G85:H85" si="60">F85*1.03</f>
        <v>127308</v>
      </c>
      <c r="H85" s="83">
        <f t="shared" si="60"/>
        <v>131127.24</v>
      </c>
      <c r="I85" s="83"/>
    </row>
    <row r="86" spans="1:9" x14ac:dyDescent="0.2">
      <c r="A86" t="s">
        <v>120</v>
      </c>
      <c r="B86" t="s">
        <v>2158</v>
      </c>
      <c r="C86" s="83">
        <f>VLOOKUP(A86,'Original vs Adjsuted Budget'!$D$1102:$H$1358,4,FALSE)</f>
        <v>693510</v>
      </c>
      <c r="D86" s="83">
        <f>VLOOKUP(A86,'Original vs Adjsuted Budget'!$D$1102:$H$1358,5,FALSE)</f>
        <v>560000</v>
      </c>
      <c r="E86" s="83">
        <f t="shared" si="59"/>
        <v>560000</v>
      </c>
      <c r="F86" s="83">
        <f t="shared" ref="F86:H86" si="61">E86*103%</f>
        <v>576800</v>
      </c>
      <c r="G86" s="83">
        <f t="shared" si="61"/>
        <v>594104</v>
      </c>
      <c r="H86" s="83">
        <f t="shared" si="61"/>
        <v>611927.12</v>
      </c>
      <c r="I86" s="83"/>
    </row>
    <row r="87" spans="1:9" x14ac:dyDescent="0.2">
      <c r="A87" t="s">
        <v>121</v>
      </c>
      <c r="B87" t="s">
        <v>1713</v>
      </c>
      <c r="C87" s="83">
        <f>VLOOKUP(A87,'Original vs Adjsuted Budget'!$D$1102:$H$1358,4,FALSE)</f>
        <v>218530</v>
      </c>
      <c r="D87" s="83">
        <f>VLOOKUP(A87,'Original vs Adjsuted Budget'!$D$1102:$H$1358,5,FALSE)</f>
        <v>1000000</v>
      </c>
      <c r="E87" s="83">
        <f t="shared" si="59"/>
        <v>1000000</v>
      </c>
      <c r="F87" s="83">
        <f>15000*12</f>
        <v>180000</v>
      </c>
      <c r="G87" s="83">
        <f>F87</f>
        <v>180000</v>
      </c>
      <c r="H87" s="83">
        <f>G87</f>
        <v>180000</v>
      </c>
      <c r="I87" s="83"/>
    </row>
    <row r="88" spans="1:9" x14ac:dyDescent="0.2">
      <c r="A88" t="s">
        <v>122</v>
      </c>
      <c r="B88" t="s">
        <v>1601</v>
      </c>
      <c r="C88" s="83">
        <f>VLOOKUP(A88,'Original vs Adjsuted Budget'!$D$1102:$H$1358,4,FALSE)</f>
        <v>346490</v>
      </c>
      <c r="D88" s="83">
        <f>VLOOKUP(A88,'Original vs Adjsuted Budget'!$D$1102:$H$1358,5,FALSE)</f>
        <v>334000</v>
      </c>
      <c r="E88" s="83">
        <f t="shared" si="59"/>
        <v>334000</v>
      </c>
      <c r="F88" s="83">
        <v>0</v>
      </c>
      <c r="G88" s="83">
        <v>0</v>
      </c>
      <c r="H88" s="83">
        <v>0</v>
      </c>
      <c r="I88" s="83"/>
    </row>
    <row r="89" spans="1:9" x14ac:dyDescent="0.2">
      <c r="A89" t="s">
        <v>123</v>
      </c>
      <c r="B89" t="s">
        <v>2161</v>
      </c>
      <c r="C89" s="83">
        <f>VLOOKUP(A89,'Original vs Adjsuted Budget'!$D$1102:$H$1358,4,FALSE)</f>
        <v>0</v>
      </c>
      <c r="D89" s="83">
        <f>VLOOKUP(A89,'Original vs Adjsuted Budget'!$D$1102:$H$1358,5,FALSE)</f>
        <v>0</v>
      </c>
      <c r="E89" s="83">
        <f t="shared" si="59"/>
        <v>0</v>
      </c>
      <c r="F89" s="83">
        <v>0</v>
      </c>
      <c r="G89" s="83">
        <v>0</v>
      </c>
      <c r="H89" s="83">
        <v>0</v>
      </c>
      <c r="I89" s="83"/>
    </row>
    <row r="90" spans="1:9" x14ac:dyDescent="0.2">
      <c r="A90" t="s">
        <v>124</v>
      </c>
      <c r="B90" t="s">
        <v>2163</v>
      </c>
      <c r="C90" s="83">
        <f>VLOOKUP(A90,'Original vs Adjsuted Budget'!$D$1102:$H$1358,4,FALSE)</f>
        <v>0</v>
      </c>
      <c r="D90" s="83">
        <f>VLOOKUP(A90,'Original vs Adjsuted Budget'!$D$1102:$H$1358,5,FALSE)</f>
        <v>0</v>
      </c>
      <c r="E90" s="83">
        <f t="shared" si="59"/>
        <v>0</v>
      </c>
      <c r="F90" s="83">
        <v>0</v>
      </c>
      <c r="G90" s="83">
        <v>0</v>
      </c>
      <c r="H90" s="83">
        <v>0</v>
      </c>
      <c r="I90" s="83"/>
    </row>
    <row r="91" spans="1:9" x14ac:dyDescent="0.2">
      <c r="A91" t="s">
        <v>2890</v>
      </c>
      <c r="B91" t="s">
        <v>2891</v>
      </c>
      <c r="C91" s="83">
        <f>VLOOKUP(A91,'Original vs Adjsuted Budget'!$D$1102:$H$1358,4,FALSE)</f>
        <v>0</v>
      </c>
      <c r="D91" s="83">
        <f>VLOOKUP(A91,'Original vs Adjsuted Budget'!$D$1102:$H$1358,5,FALSE)</f>
        <v>460000</v>
      </c>
      <c r="E91" s="83">
        <f t="shared" si="59"/>
        <v>460000</v>
      </c>
      <c r="F91" s="83">
        <v>0</v>
      </c>
      <c r="G91" s="83">
        <v>0</v>
      </c>
      <c r="H91" s="83">
        <v>0</v>
      </c>
      <c r="I91" s="83"/>
    </row>
    <row r="92" spans="1:9" ht="15" thickBot="1" x14ac:dyDescent="0.25">
      <c r="C92" s="87">
        <f>SUM(C85:C91)</f>
        <v>1378530</v>
      </c>
      <c r="D92" s="87">
        <f t="shared" ref="D92:H92" si="62">SUM(D85:D91)</f>
        <v>2474000</v>
      </c>
      <c r="E92" s="87">
        <f t="shared" si="62"/>
        <v>2474000</v>
      </c>
      <c r="F92" s="87">
        <f t="shared" si="62"/>
        <v>880400</v>
      </c>
      <c r="G92" s="87">
        <f t="shared" si="62"/>
        <v>901412</v>
      </c>
      <c r="H92" s="87">
        <f t="shared" si="62"/>
        <v>923054.36</v>
      </c>
      <c r="I92" s="83"/>
    </row>
    <row r="93" spans="1:9" ht="15" thickTop="1" x14ac:dyDescent="0.2">
      <c r="C93" s="83"/>
      <c r="D93" s="83"/>
      <c r="E93" s="83"/>
      <c r="F93" s="83"/>
      <c r="G93" s="83"/>
      <c r="H93" s="83"/>
      <c r="I93" s="83"/>
    </row>
    <row r="94" spans="1:9" x14ac:dyDescent="0.2">
      <c r="C94" s="83"/>
      <c r="D94" s="83"/>
      <c r="E94" s="83"/>
      <c r="F94" s="83"/>
      <c r="G94" s="83"/>
      <c r="H94" s="83"/>
      <c r="I94" s="83"/>
    </row>
    <row r="95" spans="1:9" x14ac:dyDescent="0.2">
      <c r="C95" s="83"/>
      <c r="D95" s="83"/>
      <c r="E95" s="83"/>
      <c r="F95" s="83"/>
      <c r="G95" s="83"/>
      <c r="H95" s="83"/>
      <c r="I95" s="83"/>
    </row>
    <row r="96" spans="1:9" x14ac:dyDescent="0.2">
      <c r="C96" s="83"/>
      <c r="D96" s="83"/>
      <c r="E96" s="83"/>
      <c r="F96" s="83"/>
      <c r="G96" s="83"/>
      <c r="H96" s="83"/>
      <c r="I96" s="83"/>
    </row>
    <row r="97" spans="3:9" x14ac:dyDescent="0.2">
      <c r="C97" s="83"/>
      <c r="D97" s="83"/>
      <c r="E97" s="83"/>
      <c r="F97" s="83"/>
      <c r="G97" s="83"/>
      <c r="H97" s="83"/>
      <c r="I97" s="83"/>
    </row>
    <row r="98" spans="3:9" x14ac:dyDescent="0.2">
      <c r="C98" s="83"/>
      <c r="D98" s="83"/>
      <c r="E98" s="83"/>
      <c r="F98" s="83"/>
      <c r="G98" s="83"/>
      <c r="H98" s="83"/>
      <c r="I98" s="83"/>
    </row>
    <row r="99" spans="3:9" x14ac:dyDescent="0.2">
      <c r="C99" s="83"/>
      <c r="D99" s="83"/>
      <c r="E99" s="83"/>
      <c r="F99" s="83"/>
      <c r="G99" s="83"/>
      <c r="H99" s="83"/>
      <c r="I99" s="83"/>
    </row>
    <row r="100" spans="3:9" x14ac:dyDescent="0.2">
      <c r="C100" s="83"/>
      <c r="D100" s="83"/>
      <c r="E100" s="83"/>
      <c r="F100" s="83"/>
      <c r="G100" s="83"/>
      <c r="H100" s="83"/>
      <c r="I100" s="83"/>
    </row>
    <row r="101" spans="3:9" x14ac:dyDescent="0.2">
      <c r="C101" s="83"/>
      <c r="D101" s="83"/>
      <c r="E101" s="83"/>
      <c r="F101" s="83"/>
      <c r="G101" s="83"/>
      <c r="H101" s="83"/>
      <c r="I101" s="83"/>
    </row>
    <row r="102" spans="3:9" x14ac:dyDescent="0.2">
      <c r="C102" s="83"/>
      <c r="D102" s="83"/>
      <c r="E102" s="83"/>
      <c r="F102" s="83"/>
      <c r="G102" s="83"/>
      <c r="H102" s="83"/>
      <c r="I102" s="83"/>
    </row>
    <row r="103" spans="3:9" x14ac:dyDescent="0.2">
      <c r="C103" s="83"/>
      <c r="D103" s="83"/>
      <c r="E103" s="83"/>
      <c r="F103" s="83"/>
      <c r="G103" s="83"/>
      <c r="H103" s="83"/>
      <c r="I103" s="83"/>
    </row>
    <row r="104" spans="3:9" x14ac:dyDescent="0.2">
      <c r="C104" s="83"/>
      <c r="D104" s="83"/>
      <c r="E104" s="83"/>
      <c r="F104" s="83"/>
      <c r="G104" s="83"/>
      <c r="H104" s="83"/>
      <c r="I104" s="83"/>
    </row>
    <row r="105" spans="3:9" x14ac:dyDescent="0.2">
      <c r="C105" s="83"/>
      <c r="D105" s="83"/>
      <c r="E105" s="83"/>
      <c r="F105" s="83"/>
      <c r="G105" s="83"/>
      <c r="H105" s="83"/>
      <c r="I105" s="83"/>
    </row>
    <row r="106" spans="3:9" x14ac:dyDescent="0.2">
      <c r="C106" s="83"/>
      <c r="D106" s="83"/>
      <c r="E106" s="83"/>
      <c r="F106" s="83"/>
      <c r="G106" s="83"/>
      <c r="H106" s="83"/>
      <c r="I106" s="83"/>
    </row>
    <row r="107" spans="3:9" x14ac:dyDescent="0.2">
      <c r="C107" s="83"/>
      <c r="D107" s="83"/>
      <c r="E107" s="83"/>
      <c r="F107" s="83"/>
      <c r="G107" s="83"/>
      <c r="H107" s="83"/>
      <c r="I107" s="83"/>
    </row>
    <row r="108" spans="3:9" x14ac:dyDescent="0.2">
      <c r="C108" s="83"/>
      <c r="D108" s="83"/>
      <c r="E108" s="83"/>
      <c r="F108" s="83"/>
      <c r="G108" s="83"/>
      <c r="H108" s="83"/>
      <c r="I108" s="83"/>
    </row>
    <row r="109" spans="3:9" x14ac:dyDescent="0.2">
      <c r="C109" s="83"/>
      <c r="D109" s="83"/>
      <c r="E109" s="83"/>
      <c r="F109" s="83"/>
      <c r="G109" s="83"/>
      <c r="H109" s="83"/>
      <c r="I109" s="83"/>
    </row>
    <row r="110" spans="3:9" x14ac:dyDescent="0.2">
      <c r="C110" s="83"/>
      <c r="D110" s="83"/>
      <c r="E110" s="83"/>
      <c r="F110" s="83"/>
      <c r="G110" s="83"/>
      <c r="H110" s="83"/>
      <c r="I110" s="83"/>
    </row>
    <row r="111" spans="3:9" x14ac:dyDescent="0.2">
      <c r="C111" s="83"/>
      <c r="D111" s="83"/>
      <c r="E111" s="83"/>
      <c r="F111" s="83"/>
      <c r="G111" s="83"/>
      <c r="H111" s="83"/>
      <c r="I111" s="83"/>
    </row>
    <row r="112" spans="3:9" x14ac:dyDescent="0.2">
      <c r="C112" s="83"/>
      <c r="D112" s="83"/>
      <c r="E112" s="83"/>
      <c r="F112" s="83"/>
      <c r="G112" s="83"/>
      <c r="H112" s="83"/>
      <c r="I112" s="83"/>
    </row>
    <row r="113" spans="3:9" x14ac:dyDescent="0.2">
      <c r="C113" s="83"/>
      <c r="D113" s="83"/>
      <c r="E113" s="83"/>
      <c r="F113" s="83"/>
      <c r="G113" s="83"/>
      <c r="H113" s="83"/>
      <c r="I113" s="83"/>
    </row>
    <row r="114" spans="3:9" x14ac:dyDescent="0.2">
      <c r="C114" s="83"/>
      <c r="D114" s="83"/>
      <c r="E114" s="83"/>
      <c r="F114" s="83"/>
      <c r="G114" s="83"/>
      <c r="H114" s="83"/>
      <c r="I114" s="83"/>
    </row>
    <row r="115" spans="3:9" x14ac:dyDescent="0.2">
      <c r="C115" s="83"/>
      <c r="D115" s="83"/>
      <c r="E115" s="83"/>
      <c r="F115" s="83"/>
      <c r="G115" s="83"/>
      <c r="H115" s="83"/>
      <c r="I115" s="83"/>
    </row>
    <row r="116" spans="3:9" x14ac:dyDescent="0.2">
      <c r="C116" s="83"/>
      <c r="D116" s="83"/>
      <c r="E116" s="83"/>
      <c r="F116" s="83"/>
      <c r="G116" s="83"/>
      <c r="H116" s="83"/>
      <c r="I116" s="83"/>
    </row>
    <row r="117" spans="3:9" x14ac:dyDescent="0.2">
      <c r="C117" s="83"/>
      <c r="D117" s="83"/>
      <c r="E117" s="83"/>
      <c r="F117" s="83"/>
      <c r="G117" s="83"/>
      <c r="H117" s="83"/>
      <c r="I117" s="83"/>
    </row>
    <row r="118" spans="3:9" x14ac:dyDescent="0.2">
      <c r="C118" s="83"/>
      <c r="D118" s="83"/>
      <c r="E118" s="83"/>
      <c r="F118" s="83"/>
      <c r="G118" s="83"/>
      <c r="H118" s="83"/>
      <c r="I118" s="83"/>
    </row>
    <row r="119" spans="3:9" x14ac:dyDescent="0.2">
      <c r="C119" s="83"/>
      <c r="D119" s="83"/>
      <c r="E119" s="83"/>
      <c r="F119" s="83"/>
      <c r="G119" s="83"/>
      <c r="H119" s="83"/>
      <c r="I119" s="83"/>
    </row>
    <row r="120" spans="3:9" x14ac:dyDescent="0.2">
      <c r="C120" s="83"/>
      <c r="D120" s="83"/>
      <c r="E120" s="83"/>
      <c r="F120" s="83"/>
      <c r="G120" s="83"/>
      <c r="H120" s="83"/>
      <c r="I120" s="83"/>
    </row>
    <row r="121" spans="3:9" x14ac:dyDescent="0.2">
      <c r="C121" s="83"/>
      <c r="D121" s="83"/>
      <c r="E121" s="83"/>
      <c r="F121" s="83"/>
      <c r="G121" s="83"/>
      <c r="H121" s="83"/>
      <c r="I121" s="83"/>
    </row>
    <row r="122" spans="3:9" x14ac:dyDescent="0.2">
      <c r="C122" s="83"/>
      <c r="D122" s="83"/>
      <c r="E122" s="83"/>
      <c r="F122" s="83"/>
      <c r="G122" s="83"/>
      <c r="H122" s="83"/>
      <c r="I122" s="83"/>
    </row>
    <row r="123" spans="3:9" x14ac:dyDescent="0.2">
      <c r="C123" s="83"/>
      <c r="D123" s="83"/>
      <c r="E123" s="83"/>
      <c r="F123" s="83"/>
      <c r="G123" s="83"/>
      <c r="H123" s="83"/>
      <c r="I123" s="57"/>
    </row>
    <row r="124" spans="3:9" x14ac:dyDescent="0.2">
      <c r="C124" s="83"/>
      <c r="D124" s="83"/>
      <c r="E124" s="83"/>
      <c r="F124" s="83"/>
      <c r="G124" s="83"/>
      <c r="H124" s="83"/>
      <c r="I124" s="57"/>
    </row>
    <row r="125" spans="3:9" x14ac:dyDescent="0.2">
      <c r="C125" s="57"/>
      <c r="D125" s="57"/>
      <c r="E125" s="57"/>
      <c r="F125" s="57"/>
      <c r="G125" s="57"/>
      <c r="H125" s="57"/>
      <c r="I125" s="57"/>
    </row>
    <row r="126" spans="3:9" x14ac:dyDescent="0.2">
      <c r="C126" s="57"/>
      <c r="D126" s="57"/>
      <c r="E126" s="57"/>
      <c r="F126" s="57"/>
      <c r="G126" s="57"/>
      <c r="H126" s="57"/>
      <c r="I126" s="57"/>
    </row>
    <row r="127" spans="3:9" x14ac:dyDescent="0.2">
      <c r="C127" s="57"/>
      <c r="D127" s="57"/>
      <c r="E127" s="57"/>
      <c r="F127" s="57"/>
      <c r="G127" s="57"/>
      <c r="H127" s="57"/>
      <c r="I127" s="57"/>
    </row>
    <row r="128" spans="3:9" x14ac:dyDescent="0.2">
      <c r="C128" s="57"/>
      <c r="D128" s="57"/>
      <c r="E128" s="57"/>
      <c r="F128" s="57"/>
      <c r="G128" s="57"/>
      <c r="H128" s="57"/>
      <c r="I128" s="57"/>
    </row>
    <row r="129" spans="3:9" x14ac:dyDescent="0.2">
      <c r="C129" s="57"/>
      <c r="D129" s="57"/>
      <c r="E129" s="57"/>
      <c r="F129" s="57"/>
      <c r="G129" s="57"/>
      <c r="H129" s="57"/>
      <c r="I129" s="57"/>
    </row>
    <row r="130" spans="3:9" x14ac:dyDescent="0.2">
      <c r="C130" s="57"/>
      <c r="D130" s="57"/>
      <c r="E130" s="57"/>
      <c r="F130" s="57"/>
      <c r="G130" s="57"/>
      <c r="H130" s="57"/>
      <c r="I130" s="57"/>
    </row>
    <row r="131" spans="3:9" x14ac:dyDescent="0.2">
      <c r="C131" s="57"/>
      <c r="D131" s="57"/>
      <c r="E131" s="57"/>
      <c r="F131" s="57"/>
      <c r="G131" s="57"/>
      <c r="H131" s="57"/>
      <c r="I131" s="57"/>
    </row>
    <row r="132" spans="3:9" x14ac:dyDescent="0.2">
      <c r="C132" s="57"/>
      <c r="D132" s="57"/>
      <c r="E132" s="57"/>
      <c r="F132" s="57"/>
      <c r="G132" s="57"/>
      <c r="H132" s="57"/>
      <c r="I132" s="57"/>
    </row>
  </sheetData>
  <mergeCells count="6">
    <mergeCell ref="C1:E1"/>
    <mergeCell ref="F1:H1"/>
    <mergeCell ref="C32:E32"/>
    <mergeCell ref="F32:H32"/>
    <mergeCell ref="C58:E58"/>
    <mergeCell ref="F58:H58"/>
  </mergeCells>
  <pageMargins left="0.7" right="0.7" top="0.75" bottom="0.75" header="0.3" footer="0.3"/>
  <pageSetup paperSize="9" orientation="portrait" r:id="rId1"/>
  <ignoredErrors>
    <ignoredError sqref="A4:A28 A35:A54 A61:A81 A85:A91" numberStoredAsText="1"/>
    <ignoredError sqref="F87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J266"/>
  <sheetViews>
    <sheetView tabSelected="1" view="pageBreakPreview" topLeftCell="A161" zoomScale="60" zoomScaleNormal="75" workbookViewId="0">
      <selection activeCell="J183" sqref="J183"/>
    </sheetView>
  </sheetViews>
  <sheetFormatPr defaultRowHeight="14.25" x14ac:dyDescent="0.2"/>
  <cols>
    <col min="2" max="2" width="26.09765625" bestFit="1" customWidth="1"/>
    <col min="3" max="8" width="14.5" customWidth="1"/>
    <col min="10" max="10" width="11.59765625" bestFit="1" customWidth="1"/>
  </cols>
  <sheetData>
    <row r="1" spans="1:8" x14ac:dyDescent="0.2">
      <c r="B1" s="147" t="s">
        <v>3081</v>
      </c>
      <c r="C1" s="147"/>
      <c r="D1" s="147"/>
      <c r="E1" s="147"/>
      <c r="F1" s="147"/>
      <c r="G1" s="147"/>
      <c r="H1" s="147"/>
    </row>
    <row r="2" spans="1:8" x14ac:dyDescent="0.2">
      <c r="B2" s="147"/>
      <c r="C2" s="147"/>
      <c r="D2" s="147"/>
      <c r="E2" s="147"/>
      <c r="F2" s="147"/>
      <c r="G2" s="147"/>
      <c r="H2" s="147"/>
    </row>
    <row r="3" spans="1:8" x14ac:dyDescent="0.2">
      <c r="B3" s="147" t="s">
        <v>3278</v>
      </c>
      <c r="C3" s="147"/>
      <c r="D3" s="147"/>
      <c r="E3" s="147"/>
      <c r="F3" s="147"/>
      <c r="G3" s="147"/>
      <c r="H3" s="147"/>
    </row>
    <row r="4" spans="1:8" x14ac:dyDescent="0.2">
      <c r="B4" s="147"/>
      <c r="C4" s="147"/>
      <c r="D4" s="147"/>
      <c r="E4" s="147"/>
      <c r="F4" s="147"/>
      <c r="G4" s="147"/>
      <c r="H4" s="147"/>
    </row>
    <row r="5" spans="1:8" x14ac:dyDescent="0.2">
      <c r="C5" s="150" t="s">
        <v>3073</v>
      </c>
      <c r="D5" s="150"/>
      <c r="E5" s="150"/>
      <c r="F5" s="150" t="s">
        <v>3074</v>
      </c>
      <c r="G5" s="150"/>
      <c r="H5" s="150"/>
    </row>
    <row r="6" spans="1:8" ht="28.5" x14ac:dyDescent="0.2">
      <c r="C6" s="82" t="s">
        <v>2893</v>
      </c>
      <c r="D6" s="82" t="s">
        <v>2894</v>
      </c>
      <c r="E6" s="82" t="s">
        <v>3068</v>
      </c>
      <c r="F6" s="82" t="s">
        <v>3075</v>
      </c>
      <c r="G6" s="82" t="s">
        <v>3076</v>
      </c>
      <c r="H6" s="82" t="s">
        <v>3077</v>
      </c>
    </row>
    <row r="7" spans="1:8" x14ac:dyDescent="0.2">
      <c r="B7" s="88" t="s">
        <v>3059</v>
      </c>
    </row>
    <row r="8" spans="1:8" x14ac:dyDescent="0.2">
      <c r="A8" t="s">
        <v>153</v>
      </c>
      <c r="B8" t="s">
        <v>1605</v>
      </c>
      <c r="C8" s="83">
        <f>VLOOKUP(A8,'Original vs Adjsuted Budget'!$D$1102:$H$1358,4,FALSE)</f>
        <v>-5059720</v>
      </c>
      <c r="D8" s="83">
        <f>VLOOKUP(A8,'Original vs Adjsuted Budget'!$D$1102:$H$1358,5,FALSE)</f>
        <v>-6957860.7000000002</v>
      </c>
      <c r="E8" s="83">
        <f t="shared" ref="E8:E39" si="0">D8</f>
        <v>-6957860.7000000002</v>
      </c>
      <c r="F8" s="59">
        <f t="shared" ref="F8:H28" si="1">E8*105%</f>
        <v>-7305753.7350000003</v>
      </c>
      <c r="G8" s="59">
        <f t="shared" si="1"/>
        <v>-7671041.4217500007</v>
      </c>
      <c r="H8" s="59">
        <f t="shared" si="1"/>
        <v>-8054593.4928375008</v>
      </c>
    </row>
    <row r="9" spans="1:8" x14ac:dyDescent="0.2">
      <c r="A9" t="s">
        <v>154</v>
      </c>
      <c r="B9" t="s">
        <v>1606</v>
      </c>
      <c r="C9" s="83">
        <f>VLOOKUP(A9,'Original vs Adjsuted Budget'!$D$1102:$H$1358,4,FALSE)</f>
        <v>-722830</v>
      </c>
      <c r="D9" s="83">
        <f>VLOOKUP(A9,'Original vs Adjsuted Budget'!$D$1102:$H$1358,5,FALSE)</f>
        <v>-1081518.1000000001</v>
      </c>
      <c r="E9" s="83">
        <f t="shared" si="0"/>
        <v>-1081518.1000000001</v>
      </c>
      <c r="F9" s="59">
        <f t="shared" si="1"/>
        <v>-1135594.0050000001</v>
      </c>
      <c r="G9" s="59">
        <f t="shared" si="1"/>
        <v>-1192373.7052500001</v>
      </c>
      <c r="H9" s="59">
        <f t="shared" si="1"/>
        <v>-1251992.3905125002</v>
      </c>
    </row>
    <row r="10" spans="1:8" x14ac:dyDescent="0.2">
      <c r="A10" t="s">
        <v>155</v>
      </c>
      <c r="B10" t="s">
        <v>1607</v>
      </c>
      <c r="C10" s="83">
        <f>VLOOKUP(A10,'Original vs Adjsuted Budget'!$D$1102:$H$1358,4,FALSE)</f>
        <v>1934400</v>
      </c>
      <c r="D10" s="83">
        <f>VLOOKUP(A10,'Original vs Adjsuted Budget'!$D$1102:$H$1358,5,FALSE)</f>
        <v>2500000</v>
      </c>
      <c r="E10" s="83">
        <f t="shared" si="0"/>
        <v>2500000</v>
      </c>
      <c r="F10" s="59">
        <f t="shared" si="1"/>
        <v>2625000</v>
      </c>
      <c r="G10" s="59">
        <f t="shared" si="1"/>
        <v>2756250</v>
      </c>
      <c r="H10" s="59">
        <f t="shared" si="1"/>
        <v>2894062.5</v>
      </c>
    </row>
    <row r="11" spans="1:8" x14ac:dyDescent="0.2">
      <c r="A11" t="s">
        <v>156</v>
      </c>
      <c r="B11" t="s">
        <v>1608</v>
      </c>
      <c r="C11" s="83">
        <f>VLOOKUP(A11,'Original vs Adjsuted Budget'!$D$1102:$H$1358,4,FALSE)</f>
        <v>-240790</v>
      </c>
      <c r="D11" s="83">
        <f>VLOOKUP(A11,'Original vs Adjsuted Budget'!$D$1102:$H$1358,5,FALSE)</f>
        <v>-163900.5</v>
      </c>
      <c r="E11" s="83">
        <f t="shared" si="0"/>
        <v>-163900.5</v>
      </c>
      <c r="F11" s="59">
        <f t="shared" si="1"/>
        <v>-172095.52499999999</v>
      </c>
      <c r="G11" s="59">
        <f t="shared" si="1"/>
        <v>-180700.30124999999</v>
      </c>
      <c r="H11" s="59">
        <f t="shared" si="1"/>
        <v>-189735.31631249998</v>
      </c>
    </row>
    <row r="12" spans="1:8" x14ac:dyDescent="0.2">
      <c r="A12" t="s">
        <v>157</v>
      </c>
      <c r="B12" t="s">
        <v>684</v>
      </c>
      <c r="C12" s="83">
        <f>VLOOKUP(A12,'Original vs Adjsuted Budget'!$D$1102:$H$1358,4,FALSE)</f>
        <v>-5179870</v>
      </c>
      <c r="D12" s="83">
        <f>VLOOKUP(A12,'Original vs Adjsuted Budget'!$D$1102:$H$1358,5,FALSE)</f>
        <v>-7703187.7999999998</v>
      </c>
      <c r="E12" s="83">
        <f t="shared" si="0"/>
        <v>-7703187.7999999998</v>
      </c>
      <c r="F12" s="59">
        <f t="shared" si="1"/>
        <v>-8088347.1900000004</v>
      </c>
      <c r="G12" s="59">
        <f t="shared" si="1"/>
        <v>-8492764.5495000016</v>
      </c>
      <c r="H12" s="59">
        <f t="shared" si="1"/>
        <v>-8917402.7769750021</v>
      </c>
    </row>
    <row r="13" spans="1:8" x14ac:dyDescent="0.2">
      <c r="A13" t="s">
        <v>159</v>
      </c>
      <c r="B13" t="s">
        <v>2420</v>
      </c>
      <c r="C13" s="83">
        <f>VLOOKUP(A13,'Original vs Adjsuted Budget'!$D$1102:$H$1358,4,FALSE)</f>
        <v>-4248090</v>
      </c>
      <c r="D13" s="83">
        <f>VLOOKUP(A13,'Original vs Adjsuted Budget'!$D$1102:$H$1358,5,FALSE)</f>
        <v>-5603585.1600000001</v>
      </c>
      <c r="E13" s="83">
        <f t="shared" si="0"/>
        <v>-5603585.1600000001</v>
      </c>
      <c r="F13" s="59">
        <f t="shared" si="1"/>
        <v>-5883764.4180000005</v>
      </c>
      <c r="G13" s="59">
        <f t="shared" si="1"/>
        <v>-6177952.6389000006</v>
      </c>
      <c r="H13" s="59">
        <f t="shared" si="1"/>
        <v>-6486850.2708450006</v>
      </c>
    </row>
    <row r="14" spans="1:8" x14ac:dyDescent="0.2">
      <c r="A14" t="s">
        <v>160</v>
      </c>
      <c r="B14" t="s">
        <v>2484</v>
      </c>
      <c r="C14" s="83">
        <f>VLOOKUP(A14,'Original vs Adjsuted Budget'!$D$1102:$H$1358,4,FALSE)</f>
        <v>-8521670</v>
      </c>
      <c r="D14" s="83">
        <f>VLOOKUP(A14,'Original vs Adjsuted Budget'!$D$1102:$H$1358,5,FALSE)</f>
        <v>-9500000</v>
      </c>
      <c r="E14" s="83">
        <f t="shared" si="0"/>
        <v>-9500000</v>
      </c>
      <c r="F14" s="59">
        <f t="shared" si="1"/>
        <v>-9975000</v>
      </c>
      <c r="G14" s="59">
        <f t="shared" si="1"/>
        <v>-10473750</v>
      </c>
      <c r="H14" s="59">
        <f t="shared" si="1"/>
        <v>-10997437.5</v>
      </c>
    </row>
    <row r="15" spans="1:8" x14ac:dyDescent="0.2">
      <c r="A15" t="s">
        <v>162</v>
      </c>
      <c r="B15" t="s">
        <v>2511</v>
      </c>
      <c r="C15" s="83">
        <f>VLOOKUP(A15,'Original vs Adjsuted Budget'!$D$1102:$H$1358,4,FALSE)</f>
        <v>-20000000</v>
      </c>
      <c r="D15" s="83">
        <f>VLOOKUP(A15,'Original vs Adjsuted Budget'!$D$1102:$H$1358,5,FALSE)</f>
        <v>-20000000</v>
      </c>
      <c r="E15" s="83">
        <f t="shared" si="0"/>
        <v>-20000000</v>
      </c>
      <c r="F15" s="59">
        <f t="shared" si="1"/>
        <v>-21000000</v>
      </c>
      <c r="G15" s="59">
        <f t="shared" si="1"/>
        <v>-22050000</v>
      </c>
      <c r="H15" s="59">
        <f t="shared" si="1"/>
        <v>-23152500</v>
      </c>
    </row>
    <row r="16" spans="1:8" x14ac:dyDescent="0.2">
      <c r="A16" t="s">
        <v>163</v>
      </c>
      <c r="B16" t="s">
        <v>2391</v>
      </c>
      <c r="C16" s="83">
        <f>VLOOKUP(A16,'Original vs Adjsuted Budget'!$D$1102:$H$1358,4,FALSE)</f>
        <v>-6796120</v>
      </c>
      <c r="D16" s="83">
        <f>VLOOKUP(A16,'Original vs Adjsuted Budget'!$D$1102:$H$1358,5,FALSE)</f>
        <v>-8349958.1000000006</v>
      </c>
      <c r="E16" s="83">
        <f t="shared" si="0"/>
        <v>-8349958.1000000006</v>
      </c>
      <c r="F16" s="59">
        <f t="shared" si="1"/>
        <v>-8767456.0050000008</v>
      </c>
      <c r="G16" s="59">
        <f t="shared" si="1"/>
        <v>-9205828.8052500021</v>
      </c>
      <c r="H16" s="59">
        <f t="shared" si="1"/>
        <v>-9666120.2455125023</v>
      </c>
    </row>
    <row r="17" spans="1:8" x14ac:dyDescent="0.2">
      <c r="A17" t="s">
        <v>164</v>
      </c>
      <c r="B17" t="s">
        <v>1620</v>
      </c>
      <c r="C17" s="83">
        <f>VLOOKUP(A17,'Original vs Adjsuted Budget'!$D$1102:$H$1358,4,FALSE)</f>
        <v>-2008000</v>
      </c>
      <c r="D17" s="83">
        <f>VLOOKUP(A17,'Original vs Adjsuted Budget'!$D$1102:$H$1358,5,FALSE)</f>
        <v>-26125.360000000001</v>
      </c>
      <c r="E17" s="83">
        <f t="shared" si="0"/>
        <v>-26125.360000000001</v>
      </c>
      <c r="F17" s="59">
        <f t="shared" si="1"/>
        <v>-27431.628000000001</v>
      </c>
      <c r="G17" s="59">
        <f t="shared" si="1"/>
        <v>-28803.209400000003</v>
      </c>
      <c r="H17" s="59">
        <f t="shared" si="1"/>
        <v>-30243.369870000006</v>
      </c>
    </row>
    <row r="18" spans="1:8" x14ac:dyDescent="0.2">
      <c r="A18" t="s">
        <v>165</v>
      </c>
      <c r="B18" t="s">
        <v>2168</v>
      </c>
      <c r="C18" s="83">
        <f>VLOOKUP(A18,'Original vs Adjsuted Budget'!$D$1102:$H$1358,4,FALSE)</f>
        <v>-14850</v>
      </c>
      <c r="D18" s="83">
        <f>VLOOKUP(A18,'Original vs Adjsuted Budget'!$D$1102:$H$1358,5,FALSE)</f>
        <v>-25036.66</v>
      </c>
      <c r="E18" s="83">
        <f t="shared" si="0"/>
        <v>-25036.66</v>
      </c>
      <c r="F18" s="59">
        <f t="shared" si="1"/>
        <v>-26288.493000000002</v>
      </c>
      <c r="G18" s="59">
        <f t="shared" si="1"/>
        <v>-27602.917650000003</v>
      </c>
      <c r="H18" s="59">
        <f t="shared" si="1"/>
        <v>-28983.063532500004</v>
      </c>
    </row>
    <row r="19" spans="1:8" x14ac:dyDescent="0.2">
      <c r="A19" t="s">
        <v>167</v>
      </c>
      <c r="B19" t="s">
        <v>1717</v>
      </c>
      <c r="C19" s="83">
        <f>VLOOKUP(A19,'Original vs Adjsuted Budget'!$D$1102:$H$1358,4,FALSE)</f>
        <v>-880</v>
      </c>
      <c r="D19" s="83">
        <f>VLOOKUP(A19,'Original vs Adjsuted Budget'!$D$1102:$H$1358,5,FALSE)</f>
        <v>-149.12</v>
      </c>
      <c r="E19" s="83">
        <f t="shared" si="0"/>
        <v>-149.12</v>
      </c>
      <c r="F19" s="59">
        <f t="shared" si="1"/>
        <v>-156.57600000000002</v>
      </c>
      <c r="G19" s="59">
        <f t="shared" si="1"/>
        <v>-164.40480000000002</v>
      </c>
      <c r="H19" s="59">
        <f t="shared" si="1"/>
        <v>-172.62504000000004</v>
      </c>
    </row>
    <row r="20" spans="1:8" x14ac:dyDescent="0.2">
      <c r="A20" t="s">
        <v>168</v>
      </c>
      <c r="B20" t="s">
        <v>2447</v>
      </c>
      <c r="C20" s="83">
        <f>VLOOKUP(A20,'Original vs Adjsuted Budget'!$D$1102:$H$1358,4,FALSE)</f>
        <v>-550</v>
      </c>
      <c r="D20" s="83">
        <f>VLOOKUP(A20,'Original vs Adjsuted Budget'!$D$1102:$H$1358,5,FALSE)</f>
        <v>0</v>
      </c>
      <c r="E20" s="83">
        <f t="shared" si="0"/>
        <v>0</v>
      </c>
      <c r="F20" s="59">
        <f t="shared" si="1"/>
        <v>0</v>
      </c>
      <c r="G20" s="59">
        <f t="shared" si="1"/>
        <v>0</v>
      </c>
      <c r="H20" s="59">
        <f t="shared" si="1"/>
        <v>0</v>
      </c>
    </row>
    <row r="21" spans="1:8" x14ac:dyDescent="0.2">
      <c r="A21" t="s">
        <v>170</v>
      </c>
      <c r="B21" t="s">
        <v>2233</v>
      </c>
      <c r="C21" s="83">
        <f>VLOOKUP(A21,'Original vs Adjsuted Budget'!$D$1102:$H$1358,4,FALSE)</f>
        <v>-311370</v>
      </c>
      <c r="D21" s="83">
        <f>VLOOKUP(A21,'Original vs Adjsuted Budget'!$D$1102:$H$1358,5,FALSE)</f>
        <v>-386682.60000000003</v>
      </c>
      <c r="E21" s="83">
        <f t="shared" si="0"/>
        <v>-386682.60000000003</v>
      </c>
      <c r="F21" s="59">
        <f t="shared" si="1"/>
        <v>-406016.73000000004</v>
      </c>
      <c r="G21" s="59">
        <f t="shared" si="1"/>
        <v>-426317.56650000007</v>
      </c>
      <c r="H21" s="59">
        <f t="shared" si="1"/>
        <v>-447633.44482500007</v>
      </c>
    </row>
    <row r="22" spans="1:8" x14ac:dyDescent="0.2">
      <c r="A22" t="s">
        <v>171</v>
      </c>
      <c r="B22" t="s">
        <v>2169</v>
      </c>
      <c r="C22" s="83">
        <f>VLOOKUP(A22,'Original vs Adjsuted Budget'!$D$1102:$H$1358,4,FALSE)</f>
        <v>-280</v>
      </c>
      <c r="D22" s="83">
        <f>VLOOKUP(A22,'Original vs Adjsuted Budget'!$D$1102:$H$1358,5,FALSE)</f>
        <v>0</v>
      </c>
      <c r="E22" s="83">
        <f t="shared" si="0"/>
        <v>0</v>
      </c>
      <c r="F22" s="59">
        <f t="shared" si="1"/>
        <v>0</v>
      </c>
      <c r="G22" s="59">
        <f t="shared" si="1"/>
        <v>0</v>
      </c>
      <c r="H22" s="59">
        <f t="shared" si="1"/>
        <v>0</v>
      </c>
    </row>
    <row r="23" spans="1:8" x14ac:dyDescent="0.2">
      <c r="A23" t="s">
        <v>172</v>
      </c>
      <c r="B23" t="s">
        <v>1622</v>
      </c>
      <c r="C23" s="83">
        <f>VLOOKUP(A23,'Original vs Adjsuted Budget'!$D$1102:$H$1358,4,FALSE)</f>
        <v>-133490</v>
      </c>
      <c r="D23" s="83">
        <f>VLOOKUP(A23,'Original vs Adjsuted Budget'!$D$1102:$H$1358,5,FALSE)</f>
        <v>-133490</v>
      </c>
      <c r="E23" s="83">
        <f t="shared" si="0"/>
        <v>-133490</v>
      </c>
      <c r="F23" s="59">
        <f t="shared" si="1"/>
        <v>-140164.5</v>
      </c>
      <c r="G23" s="59">
        <f t="shared" si="1"/>
        <v>-147172.72500000001</v>
      </c>
      <c r="H23" s="59">
        <f t="shared" si="1"/>
        <v>-154531.36125000002</v>
      </c>
    </row>
    <row r="24" spans="1:8" x14ac:dyDescent="0.2">
      <c r="A24" t="s">
        <v>174</v>
      </c>
      <c r="B24" t="s">
        <v>1609</v>
      </c>
      <c r="C24" s="83">
        <f>VLOOKUP(A24,'Original vs Adjsuted Budget'!$D$1102:$H$1358,4,FALSE)</f>
        <v>-2470</v>
      </c>
      <c r="D24" s="83">
        <f>VLOOKUP(A24,'Original vs Adjsuted Budget'!$D$1102:$H$1358,5,FALSE)</f>
        <v>-6176.22</v>
      </c>
      <c r="E24" s="83">
        <f t="shared" si="0"/>
        <v>-6176.22</v>
      </c>
      <c r="F24" s="59">
        <f t="shared" si="1"/>
        <v>-6485.0310000000009</v>
      </c>
      <c r="G24" s="59">
        <f t="shared" si="1"/>
        <v>-6809.2825500000008</v>
      </c>
      <c r="H24" s="59">
        <f t="shared" si="1"/>
        <v>-7149.7466775000012</v>
      </c>
    </row>
    <row r="25" spans="1:8" x14ac:dyDescent="0.2">
      <c r="A25" t="s">
        <v>175</v>
      </c>
      <c r="B25" t="s">
        <v>1610</v>
      </c>
      <c r="C25" s="83">
        <f>VLOOKUP(A25,'Original vs Adjsuted Budget'!$D$1102:$H$1358,4,FALSE)</f>
        <v>-2400</v>
      </c>
      <c r="D25" s="83">
        <f>VLOOKUP(A25,'Original vs Adjsuted Budget'!$D$1102:$H$1358,5,FALSE)</f>
        <v>-498452.45999999996</v>
      </c>
      <c r="E25" s="83">
        <f t="shared" si="0"/>
        <v>-498452.45999999996</v>
      </c>
      <c r="F25" s="59">
        <f t="shared" si="1"/>
        <v>-523375.08299999998</v>
      </c>
      <c r="G25" s="59">
        <f t="shared" si="1"/>
        <v>-549543.83715000004</v>
      </c>
      <c r="H25" s="59">
        <f t="shared" si="1"/>
        <v>-577021.02900750004</v>
      </c>
    </row>
    <row r="26" spans="1:8" x14ac:dyDescent="0.2">
      <c r="A26" t="s">
        <v>177</v>
      </c>
      <c r="B26" t="s">
        <v>1945</v>
      </c>
      <c r="C26" s="83">
        <f>VLOOKUP(A26,'Original vs Adjsuted Budget'!$D$1102:$H$1358,4,FALSE)</f>
        <v>-9150</v>
      </c>
      <c r="D26" s="83">
        <f>VLOOKUP(A26,'Original vs Adjsuted Budget'!$D$1102:$H$1358,5,FALSE)</f>
        <v>-8925.31</v>
      </c>
      <c r="E26" s="83">
        <f t="shared" si="0"/>
        <v>-8925.31</v>
      </c>
      <c r="F26" s="59">
        <f t="shared" si="1"/>
        <v>-9371.575499999999</v>
      </c>
      <c r="G26" s="59">
        <f t="shared" si="1"/>
        <v>-9840.154274999999</v>
      </c>
      <c r="H26" s="59">
        <f t="shared" si="1"/>
        <v>-10332.16198875</v>
      </c>
    </row>
    <row r="27" spans="1:8" x14ac:dyDescent="0.2">
      <c r="A27" t="s">
        <v>178</v>
      </c>
      <c r="B27" t="s">
        <v>2249</v>
      </c>
      <c r="C27" s="83">
        <f>VLOOKUP(A27,'Original vs Adjsuted Budget'!$D$1102:$H$1358,4,FALSE)</f>
        <v>-3000000</v>
      </c>
      <c r="D27" s="83">
        <f>VLOOKUP(A27,'Original vs Adjsuted Budget'!$D$1102:$H$1358,5,FALSE)</f>
        <v>-500000</v>
      </c>
      <c r="E27" s="83">
        <f t="shared" si="0"/>
        <v>-500000</v>
      </c>
      <c r="F27" s="59">
        <f t="shared" si="1"/>
        <v>-525000</v>
      </c>
      <c r="G27" s="59">
        <f t="shared" si="1"/>
        <v>-551250</v>
      </c>
      <c r="H27" s="59">
        <f t="shared" si="1"/>
        <v>-578812.5</v>
      </c>
    </row>
    <row r="28" spans="1:8" x14ac:dyDescent="0.2">
      <c r="A28" t="s">
        <v>180</v>
      </c>
      <c r="B28" t="s">
        <v>2234</v>
      </c>
      <c r="C28" s="83">
        <f>VLOOKUP(A28,'Original vs Adjsuted Budget'!$D$1102:$H$1358,4,FALSE)</f>
        <v>-140</v>
      </c>
      <c r="D28" s="83">
        <f>VLOOKUP(A28,'Original vs Adjsuted Budget'!$D$1102:$H$1358,5,FALSE)</f>
        <v>-87.72</v>
      </c>
      <c r="E28" s="83">
        <f t="shared" si="0"/>
        <v>-87.72</v>
      </c>
      <c r="F28" s="59">
        <f t="shared" si="1"/>
        <v>-92.106000000000009</v>
      </c>
      <c r="G28" s="59">
        <f t="shared" si="1"/>
        <v>-96.711300000000008</v>
      </c>
      <c r="H28" s="59">
        <f t="shared" si="1"/>
        <v>-101.54686500000001</v>
      </c>
    </row>
    <row r="29" spans="1:8" x14ac:dyDescent="0.2">
      <c r="A29" t="s">
        <v>182</v>
      </c>
      <c r="B29" t="s">
        <v>1802</v>
      </c>
      <c r="C29" s="83">
        <f>VLOOKUP(A29,'Original vs Adjsuted Budget'!$D$1102:$H$1358,4,FALSE)</f>
        <v>-50117010</v>
      </c>
      <c r="D29" s="83">
        <f>VLOOKUP(A29,'Original vs Adjsuted Budget'!$D$1102:$H$1358,5,FALSE)</f>
        <v>-43116999.970000006</v>
      </c>
      <c r="E29" s="83">
        <f t="shared" si="0"/>
        <v>-43116999.970000006</v>
      </c>
      <c r="F29" s="57">
        <v>-52865000</v>
      </c>
      <c r="G29" s="57">
        <v>-54514000</v>
      </c>
      <c r="H29" s="57">
        <v>-56214436.697247706</v>
      </c>
    </row>
    <row r="30" spans="1:8" x14ac:dyDescent="0.2">
      <c r="A30" t="s">
        <v>183</v>
      </c>
      <c r="B30" t="s">
        <v>1946</v>
      </c>
      <c r="C30" s="83">
        <f>VLOOKUP(A30,'Original vs Adjsuted Budget'!$D$1102:$H$1358,4,FALSE)</f>
        <v>-1650000</v>
      </c>
      <c r="D30" s="83">
        <f>VLOOKUP(A30,'Original vs Adjsuted Budget'!$D$1102:$H$1358,5,FALSE)</f>
        <v>-1650000</v>
      </c>
      <c r="E30" s="83">
        <f t="shared" si="0"/>
        <v>-1650000</v>
      </c>
      <c r="F30" s="57">
        <v>-1800000</v>
      </c>
      <c r="G30" s="57">
        <v>-1950000</v>
      </c>
      <c r="H30" s="57">
        <v>-2112500</v>
      </c>
    </row>
    <row r="31" spans="1:8" x14ac:dyDescent="0.2">
      <c r="A31" t="s">
        <v>184</v>
      </c>
      <c r="B31" t="s">
        <v>1803</v>
      </c>
      <c r="C31" s="83">
        <f>VLOOKUP(A31,'Original vs Adjsuted Budget'!$D$1102:$H$1358,4,FALSE)</f>
        <v>-1756000</v>
      </c>
      <c r="D31" s="83">
        <f>VLOOKUP(A31,'Original vs Adjsuted Budget'!$D$1102:$H$1358,5,FALSE)</f>
        <v>-1756000</v>
      </c>
      <c r="E31" s="83">
        <f t="shared" si="0"/>
        <v>-1756000</v>
      </c>
      <c r="F31" s="57"/>
      <c r="G31" s="57"/>
      <c r="H31" s="57"/>
    </row>
    <row r="32" spans="1:8" x14ac:dyDescent="0.2">
      <c r="A32" t="s">
        <v>185</v>
      </c>
      <c r="B32" t="s">
        <v>1684</v>
      </c>
      <c r="C32" s="83">
        <f>VLOOKUP(A32,'Original vs Adjsuted Budget'!$D$1102:$H$1358,4,FALSE)</f>
        <v>-890000</v>
      </c>
      <c r="D32" s="83">
        <f>VLOOKUP(A32,'Original vs Adjsuted Budget'!$D$1102:$H$1358,5,FALSE)</f>
        <v>-890000</v>
      </c>
      <c r="E32" s="83">
        <f t="shared" si="0"/>
        <v>-890000</v>
      </c>
      <c r="F32" s="57">
        <v>-934000</v>
      </c>
      <c r="G32" s="57">
        <v>-967000</v>
      </c>
      <c r="H32" s="57">
        <v>-1001165.9528907923</v>
      </c>
    </row>
    <row r="33" spans="1:8" x14ac:dyDescent="0.2">
      <c r="A33" t="s">
        <v>186</v>
      </c>
      <c r="B33" t="s">
        <v>1574</v>
      </c>
      <c r="C33" s="83">
        <f>VLOOKUP(A33,'Original vs Adjsuted Budget'!$D$1102:$H$1358,4,FALSE)</f>
        <v>-3711850</v>
      </c>
      <c r="D33" s="83">
        <f>VLOOKUP(A33,'Original vs Adjsuted Budget'!$D$1102:$H$1358,5,FALSE)</f>
        <v>-3711850</v>
      </c>
      <c r="E33" s="83">
        <f t="shared" si="0"/>
        <v>-3711850</v>
      </c>
    </row>
    <row r="34" spans="1:8" x14ac:dyDescent="0.2">
      <c r="A34" t="s">
        <v>187</v>
      </c>
      <c r="B34" t="s">
        <v>2392</v>
      </c>
      <c r="C34" s="83">
        <f>VLOOKUP(A34,'Original vs Adjsuted Budget'!$D$1102:$H$1358,4,FALSE)</f>
        <v>-17887000</v>
      </c>
      <c r="D34" s="83">
        <f>VLOOKUP(A34,'Original vs Adjsuted Budget'!$D$1102:$H$1358,5,FALSE)</f>
        <v>-17887000</v>
      </c>
      <c r="E34" s="83">
        <f t="shared" si="0"/>
        <v>-17887000</v>
      </c>
      <c r="F34" s="57">
        <v>-17471000</v>
      </c>
      <c r="G34" s="57">
        <v>-18338000</v>
      </c>
      <c r="H34" s="57">
        <v>-19248024.955640774</v>
      </c>
    </row>
    <row r="35" spans="1:8" x14ac:dyDescent="0.2">
      <c r="A35" t="s">
        <v>190</v>
      </c>
      <c r="B35" t="s">
        <v>2449</v>
      </c>
      <c r="C35" s="83">
        <f>VLOOKUP(A35,'Original vs Adjsuted Budget'!$D$1102:$H$1358,4,FALSE)</f>
        <v>-1000000</v>
      </c>
      <c r="D35" s="83">
        <f>VLOOKUP(A35,'Original vs Adjsuted Budget'!$D$1102:$H$1358,5,FALSE)</f>
        <v>-1000000</v>
      </c>
      <c r="E35" s="83">
        <f t="shared" si="0"/>
        <v>-1000000</v>
      </c>
      <c r="F35" s="57">
        <v>0</v>
      </c>
      <c r="G35" s="57">
        <v>0</v>
      </c>
      <c r="H35" s="57">
        <v>0</v>
      </c>
    </row>
    <row r="36" spans="1:8" x14ac:dyDescent="0.2">
      <c r="A36" t="s">
        <v>191</v>
      </c>
      <c r="B36" t="s">
        <v>2513</v>
      </c>
      <c r="C36" s="83">
        <f>VLOOKUP(A36,'Original vs Adjsuted Budget'!$D$1102:$H$1358,4,FALSE)</f>
        <v>0</v>
      </c>
      <c r="D36" s="83">
        <v>0</v>
      </c>
      <c r="E36" s="83">
        <v>0</v>
      </c>
      <c r="F36" s="57">
        <v>0</v>
      </c>
      <c r="G36" s="57">
        <v>0</v>
      </c>
      <c r="H36" s="57">
        <v>0</v>
      </c>
    </row>
    <row r="37" spans="1:8" x14ac:dyDescent="0.2">
      <c r="A37" t="s">
        <v>192</v>
      </c>
      <c r="B37" t="s">
        <v>2394</v>
      </c>
      <c r="C37" s="83">
        <f>VLOOKUP(A37,'Original vs Adjsuted Budget'!$D$1102:$H$1358,4,FALSE)</f>
        <v>-23000000</v>
      </c>
      <c r="D37" s="83">
        <f>VLOOKUP(A37,'Original vs Adjsuted Budget'!$D$1102:$H$1358,5,FALSE)</f>
        <v>-20900000</v>
      </c>
      <c r="E37" s="83">
        <f t="shared" si="0"/>
        <v>-20900000</v>
      </c>
      <c r="F37" s="57">
        <v>-25000000</v>
      </c>
      <c r="G37" s="57">
        <v>-33000000</v>
      </c>
      <c r="H37" s="57">
        <v>-43560000</v>
      </c>
    </row>
    <row r="38" spans="1:8" x14ac:dyDescent="0.2">
      <c r="A38" t="s">
        <v>2845</v>
      </c>
      <c r="B38" t="s">
        <v>2485</v>
      </c>
      <c r="C38" s="83">
        <f>VLOOKUP(A38,'Original vs Adjsuted Budget'!$D$1102:$H$1358,4,FALSE)</f>
        <v>-1000000</v>
      </c>
      <c r="D38" s="83">
        <f>VLOOKUP(A38,'Original vs Adjsuted Budget'!$D$1102:$H$1358,5,FALSE)</f>
        <v>-1000000</v>
      </c>
      <c r="E38" s="83">
        <f t="shared" si="0"/>
        <v>-1000000</v>
      </c>
      <c r="F38" s="57">
        <v>-4000000</v>
      </c>
      <c r="G38" s="57">
        <v>-5000000</v>
      </c>
      <c r="H38" s="57">
        <v>-6250000</v>
      </c>
    </row>
    <row r="39" spans="1:8" x14ac:dyDescent="0.2">
      <c r="A39" t="s">
        <v>194</v>
      </c>
      <c r="B39" t="s">
        <v>1947</v>
      </c>
      <c r="C39" s="83">
        <f>VLOOKUP(A39,'Original vs Adjsuted Budget'!$D$1102:$H$1358,4,FALSE)</f>
        <v>-17110</v>
      </c>
      <c r="D39" s="83">
        <f>VLOOKUP(A39,'Original vs Adjsuted Budget'!$D$1102:$H$1358,5,FALSE)</f>
        <v>-29272.06</v>
      </c>
      <c r="E39" s="83">
        <f t="shared" si="0"/>
        <v>-29272.06</v>
      </c>
      <c r="F39" s="59">
        <f t="shared" ref="F39:H47" si="2">E39*105%</f>
        <v>-30735.663000000004</v>
      </c>
      <c r="G39" s="59">
        <f t="shared" si="2"/>
        <v>-32272.446150000007</v>
      </c>
      <c r="H39" s="59">
        <f t="shared" si="2"/>
        <v>-33886.068457500012</v>
      </c>
    </row>
    <row r="40" spans="1:8" x14ac:dyDescent="0.2">
      <c r="A40" t="s">
        <v>198</v>
      </c>
      <c r="B40" t="s">
        <v>2275</v>
      </c>
      <c r="C40" s="83">
        <f>VLOOKUP(A40,'Original vs Adjsuted Budget'!$D$1102:$H$1358,4,FALSE)</f>
        <v>0</v>
      </c>
      <c r="D40" s="83">
        <f>VLOOKUP(A40,'Original vs Adjsuted Budget'!$D$1102:$H$1358,5,FALSE)</f>
        <v>-5263.16</v>
      </c>
      <c r="E40" s="83">
        <f t="shared" ref="E40:E71" si="3">D40</f>
        <v>-5263.16</v>
      </c>
      <c r="F40" s="59">
        <f t="shared" si="2"/>
        <v>-5526.3180000000002</v>
      </c>
      <c r="G40" s="59">
        <f t="shared" si="2"/>
        <v>-5802.6339000000007</v>
      </c>
      <c r="H40" s="59">
        <f t="shared" si="2"/>
        <v>-6092.7655950000008</v>
      </c>
    </row>
    <row r="41" spans="1:8" x14ac:dyDescent="0.2">
      <c r="A41" t="s">
        <v>199</v>
      </c>
      <c r="B41" t="s">
        <v>2397</v>
      </c>
      <c r="C41" s="83">
        <f>VLOOKUP(A41,'Original vs Adjsuted Budget'!$D$1102:$H$1358,4,FALSE)</f>
        <v>-1380</v>
      </c>
      <c r="D41" s="83">
        <f>VLOOKUP(A41,'Original vs Adjsuted Budget'!$D$1102:$H$1358,5,FALSE)</f>
        <v>-21986</v>
      </c>
      <c r="E41" s="83">
        <f t="shared" si="3"/>
        <v>-21986</v>
      </c>
      <c r="F41" s="59">
        <f t="shared" si="2"/>
        <v>-23085.3</v>
      </c>
      <c r="G41" s="59">
        <f t="shared" si="2"/>
        <v>-24239.564999999999</v>
      </c>
      <c r="H41" s="59">
        <f t="shared" si="2"/>
        <v>-25451.543249999999</v>
      </c>
    </row>
    <row r="42" spans="1:8" x14ac:dyDescent="0.2">
      <c r="A42" t="s">
        <v>200</v>
      </c>
      <c r="B42" t="s">
        <v>2174</v>
      </c>
      <c r="C42" s="83">
        <f>VLOOKUP(A42,'Original vs Adjsuted Budget'!$D$1102:$H$1358,4,FALSE)</f>
        <v>-47140</v>
      </c>
      <c r="D42" s="83">
        <f>VLOOKUP(A42,'Original vs Adjsuted Budget'!$D$1102:$H$1358,5,FALSE)</f>
        <v>-53626.979999999996</v>
      </c>
      <c r="E42" s="83">
        <f t="shared" si="3"/>
        <v>-53626.979999999996</v>
      </c>
      <c r="F42" s="59">
        <f t="shared" si="2"/>
        <v>-56308.328999999998</v>
      </c>
      <c r="G42" s="59">
        <f t="shared" si="2"/>
        <v>-59123.745450000002</v>
      </c>
      <c r="H42" s="59">
        <f t="shared" si="2"/>
        <v>-62079.932722500002</v>
      </c>
    </row>
    <row r="43" spans="1:8" x14ac:dyDescent="0.2">
      <c r="A43" t="s">
        <v>201</v>
      </c>
      <c r="B43" t="s">
        <v>1705</v>
      </c>
      <c r="C43" s="83">
        <f>VLOOKUP(A43,'Original vs Adjsuted Budget'!$D$1102:$H$1358,4,FALSE)</f>
        <v>-1680</v>
      </c>
      <c r="D43" s="83">
        <f>VLOOKUP(A43,'Original vs Adjsuted Budget'!$D$1102:$H$1358,5,FALSE)</f>
        <v>-1228.08</v>
      </c>
      <c r="E43" s="83">
        <f t="shared" si="3"/>
        <v>-1228.08</v>
      </c>
      <c r="F43" s="59">
        <f t="shared" si="2"/>
        <v>-1289.4839999999999</v>
      </c>
      <c r="G43" s="59">
        <f t="shared" si="2"/>
        <v>-1353.9582</v>
      </c>
      <c r="H43" s="59">
        <f t="shared" si="2"/>
        <v>-1421.6561100000001</v>
      </c>
    </row>
    <row r="44" spans="1:8" x14ac:dyDescent="0.2">
      <c r="A44" t="s">
        <v>202</v>
      </c>
      <c r="B44" t="s">
        <v>2251</v>
      </c>
      <c r="C44" s="83">
        <f>VLOOKUP(A44,'Original vs Adjsuted Budget'!$D$1102:$H$1358,4,FALSE)</f>
        <v>-330000</v>
      </c>
      <c r="D44" s="83">
        <f>VLOOKUP(A44,'Original vs Adjsuted Budget'!$D$1102:$H$1358,5,FALSE)</f>
        <v>-193350.74</v>
      </c>
      <c r="E44" s="83">
        <f t="shared" si="3"/>
        <v>-193350.74</v>
      </c>
      <c r="F44" s="59">
        <f t="shared" si="2"/>
        <v>-203018.277</v>
      </c>
      <c r="G44" s="59">
        <f t="shared" si="2"/>
        <v>-213169.19085000001</v>
      </c>
      <c r="H44" s="59">
        <f t="shared" si="2"/>
        <v>-223827.65039250001</v>
      </c>
    </row>
    <row r="45" spans="1:8" x14ac:dyDescent="0.2">
      <c r="A45" t="s">
        <v>203</v>
      </c>
      <c r="B45" t="s">
        <v>2452</v>
      </c>
      <c r="C45" s="83">
        <f>VLOOKUP(A45,'Original vs Adjsuted Budget'!$D$1102:$H$1358,4,FALSE)</f>
        <v>-110</v>
      </c>
      <c r="D45" s="83">
        <f>VLOOKUP(A45,'Original vs Adjsuted Budget'!$D$1102:$H$1358,5,FALSE)</f>
        <v>-110</v>
      </c>
      <c r="E45" s="83">
        <f t="shared" si="3"/>
        <v>-110</v>
      </c>
      <c r="F45" s="59">
        <f t="shared" si="2"/>
        <v>-115.5</v>
      </c>
      <c r="G45" s="59">
        <f t="shared" si="2"/>
        <v>-121.27500000000001</v>
      </c>
      <c r="H45" s="59">
        <f t="shared" si="2"/>
        <v>-127.33875</v>
      </c>
    </row>
    <row r="46" spans="1:8" x14ac:dyDescent="0.2">
      <c r="A46" t="s">
        <v>204</v>
      </c>
      <c r="B46" t="s">
        <v>2398</v>
      </c>
      <c r="C46" s="83">
        <f>VLOOKUP(A46,'Original vs Adjsuted Budget'!$D$1102:$H$1358,4,FALSE)</f>
        <v>-8110</v>
      </c>
      <c r="D46" s="83">
        <f>VLOOKUP(A46,'Original vs Adjsuted Budget'!$D$1102:$H$1358,5,FALSE)</f>
        <v>-5376.28</v>
      </c>
      <c r="E46" s="83">
        <f t="shared" si="3"/>
        <v>-5376.28</v>
      </c>
      <c r="F46" s="59">
        <f t="shared" si="2"/>
        <v>-5645.0940000000001</v>
      </c>
      <c r="G46" s="59">
        <f t="shared" si="2"/>
        <v>-5927.3487000000005</v>
      </c>
      <c r="H46" s="59">
        <f t="shared" si="2"/>
        <v>-6223.7161350000006</v>
      </c>
    </row>
    <row r="47" spans="1:8" x14ac:dyDescent="0.2">
      <c r="A47" t="s">
        <v>205</v>
      </c>
      <c r="B47" t="s">
        <v>2276</v>
      </c>
      <c r="C47" s="83">
        <f>VLOOKUP(A47,'Original vs Adjsuted Budget'!$D$1102:$H$1358,4,FALSE)</f>
        <v>-210</v>
      </c>
      <c r="D47" s="83">
        <f>VLOOKUP(A47,'Original vs Adjsuted Budget'!$D$1102:$H$1358,5,FALSE)</f>
        <v>-210</v>
      </c>
      <c r="E47" s="83">
        <f t="shared" si="3"/>
        <v>-210</v>
      </c>
      <c r="F47" s="59">
        <f t="shared" si="2"/>
        <v>-220.5</v>
      </c>
      <c r="G47" s="59">
        <f t="shared" si="2"/>
        <v>-231.52500000000001</v>
      </c>
      <c r="H47" s="59">
        <f t="shared" si="2"/>
        <v>-243.10125000000002</v>
      </c>
    </row>
    <row r="48" spans="1:8" x14ac:dyDescent="0.2">
      <c r="A48" t="s">
        <v>208</v>
      </c>
      <c r="B48" t="s">
        <v>1704</v>
      </c>
      <c r="C48" s="83">
        <f>VLOOKUP(A48,'Original vs Adjsuted Budget'!$D$1102:$H$1358,4,FALSE)</f>
        <v>-2200</v>
      </c>
      <c r="D48" s="83">
        <f>VLOOKUP(A48,'Original vs Adjsuted Budget'!$D$1102:$H$1358,5,FALSE)</f>
        <v>-100000</v>
      </c>
      <c r="E48" s="83">
        <f t="shared" si="3"/>
        <v>-100000</v>
      </c>
      <c r="F48" s="59">
        <v>0</v>
      </c>
      <c r="G48" s="59">
        <v>0</v>
      </c>
      <c r="H48" s="59">
        <f t="shared" ref="H48:H59" si="4">G48*105%</f>
        <v>0</v>
      </c>
    </row>
    <row r="49" spans="1:8" x14ac:dyDescent="0.2">
      <c r="A49" t="s">
        <v>211</v>
      </c>
      <c r="B49" t="s">
        <v>1953</v>
      </c>
      <c r="C49" s="83">
        <f>VLOOKUP(A49,'Original vs Adjsuted Budget'!$D$1102:$H$1358,4,FALSE)</f>
        <v>-440</v>
      </c>
      <c r="D49" s="83">
        <f>VLOOKUP(A49,'Original vs Adjsuted Budget'!$D$1102:$H$1358,5,FALSE)</f>
        <v>0</v>
      </c>
      <c r="E49" s="83">
        <f t="shared" si="3"/>
        <v>0</v>
      </c>
      <c r="F49" s="59">
        <f>E49*105%</f>
        <v>0</v>
      </c>
      <c r="G49" s="59">
        <f>F49*105%</f>
        <v>0</v>
      </c>
      <c r="H49" s="59">
        <f t="shared" si="4"/>
        <v>0</v>
      </c>
    </row>
    <row r="50" spans="1:8" x14ac:dyDescent="0.2">
      <c r="A50" t="s">
        <v>212</v>
      </c>
      <c r="B50" t="s">
        <v>2087</v>
      </c>
      <c r="C50" s="83">
        <f>VLOOKUP(A50,'Original vs Adjsuted Budget'!$D$1102:$H$1358,4,FALSE)</f>
        <v>-2310</v>
      </c>
      <c r="D50" s="83">
        <f>VLOOKUP(A50,'Original vs Adjsuted Budget'!$D$1102:$H$1358,5,FALSE)</f>
        <v>0</v>
      </c>
      <c r="E50" s="83">
        <f t="shared" si="3"/>
        <v>0</v>
      </c>
      <c r="F50" s="59">
        <f>E50*105%</f>
        <v>0</v>
      </c>
      <c r="G50" s="59">
        <f>F50*105%</f>
        <v>0</v>
      </c>
      <c r="H50" s="59">
        <f t="shared" si="4"/>
        <v>0</v>
      </c>
    </row>
    <row r="51" spans="1:8" x14ac:dyDescent="0.2">
      <c r="A51" t="s">
        <v>214</v>
      </c>
      <c r="B51" t="s">
        <v>1957</v>
      </c>
      <c r="C51" s="83">
        <f>VLOOKUP(A51,'Original vs Adjsuted Budget'!$D$1102:$H$1358,4,FALSE)</f>
        <v>-6003670</v>
      </c>
      <c r="D51" s="83">
        <f>VLOOKUP(A51,'Original vs Adjsuted Budget'!$D$1102:$H$1358,5,FALSE)</f>
        <v>-4000000</v>
      </c>
      <c r="E51" s="83">
        <f t="shared" si="3"/>
        <v>-4000000</v>
      </c>
      <c r="F51" s="59">
        <v>1500000</v>
      </c>
      <c r="G51" s="59">
        <f t="shared" ref="G51:G59" si="5">F51*105%</f>
        <v>1575000</v>
      </c>
      <c r="H51" s="59">
        <f t="shared" si="4"/>
        <v>1653750</v>
      </c>
    </row>
    <row r="52" spans="1:8" hidden="1" x14ac:dyDescent="0.2">
      <c r="A52" t="s">
        <v>158</v>
      </c>
      <c r="B52" t="s">
        <v>1939</v>
      </c>
      <c r="C52" s="83">
        <f>VLOOKUP(A52,'Original vs Adjsuted Budget'!$D$1102:$H$1358,4,FALSE)</f>
        <v>0</v>
      </c>
      <c r="D52" s="83">
        <f>VLOOKUP(A52,'Original vs Adjsuted Budget'!$D$1102:$H$1358,5,FALSE)</f>
        <v>0</v>
      </c>
      <c r="E52" s="83">
        <f t="shared" si="3"/>
        <v>0</v>
      </c>
      <c r="F52" s="59">
        <f t="shared" ref="F52:F59" si="6">E52*105%</f>
        <v>0</v>
      </c>
      <c r="G52" s="59">
        <f t="shared" si="5"/>
        <v>0</v>
      </c>
      <c r="H52" s="59">
        <f t="shared" si="4"/>
        <v>0</v>
      </c>
    </row>
    <row r="53" spans="1:8" hidden="1" x14ac:dyDescent="0.2">
      <c r="A53" t="s">
        <v>161</v>
      </c>
      <c r="B53" t="s">
        <v>2510</v>
      </c>
      <c r="C53" s="83">
        <f>VLOOKUP(A53,'Original vs Adjsuted Budget'!$D$1102:$H$1358,4,FALSE)</f>
        <v>0</v>
      </c>
      <c r="D53" s="83">
        <f>VLOOKUP(A53,'Original vs Adjsuted Budget'!$D$1102:$H$1358,5,FALSE)</f>
        <v>0</v>
      </c>
      <c r="E53" s="83">
        <f t="shared" si="3"/>
        <v>0</v>
      </c>
      <c r="F53" s="59">
        <f t="shared" si="6"/>
        <v>0</v>
      </c>
      <c r="G53" s="59">
        <f t="shared" si="5"/>
        <v>0</v>
      </c>
      <c r="H53" s="59">
        <f t="shared" si="4"/>
        <v>0</v>
      </c>
    </row>
    <row r="54" spans="1:8" hidden="1" x14ac:dyDescent="0.2">
      <c r="A54" t="s">
        <v>166</v>
      </c>
      <c r="B54" t="s">
        <v>2332</v>
      </c>
      <c r="C54" s="83">
        <f>VLOOKUP(A54,'Original vs Adjsuted Budget'!$D$1102:$H$1358,4,FALSE)</f>
        <v>0</v>
      </c>
      <c r="D54" s="83">
        <f>VLOOKUP(A54,'Original vs Adjsuted Budget'!$D$1102:$H$1358,5,FALSE)</f>
        <v>0</v>
      </c>
      <c r="E54" s="83">
        <f t="shared" si="3"/>
        <v>0</v>
      </c>
      <c r="F54" s="59">
        <f t="shared" si="6"/>
        <v>0</v>
      </c>
      <c r="G54" s="59">
        <f t="shared" si="5"/>
        <v>0</v>
      </c>
      <c r="H54" s="59">
        <f t="shared" si="4"/>
        <v>0</v>
      </c>
    </row>
    <row r="55" spans="1:8" hidden="1" x14ac:dyDescent="0.2">
      <c r="A55" t="s">
        <v>169</v>
      </c>
      <c r="B55" t="s">
        <v>2015</v>
      </c>
      <c r="C55" s="83">
        <f>VLOOKUP(A55,'Original vs Adjsuted Budget'!$D$1102:$H$1358,4,FALSE)</f>
        <v>0</v>
      </c>
      <c r="D55" s="83">
        <f>VLOOKUP(A55,'Original vs Adjsuted Budget'!$D$1102:$H$1358,5,FALSE)</f>
        <v>0</v>
      </c>
      <c r="E55" s="83">
        <f t="shared" si="3"/>
        <v>0</v>
      </c>
      <c r="F55" s="59">
        <f t="shared" si="6"/>
        <v>0</v>
      </c>
      <c r="G55" s="59">
        <f t="shared" si="5"/>
        <v>0</v>
      </c>
      <c r="H55" s="59">
        <f t="shared" si="4"/>
        <v>0</v>
      </c>
    </row>
    <row r="56" spans="1:8" hidden="1" x14ac:dyDescent="0.2">
      <c r="A56" t="s">
        <v>173</v>
      </c>
      <c r="B56" t="s">
        <v>1942</v>
      </c>
      <c r="C56" s="83">
        <f>VLOOKUP(A56,'Original vs Adjsuted Budget'!$D$1102:$H$1358,4,FALSE)</f>
        <v>0</v>
      </c>
      <c r="D56" s="83">
        <f>VLOOKUP(A56,'Original vs Adjsuted Budget'!$D$1102:$H$1358,5,FALSE)</f>
        <v>0</v>
      </c>
      <c r="E56" s="83">
        <f t="shared" si="3"/>
        <v>0</v>
      </c>
      <c r="F56" s="59">
        <f t="shared" si="6"/>
        <v>0</v>
      </c>
      <c r="G56" s="59">
        <f t="shared" si="5"/>
        <v>0</v>
      </c>
      <c r="H56" s="59">
        <f t="shared" si="4"/>
        <v>0</v>
      </c>
    </row>
    <row r="57" spans="1:8" hidden="1" x14ac:dyDescent="0.2">
      <c r="A57" t="s">
        <v>176</v>
      </c>
      <c r="B57" t="s">
        <v>1944</v>
      </c>
      <c r="C57" s="83">
        <f>VLOOKUP(A57,'Original vs Adjsuted Budget'!$D$1102:$H$1358,4,FALSE)</f>
        <v>0</v>
      </c>
      <c r="D57" s="83">
        <f>VLOOKUP(A57,'Original vs Adjsuted Budget'!$D$1102:$H$1358,5,FALSE)</f>
        <v>0</v>
      </c>
      <c r="E57" s="83">
        <f t="shared" si="3"/>
        <v>0</v>
      </c>
      <c r="F57" s="59">
        <f t="shared" si="6"/>
        <v>0</v>
      </c>
      <c r="G57" s="59">
        <f t="shared" si="5"/>
        <v>0</v>
      </c>
      <c r="H57" s="59">
        <f t="shared" si="4"/>
        <v>0</v>
      </c>
    </row>
    <row r="58" spans="1:8" hidden="1" x14ac:dyDescent="0.2">
      <c r="A58" t="s">
        <v>179</v>
      </c>
      <c r="B58" t="s">
        <v>2136</v>
      </c>
      <c r="C58" s="83">
        <f>VLOOKUP(A58,'Original vs Adjsuted Budget'!$D$1102:$H$1358,4,FALSE)</f>
        <v>0</v>
      </c>
      <c r="D58" s="83">
        <f>VLOOKUP(A58,'Original vs Adjsuted Budget'!$D$1102:$H$1358,5,FALSE)</f>
        <v>0</v>
      </c>
      <c r="E58" s="83">
        <f t="shared" si="3"/>
        <v>0</v>
      </c>
      <c r="F58" s="59">
        <f t="shared" si="6"/>
        <v>0</v>
      </c>
      <c r="G58" s="59">
        <f t="shared" si="5"/>
        <v>0</v>
      </c>
      <c r="H58" s="59">
        <f t="shared" si="4"/>
        <v>0</v>
      </c>
    </row>
    <row r="59" spans="1:8" hidden="1" x14ac:dyDescent="0.2">
      <c r="A59" t="s">
        <v>181</v>
      </c>
      <c r="B59" t="s">
        <v>2354</v>
      </c>
      <c r="C59" s="83">
        <f>VLOOKUP(A59,'Original vs Adjsuted Budget'!$D$1102:$H$1358,4,FALSE)</f>
        <v>0</v>
      </c>
      <c r="D59" s="83">
        <f>VLOOKUP(A59,'Original vs Adjsuted Budget'!$D$1102:$H$1358,5,FALSE)</f>
        <v>0</v>
      </c>
      <c r="E59" s="83">
        <f t="shared" si="3"/>
        <v>0</v>
      </c>
      <c r="F59" s="59">
        <f t="shared" si="6"/>
        <v>0</v>
      </c>
      <c r="G59" s="59">
        <f t="shared" si="5"/>
        <v>0</v>
      </c>
      <c r="H59" s="59">
        <f t="shared" si="4"/>
        <v>0</v>
      </c>
    </row>
    <row r="60" spans="1:8" hidden="1" x14ac:dyDescent="0.2">
      <c r="A60" t="s">
        <v>188</v>
      </c>
      <c r="B60" t="s">
        <v>2123</v>
      </c>
      <c r="C60" s="83">
        <f>VLOOKUP(A60,'Original vs Adjsuted Budget'!$D$1102:$H$1358,4,FALSE)</f>
        <v>0</v>
      </c>
      <c r="D60" s="83">
        <f>VLOOKUP(A60,'Original vs Adjsuted Budget'!$D$1102:$H$1358,5,FALSE)</f>
        <v>0</v>
      </c>
      <c r="E60" s="83">
        <f t="shared" si="3"/>
        <v>0</v>
      </c>
      <c r="F60" s="57">
        <v>0</v>
      </c>
      <c r="G60" s="57">
        <v>0</v>
      </c>
      <c r="H60" s="57">
        <v>0</v>
      </c>
    </row>
    <row r="61" spans="1:8" hidden="1" x14ac:dyDescent="0.2">
      <c r="A61" t="s">
        <v>189</v>
      </c>
      <c r="B61" t="s">
        <v>2083</v>
      </c>
      <c r="C61" s="83">
        <f>VLOOKUP(A61,'Original vs Adjsuted Budget'!$D$1102:$H$1358,4,FALSE)</f>
        <v>0</v>
      </c>
      <c r="D61" s="83">
        <f>VLOOKUP(A61,'Original vs Adjsuted Budget'!$D$1102:$H$1358,5,FALSE)</f>
        <v>0</v>
      </c>
      <c r="E61" s="83">
        <f t="shared" si="3"/>
        <v>0</v>
      </c>
      <c r="F61" s="57">
        <v>0</v>
      </c>
      <c r="G61" s="57">
        <v>0</v>
      </c>
      <c r="H61" s="57">
        <v>0</v>
      </c>
    </row>
    <row r="62" spans="1:8" hidden="1" x14ac:dyDescent="0.2">
      <c r="A62" t="s">
        <v>193</v>
      </c>
      <c r="B62" t="s">
        <v>2451</v>
      </c>
      <c r="C62" s="83">
        <f>VLOOKUP(A62,'Original vs Adjsuted Budget'!$D$1102:$H$1358,4,FALSE)</f>
        <v>0</v>
      </c>
      <c r="D62" s="83">
        <f>VLOOKUP(A62,'Original vs Adjsuted Budget'!$D$1102:$H$1358,5,FALSE)</f>
        <v>0</v>
      </c>
      <c r="E62" s="83">
        <f t="shared" si="3"/>
        <v>0</v>
      </c>
      <c r="F62" s="57">
        <v>0</v>
      </c>
      <c r="G62" s="57">
        <v>0</v>
      </c>
      <c r="H62" s="57">
        <v>0</v>
      </c>
    </row>
    <row r="63" spans="1:8" hidden="1" x14ac:dyDescent="0.2">
      <c r="A63" t="s">
        <v>2843</v>
      </c>
      <c r="B63" t="s">
        <v>2396</v>
      </c>
      <c r="C63" s="83">
        <f>VLOOKUP(A63,'Original vs Adjsuted Budget'!$D$1102:$H$1358,4,FALSE)</f>
        <v>0</v>
      </c>
      <c r="D63" s="83">
        <f>VLOOKUP(A63,'Original vs Adjsuted Budget'!$D$1102:$H$1358,5,FALSE)</f>
        <v>0</v>
      </c>
      <c r="E63" s="83">
        <f t="shared" si="3"/>
        <v>0</v>
      </c>
      <c r="F63" s="57">
        <v>0</v>
      </c>
      <c r="G63" s="57">
        <v>0</v>
      </c>
      <c r="H63" s="57">
        <v>0</v>
      </c>
    </row>
    <row r="64" spans="1:8" hidden="1" x14ac:dyDescent="0.2">
      <c r="A64" t="s">
        <v>195</v>
      </c>
      <c r="B64" t="s">
        <v>1949</v>
      </c>
      <c r="C64" s="83">
        <f>VLOOKUP(A64,'Original vs Adjsuted Budget'!$D$1102:$H$1358,4,FALSE)</f>
        <v>0</v>
      </c>
      <c r="D64" s="83">
        <f>VLOOKUP(A64,'Original vs Adjsuted Budget'!$D$1102:$H$1358,5,FALSE)</f>
        <v>0</v>
      </c>
      <c r="E64" s="83">
        <f t="shared" si="3"/>
        <v>0</v>
      </c>
      <c r="F64" s="59">
        <f t="shared" ref="F64:H73" si="7">E64*105%</f>
        <v>0</v>
      </c>
      <c r="G64" s="59">
        <f t="shared" si="7"/>
        <v>0</v>
      </c>
      <c r="H64" s="59">
        <f t="shared" si="7"/>
        <v>0</v>
      </c>
    </row>
    <row r="65" spans="1:8" hidden="1" x14ac:dyDescent="0.2">
      <c r="A65" t="s">
        <v>196</v>
      </c>
      <c r="B65" t="s">
        <v>2515</v>
      </c>
      <c r="C65" s="83">
        <f>VLOOKUP(A65,'Original vs Adjsuted Budget'!$D$1102:$H$1358,4,FALSE)</f>
        <v>0</v>
      </c>
      <c r="D65" s="83">
        <f>VLOOKUP(A65,'Original vs Adjsuted Budget'!$D$1102:$H$1358,5,FALSE)</f>
        <v>0</v>
      </c>
      <c r="E65" s="83">
        <f t="shared" si="3"/>
        <v>0</v>
      </c>
      <c r="F65" s="59">
        <f t="shared" si="7"/>
        <v>0</v>
      </c>
      <c r="G65" s="59">
        <f t="shared" si="7"/>
        <v>0</v>
      </c>
      <c r="H65" s="59">
        <f t="shared" si="7"/>
        <v>0</v>
      </c>
    </row>
    <row r="66" spans="1:8" hidden="1" x14ac:dyDescent="0.2">
      <c r="A66" t="s">
        <v>197</v>
      </c>
      <c r="B66" t="s">
        <v>2138</v>
      </c>
      <c r="C66" s="83">
        <f>VLOOKUP(A66,'Original vs Adjsuted Budget'!$D$1102:$H$1358,4,FALSE)</f>
        <v>0</v>
      </c>
      <c r="D66" s="83">
        <f>VLOOKUP(A66,'Original vs Adjsuted Budget'!$D$1102:$H$1358,5,FALSE)</f>
        <v>0</v>
      </c>
      <c r="E66" s="83">
        <f t="shared" si="3"/>
        <v>0</v>
      </c>
      <c r="F66" s="59">
        <f t="shared" si="7"/>
        <v>0</v>
      </c>
      <c r="G66" s="59">
        <f t="shared" si="7"/>
        <v>0</v>
      </c>
      <c r="H66" s="59">
        <f t="shared" si="7"/>
        <v>0</v>
      </c>
    </row>
    <row r="67" spans="1:8" hidden="1" x14ac:dyDescent="0.2">
      <c r="A67" t="s">
        <v>206</v>
      </c>
      <c r="B67" t="s">
        <v>2140</v>
      </c>
      <c r="C67" s="83">
        <f>VLOOKUP(A67,'Original vs Adjsuted Budget'!$D$1102:$H$1358,4,FALSE)</f>
        <v>0</v>
      </c>
      <c r="D67" s="83">
        <f>VLOOKUP(A67,'Original vs Adjsuted Budget'!$D$1102:$H$1358,5,FALSE)</f>
        <v>0</v>
      </c>
      <c r="E67" s="83">
        <f t="shared" si="3"/>
        <v>0</v>
      </c>
      <c r="F67" s="59">
        <f t="shared" si="7"/>
        <v>0</v>
      </c>
      <c r="G67" s="59">
        <f t="shared" si="7"/>
        <v>0</v>
      </c>
      <c r="H67" s="59">
        <f t="shared" si="7"/>
        <v>0</v>
      </c>
    </row>
    <row r="68" spans="1:8" hidden="1" x14ac:dyDescent="0.2">
      <c r="A68" t="s">
        <v>207</v>
      </c>
      <c r="B68" t="s">
        <v>2488</v>
      </c>
      <c r="C68" s="83">
        <f>VLOOKUP(A68,'Original vs Adjsuted Budget'!$D$1102:$H$1358,4,FALSE)</f>
        <v>0</v>
      </c>
      <c r="D68" s="83">
        <f>VLOOKUP(A68,'Original vs Adjsuted Budget'!$D$1102:$H$1358,5,FALSE)</f>
        <v>0</v>
      </c>
      <c r="E68" s="83">
        <f t="shared" si="3"/>
        <v>0</v>
      </c>
      <c r="F68" s="59">
        <f t="shared" si="7"/>
        <v>0</v>
      </c>
      <c r="G68" s="59">
        <f t="shared" si="7"/>
        <v>0</v>
      </c>
      <c r="H68" s="59">
        <f t="shared" si="7"/>
        <v>0</v>
      </c>
    </row>
    <row r="69" spans="1:8" hidden="1" x14ac:dyDescent="0.2">
      <c r="A69" t="s">
        <v>209</v>
      </c>
      <c r="B69" t="s">
        <v>2518</v>
      </c>
      <c r="C69" s="83">
        <f>VLOOKUP(A69,'Original vs Adjsuted Budget'!$D$1102:$H$1358,4,FALSE)</f>
        <v>0</v>
      </c>
      <c r="D69" s="83">
        <f>VLOOKUP(A69,'Original vs Adjsuted Budget'!$D$1102:$H$1358,5,FALSE)</f>
        <v>0</v>
      </c>
      <c r="E69" s="83">
        <f t="shared" si="3"/>
        <v>0</v>
      </c>
      <c r="F69" s="59">
        <f t="shared" si="7"/>
        <v>0</v>
      </c>
      <c r="G69" s="59">
        <f t="shared" si="7"/>
        <v>0</v>
      </c>
      <c r="H69" s="59">
        <f t="shared" si="7"/>
        <v>0</v>
      </c>
    </row>
    <row r="70" spans="1:8" hidden="1" x14ac:dyDescent="0.2">
      <c r="A70" t="s">
        <v>210</v>
      </c>
      <c r="B70" t="s">
        <v>2490</v>
      </c>
      <c r="C70" s="83">
        <f>VLOOKUP(A70,'Original vs Adjsuted Budget'!$D$1102:$H$1358,4,FALSE)</f>
        <v>0</v>
      </c>
      <c r="D70" s="83">
        <f>VLOOKUP(A70,'Original vs Adjsuted Budget'!$D$1102:$H$1358,5,FALSE)</f>
        <v>0</v>
      </c>
      <c r="E70" s="83">
        <f t="shared" si="3"/>
        <v>0</v>
      </c>
      <c r="F70" s="59">
        <f t="shared" si="7"/>
        <v>0</v>
      </c>
      <c r="G70" s="59">
        <f t="shared" si="7"/>
        <v>0</v>
      </c>
      <c r="H70" s="59">
        <f t="shared" si="7"/>
        <v>0</v>
      </c>
    </row>
    <row r="71" spans="1:8" hidden="1" x14ac:dyDescent="0.2">
      <c r="A71" t="s">
        <v>213</v>
      </c>
      <c r="B71" t="s">
        <v>1956</v>
      </c>
      <c r="C71" s="83">
        <f>VLOOKUP(A71,'Original vs Adjsuted Budget'!$D$1102:$H$1358,4,FALSE)</f>
        <v>0</v>
      </c>
      <c r="D71" s="83">
        <f>VLOOKUP(A71,'Original vs Adjsuted Budget'!$D$1102:$H$1358,5,FALSE)</f>
        <v>0</v>
      </c>
      <c r="E71" s="83">
        <f t="shared" si="3"/>
        <v>0</v>
      </c>
      <c r="F71" s="59">
        <f t="shared" si="7"/>
        <v>0</v>
      </c>
      <c r="G71" s="59">
        <f t="shared" si="7"/>
        <v>0</v>
      </c>
      <c r="H71" s="59">
        <f t="shared" si="7"/>
        <v>0</v>
      </c>
    </row>
    <row r="72" spans="1:8" hidden="1" x14ac:dyDescent="0.2">
      <c r="A72" t="s">
        <v>2844</v>
      </c>
      <c r="B72" t="s">
        <v>2400</v>
      </c>
      <c r="C72" s="83">
        <f>VLOOKUP(A72,'Original vs Adjsuted Budget'!$D$1102:$H$1358,4,FALSE)</f>
        <v>0</v>
      </c>
      <c r="D72" s="83">
        <f>VLOOKUP(A72,'Original vs Adjsuted Budget'!$D$1102:$H$1358,5,FALSE)</f>
        <v>0</v>
      </c>
      <c r="E72" s="83">
        <f t="shared" ref="E72:E74" si="8">D72</f>
        <v>0</v>
      </c>
      <c r="F72" s="59">
        <f t="shared" si="7"/>
        <v>0</v>
      </c>
      <c r="G72" s="59">
        <f t="shared" si="7"/>
        <v>0</v>
      </c>
      <c r="H72" s="59">
        <f t="shared" si="7"/>
        <v>0</v>
      </c>
    </row>
    <row r="73" spans="1:8" x14ac:dyDescent="0.2">
      <c r="A73" t="s">
        <v>2839</v>
      </c>
      <c r="B73" t="s">
        <v>1965</v>
      </c>
      <c r="C73" s="83">
        <f>VLOOKUP(A73,'Original vs Adjsuted Budget'!$D$1102:$H$1358,4,FALSE)</f>
        <v>-100000</v>
      </c>
      <c r="D73" s="83">
        <f>VLOOKUP(A73,'Original vs Adjsuted Budget'!$D$1102:$H$1358,5,FALSE)</f>
        <v>-176000</v>
      </c>
      <c r="E73" s="83">
        <f t="shared" si="8"/>
        <v>-176000</v>
      </c>
      <c r="F73" s="59">
        <f t="shared" si="7"/>
        <v>-184800</v>
      </c>
      <c r="G73" s="59">
        <f t="shared" si="7"/>
        <v>-194040</v>
      </c>
      <c r="H73" s="59">
        <f t="shared" si="7"/>
        <v>-203742</v>
      </c>
    </row>
    <row r="74" spans="1:8" x14ac:dyDescent="0.2">
      <c r="A74" t="s">
        <v>127</v>
      </c>
      <c r="B74" t="s">
        <v>1925</v>
      </c>
      <c r="C74" s="83">
        <f>VLOOKUP(A74,'Original vs Adjsuted Budget'!$D$1102:$H$1358,4,FALSE)</f>
        <v>0</v>
      </c>
      <c r="D74" s="83">
        <f>VLOOKUP(A74,'Original vs Adjsuted Budget'!$D$1102:$H$1358,5,FALSE)</f>
        <v>-45000</v>
      </c>
      <c r="E74" s="83">
        <f t="shared" si="8"/>
        <v>-45000</v>
      </c>
      <c r="F74" s="83">
        <f>E74*103%</f>
        <v>-46350</v>
      </c>
      <c r="G74" s="83">
        <f>F74*103%</f>
        <v>-47740.5</v>
      </c>
      <c r="H74" s="83">
        <f>G74*103%</f>
        <v>-49172.715000000004</v>
      </c>
    </row>
    <row r="76" spans="1:8" ht="15" thickBot="1" x14ac:dyDescent="0.25">
      <c r="B76" t="s">
        <v>2897</v>
      </c>
      <c r="C76" s="90">
        <f>SUM(C8:C75)</f>
        <v>-161844490</v>
      </c>
      <c r="D76" s="90">
        <f t="shared" ref="D76:E76" si="9">SUM(D8:D75)</f>
        <v>-154988409.08000001</v>
      </c>
      <c r="E76" s="90">
        <f t="shared" si="9"/>
        <v>-154988409.08000001</v>
      </c>
      <c r="F76" s="90">
        <f t="shared" ref="F76" si="10">SUM(F8:F75)</f>
        <v>-162494487.06549999</v>
      </c>
      <c r="G76" s="90">
        <f t="shared" ref="G76" si="11">SUM(G8:G75)</f>
        <v>-177213784.41877499</v>
      </c>
      <c r="H76" s="90">
        <f t="shared" ref="H76" si="12">SUM(H8:H75)</f>
        <v>-195002196.43549305</v>
      </c>
    </row>
    <row r="77" spans="1:8" ht="15" hidden="1" thickTop="1" x14ac:dyDescent="0.2">
      <c r="A77" t="s">
        <v>19</v>
      </c>
      <c r="B77" t="s">
        <v>1764</v>
      </c>
      <c r="C77" s="83">
        <f>VLOOKUP(A77,'Original vs Adjsuted Budget'!$D$1102:$H$1358,4,FALSE)</f>
        <v>0</v>
      </c>
      <c r="D77" s="83">
        <f>VLOOKUP(A77,'Original vs Adjsuted Budget'!$D$1102:$H$1358,5,FALSE)</f>
        <v>0</v>
      </c>
      <c r="E77" s="83">
        <f t="shared" ref="E77:E108" si="13">D77</f>
        <v>0</v>
      </c>
      <c r="F77" s="83">
        <f t="shared" ref="F77:H96" si="14">E77*103%</f>
        <v>0</v>
      </c>
      <c r="G77" s="83">
        <f t="shared" si="14"/>
        <v>0</v>
      </c>
      <c r="H77" s="83">
        <f t="shared" si="14"/>
        <v>0</v>
      </c>
    </row>
    <row r="78" spans="1:8" hidden="1" x14ac:dyDescent="0.2">
      <c r="A78" t="s">
        <v>23</v>
      </c>
      <c r="B78" t="s">
        <v>2050</v>
      </c>
      <c r="C78" s="83">
        <f>VLOOKUP(A78,'Original vs Adjsuted Budget'!$D$1102:$H$1358,4,FALSE)</f>
        <v>0</v>
      </c>
      <c r="D78" s="83">
        <f>VLOOKUP(A78,'Original vs Adjsuted Budget'!$D$1102:$H$1358,5,FALSE)</f>
        <v>0</v>
      </c>
      <c r="E78" s="83">
        <f t="shared" si="13"/>
        <v>0</v>
      </c>
      <c r="F78" s="83">
        <f t="shared" si="14"/>
        <v>0</v>
      </c>
      <c r="G78" s="83">
        <f t="shared" si="14"/>
        <v>0</v>
      </c>
      <c r="H78" s="83">
        <f t="shared" si="14"/>
        <v>0</v>
      </c>
    </row>
    <row r="79" spans="1:8" hidden="1" x14ac:dyDescent="0.2">
      <c r="A79" t="s">
        <v>32</v>
      </c>
      <c r="B79" t="s">
        <v>2426</v>
      </c>
      <c r="C79" s="83">
        <f>VLOOKUP(A79,'Original vs Adjsuted Budget'!$D$1102:$H$1358,4,FALSE)</f>
        <v>0</v>
      </c>
      <c r="D79" s="83">
        <f>VLOOKUP(A79,'Original vs Adjsuted Budget'!$D$1102:$H$1358,5,FALSE)</f>
        <v>0</v>
      </c>
      <c r="E79" s="83">
        <f t="shared" si="13"/>
        <v>0</v>
      </c>
      <c r="F79" s="83">
        <f t="shared" si="14"/>
        <v>0</v>
      </c>
      <c r="G79" s="83">
        <f t="shared" si="14"/>
        <v>0</v>
      </c>
      <c r="H79" s="83">
        <f t="shared" si="14"/>
        <v>0</v>
      </c>
    </row>
    <row r="80" spans="1:8" hidden="1" x14ac:dyDescent="0.2">
      <c r="A80" t="s">
        <v>35</v>
      </c>
      <c r="B80" t="s">
        <v>2493</v>
      </c>
      <c r="C80" s="83">
        <f>VLOOKUP(A80,'Original vs Adjsuted Budget'!$D$1102:$H$1358,4,FALSE)</f>
        <v>0</v>
      </c>
      <c r="D80" s="83">
        <f>VLOOKUP(A80,'Original vs Adjsuted Budget'!$D$1102:$H$1358,5,FALSE)</f>
        <v>0</v>
      </c>
      <c r="E80" s="83">
        <f t="shared" si="13"/>
        <v>0</v>
      </c>
      <c r="F80" s="83">
        <f t="shared" si="14"/>
        <v>0</v>
      </c>
      <c r="G80" s="83">
        <f t="shared" si="14"/>
        <v>0</v>
      </c>
      <c r="H80" s="83">
        <f t="shared" si="14"/>
        <v>0</v>
      </c>
    </row>
    <row r="81" spans="1:8" hidden="1" x14ac:dyDescent="0.2">
      <c r="A81" t="s">
        <v>36</v>
      </c>
      <c r="B81" t="s">
        <v>2147</v>
      </c>
      <c r="C81" s="83">
        <f>VLOOKUP(A81,'Original vs Adjsuted Budget'!$D$1102:$H$1358,4,FALSE)</f>
        <v>0</v>
      </c>
      <c r="D81" s="83">
        <f>VLOOKUP(A81,'Original vs Adjsuted Budget'!$D$1102:$H$1358,5,FALSE)</f>
        <v>0</v>
      </c>
      <c r="E81" s="83">
        <f t="shared" si="13"/>
        <v>0</v>
      </c>
      <c r="F81" s="83">
        <f t="shared" si="14"/>
        <v>0</v>
      </c>
      <c r="G81" s="83">
        <f t="shared" si="14"/>
        <v>0</v>
      </c>
      <c r="H81" s="83">
        <f t="shared" si="14"/>
        <v>0</v>
      </c>
    </row>
    <row r="82" spans="1:8" hidden="1" x14ac:dyDescent="0.2">
      <c r="A82" t="s">
        <v>39</v>
      </c>
      <c r="B82" t="s">
        <v>2459</v>
      </c>
      <c r="C82" s="83">
        <f>VLOOKUP(A82,'Original vs Adjsuted Budget'!$D$1102:$H$1358,4,FALSE)</f>
        <v>0</v>
      </c>
      <c r="D82" s="83">
        <f>VLOOKUP(A82,'Original vs Adjsuted Budget'!$D$1102:$H$1358,5,FALSE)</f>
        <v>0</v>
      </c>
      <c r="E82" s="83">
        <f t="shared" si="13"/>
        <v>0</v>
      </c>
      <c r="F82" s="83">
        <f t="shared" si="14"/>
        <v>0</v>
      </c>
      <c r="G82" s="83">
        <f t="shared" si="14"/>
        <v>0</v>
      </c>
      <c r="H82" s="83">
        <f t="shared" si="14"/>
        <v>0</v>
      </c>
    </row>
    <row r="83" spans="1:8" hidden="1" x14ac:dyDescent="0.2">
      <c r="A83" t="s">
        <v>45</v>
      </c>
      <c r="B83" t="s">
        <v>1874</v>
      </c>
      <c r="C83" s="83">
        <f>VLOOKUP(A83,'Original vs Adjsuted Budget'!$D$1102:$H$1358,4,FALSE)</f>
        <v>0</v>
      </c>
      <c r="D83" s="83">
        <f>VLOOKUP(A83,'Original vs Adjsuted Budget'!$D$1102:$H$1358,5,FALSE)</f>
        <v>0</v>
      </c>
      <c r="E83" s="83">
        <f t="shared" si="13"/>
        <v>0</v>
      </c>
      <c r="F83" s="83">
        <f t="shared" si="14"/>
        <v>0</v>
      </c>
      <c r="G83" s="83">
        <f t="shared" si="14"/>
        <v>0</v>
      </c>
      <c r="H83" s="83">
        <f t="shared" si="14"/>
        <v>0</v>
      </c>
    </row>
    <row r="84" spans="1:8" hidden="1" x14ac:dyDescent="0.2">
      <c r="A84" t="s">
        <v>46</v>
      </c>
      <c r="B84" t="s">
        <v>1876</v>
      </c>
      <c r="C84" s="83">
        <f>VLOOKUP(A84,'Original vs Adjsuted Budget'!$D$1102:$H$1358,4,FALSE)</f>
        <v>0</v>
      </c>
      <c r="D84" s="83">
        <f>VLOOKUP(A84,'Original vs Adjsuted Budget'!$D$1102:$H$1358,5,FALSE)</f>
        <v>0</v>
      </c>
      <c r="E84" s="83">
        <f t="shared" si="13"/>
        <v>0</v>
      </c>
      <c r="F84" s="83">
        <f t="shared" si="14"/>
        <v>0</v>
      </c>
      <c r="G84" s="83">
        <f t="shared" si="14"/>
        <v>0</v>
      </c>
      <c r="H84" s="83">
        <f t="shared" si="14"/>
        <v>0</v>
      </c>
    </row>
    <row r="85" spans="1:8" hidden="1" x14ac:dyDescent="0.2">
      <c r="A85" t="s">
        <v>47</v>
      </c>
      <c r="B85" t="s">
        <v>1878</v>
      </c>
      <c r="C85" s="83">
        <f>VLOOKUP(A85,'Original vs Adjsuted Budget'!$D$1102:$H$1358,4,FALSE)</f>
        <v>0</v>
      </c>
      <c r="D85" s="83">
        <f>VLOOKUP(A85,'Original vs Adjsuted Budget'!$D$1102:$H$1358,5,FALSE)</f>
        <v>0</v>
      </c>
      <c r="E85" s="83">
        <f t="shared" si="13"/>
        <v>0</v>
      </c>
      <c r="F85" s="83">
        <f t="shared" si="14"/>
        <v>0</v>
      </c>
      <c r="G85" s="83">
        <f t="shared" si="14"/>
        <v>0</v>
      </c>
      <c r="H85" s="83">
        <f t="shared" si="14"/>
        <v>0</v>
      </c>
    </row>
    <row r="86" spans="1:8" hidden="1" x14ac:dyDescent="0.2">
      <c r="A86" t="s">
        <v>48</v>
      </c>
      <c r="B86" t="s">
        <v>1880</v>
      </c>
      <c r="C86" s="83">
        <f>VLOOKUP(A86,'Original vs Adjsuted Budget'!$D$1102:$H$1358,4,FALSE)</f>
        <v>0</v>
      </c>
      <c r="D86" s="83">
        <f>VLOOKUP(A86,'Original vs Adjsuted Budget'!$D$1102:$H$1358,5,FALSE)</f>
        <v>0</v>
      </c>
      <c r="E86" s="83">
        <f t="shared" si="13"/>
        <v>0</v>
      </c>
      <c r="F86" s="83">
        <f t="shared" si="14"/>
        <v>0</v>
      </c>
      <c r="G86" s="83">
        <f t="shared" si="14"/>
        <v>0</v>
      </c>
      <c r="H86" s="83">
        <f t="shared" si="14"/>
        <v>0</v>
      </c>
    </row>
    <row r="87" spans="1:8" hidden="1" x14ac:dyDescent="0.2">
      <c r="A87" t="s">
        <v>49</v>
      </c>
      <c r="B87" t="s">
        <v>1882</v>
      </c>
      <c r="C87" s="83">
        <f>VLOOKUP(A87,'Original vs Adjsuted Budget'!$D$1102:$H$1358,4,FALSE)</f>
        <v>0</v>
      </c>
      <c r="D87" s="83">
        <f>VLOOKUP(A87,'Original vs Adjsuted Budget'!$D$1102:$H$1358,5,FALSE)</f>
        <v>0</v>
      </c>
      <c r="E87" s="83">
        <f t="shared" si="13"/>
        <v>0</v>
      </c>
      <c r="F87" s="83">
        <f t="shared" si="14"/>
        <v>0</v>
      </c>
      <c r="G87" s="83">
        <f t="shared" si="14"/>
        <v>0</v>
      </c>
      <c r="H87" s="83">
        <f t="shared" si="14"/>
        <v>0</v>
      </c>
    </row>
    <row r="88" spans="1:8" hidden="1" x14ac:dyDescent="0.2">
      <c r="A88" t="s">
        <v>50</v>
      </c>
      <c r="B88" t="s">
        <v>2052</v>
      </c>
      <c r="C88" s="83">
        <f>VLOOKUP(A88,'Original vs Adjsuted Budget'!$D$1102:$H$1358,4,FALSE)</f>
        <v>0</v>
      </c>
      <c r="D88" s="83">
        <f>VLOOKUP(A88,'Original vs Adjsuted Budget'!$D$1102:$H$1358,5,FALSE)</f>
        <v>0</v>
      </c>
      <c r="E88" s="83">
        <f t="shared" si="13"/>
        <v>0</v>
      </c>
      <c r="F88" s="83">
        <f t="shared" si="14"/>
        <v>0</v>
      </c>
      <c r="G88" s="83">
        <f t="shared" si="14"/>
        <v>0</v>
      </c>
      <c r="H88" s="83">
        <f t="shared" si="14"/>
        <v>0</v>
      </c>
    </row>
    <row r="89" spans="1:8" hidden="1" x14ac:dyDescent="0.2">
      <c r="A89" t="s">
        <v>51</v>
      </c>
      <c r="B89" t="s">
        <v>2054</v>
      </c>
      <c r="C89" s="83">
        <f>VLOOKUP(A89,'Original vs Adjsuted Budget'!$D$1102:$H$1358,4,FALSE)</f>
        <v>0</v>
      </c>
      <c r="D89" s="83">
        <f>VLOOKUP(A89,'Original vs Adjsuted Budget'!$D$1102:$H$1358,5,FALSE)</f>
        <v>0</v>
      </c>
      <c r="E89" s="83">
        <f t="shared" si="13"/>
        <v>0</v>
      </c>
      <c r="F89" s="83">
        <f t="shared" si="14"/>
        <v>0</v>
      </c>
      <c r="G89" s="83">
        <f t="shared" si="14"/>
        <v>0</v>
      </c>
      <c r="H89" s="83">
        <f t="shared" si="14"/>
        <v>0</v>
      </c>
    </row>
    <row r="90" spans="1:8" hidden="1" x14ac:dyDescent="0.2">
      <c r="A90" t="s">
        <v>58</v>
      </c>
      <c r="B90" t="s">
        <v>2429</v>
      </c>
      <c r="C90" s="83">
        <f>VLOOKUP(A90,'Original vs Adjsuted Budget'!$D$1102:$H$1358,4,FALSE)</f>
        <v>0</v>
      </c>
      <c r="D90" s="83">
        <f>VLOOKUP(A90,'Original vs Adjsuted Budget'!$D$1102:$H$1358,5,FALSE)</f>
        <v>0</v>
      </c>
      <c r="E90" s="83">
        <f t="shared" si="13"/>
        <v>0</v>
      </c>
      <c r="F90" s="83">
        <f t="shared" si="14"/>
        <v>0</v>
      </c>
      <c r="G90" s="83">
        <f t="shared" si="14"/>
        <v>0</v>
      </c>
      <c r="H90" s="83">
        <f t="shared" si="14"/>
        <v>0</v>
      </c>
    </row>
    <row r="91" spans="1:8" hidden="1" x14ac:dyDescent="0.2">
      <c r="A91" t="s">
        <v>2846</v>
      </c>
      <c r="B91" t="s">
        <v>833</v>
      </c>
      <c r="C91" s="83">
        <f>VLOOKUP(A91,'Original vs Adjsuted Budget'!$D$1102:$H$1358,4,FALSE)</f>
        <v>0</v>
      </c>
      <c r="D91" s="83">
        <f>VLOOKUP(A91,'Original vs Adjsuted Budget'!$D$1102:$H$1358,5,FALSE)</f>
        <v>0</v>
      </c>
      <c r="E91" s="83">
        <f t="shared" si="13"/>
        <v>0</v>
      </c>
      <c r="F91" s="83">
        <f t="shared" si="14"/>
        <v>0</v>
      </c>
      <c r="G91" s="83">
        <f t="shared" si="14"/>
        <v>0</v>
      </c>
      <c r="H91" s="83">
        <f t="shared" si="14"/>
        <v>0</v>
      </c>
    </row>
    <row r="92" spans="1:8" hidden="1" x14ac:dyDescent="0.2">
      <c r="A92" t="s">
        <v>2847</v>
      </c>
      <c r="B92" t="s">
        <v>833</v>
      </c>
      <c r="C92" s="83">
        <f>VLOOKUP(A92,'Original vs Adjsuted Budget'!$D$1102:$H$1358,4,FALSE)</f>
        <v>0</v>
      </c>
      <c r="D92" s="83">
        <f>VLOOKUP(A92,'Original vs Adjsuted Budget'!$D$1102:$H$1358,5,FALSE)</f>
        <v>0</v>
      </c>
      <c r="E92" s="83">
        <f t="shared" si="13"/>
        <v>0</v>
      </c>
      <c r="F92" s="83">
        <f t="shared" si="14"/>
        <v>0</v>
      </c>
      <c r="G92" s="83">
        <f t="shared" si="14"/>
        <v>0</v>
      </c>
      <c r="H92" s="83">
        <f t="shared" si="14"/>
        <v>0</v>
      </c>
    </row>
    <row r="93" spans="1:8" hidden="1" x14ac:dyDescent="0.2">
      <c r="A93" t="s">
        <v>2848</v>
      </c>
      <c r="B93" t="s">
        <v>833</v>
      </c>
      <c r="C93" s="83">
        <f>VLOOKUP(A93,'Original vs Adjsuted Budget'!$D$1102:$H$1358,4,FALSE)</f>
        <v>0</v>
      </c>
      <c r="D93" s="83">
        <f>VLOOKUP(A93,'Original vs Adjsuted Budget'!$D$1102:$H$1358,5,FALSE)</f>
        <v>0</v>
      </c>
      <c r="E93" s="83">
        <f t="shared" si="13"/>
        <v>0</v>
      </c>
      <c r="F93" s="83">
        <f t="shared" si="14"/>
        <v>0</v>
      </c>
      <c r="G93" s="83">
        <f t="shared" si="14"/>
        <v>0</v>
      </c>
      <c r="H93" s="83">
        <f t="shared" si="14"/>
        <v>0</v>
      </c>
    </row>
    <row r="94" spans="1:8" hidden="1" x14ac:dyDescent="0.2">
      <c r="A94" t="s">
        <v>2849</v>
      </c>
      <c r="B94" t="s">
        <v>833</v>
      </c>
      <c r="C94" s="83">
        <f>VLOOKUP(A94,'Original vs Adjsuted Budget'!$D$1102:$H$1358,4,FALSE)</f>
        <v>0</v>
      </c>
      <c r="D94" s="83">
        <f>VLOOKUP(A94,'Original vs Adjsuted Budget'!$D$1102:$H$1358,5,FALSE)</f>
        <v>0</v>
      </c>
      <c r="E94" s="83">
        <f t="shared" si="13"/>
        <v>0</v>
      </c>
      <c r="F94" s="83">
        <f t="shared" si="14"/>
        <v>0</v>
      </c>
      <c r="G94" s="83">
        <f t="shared" si="14"/>
        <v>0</v>
      </c>
      <c r="H94" s="83">
        <f t="shared" si="14"/>
        <v>0</v>
      </c>
    </row>
    <row r="95" spans="1:8" hidden="1" x14ac:dyDescent="0.2">
      <c r="A95" t="s">
        <v>2850</v>
      </c>
      <c r="B95" t="s">
        <v>833</v>
      </c>
      <c r="C95" s="83">
        <f>VLOOKUP(A95,'Original vs Adjsuted Budget'!$D$1102:$H$1358,4,FALSE)</f>
        <v>0</v>
      </c>
      <c r="D95" s="83">
        <f>VLOOKUP(A95,'Original vs Adjsuted Budget'!$D$1102:$H$1358,5,FALSE)</f>
        <v>0</v>
      </c>
      <c r="E95" s="83">
        <f t="shared" si="13"/>
        <v>0</v>
      </c>
      <c r="F95" s="83">
        <f t="shared" si="14"/>
        <v>0</v>
      </c>
      <c r="G95" s="83">
        <f t="shared" si="14"/>
        <v>0</v>
      </c>
      <c r="H95" s="83">
        <f t="shared" si="14"/>
        <v>0</v>
      </c>
    </row>
    <row r="96" spans="1:8" hidden="1" x14ac:dyDescent="0.2">
      <c r="A96" t="s">
        <v>2851</v>
      </c>
      <c r="B96" t="s">
        <v>833</v>
      </c>
      <c r="C96" s="83">
        <f>VLOOKUP(A96,'Original vs Adjsuted Budget'!$D$1102:$H$1358,4,FALSE)</f>
        <v>0</v>
      </c>
      <c r="D96" s="83">
        <f>VLOOKUP(A96,'Original vs Adjsuted Budget'!$D$1102:$H$1358,5,FALSE)</f>
        <v>0</v>
      </c>
      <c r="E96" s="83">
        <f t="shared" si="13"/>
        <v>0</v>
      </c>
      <c r="F96" s="83">
        <f t="shared" si="14"/>
        <v>0</v>
      </c>
      <c r="G96" s="83">
        <f t="shared" si="14"/>
        <v>0</v>
      </c>
      <c r="H96" s="83">
        <f t="shared" si="14"/>
        <v>0</v>
      </c>
    </row>
    <row r="97" spans="1:8" hidden="1" x14ac:dyDescent="0.2">
      <c r="A97" t="s">
        <v>2852</v>
      </c>
      <c r="B97" t="s">
        <v>833</v>
      </c>
      <c r="C97" s="83">
        <f>VLOOKUP(A97,'Original vs Adjsuted Budget'!$D$1102:$H$1358,4,FALSE)</f>
        <v>0</v>
      </c>
      <c r="D97" s="83">
        <f>VLOOKUP(A97,'Original vs Adjsuted Budget'!$D$1102:$H$1358,5,FALSE)</f>
        <v>0</v>
      </c>
      <c r="E97" s="83">
        <f t="shared" si="13"/>
        <v>0</v>
      </c>
      <c r="F97" s="83">
        <f t="shared" ref="F97:H116" si="15">E97*103%</f>
        <v>0</v>
      </c>
      <c r="G97" s="83">
        <f t="shared" si="15"/>
        <v>0</v>
      </c>
      <c r="H97" s="83">
        <f t="shared" si="15"/>
        <v>0</v>
      </c>
    </row>
    <row r="98" spans="1:8" hidden="1" x14ac:dyDescent="0.2">
      <c r="A98" t="s">
        <v>2853</v>
      </c>
      <c r="B98" t="s">
        <v>833</v>
      </c>
      <c r="C98" s="83">
        <f>VLOOKUP(A98,'Original vs Adjsuted Budget'!$D$1102:$H$1358,4,FALSE)</f>
        <v>0</v>
      </c>
      <c r="D98" s="83">
        <f>VLOOKUP(A98,'Original vs Adjsuted Budget'!$D$1102:$H$1358,5,FALSE)</f>
        <v>0</v>
      </c>
      <c r="E98" s="83">
        <f t="shared" si="13"/>
        <v>0</v>
      </c>
      <c r="F98" s="83">
        <f t="shared" si="15"/>
        <v>0</v>
      </c>
      <c r="G98" s="83">
        <f t="shared" si="15"/>
        <v>0</v>
      </c>
      <c r="H98" s="83">
        <f t="shared" si="15"/>
        <v>0</v>
      </c>
    </row>
    <row r="99" spans="1:8" hidden="1" x14ac:dyDescent="0.2">
      <c r="A99" t="s">
        <v>2854</v>
      </c>
      <c r="B99" t="s">
        <v>833</v>
      </c>
      <c r="C99" s="83">
        <f>VLOOKUP(A99,'Original vs Adjsuted Budget'!$D$1102:$H$1358,4,FALSE)</f>
        <v>0</v>
      </c>
      <c r="D99" s="83">
        <f>VLOOKUP(A99,'Original vs Adjsuted Budget'!$D$1102:$H$1358,5,FALSE)</f>
        <v>0</v>
      </c>
      <c r="E99" s="83">
        <f t="shared" si="13"/>
        <v>0</v>
      </c>
      <c r="F99" s="83">
        <f t="shared" si="15"/>
        <v>0</v>
      </c>
      <c r="G99" s="83">
        <f t="shared" si="15"/>
        <v>0</v>
      </c>
      <c r="H99" s="83">
        <f t="shared" si="15"/>
        <v>0</v>
      </c>
    </row>
    <row r="100" spans="1:8" hidden="1" x14ac:dyDescent="0.2">
      <c r="A100" t="s">
        <v>2855</v>
      </c>
      <c r="B100" t="s">
        <v>833</v>
      </c>
      <c r="C100" s="83">
        <f>VLOOKUP(A100,'Original vs Adjsuted Budget'!$D$1102:$H$1358,4,FALSE)</f>
        <v>0</v>
      </c>
      <c r="D100" s="83">
        <f>VLOOKUP(A100,'Original vs Adjsuted Budget'!$D$1102:$H$1358,5,FALSE)</f>
        <v>0</v>
      </c>
      <c r="E100" s="83">
        <f t="shared" si="13"/>
        <v>0</v>
      </c>
      <c r="F100" s="83">
        <f t="shared" si="15"/>
        <v>0</v>
      </c>
      <c r="G100" s="83">
        <f t="shared" si="15"/>
        <v>0</v>
      </c>
      <c r="H100" s="83">
        <f t="shared" si="15"/>
        <v>0</v>
      </c>
    </row>
    <row r="101" spans="1:8" hidden="1" x14ac:dyDescent="0.2">
      <c r="A101" t="s">
        <v>2856</v>
      </c>
      <c r="B101" t="s">
        <v>833</v>
      </c>
      <c r="C101" s="83">
        <f>VLOOKUP(A101,'Original vs Adjsuted Budget'!$D$1102:$H$1358,4,FALSE)</f>
        <v>0</v>
      </c>
      <c r="D101" s="83">
        <f>VLOOKUP(A101,'Original vs Adjsuted Budget'!$D$1102:$H$1358,5,FALSE)</f>
        <v>0</v>
      </c>
      <c r="E101" s="83">
        <f t="shared" si="13"/>
        <v>0</v>
      </c>
      <c r="F101" s="83">
        <f t="shared" si="15"/>
        <v>0</v>
      </c>
      <c r="G101" s="83">
        <f t="shared" si="15"/>
        <v>0</v>
      </c>
      <c r="H101" s="83">
        <f t="shared" si="15"/>
        <v>0</v>
      </c>
    </row>
    <row r="102" spans="1:8" hidden="1" x14ac:dyDescent="0.2">
      <c r="A102" t="s">
        <v>2857</v>
      </c>
      <c r="B102" t="s">
        <v>833</v>
      </c>
      <c r="C102" s="83">
        <f>VLOOKUP(A102,'Original vs Adjsuted Budget'!$D$1102:$H$1358,4,FALSE)</f>
        <v>0</v>
      </c>
      <c r="D102" s="83">
        <f>VLOOKUP(A102,'Original vs Adjsuted Budget'!$D$1102:$H$1358,5,FALSE)</f>
        <v>0</v>
      </c>
      <c r="E102" s="83">
        <f t="shared" si="13"/>
        <v>0</v>
      </c>
      <c r="F102" s="83">
        <f t="shared" si="15"/>
        <v>0</v>
      </c>
      <c r="G102" s="83">
        <f t="shared" si="15"/>
        <v>0</v>
      </c>
      <c r="H102" s="83">
        <f t="shared" si="15"/>
        <v>0</v>
      </c>
    </row>
    <row r="103" spans="1:8" hidden="1" x14ac:dyDescent="0.2">
      <c r="A103" t="s">
        <v>2858</v>
      </c>
      <c r="B103" t="s">
        <v>833</v>
      </c>
      <c r="C103" s="83">
        <f>VLOOKUP(A103,'Original vs Adjsuted Budget'!$D$1102:$H$1358,4,FALSE)</f>
        <v>0</v>
      </c>
      <c r="D103" s="83">
        <f>VLOOKUP(A103,'Original vs Adjsuted Budget'!$D$1102:$H$1358,5,FALSE)</f>
        <v>0</v>
      </c>
      <c r="E103" s="83">
        <f t="shared" si="13"/>
        <v>0</v>
      </c>
      <c r="F103" s="83">
        <f t="shared" si="15"/>
        <v>0</v>
      </c>
      <c r="G103" s="83">
        <f t="shared" si="15"/>
        <v>0</v>
      </c>
      <c r="H103" s="83">
        <f t="shared" si="15"/>
        <v>0</v>
      </c>
    </row>
    <row r="104" spans="1:8" hidden="1" x14ac:dyDescent="0.2">
      <c r="A104" t="s">
        <v>2859</v>
      </c>
      <c r="B104" t="s">
        <v>833</v>
      </c>
      <c r="C104" s="83">
        <f>VLOOKUP(A104,'Original vs Adjsuted Budget'!$D$1102:$H$1358,4,FALSE)</f>
        <v>0</v>
      </c>
      <c r="D104" s="83">
        <f>VLOOKUP(A104,'Original vs Adjsuted Budget'!$D$1102:$H$1358,5,FALSE)</f>
        <v>0</v>
      </c>
      <c r="E104" s="83">
        <f t="shared" si="13"/>
        <v>0</v>
      </c>
      <c r="F104" s="83">
        <f t="shared" si="15"/>
        <v>0</v>
      </c>
      <c r="G104" s="83">
        <f t="shared" si="15"/>
        <v>0</v>
      </c>
      <c r="H104" s="83">
        <f t="shared" si="15"/>
        <v>0</v>
      </c>
    </row>
    <row r="105" spans="1:8" hidden="1" x14ac:dyDescent="0.2">
      <c r="A105" t="s">
        <v>2860</v>
      </c>
      <c r="B105" t="s">
        <v>833</v>
      </c>
      <c r="C105" s="83">
        <f>VLOOKUP(A105,'Original vs Adjsuted Budget'!$D$1102:$H$1358,4,FALSE)</f>
        <v>0</v>
      </c>
      <c r="D105" s="83">
        <f>VLOOKUP(A105,'Original vs Adjsuted Budget'!$D$1102:$H$1358,5,FALSE)</f>
        <v>0</v>
      </c>
      <c r="E105" s="83">
        <f t="shared" si="13"/>
        <v>0</v>
      </c>
      <c r="F105" s="83">
        <f t="shared" si="15"/>
        <v>0</v>
      </c>
      <c r="G105" s="83">
        <f t="shared" si="15"/>
        <v>0</v>
      </c>
      <c r="H105" s="83">
        <f t="shared" si="15"/>
        <v>0</v>
      </c>
    </row>
    <row r="106" spans="1:8" hidden="1" x14ac:dyDescent="0.2">
      <c r="A106" t="s">
        <v>2861</v>
      </c>
      <c r="B106" t="s">
        <v>834</v>
      </c>
      <c r="C106" s="83">
        <f>VLOOKUP(A106,'Original vs Adjsuted Budget'!$D$1102:$H$1358,4,FALSE)</f>
        <v>0</v>
      </c>
      <c r="D106" s="83">
        <f>VLOOKUP(A106,'Original vs Adjsuted Budget'!$D$1102:$H$1358,5,FALSE)</f>
        <v>0</v>
      </c>
      <c r="E106" s="83">
        <f t="shared" si="13"/>
        <v>0</v>
      </c>
      <c r="F106" s="83">
        <f t="shared" si="15"/>
        <v>0</v>
      </c>
      <c r="G106" s="83">
        <f t="shared" si="15"/>
        <v>0</v>
      </c>
      <c r="H106" s="83">
        <f t="shared" si="15"/>
        <v>0</v>
      </c>
    </row>
    <row r="107" spans="1:8" hidden="1" x14ac:dyDescent="0.2">
      <c r="A107" t="s">
        <v>2862</v>
      </c>
      <c r="B107" t="s">
        <v>834</v>
      </c>
      <c r="C107" s="83">
        <f>VLOOKUP(A107,'Original vs Adjsuted Budget'!$D$1102:$H$1358,4,FALSE)</f>
        <v>0</v>
      </c>
      <c r="D107" s="83">
        <f>VLOOKUP(A107,'Original vs Adjsuted Budget'!$D$1102:$H$1358,5,FALSE)</f>
        <v>0</v>
      </c>
      <c r="E107" s="83">
        <f t="shared" si="13"/>
        <v>0</v>
      </c>
      <c r="F107" s="83">
        <f t="shared" si="15"/>
        <v>0</v>
      </c>
      <c r="G107" s="83">
        <f t="shared" si="15"/>
        <v>0</v>
      </c>
      <c r="H107" s="83">
        <f t="shared" si="15"/>
        <v>0</v>
      </c>
    </row>
    <row r="108" spans="1:8" hidden="1" x14ac:dyDescent="0.2">
      <c r="A108" t="s">
        <v>2863</v>
      </c>
      <c r="B108" t="s">
        <v>834</v>
      </c>
      <c r="C108" s="83">
        <f>VLOOKUP(A108,'Original vs Adjsuted Budget'!$D$1102:$H$1358,4,FALSE)</f>
        <v>0</v>
      </c>
      <c r="D108" s="83">
        <f>VLOOKUP(A108,'Original vs Adjsuted Budget'!$D$1102:$H$1358,5,FALSE)</f>
        <v>0</v>
      </c>
      <c r="E108" s="83">
        <f t="shared" si="13"/>
        <v>0</v>
      </c>
      <c r="F108" s="83">
        <f t="shared" si="15"/>
        <v>0</v>
      </c>
      <c r="G108" s="83">
        <f t="shared" si="15"/>
        <v>0</v>
      </c>
      <c r="H108" s="83">
        <f t="shared" si="15"/>
        <v>0</v>
      </c>
    </row>
    <row r="109" spans="1:8" hidden="1" x14ac:dyDescent="0.2">
      <c r="A109" t="s">
        <v>2864</v>
      </c>
      <c r="B109" t="s">
        <v>834</v>
      </c>
      <c r="C109" s="83">
        <f>VLOOKUP(A109,'Original vs Adjsuted Budget'!$D$1102:$H$1358,4,FALSE)</f>
        <v>0</v>
      </c>
      <c r="D109" s="83">
        <f>VLOOKUP(A109,'Original vs Adjsuted Budget'!$D$1102:$H$1358,5,FALSE)</f>
        <v>0</v>
      </c>
      <c r="E109" s="83">
        <f t="shared" ref="E109:E140" si="16">D109</f>
        <v>0</v>
      </c>
      <c r="F109" s="83">
        <f t="shared" si="15"/>
        <v>0</v>
      </c>
      <c r="G109" s="83">
        <f t="shared" si="15"/>
        <v>0</v>
      </c>
      <c r="H109" s="83">
        <f t="shared" si="15"/>
        <v>0</v>
      </c>
    </row>
    <row r="110" spans="1:8" hidden="1" x14ac:dyDescent="0.2">
      <c r="A110" t="s">
        <v>2865</v>
      </c>
      <c r="B110" t="s">
        <v>834</v>
      </c>
      <c r="C110" s="83">
        <f>VLOOKUP(A110,'Original vs Adjsuted Budget'!$D$1102:$H$1358,4,FALSE)</f>
        <v>0</v>
      </c>
      <c r="D110" s="83">
        <f>VLOOKUP(A110,'Original vs Adjsuted Budget'!$D$1102:$H$1358,5,FALSE)</f>
        <v>0</v>
      </c>
      <c r="E110" s="83">
        <f t="shared" si="16"/>
        <v>0</v>
      </c>
      <c r="F110" s="83">
        <f t="shared" si="15"/>
        <v>0</v>
      </c>
      <c r="G110" s="83">
        <f t="shared" si="15"/>
        <v>0</v>
      </c>
      <c r="H110" s="83">
        <f t="shared" si="15"/>
        <v>0</v>
      </c>
    </row>
    <row r="111" spans="1:8" hidden="1" x14ac:dyDescent="0.2">
      <c r="A111" t="s">
        <v>2866</v>
      </c>
      <c r="B111" t="s">
        <v>835</v>
      </c>
      <c r="C111" s="83">
        <f>VLOOKUP(A111,'Original vs Adjsuted Budget'!$D$1102:$H$1358,4,FALSE)</f>
        <v>0</v>
      </c>
      <c r="D111" s="83">
        <f>VLOOKUP(A111,'Original vs Adjsuted Budget'!$D$1102:$H$1358,5,FALSE)</f>
        <v>0</v>
      </c>
      <c r="E111" s="83">
        <f t="shared" si="16"/>
        <v>0</v>
      </c>
      <c r="F111" s="83">
        <f t="shared" si="15"/>
        <v>0</v>
      </c>
      <c r="G111" s="83">
        <f t="shared" si="15"/>
        <v>0</v>
      </c>
      <c r="H111" s="83">
        <f t="shared" si="15"/>
        <v>0</v>
      </c>
    </row>
    <row r="112" spans="1:8" hidden="1" x14ac:dyDescent="0.2">
      <c r="A112" t="s">
        <v>2867</v>
      </c>
      <c r="B112" t="s">
        <v>835</v>
      </c>
      <c r="C112" s="83">
        <f>VLOOKUP(A112,'Original vs Adjsuted Budget'!$D$1102:$H$1358,4,FALSE)</f>
        <v>0</v>
      </c>
      <c r="D112" s="83">
        <f>VLOOKUP(A112,'Original vs Adjsuted Budget'!$D$1102:$H$1358,5,FALSE)</f>
        <v>0</v>
      </c>
      <c r="E112" s="83">
        <f t="shared" si="16"/>
        <v>0</v>
      </c>
      <c r="F112" s="83">
        <f t="shared" si="15"/>
        <v>0</v>
      </c>
      <c r="G112" s="83">
        <f t="shared" si="15"/>
        <v>0</v>
      </c>
      <c r="H112" s="83">
        <f t="shared" si="15"/>
        <v>0</v>
      </c>
    </row>
    <row r="113" spans="1:8" hidden="1" x14ac:dyDescent="0.2">
      <c r="A113" t="s">
        <v>2868</v>
      </c>
      <c r="B113" t="s">
        <v>835</v>
      </c>
      <c r="C113" s="83">
        <f>VLOOKUP(A113,'Original vs Adjsuted Budget'!$D$1102:$H$1358,4,FALSE)</f>
        <v>0</v>
      </c>
      <c r="D113" s="83">
        <f>VLOOKUP(A113,'Original vs Adjsuted Budget'!$D$1102:$H$1358,5,FALSE)</f>
        <v>0</v>
      </c>
      <c r="E113" s="83">
        <f t="shared" si="16"/>
        <v>0</v>
      </c>
      <c r="F113" s="83">
        <f t="shared" si="15"/>
        <v>0</v>
      </c>
      <c r="G113" s="83">
        <f t="shared" si="15"/>
        <v>0</v>
      </c>
      <c r="H113" s="83">
        <f t="shared" si="15"/>
        <v>0</v>
      </c>
    </row>
    <row r="114" spans="1:8" hidden="1" x14ac:dyDescent="0.2">
      <c r="A114" t="s">
        <v>2869</v>
      </c>
      <c r="B114" t="s">
        <v>835</v>
      </c>
      <c r="C114" s="83">
        <f>VLOOKUP(A114,'Original vs Adjsuted Budget'!$D$1102:$H$1358,4,FALSE)</f>
        <v>0</v>
      </c>
      <c r="D114" s="83">
        <f>VLOOKUP(A114,'Original vs Adjsuted Budget'!$D$1102:$H$1358,5,FALSE)</f>
        <v>0</v>
      </c>
      <c r="E114" s="83">
        <f t="shared" si="16"/>
        <v>0</v>
      </c>
      <c r="F114" s="83">
        <f t="shared" si="15"/>
        <v>0</v>
      </c>
      <c r="G114" s="83">
        <f t="shared" si="15"/>
        <v>0</v>
      </c>
      <c r="H114" s="83">
        <f t="shared" si="15"/>
        <v>0</v>
      </c>
    </row>
    <row r="115" spans="1:8" hidden="1" x14ac:dyDescent="0.2">
      <c r="A115" t="s">
        <v>2870</v>
      </c>
      <c r="B115" t="s">
        <v>835</v>
      </c>
      <c r="C115" s="83">
        <f>VLOOKUP(A115,'Original vs Adjsuted Budget'!$D$1102:$H$1358,4,FALSE)</f>
        <v>0</v>
      </c>
      <c r="D115" s="83">
        <f>VLOOKUP(A115,'Original vs Adjsuted Budget'!$D$1102:$H$1358,5,FALSE)</f>
        <v>0</v>
      </c>
      <c r="E115" s="83">
        <f t="shared" si="16"/>
        <v>0</v>
      </c>
      <c r="F115" s="83">
        <f t="shared" si="15"/>
        <v>0</v>
      </c>
      <c r="G115" s="83">
        <f t="shared" si="15"/>
        <v>0</v>
      </c>
      <c r="H115" s="83">
        <f t="shared" si="15"/>
        <v>0</v>
      </c>
    </row>
    <row r="116" spans="1:8" hidden="1" x14ac:dyDescent="0.2">
      <c r="A116" t="s">
        <v>2871</v>
      </c>
      <c r="B116" t="s">
        <v>836</v>
      </c>
      <c r="C116" s="83">
        <f>VLOOKUP(A116,'Original vs Adjsuted Budget'!$D$1102:$H$1358,4,FALSE)</f>
        <v>0</v>
      </c>
      <c r="D116" s="83">
        <f>VLOOKUP(A116,'Original vs Adjsuted Budget'!$D$1102:$H$1358,5,FALSE)</f>
        <v>0</v>
      </c>
      <c r="E116" s="83">
        <f t="shared" si="16"/>
        <v>0</v>
      </c>
      <c r="F116" s="83">
        <f t="shared" si="15"/>
        <v>0</v>
      </c>
      <c r="G116" s="83">
        <f t="shared" si="15"/>
        <v>0</v>
      </c>
      <c r="H116" s="83">
        <f t="shared" si="15"/>
        <v>0</v>
      </c>
    </row>
    <row r="117" spans="1:8" hidden="1" x14ac:dyDescent="0.2">
      <c r="A117" t="s">
        <v>2872</v>
      </c>
      <c r="B117" t="s">
        <v>836</v>
      </c>
      <c r="C117" s="83">
        <f>VLOOKUP(A117,'Original vs Adjsuted Budget'!$D$1102:$H$1358,4,FALSE)</f>
        <v>0</v>
      </c>
      <c r="D117" s="83">
        <f>VLOOKUP(A117,'Original vs Adjsuted Budget'!$D$1102:$H$1358,5,FALSE)</f>
        <v>0</v>
      </c>
      <c r="E117" s="83">
        <f t="shared" si="16"/>
        <v>0</v>
      </c>
      <c r="F117" s="83">
        <f t="shared" ref="F117:H136" si="17">E117*103%</f>
        <v>0</v>
      </c>
      <c r="G117" s="83">
        <f t="shared" si="17"/>
        <v>0</v>
      </c>
      <c r="H117" s="83">
        <f t="shared" si="17"/>
        <v>0</v>
      </c>
    </row>
    <row r="118" spans="1:8" hidden="1" x14ac:dyDescent="0.2">
      <c r="A118" t="s">
        <v>2873</v>
      </c>
      <c r="B118" t="s">
        <v>836</v>
      </c>
      <c r="C118" s="83">
        <f>VLOOKUP(A118,'Original vs Adjsuted Budget'!$D$1102:$H$1358,4,FALSE)</f>
        <v>0</v>
      </c>
      <c r="D118" s="83">
        <f>VLOOKUP(A118,'Original vs Adjsuted Budget'!$D$1102:$H$1358,5,FALSE)</f>
        <v>0</v>
      </c>
      <c r="E118" s="83">
        <f t="shared" si="16"/>
        <v>0</v>
      </c>
      <c r="F118" s="83">
        <f t="shared" si="17"/>
        <v>0</v>
      </c>
      <c r="G118" s="83">
        <f t="shared" si="17"/>
        <v>0</v>
      </c>
      <c r="H118" s="83">
        <f t="shared" si="17"/>
        <v>0</v>
      </c>
    </row>
    <row r="119" spans="1:8" hidden="1" x14ac:dyDescent="0.2">
      <c r="A119" t="s">
        <v>2874</v>
      </c>
      <c r="B119" t="s">
        <v>836</v>
      </c>
      <c r="C119" s="83">
        <f>VLOOKUP(A119,'Original vs Adjsuted Budget'!$D$1102:$H$1358,4,FALSE)</f>
        <v>0</v>
      </c>
      <c r="D119" s="83">
        <f>VLOOKUP(A119,'Original vs Adjsuted Budget'!$D$1102:$H$1358,5,FALSE)</f>
        <v>0</v>
      </c>
      <c r="E119" s="83">
        <f t="shared" si="16"/>
        <v>0</v>
      </c>
      <c r="F119" s="83">
        <f t="shared" si="17"/>
        <v>0</v>
      </c>
      <c r="G119" s="83">
        <f t="shared" si="17"/>
        <v>0</v>
      </c>
      <c r="H119" s="83">
        <f t="shared" si="17"/>
        <v>0</v>
      </c>
    </row>
    <row r="120" spans="1:8" hidden="1" x14ac:dyDescent="0.2">
      <c r="A120" t="s">
        <v>2875</v>
      </c>
      <c r="B120" t="s">
        <v>836</v>
      </c>
      <c r="C120" s="83">
        <f>VLOOKUP(A120,'Original vs Adjsuted Budget'!$D$1102:$H$1358,4,FALSE)</f>
        <v>0</v>
      </c>
      <c r="D120" s="83">
        <f>VLOOKUP(A120,'Original vs Adjsuted Budget'!$D$1102:$H$1358,5,FALSE)</f>
        <v>0</v>
      </c>
      <c r="E120" s="83">
        <f t="shared" si="16"/>
        <v>0</v>
      </c>
      <c r="F120" s="83">
        <f t="shared" si="17"/>
        <v>0</v>
      </c>
      <c r="G120" s="83">
        <f t="shared" si="17"/>
        <v>0</v>
      </c>
      <c r="H120" s="83">
        <f t="shared" si="17"/>
        <v>0</v>
      </c>
    </row>
    <row r="121" spans="1:8" hidden="1" x14ac:dyDescent="0.2">
      <c r="A121" t="s">
        <v>60</v>
      </c>
      <c r="B121" t="s">
        <v>2092</v>
      </c>
      <c r="C121" s="83">
        <f>VLOOKUP(A121,'Original vs Adjsuted Budget'!$D$1102:$H$1358,4,FALSE)</f>
        <v>0</v>
      </c>
      <c r="D121" s="83">
        <f>VLOOKUP(A121,'Original vs Adjsuted Budget'!$D$1102:$H$1358,5,FALSE)</f>
        <v>0</v>
      </c>
      <c r="E121" s="83">
        <f t="shared" si="16"/>
        <v>0</v>
      </c>
      <c r="F121" s="83">
        <f t="shared" si="17"/>
        <v>0</v>
      </c>
      <c r="G121" s="83">
        <f t="shared" si="17"/>
        <v>0</v>
      </c>
      <c r="H121" s="83">
        <f t="shared" si="17"/>
        <v>0</v>
      </c>
    </row>
    <row r="122" spans="1:8" hidden="1" x14ac:dyDescent="0.2">
      <c r="A122" t="s">
        <v>63</v>
      </c>
      <c r="B122" t="s">
        <v>2094</v>
      </c>
      <c r="C122" s="83">
        <f>VLOOKUP(A122,'Original vs Adjsuted Budget'!$D$1102:$H$1358,4,FALSE)</f>
        <v>0</v>
      </c>
      <c r="D122" s="83">
        <f>VLOOKUP(A122,'Original vs Adjsuted Budget'!$D$1102:$H$1358,5,FALSE)</f>
        <v>0</v>
      </c>
      <c r="E122" s="83">
        <f t="shared" si="16"/>
        <v>0</v>
      </c>
      <c r="F122" s="83">
        <f t="shared" si="17"/>
        <v>0</v>
      </c>
      <c r="G122" s="83">
        <f t="shared" si="17"/>
        <v>0</v>
      </c>
      <c r="H122" s="83">
        <f t="shared" si="17"/>
        <v>0</v>
      </c>
    </row>
    <row r="123" spans="1:8" hidden="1" x14ac:dyDescent="0.2">
      <c r="A123" t="s">
        <v>64</v>
      </c>
      <c r="B123" t="s">
        <v>510</v>
      </c>
      <c r="C123" s="83">
        <f>VLOOKUP(A123,'Original vs Adjsuted Budget'!$D$1102:$H$1358,4,FALSE)</f>
        <v>0</v>
      </c>
      <c r="D123" s="83">
        <f>VLOOKUP(A123,'Original vs Adjsuted Budget'!$D$1102:$H$1358,5,FALSE)</f>
        <v>0</v>
      </c>
      <c r="E123" s="83">
        <f t="shared" si="16"/>
        <v>0</v>
      </c>
      <c r="F123" s="83">
        <f t="shared" si="17"/>
        <v>0</v>
      </c>
      <c r="G123" s="83">
        <f t="shared" si="17"/>
        <v>0</v>
      </c>
      <c r="H123" s="83">
        <f t="shared" si="17"/>
        <v>0</v>
      </c>
    </row>
    <row r="124" spans="1:8" hidden="1" x14ac:dyDescent="0.2">
      <c r="A124" t="s">
        <v>66</v>
      </c>
      <c r="B124" t="s">
        <v>2098</v>
      </c>
      <c r="C124" s="83">
        <f>VLOOKUP(A124,'Original vs Adjsuted Budget'!$D$1102:$H$1358,4,FALSE)</f>
        <v>0</v>
      </c>
      <c r="D124" s="83">
        <f>VLOOKUP(A124,'Original vs Adjsuted Budget'!$D$1102:$H$1358,5,FALSE)</f>
        <v>0</v>
      </c>
      <c r="E124" s="83">
        <f t="shared" si="16"/>
        <v>0</v>
      </c>
      <c r="F124" s="83">
        <f t="shared" si="17"/>
        <v>0</v>
      </c>
      <c r="G124" s="83">
        <f t="shared" si="17"/>
        <v>0</v>
      </c>
      <c r="H124" s="83">
        <f t="shared" si="17"/>
        <v>0</v>
      </c>
    </row>
    <row r="125" spans="1:8" hidden="1" x14ac:dyDescent="0.2">
      <c r="A125" t="s">
        <v>67</v>
      </c>
      <c r="B125" t="s">
        <v>2100</v>
      </c>
      <c r="C125" s="83">
        <f>VLOOKUP(A125,'Original vs Adjsuted Budget'!$D$1102:$H$1358,4,FALSE)</f>
        <v>0</v>
      </c>
      <c r="D125" s="83">
        <f>VLOOKUP(A125,'Original vs Adjsuted Budget'!$D$1102:$H$1358,5,FALSE)</f>
        <v>0</v>
      </c>
      <c r="E125" s="83">
        <f t="shared" si="16"/>
        <v>0</v>
      </c>
      <c r="F125" s="83">
        <f t="shared" si="17"/>
        <v>0</v>
      </c>
      <c r="G125" s="83">
        <f t="shared" si="17"/>
        <v>0</v>
      </c>
      <c r="H125" s="83">
        <f t="shared" si="17"/>
        <v>0</v>
      </c>
    </row>
    <row r="126" spans="1:8" hidden="1" x14ac:dyDescent="0.2">
      <c r="A126" t="s">
        <v>70</v>
      </c>
      <c r="B126" t="s">
        <v>1962</v>
      </c>
      <c r="C126" s="83">
        <f>VLOOKUP(A126,'Original vs Adjsuted Budget'!$D$1102:$H$1358,4,FALSE)</f>
        <v>0</v>
      </c>
      <c r="D126" s="83">
        <f>VLOOKUP(A126,'Original vs Adjsuted Budget'!$D$1102:$H$1358,5,FALSE)</f>
        <v>0</v>
      </c>
      <c r="E126" s="83">
        <f t="shared" si="16"/>
        <v>0</v>
      </c>
      <c r="F126" s="83">
        <f t="shared" si="17"/>
        <v>0</v>
      </c>
      <c r="G126" s="83">
        <f t="shared" si="17"/>
        <v>0</v>
      </c>
      <c r="H126" s="83">
        <f t="shared" si="17"/>
        <v>0</v>
      </c>
    </row>
    <row r="127" spans="1:8" hidden="1" x14ac:dyDescent="0.2">
      <c r="A127" t="s">
        <v>91</v>
      </c>
      <c r="B127" t="s">
        <v>2150</v>
      </c>
      <c r="C127" s="83">
        <f>VLOOKUP(A127,'Original vs Adjsuted Budget'!$D$1102:$H$1358,4,FALSE)</f>
        <v>0</v>
      </c>
      <c r="D127" s="83">
        <f>VLOOKUP(A127,'Original vs Adjsuted Budget'!$D$1102:$H$1358,5,FALSE)</f>
        <v>0</v>
      </c>
      <c r="E127" s="83">
        <f t="shared" si="16"/>
        <v>0</v>
      </c>
      <c r="F127" s="83">
        <f t="shared" si="17"/>
        <v>0</v>
      </c>
      <c r="G127" s="83">
        <f t="shared" si="17"/>
        <v>0</v>
      </c>
      <c r="H127" s="83">
        <f t="shared" si="17"/>
        <v>0</v>
      </c>
    </row>
    <row r="128" spans="1:8" hidden="1" x14ac:dyDescent="0.2">
      <c r="A128" t="s">
        <v>97</v>
      </c>
      <c r="B128" t="s">
        <v>1909</v>
      </c>
      <c r="C128" s="83">
        <f>VLOOKUP(A128,'Original vs Adjsuted Budget'!$D$1102:$H$1358,4,FALSE)</f>
        <v>0</v>
      </c>
      <c r="D128" s="83">
        <f>VLOOKUP(A128,'Original vs Adjsuted Budget'!$D$1102:$H$1358,5,FALSE)</f>
        <v>0</v>
      </c>
      <c r="E128" s="83">
        <f t="shared" si="16"/>
        <v>0</v>
      </c>
      <c r="F128" s="83">
        <f t="shared" si="17"/>
        <v>0</v>
      </c>
      <c r="G128" s="83">
        <f t="shared" si="17"/>
        <v>0</v>
      </c>
      <c r="H128" s="83">
        <f t="shared" si="17"/>
        <v>0</v>
      </c>
    </row>
    <row r="129" spans="1:8" hidden="1" x14ac:dyDescent="0.2">
      <c r="A129" t="s">
        <v>105</v>
      </c>
      <c r="B129" t="s">
        <v>2112</v>
      </c>
      <c r="C129" s="83">
        <f>VLOOKUP(A129,'Original vs Adjsuted Budget'!$D$1102:$H$1358,4,FALSE)</f>
        <v>0</v>
      </c>
      <c r="D129" s="83">
        <f>VLOOKUP(A129,'Original vs Adjsuted Budget'!$D$1102:$H$1358,5,FALSE)</f>
        <v>0</v>
      </c>
      <c r="E129" s="83">
        <f t="shared" si="16"/>
        <v>0</v>
      </c>
      <c r="F129" s="83">
        <f t="shared" si="17"/>
        <v>0</v>
      </c>
      <c r="G129" s="83">
        <f t="shared" si="17"/>
        <v>0</v>
      </c>
      <c r="H129" s="83">
        <f t="shared" si="17"/>
        <v>0</v>
      </c>
    </row>
    <row r="130" spans="1:8" hidden="1" x14ac:dyDescent="0.2">
      <c r="A130" t="s">
        <v>107</v>
      </c>
      <c r="B130" t="s">
        <v>1793</v>
      </c>
      <c r="C130" s="83">
        <f>VLOOKUP(A130,'Original vs Adjsuted Budget'!$D$1102:$H$1358,4,FALSE)</f>
        <v>0</v>
      </c>
      <c r="D130" s="83">
        <f>VLOOKUP(A130,'Original vs Adjsuted Budget'!$D$1102:$H$1358,5,FALSE)</f>
        <v>0</v>
      </c>
      <c r="E130" s="83">
        <f t="shared" si="16"/>
        <v>0</v>
      </c>
      <c r="F130" s="83">
        <f t="shared" si="17"/>
        <v>0</v>
      </c>
      <c r="G130" s="83">
        <f t="shared" si="17"/>
        <v>0</v>
      </c>
      <c r="H130" s="83">
        <f t="shared" si="17"/>
        <v>0</v>
      </c>
    </row>
    <row r="131" spans="1:8" hidden="1" x14ac:dyDescent="0.2">
      <c r="A131" t="s">
        <v>108</v>
      </c>
      <c r="B131" t="s">
        <v>2131</v>
      </c>
      <c r="C131" s="83">
        <f>VLOOKUP(A131,'Original vs Adjsuted Budget'!$D$1102:$H$1358,4,FALSE)</f>
        <v>0</v>
      </c>
      <c r="D131" s="83">
        <f>VLOOKUP(A131,'Original vs Adjsuted Budget'!$D$1102:$H$1358,5,FALSE)</f>
        <v>0</v>
      </c>
      <c r="E131" s="83">
        <f t="shared" si="16"/>
        <v>0</v>
      </c>
      <c r="F131" s="83">
        <f t="shared" si="17"/>
        <v>0</v>
      </c>
      <c r="G131" s="83">
        <f t="shared" si="17"/>
        <v>0</v>
      </c>
      <c r="H131" s="83">
        <f t="shared" si="17"/>
        <v>0</v>
      </c>
    </row>
    <row r="132" spans="1:8" hidden="1" x14ac:dyDescent="0.2">
      <c r="A132" t="s">
        <v>111</v>
      </c>
      <c r="B132" t="s">
        <v>2475</v>
      </c>
      <c r="C132" s="83">
        <f>VLOOKUP(A132,'Original vs Adjsuted Budget'!$D$1102:$H$1358,4,FALSE)</f>
        <v>0</v>
      </c>
      <c r="D132" s="83">
        <f>VLOOKUP(A132,'Original vs Adjsuted Budget'!$D$1102:$H$1358,5,FALSE)</f>
        <v>0</v>
      </c>
      <c r="E132" s="83">
        <f t="shared" si="16"/>
        <v>0</v>
      </c>
      <c r="F132" s="83">
        <f t="shared" si="17"/>
        <v>0</v>
      </c>
      <c r="G132" s="83">
        <f t="shared" si="17"/>
        <v>0</v>
      </c>
      <c r="H132" s="83">
        <f t="shared" si="17"/>
        <v>0</v>
      </c>
    </row>
    <row r="133" spans="1:8" hidden="1" x14ac:dyDescent="0.2">
      <c r="A133" t="s">
        <v>115</v>
      </c>
      <c r="B133" t="s">
        <v>1923</v>
      </c>
      <c r="C133" s="83">
        <f>VLOOKUP(A133,'Original vs Adjsuted Budget'!$D$1102:$H$1358,4,FALSE)</f>
        <v>0</v>
      </c>
      <c r="D133" s="83">
        <f>VLOOKUP(A133,'Original vs Adjsuted Budget'!$D$1102:$H$1358,5,FALSE)</f>
        <v>0</v>
      </c>
      <c r="E133" s="83">
        <f t="shared" si="16"/>
        <v>0</v>
      </c>
      <c r="F133" s="83">
        <f t="shared" si="17"/>
        <v>0</v>
      </c>
      <c r="G133" s="83">
        <f t="shared" si="17"/>
        <v>0</v>
      </c>
      <c r="H133" s="83">
        <f t="shared" si="17"/>
        <v>0</v>
      </c>
    </row>
    <row r="134" spans="1:8" hidden="1" x14ac:dyDescent="0.2">
      <c r="A134" t="s">
        <v>116</v>
      </c>
      <c r="B134" t="s">
        <v>2076</v>
      </c>
      <c r="C134" s="83">
        <f>VLOOKUP(A134,'Original vs Adjsuted Budget'!$D$1102:$H$1358,4,FALSE)</f>
        <v>0</v>
      </c>
      <c r="D134" s="83">
        <f>VLOOKUP(A134,'Original vs Adjsuted Budget'!$D$1102:$H$1358,5,FALSE)</f>
        <v>0</v>
      </c>
      <c r="E134" s="83">
        <f t="shared" si="16"/>
        <v>0</v>
      </c>
      <c r="F134" s="83">
        <f t="shared" si="17"/>
        <v>0</v>
      </c>
      <c r="G134" s="83">
        <f t="shared" si="17"/>
        <v>0</v>
      </c>
      <c r="H134" s="83">
        <f t="shared" si="17"/>
        <v>0</v>
      </c>
    </row>
    <row r="135" spans="1:8" hidden="1" x14ac:dyDescent="0.2">
      <c r="A135" t="s">
        <v>117</v>
      </c>
      <c r="B135" t="s">
        <v>2504</v>
      </c>
      <c r="C135" s="83">
        <f>VLOOKUP(A135,'Original vs Adjsuted Budget'!$D$1102:$H$1358,4,FALSE)</f>
        <v>0</v>
      </c>
      <c r="D135" s="83">
        <f>VLOOKUP(A135,'Original vs Adjsuted Budget'!$D$1102:$H$1358,5,FALSE)</f>
        <v>0</v>
      </c>
      <c r="E135" s="83">
        <f t="shared" si="16"/>
        <v>0</v>
      </c>
      <c r="F135" s="83">
        <f t="shared" si="17"/>
        <v>0</v>
      </c>
      <c r="G135" s="83">
        <f t="shared" si="17"/>
        <v>0</v>
      </c>
      <c r="H135" s="83">
        <f t="shared" si="17"/>
        <v>0</v>
      </c>
    </row>
    <row r="136" spans="1:8" hidden="1" x14ac:dyDescent="0.2">
      <c r="A136" t="s">
        <v>123</v>
      </c>
      <c r="B136" t="s">
        <v>2161</v>
      </c>
      <c r="C136" s="83">
        <f>VLOOKUP(A136,'Original vs Adjsuted Budget'!$D$1102:$H$1358,4,FALSE)</f>
        <v>0</v>
      </c>
      <c r="D136" s="83">
        <f>VLOOKUP(A136,'Original vs Adjsuted Budget'!$D$1102:$H$1358,5,FALSE)</f>
        <v>0</v>
      </c>
      <c r="E136" s="83">
        <f t="shared" si="16"/>
        <v>0</v>
      </c>
      <c r="F136" s="83">
        <f t="shared" si="17"/>
        <v>0</v>
      </c>
      <c r="G136" s="83">
        <f t="shared" si="17"/>
        <v>0</v>
      </c>
      <c r="H136" s="83">
        <f t="shared" si="17"/>
        <v>0</v>
      </c>
    </row>
    <row r="137" spans="1:8" hidden="1" x14ac:dyDescent="0.2">
      <c r="A137" t="s">
        <v>124</v>
      </c>
      <c r="B137" t="s">
        <v>2163</v>
      </c>
      <c r="C137" s="83">
        <f>VLOOKUP(A137,'Original vs Adjsuted Budget'!$D$1102:$H$1358,4,FALSE)</f>
        <v>0</v>
      </c>
      <c r="D137" s="83">
        <f>VLOOKUP(A137,'Original vs Adjsuted Budget'!$D$1102:$H$1358,5,FALSE)</f>
        <v>0</v>
      </c>
      <c r="E137" s="83">
        <f t="shared" si="16"/>
        <v>0</v>
      </c>
      <c r="F137" s="83">
        <f t="shared" ref="F137:H145" si="18">E137*103%</f>
        <v>0</v>
      </c>
      <c r="G137" s="83">
        <f t="shared" si="18"/>
        <v>0</v>
      </c>
      <c r="H137" s="83">
        <f t="shared" si="18"/>
        <v>0</v>
      </c>
    </row>
    <row r="138" spans="1:8" hidden="1" x14ac:dyDescent="0.2">
      <c r="A138" t="s">
        <v>126</v>
      </c>
      <c r="B138" t="s">
        <v>2380</v>
      </c>
      <c r="C138" s="83">
        <f>VLOOKUP(A138,'Original vs Adjsuted Budget'!$D$1102:$H$1358,4,FALSE)</f>
        <v>0</v>
      </c>
      <c r="D138" s="83">
        <f>VLOOKUP(A138,'Original vs Adjsuted Budget'!$D$1102:$H$1358,5,FALSE)</f>
        <v>0</v>
      </c>
      <c r="E138" s="83">
        <f t="shared" si="16"/>
        <v>0</v>
      </c>
      <c r="F138" s="83">
        <f t="shared" si="18"/>
        <v>0</v>
      </c>
      <c r="G138" s="83">
        <f t="shared" si="18"/>
        <v>0</v>
      </c>
      <c r="H138" s="83">
        <f t="shared" si="18"/>
        <v>0</v>
      </c>
    </row>
    <row r="139" spans="1:8" hidden="1" x14ac:dyDescent="0.2">
      <c r="A139" t="s">
        <v>128</v>
      </c>
      <c r="B139" t="s">
        <v>2079</v>
      </c>
      <c r="C139" s="83">
        <f>VLOOKUP(A139,'Original vs Adjsuted Budget'!$D$1102:$H$1358,4,FALSE)</f>
        <v>0</v>
      </c>
      <c r="D139" s="83">
        <f>VLOOKUP(A139,'Original vs Adjsuted Budget'!$D$1102:$H$1358,5,FALSE)</f>
        <v>0</v>
      </c>
      <c r="E139" s="83">
        <f t="shared" si="16"/>
        <v>0</v>
      </c>
      <c r="F139" s="83">
        <f t="shared" si="18"/>
        <v>0</v>
      </c>
      <c r="G139" s="83">
        <f t="shared" si="18"/>
        <v>0</v>
      </c>
      <c r="H139" s="83">
        <f t="shared" si="18"/>
        <v>0</v>
      </c>
    </row>
    <row r="140" spans="1:8" hidden="1" x14ac:dyDescent="0.2">
      <c r="A140" t="s">
        <v>129</v>
      </c>
      <c r="B140" t="s">
        <v>2224</v>
      </c>
      <c r="C140" s="83">
        <f>VLOOKUP(A140,'Original vs Adjsuted Budget'!$D$1102:$H$1358,4,FALSE)</f>
        <v>0</v>
      </c>
      <c r="D140" s="83">
        <f>VLOOKUP(A140,'Original vs Adjsuted Budget'!$D$1102:$H$1358,5,FALSE)</f>
        <v>0</v>
      </c>
      <c r="E140" s="83">
        <f t="shared" si="16"/>
        <v>0</v>
      </c>
      <c r="F140" s="83">
        <f t="shared" si="18"/>
        <v>0</v>
      </c>
      <c r="G140" s="83">
        <f t="shared" si="18"/>
        <v>0</v>
      </c>
      <c r="H140" s="83">
        <f t="shared" si="18"/>
        <v>0</v>
      </c>
    </row>
    <row r="141" spans="1:8" hidden="1" x14ac:dyDescent="0.2">
      <c r="A141" t="s">
        <v>141</v>
      </c>
      <c r="B141" t="s">
        <v>2385</v>
      </c>
      <c r="C141" s="83">
        <f>VLOOKUP(A141,'Original vs Adjsuted Budget'!$D$1102:$H$1358,4,FALSE)</f>
        <v>0</v>
      </c>
      <c r="D141" s="83">
        <f>VLOOKUP(A141,'Original vs Adjsuted Budget'!$D$1102:$H$1358,5,FALSE)</f>
        <v>0</v>
      </c>
      <c r="E141" s="83">
        <f t="shared" ref="E141:E145" si="19">D141</f>
        <v>0</v>
      </c>
      <c r="F141" s="83">
        <f t="shared" si="18"/>
        <v>0</v>
      </c>
      <c r="G141" s="83">
        <f t="shared" si="18"/>
        <v>0</v>
      </c>
      <c r="H141" s="83">
        <f t="shared" si="18"/>
        <v>0</v>
      </c>
    </row>
    <row r="142" spans="1:8" hidden="1" x14ac:dyDescent="0.2">
      <c r="A142" t="s">
        <v>146</v>
      </c>
      <c r="B142" t="s">
        <v>2508</v>
      </c>
      <c r="C142" s="83">
        <f>VLOOKUP(A142,'Original vs Adjsuted Budget'!$D$1102:$H$1358,4,FALSE)</f>
        <v>0</v>
      </c>
      <c r="D142" s="83">
        <f>VLOOKUP(A142,'Original vs Adjsuted Budget'!$D$1102:$H$1358,5,FALSE)</f>
        <v>0</v>
      </c>
      <c r="E142" s="83">
        <f t="shared" si="19"/>
        <v>0</v>
      </c>
      <c r="F142" s="83">
        <f t="shared" si="18"/>
        <v>0</v>
      </c>
      <c r="G142" s="83">
        <f t="shared" si="18"/>
        <v>0</v>
      </c>
      <c r="H142" s="83">
        <f t="shared" si="18"/>
        <v>0</v>
      </c>
    </row>
    <row r="143" spans="1:8" hidden="1" x14ac:dyDescent="0.2">
      <c r="A143" t="s">
        <v>148</v>
      </c>
      <c r="B143" t="s">
        <v>2390</v>
      </c>
      <c r="C143" s="83">
        <f>VLOOKUP(A143,'Original vs Adjsuted Budget'!$D$1102:$H$1358,4,FALSE)</f>
        <v>0</v>
      </c>
      <c r="D143" s="83">
        <f>VLOOKUP(A143,'Original vs Adjsuted Budget'!$D$1102:$H$1358,5,FALSE)</f>
        <v>0</v>
      </c>
      <c r="E143" s="83">
        <f t="shared" si="19"/>
        <v>0</v>
      </c>
      <c r="F143" s="83">
        <f t="shared" si="18"/>
        <v>0</v>
      </c>
      <c r="G143" s="83">
        <f t="shared" si="18"/>
        <v>0</v>
      </c>
      <c r="H143" s="83">
        <f t="shared" si="18"/>
        <v>0</v>
      </c>
    </row>
    <row r="144" spans="1:8" hidden="1" x14ac:dyDescent="0.2">
      <c r="A144" t="s">
        <v>151</v>
      </c>
      <c r="B144" t="s">
        <v>674</v>
      </c>
      <c r="C144" s="83">
        <f>VLOOKUP(A144,'Original vs Adjsuted Budget'!$D$1102:$H$1358,4,FALSE)</f>
        <v>0</v>
      </c>
      <c r="D144" s="83">
        <f>VLOOKUP(A144,'Original vs Adjsuted Budget'!$D$1102:$H$1358,5,FALSE)</f>
        <v>0</v>
      </c>
      <c r="E144" s="83">
        <f t="shared" si="19"/>
        <v>0</v>
      </c>
      <c r="F144" s="83">
        <f t="shared" si="18"/>
        <v>0</v>
      </c>
      <c r="G144" s="83">
        <f t="shared" si="18"/>
        <v>0</v>
      </c>
      <c r="H144" s="83">
        <f t="shared" si="18"/>
        <v>0</v>
      </c>
    </row>
    <row r="145" spans="1:10" hidden="1" x14ac:dyDescent="0.2">
      <c r="A145" t="s">
        <v>152</v>
      </c>
      <c r="B145" t="s">
        <v>1937</v>
      </c>
      <c r="C145" s="83">
        <f>VLOOKUP(A145,'Original vs Adjsuted Budget'!$D$1102:$H$1358,4,FALSE)</f>
        <v>0</v>
      </c>
      <c r="D145" s="83">
        <f>VLOOKUP(A145,'Original vs Adjsuted Budget'!$D$1102:$H$1358,5,FALSE)</f>
        <v>0</v>
      </c>
      <c r="E145" s="83">
        <f t="shared" si="19"/>
        <v>0</v>
      </c>
      <c r="F145" s="83">
        <f t="shared" si="18"/>
        <v>0</v>
      </c>
      <c r="G145" s="83">
        <f t="shared" si="18"/>
        <v>0</v>
      </c>
      <c r="H145" s="83">
        <f t="shared" si="18"/>
        <v>0</v>
      </c>
    </row>
    <row r="146" spans="1:10" ht="15" thickTop="1" x14ac:dyDescent="0.2">
      <c r="C146" s="83"/>
      <c r="D146" s="83"/>
      <c r="E146" s="83"/>
      <c r="F146" s="83"/>
      <c r="G146" s="83"/>
      <c r="H146" s="83"/>
      <c r="J146" s="89">
        <f>SUM(E8:E28,E39:E74)-E15</f>
        <v>-43076559.109999999</v>
      </c>
    </row>
    <row r="147" spans="1:10" x14ac:dyDescent="0.2">
      <c r="A147" t="s">
        <v>6</v>
      </c>
      <c r="B147" t="s">
        <v>1751</v>
      </c>
      <c r="C147" s="83">
        <f>VLOOKUP(A147,'Original vs Adjsuted Budget'!$D$1102:$H$1358,4,FALSE)</f>
        <v>33679520</v>
      </c>
      <c r="D147" s="83">
        <f>VLOOKUP(A147,'Original vs Adjsuted Budget'!$D$1102:$H$1358,5,FALSE)</f>
        <v>31486136.768400006</v>
      </c>
      <c r="E147" s="83">
        <f t="shared" ref="E147:E178" si="20">D147</f>
        <v>31486136.768400006</v>
      </c>
      <c r="F147" s="83">
        <f t="shared" ref="F147:H166" si="21">E147*103%</f>
        <v>32430720.871452007</v>
      </c>
      <c r="G147" s="83">
        <f t="shared" si="21"/>
        <v>33403642.497595567</v>
      </c>
      <c r="H147" s="83">
        <f t="shared" si="21"/>
        <v>34405751.772523433</v>
      </c>
      <c r="J147" s="89">
        <f>SUM(E147:E162)</f>
        <v>47362793.133200005</v>
      </c>
    </row>
    <row r="148" spans="1:10" x14ac:dyDescent="0.2">
      <c r="A148" t="s">
        <v>8</v>
      </c>
      <c r="B148" t="s">
        <v>1753</v>
      </c>
      <c r="C148" s="83">
        <f>VLOOKUP(A148,'Original vs Adjsuted Budget'!$D$1102:$H$1358,4,FALSE)</f>
        <v>532560</v>
      </c>
      <c r="D148" s="83">
        <f>VLOOKUP(A148,'Original vs Adjsuted Budget'!$D$1102:$H$1358,5,FALSE)</f>
        <v>532560</v>
      </c>
      <c r="E148" s="83">
        <f t="shared" si="20"/>
        <v>532560</v>
      </c>
      <c r="F148" s="83">
        <f t="shared" si="21"/>
        <v>548536.80000000005</v>
      </c>
      <c r="G148" s="83">
        <f t="shared" si="21"/>
        <v>564992.9040000001</v>
      </c>
      <c r="H148" s="83">
        <f t="shared" si="21"/>
        <v>581942.69112000009</v>
      </c>
      <c r="J148" s="56">
        <f>J147/J146</f>
        <v>-1.0995027019742851</v>
      </c>
    </row>
    <row r="149" spans="1:10" x14ac:dyDescent="0.2">
      <c r="A149" t="s">
        <v>9</v>
      </c>
      <c r="B149" t="s">
        <v>1754</v>
      </c>
      <c r="C149" s="83">
        <f>VLOOKUP(A149,'Original vs Adjsuted Budget'!$D$1102:$H$1358,4,FALSE)</f>
        <v>2396550</v>
      </c>
      <c r="D149" s="83">
        <f>VLOOKUP(A149,'Original vs Adjsuted Budget'!$D$1102:$H$1358,5,FALSE)</f>
        <v>2160747.2369999997</v>
      </c>
      <c r="E149" s="83">
        <f t="shared" si="20"/>
        <v>2160747.2369999997</v>
      </c>
      <c r="F149" s="83">
        <f t="shared" si="21"/>
        <v>2225569.65411</v>
      </c>
      <c r="G149" s="83">
        <f t="shared" si="21"/>
        <v>2292336.7437332999</v>
      </c>
      <c r="H149" s="83">
        <f t="shared" si="21"/>
        <v>2361106.846045299</v>
      </c>
    </row>
    <row r="150" spans="1:10" x14ac:dyDescent="0.2">
      <c r="A150" t="s">
        <v>10</v>
      </c>
      <c r="B150" t="s">
        <v>1755</v>
      </c>
      <c r="C150" s="83">
        <f>VLOOKUP(A150,'Original vs Adjsuted Budget'!$D$1102:$H$1358,4,FALSE)</f>
        <v>55680</v>
      </c>
      <c r="D150" s="83">
        <f>VLOOKUP(A150,'Original vs Adjsuted Budget'!$D$1102:$H$1358,5,FALSE)</f>
        <v>51017.120000000003</v>
      </c>
      <c r="E150" s="83">
        <f t="shared" si="20"/>
        <v>51017.120000000003</v>
      </c>
      <c r="F150" s="83">
        <f t="shared" si="21"/>
        <v>52547.633600000001</v>
      </c>
      <c r="G150" s="83">
        <f t="shared" si="21"/>
        <v>54124.062608</v>
      </c>
      <c r="H150" s="83">
        <f t="shared" si="21"/>
        <v>55747.784486240002</v>
      </c>
    </row>
    <row r="151" spans="1:10" x14ac:dyDescent="0.2">
      <c r="A151" t="s">
        <v>11</v>
      </c>
      <c r="B151" t="s">
        <v>2356</v>
      </c>
      <c r="C151" s="83">
        <f>VLOOKUP(A151,'Original vs Adjsuted Budget'!$D$1102:$H$1358,4,FALSE)</f>
        <v>297220</v>
      </c>
      <c r="D151" s="83">
        <f>VLOOKUP(A151,'Original vs Adjsuted Budget'!$D$1102:$H$1358,5,FALSE)</f>
        <v>347045.27179999999</v>
      </c>
      <c r="E151" s="83">
        <f t="shared" si="20"/>
        <v>347045.27179999999</v>
      </c>
      <c r="F151" s="83">
        <f t="shared" si="21"/>
        <v>357456.629954</v>
      </c>
      <c r="G151" s="83">
        <f t="shared" si="21"/>
        <v>368180.32885262003</v>
      </c>
      <c r="H151" s="83">
        <f t="shared" si="21"/>
        <v>379225.73871819867</v>
      </c>
    </row>
    <row r="152" spans="1:10" x14ac:dyDescent="0.2">
      <c r="A152" t="s">
        <v>12</v>
      </c>
      <c r="B152" t="s">
        <v>1756</v>
      </c>
      <c r="C152" s="83">
        <f>VLOOKUP(A152,'Original vs Adjsuted Budget'!$D$1102:$H$1358,4,FALSE)</f>
        <v>33880</v>
      </c>
      <c r="D152" s="83">
        <f>VLOOKUP(A152,'Original vs Adjsuted Budget'!$D$1102:$H$1358,5,FALSE)</f>
        <v>67708.400200000004</v>
      </c>
      <c r="E152" s="83">
        <f t="shared" si="20"/>
        <v>67708.400200000004</v>
      </c>
      <c r="F152" s="83">
        <f t="shared" si="21"/>
        <v>69739.652205999999</v>
      </c>
      <c r="G152" s="83">
        <f t="shared" si="21"/>
        <v>71831.841772180007</v>
      </c>
      <c r="H152" s="83">
        <f t="shared" si="21"/>
        <v>73986.797025345411</v>
      </c>
    </row>
    <row r="153" spans="1:10" x14ac:dyDescent="0.2">
      <c r="A153" t="s">
        <v>13</v>
      </c>
      <c r="B153" t="s">
        <v>1757</v>
      </c>
      <c r="C153" s="83">
        <f>VLOOKUP(A153,'Original vs Adjsuted Budget'!$D$1102:$H$1358,4,FALSE)</f>
        <v>1239110</v>
      </c>
      <c r="D153" s="83">
        <f>VLOOKUP(A153,'Original vs Adjsuted Budget'!$D$1102:$H$1358,5,FALSE)</f>
        <v>1803029.2130000002</v>
      </c>
      <c r="E153" s="83">
        <f t="shared" si="20"/>
        <v>1803029.2130000002</v>
      </c>
      <c r="F153" s="83">
        <f t="shared" si="21"/>
        <v>1857120.0893900003</v>
      </c>
      <c r="G153" s="83">
        <f t="shared" si="21"/>
        <v>1912833.6920717005</v>
      </c>
      <c r="H153" s="83">
        <f t="shared" si="21"/>
        <v>1970218.7028338516</v>
      </c>
    </row>
    <row r="154" spans="1:10" x14ac:dyDescent="0.2">
      <c r="A154" t="s">
        <v>14</v>
      </c>
      <c r="B154" t="s">
        <v>1759</v>
      </c>
      <c r="C154" s="83">
        <f>VLOOKUP(A154,'Original vs Adjsuted Budget'!$D$1102:$H$1358,4,FALSE)</f>
        <v>423550</v>
      </c>
      <c r="D154" s="83">
        <f>VLOOKUP(A154,'Original vs Adjsuted Budget'!$D$1102:$H$1358,5,FALSE)</f>
        <v>94744.625599999999</v>
      </c>
      <c r="E154" s="83">
        <f t="shared" si="20"/>
        <v>94744.625599999999</v>
      </c>
      <c r="F154" s="83">
        <f t="shared" si="21"/>
        <v>97586.964368000001</v>
      </c>
      <c r="G154" s="83">
        <f t="shared" si="21"/>
        <v>100514.57329904</v>
      </c>
      <c r="H154" s="83">
        <f t="shared" si="21"/>
        <v>103530.01049801121</v>
      </c>
    </row>
    <row r="155" spans="1:10" x14ac:dyDescent="0.2">
      <c r="A155" t="s">
        <v>15</v>
      </c>
      <c r="B155" t="s">
        <v>1959</v>
      </c>
      <c r="C155" s="83">
        <f>VLOOKUP(A155,'Original vs Adjsuted Budget'!$D$1102:$H$1358,4,FALSE)</f>
        <v>0</v>
      </c>
      <c r="D155" s="83">
        <f>VLOOKUP(A155,'Original vs Adjsuted Budget'!$D$1102:$H$1358,5,FALSE)</f>
        <v>234092.54800000001</v>
      </c>
      <c r="E155" s="83">
        <f t="shared" si="20"/>
        <v>234092.54800000001</v>
      </c>
      <c r="F155" s="83">
        <f t="shared" si="21"/>
        <v>241115.32444000003</v>
      </c>
      <c r="G155" s="83">
        <f t="shared" si="21"/>
        <v>248348.78417320002</v>
      </c>
      <c r="H155" s="83">
        <f t="shared" si="21"/>
        <v>255799.24769839604</v>
      </c>
    </row>
    <row r="156" spans="1:10" x14ac:dyDescent="0.2">
      <c r="A156" t="s">
        <v>16</v>
      </c>
      <c r="B156" t="s">
        <v>1760</v>
      </c>
      <c r="C156" s="83">
        <f>VLOOKUP(A156,'Original vs Adjsuted Budget'!$D$1102:$H$1358,4,FALSE)</f>
        <v>2125260</v>
      </c>
      <c r="D156" s="83">
        <f>VLOOKUP(A156,'Original vs Adjsuted Budget'!$D$1102:$H$1358,5,FALSE)</f>
        <v>1712313.6</v>
      </c>
      <c r="E156" s="83">
        <f t="shared" si="20"/>
        <v>1712313.6</v>
      </c>
      <c r="F156" s="83">
        <f t="shared" si="21"/>
        <v>1763683.0080000001</v>
      </c>
      <c r="G156" s="83">
        <f t="shared" si="21"/>
        <v>1816593.4982400001</v>
      </c>
      <c r="H156" s="83">
        <f t="shared" si="21"/>
        <v>1871091.3031872001</v>
      </c>
    </row>
    <row r="157" spans="1:10" x14ac:dyDescent="0.2">
      <c r="A157" t="s">
        <v>17</v>
      </c>
      <c r="B157" t="s">
        <v>1761</v>
      </c>
      <c r="C157" s="83">
        <f>VLOOKUP(A157,'Original vs Adjsuted Budget'!$D$1102:$H$1358,4,FALSE)</f>
        <v>40410</v>
      </c>
      <c r="D157" s="83">
        <f>VLOOKUP(A157,'Original vs Adjsuted Budget'!$D$1102:$H$1358,5,FALSE)</f>
        <v>23050.119000000002</v>
      </c>
      <c r="E157" s="83">
        <f t="shared" si="20"/>
        <v>23050.119000000002</v>
      </c>
      <c r="F157" s="83">
        <f t="shared" si="21"/>
        <v>23741.622570000003</v>
      </c>
      <c r="G157" s="83">
        <f t="shared" si="21"/>
        <v>24453.871247100004</v>
      </c>
      <c r="H157" s="83">
        <f t="shared" si="21"/>
        <v>25187.487384513006</v>
      </c>
    </row>
    <row r="158" spans="1:10" x14ac:dyDescent="0.2">
      <c r="A158" t="s">
        <v>18</v>
      </c>
      <c r="B158" t="s">
        <v>1762</v>
      </c>
      <c r="C158" s="83">
        <f>VLOOKUP(A158,'Original vs Adjsuted Budget'!$D$1102:$H$1358,4,FALSE)</f>
        <v>359060</v>
      </c>
      <c r="D158" s="83">
        <f>VLOOKUP(A158,'Original vs Adjsuted Budget'!$D$1102:$H$1358,5,FALSE)</f>
        <v>383839.69300000003</v>
      </c>
      <c r="E158" s="83">
        <f t="shared" si="20"/>
        <v>383839.69300000003</v>
      </c>
      <c r="F158" s="83">
        <f t="shared" si="21"/>
        <v>395354.88379000005</v>
      </c>
      <c r="G158" s="83">
        <f t="shared" si="21"/>
        <v>407215.53030370007</v>
      </c>
      <c r="H158" s="83">
        <f t="shared" si="21"/>
        <v>419431.99621281109</v>
      </c>
    </row>
    <row r="159" spans="1:10" x14ac:dyDescent="0.2">
      <c r="A159" t="s">
        <v>2836</v>
      </c>
      <c r="B159" t="s">
        <v>1765</v>
      </c>
      <c r="C159" s="83">
        <f>VLOOKUP(A159,'Original vs Adjsuted Budget'!$D$1102:$H$1358,4,FALSE)</f>
        <v>0</v>
      </c>
      <c r="D159" s="83">
        <f>VLOOKUP(A159,'Original vs Adjsuted Budget'!$D$1102:$H$1358,5,FALSE)</f>
        <v>331280</v>
      </c>
      <c r="E159" s="83">
        <f t="shared" si="20"/>
        <v>331280</v>
      </c>
      <c r="F159" s="83">
        <f t="shared" si="21"/>
        <v>341218.4</v>
      </c>
      <c r="G159" s="83">
        <f t="shared" si="21"/>
        <v>351454.95200000005</v>
      </c>
      <c r="H159" s="83">
        <f t="shared" si="21"/>
        <v>361998.60056000005</v>
      </c>
    </row>
    <row r="160" spans="1:10" x14ac:dyDescent="0.2">
      <c r="A160" t="s">
        <v>20</v>
      </c>
      <c r="B160" t="s">
        <v>1766</v>
      </c>
      <c r="C160" s="83">
        <f>VLOOKUP(A160,'Original vs Adjsuted Budget'!$D$1102:$H$1358,4,FALSE)</f>
        <v>1781980</v>
      </c>
      <c r="D160" s="83">
        <f>VLOOKUP(A160,'Original vs Adjsuted Budget'!$D$1102:$H$1358,5,FALSE)</f>
        <v>1986060.263</v>
      </c>
      <c r="E160" s="83">
        <f t="shared" si="20"/>
        <v>1986060.263</v>
      </c>
      <c r="F160" s="83">
        <f t="shared" si="21"/>
        <v>2045642.0708900001</v>
      </c>
      <c r="G160" s="83">
        <f t="shared" si="21"/>
        <v>2107011.3330167001</v>
      </c>
      <c r="H160" s="83">
        <f t="shared" si="21"/>
        <v>2170221.6730072014</v>
      </c>
    </row>
    <row r="161" spans="1:8" x14ac:dyDescent="0.2">
      <c r="A161" t="s">
        <v>21</v>
      </c>
      <c r="B161" t="s">
        <v>1767</v>
      </c>
      <c r="C161" s="83">
        <f>VLOOKUP(A161,'Original vs Adjsuted Budget'!$D$1102:$H$1358,4,FALSE)</f>
        <v>5228670</v>
      </c>
      <c r="D161" s="83">
        <f>VLOOKUP(A161,'Original vs Adjsuted Budget'!$D$1102:$H$1358,5,FALSE)</f>
        <v>5821652.2210000008</v>
      </c>
      <c r="E161" s="83">
        <f t="shared" si="20"/>
        <v>5821652.2210000008</v>
      </c>
      <c r="F161" s="83">
        <f t="shared" si="21"/>
        <v>5996301.7876300011</v>
      </c>
      <c r="G161" s="83">
        <f t="shared" si="21"/>
        <v>6176190.8412589012</v>
      </c>
      <c r="H161" s="83">
        <f t="shared" si="21"/>
        <v>6361476.5664966684</v>
      </c>
    </row>
    <row r="162" spans="1:8" x14ac:dyDescent="0.2">
      <c r="A162" t="s">
        <v>22</v>
      </c>
      <c r="B162" t="s">
        <v>1768</v>
      </c>
      <c r="C162" s="83">
        <f>VLOOKUP(A162,'Original vs Adjsuted Budget'!$D$1102:$H$1358,4,FALSE)</f>
        <v>337150</v>
      </c>
      <c r="D162" s="83">
        <f>VLOOKUP(A162,'Original vs Adjsuted Budget'!$D$1102:$H$1358,5,FALSE)</f>
        <v>327516.05319999997</v>
      </c>
      <c r="E162" s="83">
        <f t="shared" si="20"/>
        <v>327516.05319999997</v>
      </c>
      <c r="F162" s="83">
        <f t="shared" si="21"/>
        <v>337341.53479599999</v>
      </c>
      <c r="G162" s="83">
        <f t="shared" si="21"/>
        <v>347461.78083988</v>
      </c>
      <c r="H162" s="83">
        <f t="shared" si="21"/>
        <v>357885.63426507643</v>
      </c>
    </row>
    <row r="163" spans="1:8" x14ac:dyDescent="0.2">
      <c r="A163" t="s">
        <v>24</v>
      </c>
      <c r="B163" t="s">
        <v>1769</v>
      </c>
      <c r="C163" s="83">
        <f>VLOOKUP(A163,'Original vs Adjsuted Budget'!$D$1102:$H$1358,4,FALSE)</f>
        <v>2159460</v>
      </c>
      <c r="D163" s="83">
        <f>VLOOKUP(A163,'Original vs Adjsuted Budget'!$D$1102:$H$1358,5,FALSE)</f>
        <v>1978591.9440000001</v>
      </c>
      <c r="E163" s="83">
        <f t="shared" si="20"/>
        <v>1978591.9440000001</v>
      </c>
      <c r="F163" s="83">
        <f t="shared" si="21"/>
        <v>2037949.7023200002</v>
      </c>
      <c r="G163" s="83">
        <f t="shared" si="21"/>
        <v>2099088.1933896001</v>
      </c>
      <c r="H163" s="83">
        <f t="shared" si="21"/>
        <v>2162060.8391912882</v>
      </c>
    </row>
    <row r="164" spans="1:8" x14ac:dyDescent="0.2">
      <c r="A164" t="s">
        <v>25</v>
      </c>
      <c r="B164" t="s">
        <v>1568</v>
      </c>
      <c r="C164" s="83">
        <f>VLOOKUP(A164,'Original vs Adjsuted Budget'!$D$1102:$H$1358,4,FALSE)</f>
        <v>158620</v>
      </c>
      <c r="D164" s="83">
        <f>VLOOKUP(A164,'Original vs Adjsuted Budget'!$D$1102:$H$1358,5,FALSE)</f>
        <v>151023.6</v>
      </c>
      <c r="E164" s="83">
        <f t="shared" si="20"/>
        <v>151023.6</v>
      </c>
      <c r="F164" s="83">
        <f t="shared" si="21"/>
        <v>155554.30800000002</v>
      </c>
      <c r="G164" s="83">
        <f t="shared" si="21"/>
        <v>160220.93724000003</v>
      </c>
      <c r="H164" s="83">
        <f t="shared" si="21"/>
        <v>165027.56535720004</v>
      </c>
    </row>
    <row r="165" spans="1:8" x14ac:dyDescent="0.2">
      <c r="A165" t="s">
        <v>26</v>
      </c>
      <c r="B165" t="s">
        <v>1569</v>
      </c>
      <c r="C165" s="83">
        <f>VLOOKUP(A165,'Original vs Adjsuted Budget'!$D$1102:$H$1358,4,FALSE)</f>
        <v>400000</v>
      </c>
      <c r="D165" s="83">
        <f>VLOOKUP(A165,'Original vs Adjsuted Budget'!$D$1102:$H$1358,5,FALSE)</f>
        <v>421271.04600000003</v>
      </c>
      <c r="E165" s="83">
        <f t="shared" si="20"/>
        <v>421271.04600000003</v>
      </c>
      <c r="F165" s="83">
        <f t="shared" si="21"/>
        <v>433909.17738000007</v>
      </c>
      <c r="G165" s="83">
        <f t="shared" si="21"/>
        <v>446926.45270140009</v>
      </c>
      <c r="H165" s="83">
        <f t="shared" si="21"/>
        <v>460334.24628244212</v>
      </c>
    </row>
    <row r="166" spans="1:8" x14ac:dyDescent="0.2">
      <c r="A166" t="s">
        <v>27</v>
      </c>
      <c r="B166" t="s">
        <v>1770</v>
      </c>
      <c r="C166" s="83">
        <f>VLOOKUP(A166,'Original vs Adjsuted Budget'!$D$1102:$H$1358,4,FALSE)</f>
        <v>27360</v>
      </c>
      <c r="D166" s="83">
        <f>VLOOKUP(A166,'Original vs Adjsuted Budget'!$D$1102:$H$1358,5,FALSE)</f>
        <v>26884.745999999999</v>
      </c>
      <c r="E166" s="83">
        <f t="shared" si="20"/>
        <v>26884.745999999999</v>
      </c>
      <c r="F166" s="83">
        <f t="shared" si="21"/>
        <v>27691.288379999998</v>
      </c>
      <c r="G166" s="83">
        <f t="shared" si="21"/>
        <v>28522.027031399997</v>
      </c>
      <c r="H166" s="83">
        <f t="shared" si="21"/>
        <v>29377.687842341998</v>
      </c>
    </row>
    <row r="167" spans="1:8" x14ac:dyDescent="0.2">
      <c r="A167" t="s">
        <v>28</v>
      </c>
      <c r="B167" t="s">
        <v>1771</v>
      </c>
      <c r="C167" s="83">
        <f>VLOOKUP(A167,'Original vs Adjsuted Budget'!$D$1102:$H$1358,4,FALSE)</f>
        <v>47680</v>
      </c>
      <c r="D167" s="83">
        <f>VLOOKUP(A167,'Original vs Adjsuted Budget'!$D$1102:$H$1358,5,FALSE)</f>
        <v>66320.813999999998</v>
      </c>
      <c r="E167" s="83">
        <f t="shared" si="20"/>
        <v>66320.813999999998</v>
      </c>
      <c r="F167" s="83">
        <f t="shared" ref="F167:H180" si="22">E167*103%</f>
        <v>68310.438420000006</v>
      </c>
      <c r="G167" s="83">
        <f t="shared" si="22"/>
        <v>70359.751572600013</v>
      </c>
      <c r="H167" s="83">
        <f t="shared" si="22"/>
        <v>72470.544119778016</v>
      </c>
    </row>
    <row r="168" spans="1:8" x14ac:dyDescent="0.2">
      <c r="A168" t="s">
        <v>29</v>
      </c>
      <c r="B168" t="s">
        <v>1772</v>
      </c>
      <c r="C168" s="83">
        <f>VLOOKUP(A168,'Original vs Adjsuted Budget'!$D$1102:$H$1358,4,FALSE)</f>
        <v>170040</v>
      </c>
      <c r="D168" s="83">
        <f>VLOOKUP(A168,'Original vs Adjsuted Budget'!$D$1102:$H$1358,5,FALSE)</f>
        <v>183616.986</v>
      </c>
      <c r="E168" s="83">
        <f t="shared" si="20"/>
        <v>183616.986</v>
      </c>
      <c r="F168" s="83">
        <f t="shared" si="22"/>
        <v>189125.49558000002</v>
      </c>
      <c r="G168" s="83">
        <f t="shared" si="22"/>
        <v>194799.26044740001</v>
      </c>
      <c r="H168" s="83">
        <f t="shared" si="22"/>
        <v>200643.23826082202</v>
      </c>
    </row>
    <row r="169" spans="1:8" x14ac:dyDescent="0.2">
      <c r="A169" t="s">
        <v>2837</v>
      </c>
      <c r="B169" t="s">
        <v>1570</v>
      </c>
      <c r="C169" s="83">
        <f>VLOOKUP(A169,'Original vs Adjsuted Budget'!$D$1102:$H$1358,4,FALSE)</f>
        <v>0</v>
      </c>
      <c r="D169" s="83">
        <f>VLOOKUP(A169,'Original vs Adjsuted Budget'!$D$1102:$H$1358,5,FALSE)</f>
        <v>158670.79200000002</v>
      </c>
      <c r="E169" s="83">
        <f t="shared" si="20"/>
        <v>158670.79200000002</v>
      </c>
      <c r="F169" s="83">
        <f t="shared" si="22"/>
        <v>163430.91576000003</v>
      </c>
      <c r="G169" s="83">
        <f t="shared" si="22"/>
        <v>168333.84323280005</v>
      </c>
      <c r="H169" s="83">
        <f t="shared" si="22"/>
        <v>173383.85852978405</v>
      </c>
    </row>
    <row r="170" spans="1:8" x14ac:dyDescent="0.2">
      <c r="A170" t="s">
        <v>30</v>
      </c>
      <c r="B170" t="s">
        <v>2359</v>
      </c>
      <c r="C170" s="83">
        <f>VLOOKUP(A170,'Original vs Adjsuted Budget'!$D$1102:$H$1358,4,FALSE)</f>
        <v>4747860</v>
      </c>
      <c r="D170" s="83">
        <f>VLOOKUP(A170,'Original vs Adjsuted Budget'!$D$1102:$H$1358,5,FALSE)</f>
        <v>5610050</v>
      </c>
      <c r="E170" s="83">
        <f t="shared" si="20"/>
        <v>5610050</v>
      </c>
      <c r="F170" s="83">
        <f t="shared" si="22"/>
        <v>5778351.5</v>
      </c>
      <c r="G170" s="83">
        <f t="shared" si="22"/>
        <v>5951702.0449999999</v>
      </c>
      <c r="H170" s="83">
        <f t="shared" si="22"/>
        <v>6130253.10635</v>
      </c>
    </row>
    <row r="171" spans="1:8" x14ac:dyDescent="0.2">
      <c r="A171" t="s">
        <v>31</v>
      </c>
      <c r="B171" t="s">
        <v>2360</v>
      </c>
      <c r="C171" s="83">
        <f>VLOOKUP(A171,'Original vs Adjsuted Budget'!$D$1102:$H$1358,4,FALSE)</f>
        <v>21952000</v>
      </c>
      <c r="D171" s="83">
        <f>VLOOKUP(A171,'Original vs Adjsuted Budget'!$D$1102:$H$1358,5,FALSE)</f>
        <v>27952000</v>
      </c>
      <c r="E171" s="83">
        <f t="shared" si="20"/>
        <v>27952000</v>
      </c>
      <c r="F171" s="83">
        <f t="shared" si="22"/>
        <v>28790560</v>
      </c>
      <c r="G171" s="83">
        <f t="shared" si="22"/>
        <v>29654276.800000001</v>
      </c>
      <c r="H171" s="83">
        <f t="shared" si="22"/>
        <v>30543905.104000002</v>
      </c>
    </row>
    <row r="172" spans="1:8" x14ac:dyDescent="0.2">
      <c r="A172" t="s">
        <v>33</v>
      </c>
      <c r="B172" t="s">
        <v>2145</v>
      </c>
      <c r="C172" s="83">
        <f>VLOOKUP(A172,'Original vs Adjsuted Budget'!$D$1102:$H$1358,4,FALSE)</f>
        <v>250000</v>
      </c>
      <c r="D172" s="83">
        <f>VLOOKUP(A172,'Original vs Adjsuted Budget'!$D$1102:$H$1358,5,FALSE)</f>
        <v>0</v>
      </c>
      <c r="E172" s="83">
        <f t="shared" si="20"/>
        <v>0</v>
      </c>
      <c r="F172" s="83">
        <f t="shared" si="22"/>
        <v>0</v>
      </c>
      <c r="G172" s="83">
        <f t="shared" si="22"/>
        <v>0</v>
      </c>
      <c r="H172" s="83">
        <f t="shared" si="22"/>
        <v>0</v>
      </c>
    </row>
    <row r="173" spans="1:8" x14ac:dyDescent="0.2">
      <c r="A173" t="s">
        <v>34</v>
      </c>
      <c r="B173" t="s">
        <v>2361</v>
      </c>
      <c r="C173" s="83">
        <f>VLOOKUP(A173,'Original vs Adjsuted Budget'!$D$1102:$H$1358,4,FALSE)</f>
        <v>190000</v>
      </c>
      <c r="D173" s="83">
        <f>VLOOKUP(A173,'Original vs Adjsuted Budget'!$D$1102:$H$1358,5,FALSE)</f>
        <v>67843.98</v>
      </c>
      <c r="E173" s="83">
        <f t="shared" si="20"/>
        <v>67843.98</v>
      </c>
      <c r="F173" s="83">
        <f t="shared" si="22"/>
        <v>69879.299400000004</v>
      </c>
      <c r="G173" s="83">
        <f t="shared" si="22"/>
        <v>71975.678381999998</v>
      </c>
      <c r="H173" s="83">
        <f t="shared" si="22"/>
        <v>74134.948733459998</v>
      </c>
    </row>
    <row r="174" spans="1:8" x14ac:dyDescent="0.2">
      <c r="A174" t="s">
        <v>37</v>
      </c>
      <c r="B174" t="s">
        <v>2362</v>
      </c>
      <c r="C174" s="83">
        <f>VLOOKUP(A174,'Original vs Adjsuted Budget'!$D$1102:$H$1358,4,FALSE)</f>
        <v>164880</v>
      </c>
      <c r="D174" s="83">
        <f>VLOOKUP(A174,'Original vs Adjsuted Budget'!$D$1102:$H$1358,5,FALSE)</f>
        <v>171270.16</v>
      </c>
      <c r="E174" s="83">
        <f t="shared" si="20"/>
        <v>171270.16</v>
      </c>
      <c r="F174" s="83">
        <f t="shared" si="22"/>
        <v>176408.2648</v>
      </c>
      <c r="G174" s="83">
        <f t="shared" si="22"/>
        <v>181700.51274400001</v>
      </c>
      <c r="H174" s="83">
        <f t="shared" si="22"/>
        <v>187151.52812632002</v>
      </c>
    </row>
    <row r="175" spans="1:8" x14ac:dyDescent="0.2">
      <c r="A175" t="s">
        <v>38</v>
      </c>
      <c r="B175" t="s">
        <v>2495</v>
      </c>
      <c r="C175" s="83">
        <f>VLOOKUP(A175,'Original vs Adjsuted Budget'!$D$1102:$H$1358,4,FALSE)</f>
        <v>16000000</v>
      </c>
      <c r="D175" s="83">
        <f>VLOOKUP(A175,'Original vs Adjsuted Budget'!$D$1102:$H$1358,5,FALSE)</f>
        <v>16000000</v>
      </c>
      <c r="E175" s="83">
        <f t="shared" si="20"/>
        <v>16000000</v>
      </c>
      <c r="F175" s="83">
        <f t="shared" si="22"/>
        <v>16480000</v>
      </c>
      <c r="G175" s="83">
        <f t="shared" si="22"/>
        <v>16974400</v>
      </c>
      <c r="H175" s="83">
        <f t="shared" si="22"/>
        <v>17483632</v>
      </c>
    </row>
    <row r="176" spans="1:8" x14ac:dyDescent="0.2">
      <c r="A176" t="s">
        <v>40</v>
      </c>
      <c r="B176" t="s">
        <v>1585</v>
      </c>
      <c r="C176" s="83">
        <f>VLOOKUP(A176,'Original vs Adjsuted Budget'!$D$1102:$H$1358,4,FALSE)</f>
        <v>70</v>
      </c>
      <c r="D176" s="83">
        <f>VLOOKUP(A176,'Original vs Adjsuted Budget'!$D$1102:$H$1358,5,FALSE)</f>
        <v>0</v>
      </c>
      <c r="E176" s="83">
        <f t="shared" si="20"/>
        <v>0</v>
      </c>
      <c r="F176" s="83">
        <f t="shared" si="22"/>
        <v>0</v>
      </c>
      <c r="G176" s="83">
        <f t="shared" si="22"/>
        <v>0</v>
      </c>
      <c r="H176" s="83">
        <f t="shared" si="22"/>
        <v>0</v>
      </c>
    </row>
    <row r="177" spans="1:8" x14ac:dyDescent="0.2">
      <c r="A177" t="s">
        <v>41</v>
      </c>
      <c r="B177" t="s">
        <v>1872</v>
      </c>
      <c r="C177" s="83">
        <f>VLOOKUP(A177,'Original vs Adjsuted Budget'!$D$1102:$H$1358,4,FALSE)</f>
        <v>450130</v>
      </c>
      <c r="D177" s="83">
        <f>VLOOKUP(A177,'Original vs Adjsuted Budget'!$D$1102:$H$1358,5,FALSE)</f>
        <v>462355.34</v>
      </c>
      <c r="E177" s="83">
        <f t="shared" si="20"/>
        <v>462355.34</v>
      </c>
      <c r="F177" s="83">
        <f t="shared" si="22"/>
        <v>476226.00020000007</v>
      </c>
      <c r="G177" s="83">
        <f t="shared" si="22"/>
        <v>490512.78020600008</v>
      </c>
      <c r="H177" s="83">
        <f t="shared" si="22"/>
        <v>505228.1636121801</v>
      </c>
    </row>
    <row r="178" spans="1:8" x14ac:dyDescent="0.2">
      <c r="A178" t="s">
        <v>42</v>
      </c>
      <c r="B178" t="s">
        <v>1774</v>
      </c>
      <c r="C178" s="83">
        <f>VLOOKUP(A178,'Original vs Adjsuted Budget'!$D$1102:$H$1358,4,FALSE)</f>
        <v>2340</v>
      </c>
      <c r="D178" s="83">
        <f>VLOOKUP(A178,'Original vs Adjsuted Budget'!$D$1102:$H$1358,5,FALSE)</f>
        <v>0</v>
      </c>
      <c r="E178" s="83">
        <f t="shared" si="20"/>
        <v>0</v>
      </c>
      <c r="F178" s="83">
        <f t="shared" si="22"/>
        <v>0</v>
      </c>
      <c r="G178" s="83">
        <f t="shared" si="22"/>
        <v>0</v>
      </c>
      <c r="H178" s="83">
        <f t="shared" si="22"/>
        <v>0</v>
      </c>
    </row>
    <row r="179" spans="1:8" x14ac:dyDescent="0.2">
      <c r="A179" t="s">
        <v>43</v>
      </c>
      <c r="B179" t="s">
        <v>2460</v>
      </c>
      <c r="C179" s="83">
        <f>VLOOKUP(A179,'Original vs Adjsuted Budget'!$D$1102:$H$1358,4,FALSE)</f>
        <v>2558440</v>
      </c>
      <c r="D179" s="83">
        <f>VLOOKUP(A179,'Original vs Adjsuted Budget'!$D$1102:$H$1358,5,FALSE)</f>
        <v>2558440</v>
      </c>
      <c r="E179" s="83">
        <f t="shared" ref="E179:E210" si="23">D179</f>
        <v>2558440</v>
      </c>
      <c r="F179" s="83">
        <f t="shared" si="22"/>
        <v>2635193.2000000002</v>
      </c>
      <c r="G179" s="83">
        <f t="shared" si="22"/>
        <v>2714248.9960000003</v>
      </c>
      <c r="H179" s="83">
        <f t="shared" si="22"/>
        <v>2795676.4658800005</v>
      </c>
    </row>
    <row r="180" spans="1:8" x14ac:dyDescent="0.2">
      <c r="A180" t="s">
        <v>44</v>
      </c>
      <c r="B180" t="s">
        <v>1586</v>
      </c>
      <c r="C180" s="83">
        <f>VLOOKUP(A180,'Original vs Adjsuted Budget'!$D$1102:$H$1358,4,FALSE)</f>
        <v>3291570</v>
      </c>
      <c r="D180" s="83">
        <f>VLOOKUP(A180,'Original vs Adjsuted Budget'!$D$1102:$H$1358,5,FALSE)</f>
        <v>3291570</v>
      </c>
      <c r="E180" s="83">
        <f t="shared" si="23"/>
        <v>3291570</v>
      </c>
      <c r="F180" s="83">
        <f t="shared" si="22"/>
        <v>3390317.1</v>
      </c>
      <c r="G180" s="83">
        <f t="shared" si="22"/>
        <v>3492026.6130000004</v>
      </c>
      <c r="H180" s="83">
        <f t="shared" si="22"/>
        <v>3596787.4113900005</v>
      </c>
    </row>
    <row r="181" spans="1:8" x14ac:dyDescent="0.2">
      <c r="A181" t="s">
        <v>52</v>
      </c>
      <c r="B181" t="s">
        <v>2363</v>
      </c>
      <c r="C181" s="83">
        <f>VLOOKUP(A181,'Original vs Adjsuted Budget'!$D$1102:$H$1358,4,FALSE)</f>
        <v>23992650</v>
      </c>
      <c r="D181" s="83">
        <f>VLOOKUP(A181,'Original vs Adjsuted Budget'!$D$1102:$H$1358,5,FALSE)</f>
        <v>16992650</v>
      </c>
      <c r="E181" s="83">
        <f t="shared" si="23"/>
        <v>16992650</v>
      </c>
      <c r="F181" s="83">
        <v>16597450</v>
      </c>
      <c r="G181" s="83">
        <v>17421100</v>
      </c>
      <c r="H181" s="83">
        <v>18285623.707858734</v>
      </c>
    </row>
    <row r="182" spans="1:8" x14ac:dyDescent="0.2">
      <c r="A182" t="s">
        <v>53</v>
      </c>
      <c r="B182" t="s">
        <v>2427</v>
      </c>
      <c r="C182" s="83">
        <f>VLOOKUP(A182,'Original vs Adjsuted Budget'!$D$1102:$H$1358,4,FALSE)</f>
        <v>1300000</v>
      </c>
      <c r="D182" s="83">
        <f>VLOOKUP(A182,'Original vs Adjsuted Budget'!$D$1102:$H$1358,5,FALSE)</f>
        <v>2000000</v>
      </c>
      <c r="E182" s="83">
        <f t="shared" si="23"/>
        <v>2000000</v>
      </c>
      <c r="F182" s="83">
        <v>0</v>
      </c>
      <c r="G182" s="83">
        <f>F182*103%</f>
        <v>0</v>
      </c>
      <c r="H182" s="83">
        <f>G182*103%</f>
        <v>0</v>
      </c>
    </row>
    <row r="183" spans="1:8" x14ac:dyDescent="0.2">
      <c r="A183" t="s">
        <v>54</v>
      </c>
      <c r="B183" t="s">
        <v>2497</v>
      </c>
      <c r="C183" s="83">
        <f>VLOOKUP(A183,'Original vs Adjsuted Budget'!$D$1102:$H$1358,4,FALSE)</f>
        <v>0</v>
      </c>
      <c r="D183" s="83">
        <f>VLOOKUP(A183,'Original vs Adjsuted Budget'!$D$1102:$H$1358,5,FALSE)</f>
        <v>69000</v>
      </c>
      <c r="E183" s="83">
        <f t="shared" si="23"/>
        <v>69000</v>
      </c>
      <c r="F183" s="83">
        <v>73000</v>
      </c>
      <c r="G183" s="83">
        <v>1000000</v>
      </c>
      <c r="H183" s="83">
        <v>13698630.1369863</v>
      </c>
    </row>
    <row r="184" spans="1:8" x14ac:dyDescent="0.2">
      <c r="A184" t="s">
        <v>55</v>
      </c>
      <c r="B184" t="s">
        <v>1883</v>
      </c>
      <c r="C184" s="83">
        <f>VLOOKUP(A184,'Original vs Adjsuted Budget'!$D$1102:$H$1358,4,FALSE)</f>
        <v>1650000</v>
      </c>
      <c r="D184" s="83">
        <f>VLOOKUP(A184,'Original vs Adjsuted Budget'!$D$1102:$H$1358,5,FALSE)</f>
        <v>1650000</v>
      </c>
      <c r="E184" s="83">
        <f t="shared" si="23"/>
        <v>1650000</v>
      </c>
      <c r="F184" s="83">
        <v>1800000</v>
      </c>
      <c r="G184" s="83">
        <v>1950000</v>
      </c>
      <c r="H184" s="83">
        <v>2112500</v>
      </c>
    </row>
    <row r="185" spans="1:8" x14ac:dyDescent="0.2">
      <c r="A185" t="s">
        <v>56</v>
      </c>
      <c r="B185" t="s">
        <v>1650</v>
      </c>
      <c r="C185" s="83">
        <f>VLOOKUP(A185,'Original vs Adjsuted Budget'!$D$1102:$H$1358,4,FALSE)</f>
        <v>890000</v>
      </c>
      <c r="D185" s="83">
        <f>VLOOKUP(A185,'Original vs Adjsuted Budget'!$D$1102:$H$1358,5,FALSE)</f>
        <v>890000</v>
      </c>
      <c r="E185" s="83">
        <f t="shared" si="23"/>
        <v>890000</v>
      </c>
      <c r="F185" s="83">
        <f t="shared" ref="F185:H185" si="24">E185*103%</f>
        <v>916700</v>
      </c>
      <c r="G185" s="83">
        <f t="shared" si="24"/>
        <v>944201</v>
      </c>
      <c r="H185" s="83">
        <f t="shared" si="24"/>
        <v>972527.03</v>
      </c>
    </row>
    <row r="186" spans="1:8" x14ac:dyDescent="0.2">
      <c r="A186" t="s">
        <v>57</v>
      </c>
      <c r="B186" t="s">
        <v>501</v>
      </c>
      <c r="C186" s="83">
        <f>VLOOKUP(A186,'Original vs Adjsuted Budget'!$D$1102:$H$1358,4,FALSE)</f>
        <v>23000000</v>
      </c>
      <c r="D186" s="83">
        <f>VLOOKUP(A186,'Original vs Adjsuted Budget'!$D$1102:$H$1358,5,FALSE)</f>
        <v>20900000</v>
      </c>
      <c r="E186" s="83">
        <f t="shared" si="23"/>
        <v>20900000</v>
      </c>
      <c r="F186" s="83">
        <v>25000000</v>
      </c>
      <c r="G186" s="83">
        <v>33000000</v>
      </c>
      <c r="H186" s="83">
        <v>43560000</v>
      </c>
    </row>
    <row r="187" spans="1:8" x14ac:dyDescent="0.2">
      <c r="A187" t="s">
        <v>59</v>
      </c>
      <c r="B187" t="s">
        <v>2461</v>
      </c>
      <c r="C187" s="83">
        <f>VLOOKUP(A187,'Original vs Adjsuted Budget'!$D$1102:$H$1358,4,FALSE)</f>
        <v>894350</v>
      </c>
      <c r="D187" s="83">
        <f>VLOOKUP(A187,'Original vs Adjsuted Budget'!$D$1102:$H$1358,5,FALSE)</f>
        <v>894350</v>
      </c>
      <c r="E187" s="83">
        <f t="shared" si="23"/>
        <v>894350</v>
      </c>
      <c r="F187" s="83">
        <f>E187*103%</f>
        <v>921180.5</v>
      </c>
      <c r="G187" s="83">
        <f>F187*103%</f>
        <v>948815.91500000004</v>
      </c>
      <c r="H187" s="83">
        <f>G187*103%</f>
        <v>977280.39245000004</v>
      </c>
    </row>
    <row r="188" spans="1:8" x14ac:dyDescent="0.2">
      <c r="A188" t="s">
        <v>832</v>
      </c>
      <c r="B188" t="s">
        <v>2462</v>
      </c>
      <c r="C188" s="83">
        <f>VLOOKUP(A188,'Original vs Adjsuted Budget'!$D$1102:$H$1358,4,FALSE)</f>
        <v>1000000</v>
      </c>
      <c r="D188" s="83">
        <f>VLOOKUP(A188,'Original vs Adjsuted Budget'!$D$1102:$H$1358,5,FALSE)</f>
        <v>1000000</v>
      </c>
      <c r="E188" s="83">
        <f t="shared" si="23"/>
        <v>1000000</v>
      </c>
      <c r="F188" s="83">
        <v>4000000</v>
      </c>
      <c r="G188" s="83">
        <v>5000000</v>
      </c>
      <c r="H188" s="83">
        <v>6250000</v>
      </c>
    </row>
    <row r="189" spans="1:8" x14ac:dyDescent="0.2">
      <c r="A189" t="s">
        <v>61</v>
      </c>
      <c r="B189" t="s">
        <v>2056</v>
      </c>
      <c r="C189" s="83">
        <f>VLOOKUP(A189,'Original vs Adjsuted Budget'!$D$1102:$H$1358,4,FALSE)</f>
        <v>100000</v>
      </c>
      <c r="D189" s="83">
        <f>VLOOKUP(A189,'Original vs Adjsuted Budget'!$D$1102:$H$1358,5,FALSE)</f>
        <v>0</v>
      </c>
      <c r="E189" s="83">
        <f t="shared" si="23"/>
        <v>0</v>
      </c>
      <c r="F189" s="83">
        <f t="shared" ref="F189:H208" si="25">E189*103%</f>
        <v>0</v>
      </c>
      <c r="G189" s="83">
        <f t="shared" si="25"/>
        <v>0</v>
      </c>
      <c r="H189" s="83">
        <f t="shared" si="25"/>
        <v>0</v>
      </c>
    </row>
    <row r="190" spans="1:8" x14ac:dyDescent="0.2">
      <c r="A190" t="s">
        <v>62</v>
      </c>
      <c r="B190" t="s">
        <v>1972</v>
      </c>
      <c r="C190" s="83">
        <f>VLOOKUP(A190,'Original vs Adjsuted Budget'!$D$1102:$H$1358,4,FALSE)</f>
        <v>0</v>
      </c>
      <c r="D190" s="83">
        <f>VLOOKUP(A190,'Original vs Adjsuted Budget'!$D$1102:$H$1358,5,FALSE)</f>
        <v>464</v>
      </c>
      <c r="E190" s="83">
        <f t="shared" si="23"/>
        <v>464</v>
      </c>
      <c r="F190" s="83">
        <f t="shared" si="25"/>
        <v>477.92</v>
      </c>
      <c r="G190" s="83">
        <f t="shared" si="25"/>
        <v>492.25760000000002</v>
      </c>
      <c r="H190" s="83">
        <f t="shared" si="25"/>
        <v>507.02532800000006</v>
      </c>
    </row>
    <row r="191" spans="1:8" x14ac:dyDescent="0.2">
      <c r="A191" t="s">
        <v>65</v>
      </c>
      <c r="B191" t="s">
        <v>2096</v>
      </c>
      <c r="C191" s="83">
        <f>VLOOKUP(A191,'Original vs Adjsuted Budget'!$D$1102:$H$1358,4,FALSE)</f>
        <v>60000</v>
      </c>
      <c r="D191" s="83">
        <f>VLOOKUP(A191,'Original vs Adjsuted Budget'!$D$1102:$H$1358,5,FALSE)</f>
        <v>60000</v>
      </c>
      <c r="E191" s="83">
        <f t="shared" si="23"/>
        <v>60000</v>
      </c>
      <c r="F191" s="83">
        <f t="shared" si="25"/>
        <v>61800</v>
      </c>
      <c r="G191" s="83">
        <f t="shared" si="25"/>
        <v>63654</v>
      </c>
      <c r="H191" s="83">
        <f t="shared" si="25"/>
        <v>65563.62</v>
      </c>
    </row>
    <row r="192" spans="1:8" x14ac:dyDescent="0.2">
      <c r="A192" t="s">
        <v>68</v>
      </c>
      <c r="B192" t="s">
        <v>1571</v>
      </c>
      <c r="C192" s="83">
        <f>VLOOKUP(A192,'Original vs Adjsuted Budget'!$D$1102:$H$1358,4,FALSE)</f>
        <v>0</v>
      </c>
      <c r="D192" s="83">
        <f>VLOOKUP(A192,'Original vs Adjsuted Budget'!$D$1102:$H$1358,5,FALSE)</f>
        <v>1000</v>
      </c>
      <c r="E192" s="83">
        <f t="shared" si="23"/>
        <v>1000</v>
      </c>
      <c r="F192" s="83">
        <f t="shared" si="25"/>
        <v>1030</v>
      </c>
      <c r="G192" s="83">
        <f t="shared" si="25"/>
        <v>1060.9000000000001</v>
      </c>
      <c r="H192" s="83">
        <f t="shared" si="25"/>
        <v>1092.7270000000001</v>
      </c>
    </row>
    <row r="193" spans="1:8" x14ac:dyDescent="0.2">
      <c r="A193" t="s">
        <v>69</v>
      </c>
      <c r="B193" t="s">
        <v>2101</v>
      </c>
      <c r="C193" s="83">
        <f>VLOOKUP(A193,'Original vs Adjsuted Budget'!$D$1102:$H$1358,4,FALSE)</f>
        <v>50000</v>
      </c>
      <c r="D193" s="83">
        <f>VLOOKUP(A193,'Original vs Adjsuted Budget'!$D$1102:$H$1358,5,FALSE)</f>
        <v>50000</v>
      </c>
      <c r="E193" s="83">
        <f t="shared" si="23"/>
        <v>50000</v>
      </c>
      <c r="F193" s="83">
        <f t="shared" si="25"/>
        <v>51500</v>
      </c>
      <c r="G193" s="83">
        <f t="shared" si="25"/>
        <v>53045</v>
      </c>
      <c r="H193" s="83">
        <f t="shared" si="25"/>
        <v>54636.35</v>
      </c>
    </row>
    <row r="194" spans="1:8" x14ac:dyDescent="0.2">
      <c r="A194" t="s">
        <v>71</v>
      </c>
      <c r="B194" t="s">
        <v>1964</v>
      </c>
      <c r="C194" s="83">
        <f>VLOOKUP(A194,'Original vs Adjsuted Budget'!$D$1102:$H$1358,4,FALSE)</f>
        <v>273040</v>
      </c>
      <c r="D194" s="83">
        <f>VLOOKUP(A194,'Original vs Adjsuted Budget'!$D$1102:$H$1358,5,FALSE)</f>
        <v>120000</v>
      </c>
      <c r="E194" s="83">
        <f t="shared" si="23"/>
        <v>120000</v>
      </c>
      <c r="F194" s="83">
        <f t="shared" si="25"/>
        <v>123600</v>
      </c>
      <c r="G194" s="83">
        <f t="shared" si="25"/>
        <v>127308</v>
      </c>
      <c r="H194" s="83">
        <f t="shared" si="25"/>
        <v>131127.24</v>
      </c>
    </row>
    <row r="195" spans="1:8" x14ac:dyDescent="0.2">
      <c r="A195" t="s">
        <v>72</v>
      </c>
      <c r="B195" t="s">
        <v>1888</v>
      </c>
      <c r="C195" s="83">
        <f>VLOOKUP(A195,'Original vs Adjsuted Budget'!$D$1102:$H$1358,4,FALSE)</f>
        <v>97080</v>
      </c>
      <c r="D195" s="83">
        <f>VLOOKUP(A195,'Original vs Adjsuted Budget'!$D$1102:$H$1358,5,FALSE)</f>
        <v>244524.34666666668</v>
      </c>
      <c r="E195" s="83">
        <f t="shared" si="23"/>
        <v>244524.34666666668</v>
      </c>
      <c r="F195" s="83">
        <f t="shared" si="25"/>
        <v>251860.07706666668</v>
      </c>
      <c r="G195" s="83">
        <f t="shared" si="25"/>
        <v>259415.87937866669</v>
      </c>
      <c r="H195" s="83">
        <f t="shared" si="25"/>
        <v>267198.35576002672</v>
      </c>
    </row>
    <row r="196" spans="1:8" x14ac:dyDescent="0.2">
      <c r="A196" t="s">
        <v>73</v>
      </c>
      <c r="B196" t="s">
        <v>1889</v>
      </c>
      <c r="C196" s="83">
        <f>VLOOKUP(A196,'Original vs Adjsuted Budget'!$D$1102:$H$1358,4,FALSE)</f>
        <v>284620</v>
      </c>
      <c r="D196" s="83">
        <f>VLOOKUP(A196,'Original vs Adjsuted Budget'!$D$1102:$H$1358,5,FALSE)</f>
        <v>1200000</v>
      </c>
      <c r="E196" s="83">
        <f t="shared" si="23"/>
        <v>1200000</v>
      </c>
      <c r="F196" s="83">
        <f t="shared" si="25"/>
        <v>1236000</v>
      </c>
      <c r="G196" s="83">
        <f t="shared" si="25"/>
        <v>1273080</v>
      </c>
      <c r="H196" s="83">
        <f t="shared" si="25"/>
        <v>1311272.4000000001</v>
      </c>
    </row>
    <row r="197" spans="1:8" x14ac:dyDescent="0.2">
      <c r="A197" t="s">
        <v>74</v>
      </c>
      <c r="B197" t="s">
        <v>1775</v>
      </c>
      <c r="C197" s="83">
        <f>VLOOKUP(A197,'Original vs Adjsuted Budget'!$D$1102:$H$1358,4,FALSE)</f>
        <v>822230</v>
      </c>
      <c r="D197" s="83">
        <f>VLOOKUP(A197,'Original vs Adjsuted Budget'!$D$1102:$H$1358,5,FALSE)</f>
        <v>396854.95466666663</v>
      </c>
      <c r="E197" s="83">
        <f t="shared" si="23"/>
        <v>396854.95466666663</v>
      </c>
      <c r="F197" s="83">
        <f t="shared" si="25"/>
        <v>408760.60330666666</v>
      </c>
      <c r="G197" s="83">
        <f t="shared" si="25"/>
        <v>421023.42140586668</v>
      </c>
      <c r="H197" s="83">
        <f t="shared" si="25"/>
        <v>433654.12404804269</v>
      </c>
    </row>
    <row r="198" spans="1:8" x14ac:dyDescent="0.2">
      <c r="A198" t="s">
        <v>75</v>
      </c>
      <c r="B198" t="s">
        <v>1973</v>
      </c>
      <c r="C198" s="83">
        <f>VLOOKUP(A198,'Original vs Adjsuted Budget'!$D$1102:$H$1358,4,FALSE)</f>
        <v>86520</v>
      </c>
      <c r="D198" s="83">
        <f>VLOOKUP(A198,'Original vs Adjsuted Budget'!$D$1102:$H$1358,5,FALSE)</f>
        <v>355009.09333333332</v>
      </c>
      <c r="E198" s="83">
        <f t="shared" si="23"/>
        <v>355009.09333333332</v>
      </c>
      <c r="F198" s="83">
        <f t="shared" si="25"/>
        <v>365659.36613333336</v>
      </c>
      <c r="G198" s="83">
        <f t="shared" si="25"/>
        <v>376629.14711733337</v>
      </c>
      <c r="H198" s="83">
        <f t="shared" si="25"/>
        <v>387928.02153085341</v>
      </c>
    </row>
    <row r="199" spans="1:8" x14ac:dyDescent="0.2">
      <c r="A199" t="s">
        <v>76</v>
      </c>
      <c r="B199" t="s">
        <v>1776</v>
      </c>
      <c r="C199" s="83">
        <f>VLOOKUP(A199,'Original vs Adjsuted Budget'!$D$1102:$H$1358,4,FALSE)</f>
        <v>100000</v>
      </c>
      <c r="D199" s="83">
        <f>VLOOKUP(A199,'Original vs Adjsuted Budget'!$D$1102:$H$1358,5,FALSE)</f>
        <v>0</v>
      </c>
      <c r="E199" s="83">
        <f t="shared" si="23"/>
        <v>0</v>
      </c>
      <c r="F199" s="83">
        <f t="shared" si="25"/>
        <v>0</v>
      </c>
      <c r="G199" s="83">
        <f t="shared" si="25"/>
        <v>0</v>
      </c>
      <c r="H199" s="83">
        <f t="shared" si="25"/>
        <v>0</v>
      </c>
    </row>
    <row r="200" spans="1:8" x14ac:dyDescent="0.2">
      <c r="A200" t="s">
        <v>77</v>
      </c>
      <c r="B200" t="s">
        <v>1893</v>
      </c>
      <c r="C200" s="83">
        <f>VLOOKUP(A200,'Original vs Adjsuted Budget'!$D$1102:$H$1358,4,FALSE)</f>
        <v>1018730</v>
      </c>
      <c r="D200" s="83">
        <f>VLOOKUP(A200,'Original vs Adjsuted Budget'!$D$1102:$H$1358,5,FALSE)</f>
        <v>2000000</v>
      </c>
      <c r="E200" s="83">
        <f t="shared" si="23"/>
        <v>2000000</v>
      </c>
      <c r="F200" s="83">
        <f t="shared" si="25"/>
        <v>2060000</v>
      </c>
      <c r="G200" s="83">
        <f t="shared" si="25"/>
        <v>2121800</v>
      </c>
      <c r="H200" s="83">
        <f t="shared" si="25"/>
        <v>2185454</v>
      </c>
    </row>
    <row r="201" spans="1:8" x14ac:dyDescent="0.2">
      <c r="A201" t="s">
        <v>78</v>
      </c>
      <c r="B201" t="s">
        <v>1656</v>
      </c>
      <c r="C201" s="83">
        <f>VLOOKUP(A201,'Original vs Adjsuted Budget'!$D$1102:$H$1358,4,FALSE)</f>
        <v>12660</v>
      </c>
      <c r="D201" s="83">
        <f>VLOOKUP(A201,'Original vs Adjsuted Budget'!$D$1102:$H$1358,5,FALSE)</f>
        <v>0</v>
      </c>
      <c r="E201" s="83">
        <f t="shared" si="23"/>
        <v>0</v>
      </c>
      <c r="F201" s="83">
        <f t="shared" si="25"/>
        <v>0</v>
      </c>
      <c r="G201" s="83">
        <f t="shared" si="25"/>
        <v>0</v>
      </c>
      <c r="H201" s="83">
        <f t="shared" si="25"/>
        <v>0</v>
      </c>
    </row>
    <row r="202" spans="1:8" x14ac:dyDescent="0.2">
      <c r="A202" t="s">
        <v>79</v>
      </c>
      <c r="B202" t="s">
        <v>1657</v>
      </c>
      <c r="C202" s="83">
        <f>VLOOKUP(A202,'Original vs Adjsuted Budget'!$D$1102:$H$1358,4,FALSE)</f>
        <v>463090</v>
      </c>
      <c r="D202" s="83">
        <f>VLOOKUP(A202,'Original vs Adjsuted Budget'!$D$1102:$H$1358,5,FALSE)</f>
        <v>466920.77333333332</v>
      </c>
      <c r="E202" s="83">
        <f t="shared" si="23"/>
        <v>466920.77333333332</v>
      </c>
      <c r="F202" s="83">
        <f t="shared" si="25"/>
        <v>480928.39653333335</v>
      </c>
      <c r="G202" s="83">
        <f t="shared" si="25"/>
        <v>495356.24842933338</v>
      </c>
      <c r="H202" s="83">
        <f t="shared" si="25"/>
        <v>510216.93588221341</v>
      </c>
    </row>
    <row r="203" spans="1:8" x14ac:dyDescent="0.2">
      <c r="A203" t="s">
        <v>80</v>
      </c>
      <c r="B203" t="s">
        <v>1778</v>
      </c>
      <c r="C203" s="83">
        <f>VLOOKUP(A203,'Original vs Adjsuted Budget'!$D$1102:$H$1358,4,FALSE)</f>
        <v>9100</v>
      </c>
      <c r="D203" s="83">
        <f>VLOOKUP(A203,'Original vs Adjsuted Budget'!$D$1102:$H$1358,5,FALSE)</f>
        <v>0</v>
      </c>
      <c r="E203" s="83">
        <f t="shared" si="23"/>
        <v>0</v>
      </c>
      <c r="F203" s="83">
        <f t="shared" si="25"/>
        <v>0</v>
      </c>
      <c r="G203" s="83">
        <f t="shared" si="25"/>
        <v>0</v>
      </c>
      <c r="H203" s="83">
        <f t="shared" si="25"/>
        <v>0</v>
      </c>
    </row>
    <row r="204" spans="1:8" x14ac:dyDescent="0.2">
      <c r="A204" t="s">
        <v>81</v>
      </c>
      <c r="B204" t="s">
        <v>1779</v>
      </c>
      <c r="C204" s="83">
        <f>VLOOKUP(A204,'Original vs Adjsuted Budget'!$D$1102:$H$1358,4,FALSE)</f>
        <v>0</v>
      </c>
      <c r="D204" s="83">
        <f>VLOOKUP(A204,'Original vs Adjsuted Budget'!$D$1102:$H$1358,5,FALSE)</f>
        <v>2000</v>
      </c>
      <c r="E204" s="83">
        <f t="shared" si="23"/>
        <v>2000</v>
      </c>
      <c r="F204" s="83">
        <f t="shared" si="25"/>
        <v>2060</v>
      </c>
      <c r="G204" s="83">
        <f t="shared" si="25"/>
        <v>2121.8000000000002</v>
      </c>
      <c r="H204" s="83">
        <f t="shared" si="25"/>
        <v>2185.4540000000002</v>
      </c>
    </row>
    <row r="205" spans="1:8" x14ac:dyDescent="0.2">
      <c r="A205" t="s">
        <v>82</v>
      </c>
      <c r="B205" t="s">
        <v>2214</v>
      </c>
      <c r="C205" s="83">
        <f>VLOOKUP(A205,'Original vs Adjsuted Budget'!$D$1102:$H$1358,4,FALSE)</f>
        <v>98040</v>
      </c>
      <c r="D205" s="83">
        <f>VLOOKUP(A205,'Original vs Adjsuted Budget'!$D$1102:$H$1358,5,FALSE)</f>
        <v>114852.45333333332</v>
      </c>
      <c r="E205" s="83">
        <f t="shared" si="23"/>
        <v>114852.45333333332</v>
      </c>
      <c r="F205" s="83">
        <f t="shared" si="25"/>
        <v>118298.02693333333</v>
      </c>
      <c r="G205" s="83">
        <f t="shared" si="25"/>
        <v>121846.96774133333</v>
      </c>
      <c r="H205" s="83">
        <f t="shared" si="25"/>
        <v>125502.37677357333</v>
      </c>
    </row>
    <row r="206" spans="1:8" x14ac:dyDescent="0.2">
      <c r="A206" t="s">
        <v>83</v>
      </c>
      <c r="B206" t="s">
        <v>2126</v>
      </c>
      <c r="C206" s="83">
        <f>VLOOKUP(A206,'Original vs Adjsuted Budget'!$D$1102:$H$1358,4,FALSE)</f>
        <v>283970</v>
      </c>
      <c r="D206" s="83">
        <f>VLOOKUP(A206,'Original vs Adjsuted Budget'!$D$1102:$H$1358,5,FALSE)</f>
        <v>150000</v>
      </c>
      <c r="E206" s="83">
        <f t="shared" si="23"/>
        <v>150000</v>
      </c>
      <c r="F206" s="83">
        <f t="shared" si="25"/>
        <v>154500</v>
      </c>
      <c r="G206" s="83">
        <f t="shared" si="25"/>
        <v>159135</v>
      </c>
      <c r="H206" s="83">
        <f t="shared" si="25"/>
        <v>163909.05000000002</v>
      </c>
    </row>
    <row r="207" spans="1:8" x14ac:dyDescent="0.2">
      <c r="A207" t="s">
        <v>84</v>
      </c>
      <c r="B207" t="s">
        <v>1780</v>
      </c>
      <c r="C207" s="83">
        <f>VLOOKUP(A207,'Original vs Adjsuted Budget'!$D$1102:$H$1358,4,FALSE)</f>
        <v>360000</v>
      </c>
      <c r="D207" s="83">
        <f>VLOOKUP(A207,'Original vs Adjsuted Budget'!$D$1102:$H$1358,5,FALSE)</f>
        <v>0</v>
      </c>
      <c r="E207" s="83">
        <f t="shared" si="23"/>
        <v>0</v>
      </c>
      <c r="F207" s="83">
        <f t="shared" si="25"/>
        <v>0</v>
      </c>
      <c r="G207" s="83">
        <f t="shared" si="25"/>
        <v>0</v>
      </c>
      <c r="H207" s="83">
        <f t="shared" si="25"/>
        <v>0</v>
      </c>
    </row>
    <row r="208" spans="1:8" x14ac:dyDescent="0.2">
      <c r="A208" t="s">
        <v>85</v>
      </c>
      <c r="B208" t="s">
        <v>1782</v>
      </c>
      <c r="C208" s="83">
        <f>VLOOKUP(A208,'Original vs Adjsuted Budget'!$D$1102:$H$1358,4,FALSE)</f>
        <v>439090</v>
      </c>
      <c r="D208" s="83">
        <f>VLOOKUP(A208,'Original vs Adjsuted Budget'!$D$1102:$H$1358,5,FALSE)</f>
        <v>325240.53333333333</v>
      </c>
      <c r="E208" s="83">
        <f t="shared" si="23"/>
        <v>325240.53333333333</v>
      </c>
      <c r="F208" s="83">
        <f t="shared" si="25"/>
        <v>334997.74933333334</v>
      </c>
      <c r="G208" s="83">
        <f t="shared" si="25"/>
        <v>345047.68181333336</v>
      </c>
      <c r="H208" s="83">
        <f t="shared" si="25"/>
        <v>355399.11226773338</v>
      </c>
    </row>
    <row r="209" spans="1:8" x14ac:dyDescent="0.2">
      <c r="A209" t="s">
        <v>86</v>
      </c>
      <c r="B209" t="s">
        <v>2406</v>
      </c>
      <c r="C209" s="83">
        <f>VLOOKUP(A209,'Original vs Adjsuted Budget'!$D$1102:$H$1358,4,FALSE)</f>
        <v>1300</v>
      </c>
      <c r="D209" s="83">
        <f>VLOOKUP(A209,'Original vs Adjsuted Budget'!$D$1102:$H$1358,5,FALSE)</f>
        <v>3658.2666666666664</v>
      </c>
      <c r="E209" s="83">
        <f t="shared" si="23"/>
        <v>3658.2666666666664</v>
      </c>
      <c r="F209" s="83">
        <f t="shared" ref="F209:H228" si="26">E209*103%</f>
        <v>3768.0146666666665</v>
      </c>
      <c r="G209" s="83">
        <f t="shared" si="26"/>
        <v>3881.0551066666667</v>
      </c>
      <c r="H209" s="83">
        <f t="shared" si="26"/>
        <v>3997.4867598666669</v>
      </c>
    </row>
    <row r="210" spans="1:8" x14ac:dyDescent="0.2">
      <c r="A210" t="s">
        <v>87</v>
      </c>
      <c r="B210" t="s">
        <v>2267</v>
      </c>
      <c r="C210" s="83">
        <f>VLOOKUP(A210,'Original vs Adjsuted Budget'!$D$1102:$H$1358,4,FALSE)</f>
        <v>28520</v>
      </c>
      <c r="D210" s="83">
        <f>VLOOKUP(A210,'Original vs Adjsuted Budget'!$D$1102:$H$1358,5,FALSE)</f>
        <v>9037.3333333333321</v>
      </c>
      <c r="E210" s="83">
        <f t="shared" si="23"/>
        <v>9037.3333333333321</v>
      </c>
      <c r="F210" s="83">
        <f t="shared" si="26"/>
        <v>9308.4533333333329</v>
      </c>
      <c r="G210" s="83">
        <f t="shared" si="26"/>
        <v>9587.7069333333329</v>
      </c>
      <c r="H210" s="83">
        <f t="shared" si="26"/>
        <v>9875.3381413333336</v>
      </c>
    </row>
    <row r="211" spans="1:8" x14ac:dyDescent="0.2">
      <c r="A211" t="s">
        <v>88</v>
      </c>
      <c r="B211" t="s">
        <v>2238</v>
      </c>
      <c r="C211" s="83">
        <f>VLOOKUP(A211,'Original vs Adjsuted Budget'!$D$1102:$H$1358,4,FALSE)</f>
        <v>604620</v>
      </c>
      <c r="D211" s="83">
        <f>VLOOKUP(A211,'Original vs Adjsuted Budget'!$D$1102:$H$1358,5,FALSE)</f>
        <v>312064.90666666662</v>
      </c>
      <c r="E211" s="83">
        <f t="shared" ref="E211:E242" si="27">D211</f>
        <v>312064.90666666662</v>
      </c>
      <c r="F211" s="83">
        <f t="shared" si="26"/>
        <v>321426.85386666661</v>
      </c>
      <c r="G211" s="83">
        <f t="shared" si="26"/>
        <v>331069.65948266664</v>
      </c>
      <c r="H211" s="83">
        <f t="shared" si="26"/>
        <v>341001.74926714663</v>
      </c>
    </row>
    <row r="212" spans="1:8" x14ac:dyDescent="0.2">
      <c r="A212" t="s">
        <v>89</v>
      </c>
      <c r="B212" t="s">
        <v>1659</v>
      </c>
      <c r="C212" s="83">
        <f>VLOOKUP(A212,'Original vs Adjsuted Budget'!$D$1102:$H$1358,4,FALSE)</f>
        <v>400000</v>
      </c>
      <c r="D212" s="83">
        <f>VLOOKUP(A212,'Original vs Adjsuted Budget'!$D$1102:$H$1358,5,FALSE)</f>
        <v>225459.5733333333</v>
      </c>
      <c r="E212" s="83">
        <f t="shared" si="27"/>
        <v>225459.5733333333</v>
      </c>
      <c r="F212" s="83">
        <f t="shared" si="26"/>
        <v>232223.3605333333</v>
      </c>
      <c r="G212" s="83">
        <f t="shared" si="26"/>
        <v>239190.06134933329</v>
      </c>
      <c r="H212" s="83">
        <f t="shared" si="26"/>
        <v>246365.7631898133</v>
      </c>
    </row>
    <row r="213" spans="1:8" x14ac:dyDescent="0.2">
      <c r="A213" t="s">
        <v>90</v>
      </c>
      <c r="B213" t="s">
        <v>2269</v>
      </c>
      <c r="C213" s="83">
        <f>VLOOKUP(A213,'Original vs Adjsuted Budget'!$D$1102:$H$1358,4,FALSE)</f>
        <v>2560</v>
      </c>
      <c r="D213" s="83">
        <f>VLOOKUP(A213,'Original vs Adjsuted Budget'!$D$1102:$H$1358,5,FALSE)</f>
        <v>10685.626666666667</v>
      </c>
      <c r="E213" s="83">
        <f t="shared" si="27"/>
        <v>10685.626666666667</v>
      </c>
      <c r="F213" s="83">
        <f t="shared" si="26"/>
        <v>11006.195466666668</v>
      </c>
      <c r="G213" s="83">
        <f t="shared" si="26"/>
        <v>11336.381330666669</v>
      </c>
      <c r="H213" s="83">
        <f t="shared" si="26"/>
        <v>11676.47277058667</v>
      </c>
    </row>
    <row r="214" spans="1:8" x14ac:dyDescent="0.2">
      <c r="A214" t="s">
        <v>92</v>
      </c>
      <c r="B214" t="s">
        <v>1784</v>
      </c>
      <c r="C214" s="83">
        <f>VLOOKUP(A214,'Original vs Adjsuted Budget'!$D$1102:$H$1358,4,FALSE)</f>
        <v>31320</v>
      </c>
      <c r="D214" s="83">
        <f>VLOOKUP(A214,'Original vs Adjsuted Budget'!$D$1102:$H$1358,5,FALSE)</f>
        <v>35000</v>
      </c>
      <c r="E214" s="83">
        <f t="shared" si="27"/>
        <v>35000</v>
      </c>
      <c r="F214" s="83">
        <f t="shared" si="26"/>
        <v>36050</v>
      </c>
      <c r="G214" s="83">
        <f t="shared" si="26"/>
        <v>37131.5</v>
      </c>
      <c r="H214" s="83">
        <f t="shared" si="26"/>
        <v>38245.445</v>
      </c>
    </row>
    <row r="215" spans="1:8" x14ac:dyDescent="0.2">
      <c r="A215" t="s">
        <v>93</v>
      </c>
      <c r="B215" t="s">
        <v>1786</v>
      </c>
      <c r="C215" s="83">
        <f>VLOOKUP(A215,'Original vs Adjsuted Budget'!$D$1102:$H$1358,4,FALSE)</f>
        <v>179880</v>
      </c>
      <c r="D215" s="83">
        <f>VLOOKUP(A215,'Original vs Adjsuted Budget'!$D$1102:$H$1358,5,FALSE)</f>
        <v>355918.26666666666</v>
      </c>
      <c r="E215" s="83">
        <f t="shared" si="27"/>
        <v>355918.26666666666</v>
      </c>
      <c r="F215" s="83">
        <f t="shared" si="26"/>
        <v>366595.81466666667</v>
      </c>
      <c r="G215" s="83">
        <f t="shared" si="26"/>
        <v>377593.68910666666</v>
      </c>
      <c r="H215" s="83">
        <f t="shared" si="26"/>
        <v>388921.49977986666</v>
      </c>
    </row>
    <row r="216" spans="1:8" x14ac:dyDescent="0.2">
      <c r="A216" t="s">
        <v>94</v>
      </c>
      <c r="B216" t="s">
        <v>1787</v>
      </c>
      <c r="C216" s="83">
        <f>VLOOKUP(A216,'Original vs Adjsuted Budget'!$D$1102:$H$1358,4,FALSE)</f>
        <v>737680</v>
      </c>
      <c r="D216" s="83">
        <f>VLOOKUP(A216,'Original vs Adjsuted Budget'!$D$1102:$H$1358,5,FALSE)</f>
        <v>439596.85333333333</v>
      </c>
      <c r="E216" s="83">
        <f t="shared" si="27"/>
        <v>439596.85333333333</v>
      </c>
      <c r="F216" s="83">
        <f t="shared" si="26"/>
        <v>452784.75893333333</v>
      </c>
      <c r="G216" s="83">
        <f t="shared" si="26"/>
        <v>466368.30170133332</v>
      </c>
      <c r="H216" s="83">
        <f t="shared" si="26"/>
        <v>480359.35075237334</v>
      </c>
    </row>
    <row r="217" spans="1:8" x14ac:dyDescent="0.2">
      <c r="A217" t="s">
        <v>95</v>
      </c>
      <c r="B217" t="s">
        <v>1572</v>
      </c>
      <c r="C217" s="83">
        <f>VLOOKUP(A217,'Original vs Adjsuted Budget'!$D$1102:$H$1358,4,FALSE)</f>
        <v>367850</v>
      </c>
      <c r="D217" s="83">
        <f>VLOOKUP(A217,'Original vs Adjsuted Budget'!$D$1102:$H$1358,5,FALSE)</f>
        <v>389645.43999999994</v>
      </c>
      <c r="E217" s="83">
        <f t="shared" si="27"/>
        <v>389645.43999999994</v>
      </c>
      <c r="F217" s="83">
        <f t="shared" si="26"/>
        <v>401334.80319999997</v>
      </c>
      <c r="G217" s="83">
        <f t="shared" si="26"/>
        <v>413374.84729599999</v>
      </c>
      <c r="H217" s="83">
        <f t="shared" si="26"/>
        <v>425776.09271488001</v>
      </c>
    </row>
    <row r="218" spans="1:8" x14ac:dyDescent="0.2">
      <c r="A218" t="s">
        <v>96</v>
      </c>
      <c r="B218" t="s">
        <v>2466</v>
      </c>
      <c r="C218" s="83">
        <f>VLOOKUP(A218,'Original vs Adjsuted Budget'!$D$1102:$H$1358,4,FALSE)</f>
        <v>58250</v>
      </c>
      <c r="D218" s="83">
        <f>VLOOKUP(A218,'Original vs Adjsuted Budget'!$D$1102:$H$1358,5,FALSE)</f>
        <v>692.93333333333339</v>
      </c>
      <c r="E218" s="83">
        <f t="shared" si="27"/>
        <v>692.93333333333339</v>
      </c>
      <c r="F218" s="83">
        <f t="shared" si="26"/>
        <v>713.7213333333334</v>
      </c>
      <c r="G218" s="83">
        <f t="shared" si="26"/>
        <v>735.13297333333344</v>
      </c>
      <c r="H218" s="83">
        <f t="shared" si="26"/>
        <v>757.18696253333349</v>
      </c>
    </row>
    <row r="219" spans="1:8" x14ac:dyDescent="0.2">
      <c r="A219" t="s">
        <v>98</v>
      </c>
      <c r="B219" t="s">
        <v>1788</v>
      </c>
      <c r="C219" s="83">
        <f>VLOOKUP(A219,'Original vs Adjsuted Budget'!$D$1102:$H$1358,4,FALSE)</f>
        <v>54500</v>
      </c>
      <c r="D219" s="83">
        <f>VLOOKUP(A219,'Original vs Adjsuted Budget'!$D$1102:$H$1358,5,FALSE)</f>
        <v>72800.079999999987</v>
      </c>
      <c r="E219" s="83">
        <f t="shared" si="27"/>
        <v>72800.079999999987</v>
      </c>
      <c r="F219" s="83">
        <f t="shared" si="26"/>
        <v>74984.082399999985</v>
      </c>
      <c r="G219" s="83">
        <f t="shared" si="26"/>
        <v>77233.604871999982</v>
      </c>
      <c r="H219" s="83">
        <f t="shared" si="26"/>
        <v>79550.613018159987</v>
      </c>
    </row>
    <row r="220" spans="1:8" x14ac:dyDescent="0.2">
      <c r="A220" t="s">
        <v>99</v>
      </c>
      <c r="B220" t="s">
        <v>1789</v>
      </c>
      <c r="C220" s="83">
        <f>VLOOKUP(A220,'Original vs Adjsuted Budget'!$D$1102:$H$1358,4,FALSE)</f>
        <v>400000</v>
      </c>
      <c r="D220" s="83">
        <f>VLOOKUP(A220,'Original vs Adjsuted Budget'!$D$1102:$H$1358,5,FALSE)</f>
        <v>45600</v>
      </c>
      <c r="E220" s="83">
        <f t="shared" si="27"/>
        <v>45600</v>
      </c>
      <c r="F220" s="83">
        <f t="shared" si="26"/>
        <v>46968</v>
      </c>
      <c r="G220" s="83">
        <f t="shared" si="26"/>
        <v>48377.04</v>
      </c>
      <c r="H220" s="83">
        <f t="shared" si="26"/>
        <v>49828.351200000005</v>
      </c>
    </row>
    <row r="221" spans="1:8" x14ac:dyDescent="0.2">
      <c r="A221" t="s">
        <v>100</v>
      </c>
      <c r="B221" t="s">
        <v>2469</v>
      </c>
      <c r="C221" s="83">
        <f>VLOOKUP(A221,'Original vs Adjsuted Budget'!$D$1102:$H$1358,4,FALSE)</f>
        <v>3143790</v>
      </c>
      <c r="D221" s="83">
        <f>VLOOKUP(A221,'Original vs Adjsuted Budget'!$D$1102:$H$1358,5,FALSE)</f>
        <v>2545000</v>
      </c>
      <c r="E221" s="83">
        <f t="shared" si="27"/>
        <v>2545000</v>
      </c>
      <c r="F221" s="83">
        <f t="shared" si="26"/>
        <v>2621350</v>
      </c>
      <c r="G221" s="83">
        <f t="shared" si="26"/>
        <v>2699990.5</v>
      </c>
      <c r="H221" s="83">
        <f t="shared" si="26"/>
        <v>2780990.2149999999</v>
      </c>
    </row>
    <row r="222" spans="1:8" x14ac:dyDescent="0.2">
      <c r="A222" t="s">
        <v>101</v>
      </c>
      <c r="B222" t="s">
        <v>1790</v>
      </c>
      <c r="C222" s="83">
        <f>VLOOKUP(A222,'Original vs Adjsuted Budget'!$D$1102:$H$1358,4,FALSE)</f>
        <v>1720730</v>
      </c>
      <c r="D222" s="83">
        <f>VLOOKUP(A222,'Original vs Adjsuted Budget'!$D$1102:$H$1358,5,FALSE)</f>
        <v>2146821.1200000001</v>
      </c>
      <c r="E222" s="83">
        <f t="shared" si="27"/>
        <v>2146821.1200000001</v>
      </c>
      <c r="F222" s="83">
        <f t="shared" si="26"/>
        <v>2211225.7536000004</v>
      </c>
      <c r="G222" s="83">
        <f t="shared" si="26"/>
        <v>2277562.5262080003</v>
      </c>
      <c r="H222" s="83">
        <f t="shared" si="26"/>
        <v>2345889.4019942405</v>
      </c>
    </row>
    <row r="223" spans="1:8" x14ac:dyDescent="0.2">
      <c r="A223" t="s">
        <v>102</v>
      </c>
      <c r="B223" t="s">
        <v>1976</v>
      </c>
      <c r="C223" s="83">
        <f>VLOOKUP(A223,'Original vs Adjsuted Budget'!$D$1102:$H$1358,4,FALSE)</f>
        <v>467590</v>
      </c>
      <c r="D223" s="83">
        <f>VLOOKUP(A223,'Original vs Adjsuted Budget'!$D$1102:$H$1358,5,FALSE)</f>
        <v>581713.28</v>
      </c>
      <c r="E223" s="83">
        <f t="shared" si="27"/>
        <v>581713.28</v>
      </c>
      <c r="F223" s="83">
        <f t="shared" si="26"/>
        <v>599164.67840000009</v>
      </c>
      <c r="G223" s="83">
        <f t="shared" si="26"/>
        <v>617139.61875200015</v>
      </c>
      <c r="H223" s="83">
        <f t="shared" si="26"/>
        <v>635653.80731456017</v>
      </c>
    </row>
    <row r="224" spans="1:8" x14ac:dyDescent="0.2">
      <c r="A224" t="s">
        <v>103</v>
      </c>
      <c r="B224" t="s">
        <v>2110</v>
      </c>
      <c r="C224" s="83">
        <f>VLOOKUP(A224,'Original vs Adjsuted Budget'!$D$1102:$H$1358,4,FALSE)</f>
        <v>80550</v>
      </c>
      <c r="D224" s="83">
        <f>VLOOKUP(A224,'Original vs Adjsuted Budget'!$D$1102:$H$1358,5,FALSE)</f>
        <v>38917.813333333332</v>
      </c>
      <c r="E224" s="83">
        <f t="shared" si="27"/>
        <v>38917.813333333332</v>
      </c>
      <c r="F224" s="83">
        <f t="shared" si="26"/>
        <v>40085.347733333336</v>
      </c>
      <c r="G224" s="83">
        <f t="shared" si="26"/>
        <v>41287.908165333334</v>
      </c>
      <c r="H224" s="83">
        <f t="shared" si="26"/>
        <v>42526.545410293336</v>
      </c>
    </row>
    <row r="225" spans="1:8" x14ac:dyDescent="0.2">
      <c r="A225" t="s">
        <v>104</v>
      </c>
      <c r="B225" t="s">
        <v>1791</v>
      </c>
      <c r="C225" s="83">
        <f>VLOOKUP(A225,'Original vs Adjsuted Budget'!$D$1102:$H$1358,4,FALSE)</f>
        <v>1062490</v>
      </c>
      <c r="D225" s="83">
        <f>VLOOKUP(A225,'Original vs Adjsuted Budget'!$D$1102:$H$1358,5,FALSE)</f>
        <v>2174475.392</v>
      </c>
      <c r="E225" s="83">
        <f t="shared" si="27"/>
        <v>2174475.392</v>
      </c>
      <c r="F225" s="83">
        <f t="shared" si="26"/>
        <v>2239709.6537600001</v>
      </c>
      <c r="G225" s="83">
        <f t="shared" si="26"/>
        <v>2306900.9433728</v>
      </c>
      <c r="H225" s="83">
        <f t="shared" si="26"/>
        <v>2376107.9716739841</v>
      </c>
    </row>
    <row r="226" spans="1:8" x14ac:dyDescent="0.2">
      <c r="A226" t="s">
        <v>106</v>
      </c>
      <c r="B226" t="s">
        <v>1670</v>
      </c>
      <c r="C226" s="83">
        <f>VLOOKUP(A226,'Original vs Adjsuted Budget'!$D$1102:$H$1358,4,FALSE)</f>
        <v>21450</v>
      </c>
      <c r="D226" s="83">
        <f>VLOOKUP(A226,'Original vs Adjsuted Budget'!$D$1102:$H$1358,5,FALSE)</f>
        <v>709651.04</v>
      </c>
      <c r="E226" s="83">
        <f t="shared" si="27"/>
        <v>709651.04</v>
      </c>
      <c r="F226" s="83">
        <f t="shared" si="26"/>
        <v>730940.57120000001</v>
      </c>
      <c r="G226" s="83">
        <f t="shared" si="26"/>
        <v>752868.78833600006</v>
      </c>
      <c r="H226" s="83">
        <f t="shared" si="26"/>
        <v>775454.85198608006</v>
      </c>
    </row>
    <row r="227" spans="1:8" x14ac:dyDescent="0.2">
      <c r="A227" t="s">
        <v>109</v>
      </c>
      <c r="B227" t="s">
        <v>1795</v>
      </c>
      <c r="C227" s="83">
        <f>VLOOKUP(A227,'Original vs Adjsuted Budget'!$D$1102:$H$1358,4,FALSE)</f>
        <v>488060</v>
      </c>
      <c r="D227" s="83">
        <f>VLOOKUP(A227,'Original vs Adjsuted Budget'!$D$1102:$H$1358,5,FALSE)</f>
        <v>916526.16</v>
      </c>
      <c r="E227" s="83">
        <f t="shared" si="27"/>
        <v>916526.16</v>
      </c>
      <c r="F227" s="83">
        <f t="shared" si="26"/>
        <v>944021.94480000006</v>
      </c>
      <c r="G227" s="83">
        <f t="shared" si="26"/>
        <v>972342.60314400005</v>
      </c>
      <c r="H227" s="83">
        <f t="shared" si="26"/>
        <v>1001512.88123832</v>
      </c>
    </row>
    <row r="228" spans="1:8" x14ac:dyDescent="0.2">
      <c r="A228" t="s">
        <v>110</v>
      </c>
      <c r="B228" t="s">
        <v>1796</v>
      </c>
      <c r="C228" s="83">
        <f>VLOOKUP(A228,'Original vs Adjsuted Budget'!$D$1102:$H$1358,4,FALSE)</f>
        <v>0</v>
      </c>
      <c r="D228" s="83">
        <f>VLOOKUP(A228,'Original vs Adjsuted Budget'!$D$1102:$H$1358,5,FALSE)</f>
        <v>132.45333333333332</v>
      </c>
      <c r="E228" s="83">
        <f t="shared" si="27"/>
        <v>132.45333333333332</v>
      </c>
      <c r="F228" s="83">
        <f t="shared" si="26"/>
        <v>136.42693333333332</v>
      </c>
      <c r="G228" s="83">
        <f t="shared" si="26"/>
        <v>140.51974133333331</v>
      </c>
      <c r="H228" s="83">
        <f t="shared" si="26"/>
        <v>144.73533357333332</v>
      </c>
    </row>
    <row r="229" spans="1:8" x14ac:dyDescent="0.2">
      <c r="A229" t="s">
        <v>112</v>
      </c>
      <c r="B229" t="s">
        <v>1798</v>
      </c>
      <c r="C229" s="83">
        <f>VLOOKUP(A229,'Original vs Adjsuted Budget'!$D$1102:$H$1358,4,FALSE)</f>
        <v>2377290</v>
      </c>
      <c r="D229" s="83">
        <f>VLOOKUP(A229,'Original vs Adjsuted Budget'!$D$1102:$H$1358,5,FALSE)</f>
        <v>2467663.5</v>
      </c>
      <c r="E229" s="83">
        <f t="shared" si="27"/>
        <v>2467663.5</v>
      </c>
      <c r="F229" s="83">
        <f t="shared" ref="F229:H248" si="28">E229*103%</f>
        <v>2541693.4050000003</v>
      </c>
      <c r="G229" s="83">
        <f t="shared" si="28"/>
        <v>2617944.2071500001</v>
      </c>
      <c r="H229" s="83">
        <f t="shared" si="28"/>
        <v>2696482.5333645004</v>
      </c>
    </row>
    <row r="230" spans="1:8" x14ac:dyDescent="0.2">
      <c r="A230" t="s">
        <v>113</v>
      </c>
      <c r="B230" t="s">
        <v>2272</v>
      </c>
      <c r="C230" s="83">
        <f>VLOOKUP(A230,'Original vs Adjsuted Budget'!$D$1102:$H$1358,4,FALSE)</f>
        <v>0</v>
      </c>
      <c r="D230" s="83">
        <f>VLOOKUP(A230,'Original vs Adjsuted Budget'!$D$1102:$H$1358,5,FALSE)</f>
        <v>47655.199999999997</v>
      </c>
      <c r="E230" s="83">
        <f t="shared" si="27"/>
        <v>47655.199999999997</v>
      </c>
      <c r="F230" s="83">
        <f t="shared" si="28"/>
        <v>49084.856</v>
      </c>
      <c r="G230" s="83">
        <f t="shared" si="28"/>
        <v>50557.401680000003</v>
      </c>
      <c r="H230" s="83">
        <f t="shared" si="28"/>
        <v>52074.123730400002</v>
      </c>
    </row>
    <row r="231" spans="1:8" x14ac:dyDescent="0.2">
      <c r="A231" t="s">
        <v>114</v>
      </c>
      <c r="B231" t="s">
        <v>1799</v>
      </c>
      <c r="C231" s="83">
        <f>VLOOKUP(A231,'Original vs Adjsuted Budget'!$D$1102:$H$1358,4,FALSE)</f>
        <v>167320</v>
      </c>
      <c r="D231" s="83">
        <f>VLOOKUP(A231,'Original vs Adjsuted Budget'!$D$1102:$H$1358,5,FALSE)</f>
        <v>207861.94666666671</v>
      </c>
      <c r="E231" s="83">
        <f t="shared" si="27"/>
        <v>207861.94666666671</v>
      </c>
      <c r="F231" s="83">
        <f t="shared" si="28"/>
        <v>214097.80506666671</v>
      </c>
      <c r="G231" s="83">
        <f t="shared" si="28"/>
        <v>220520.73921866671</v>
      </c>
      <c r="H231" s="83">
        <f t="shared" si="28"/>
        <v>227136.36139522673</v>
      </c>
    </row>
    <row r="232" spans="1:8" x14ac:dyDescent="0.2">
      <c r="A232" t="s">
        <v>118</v>
      </c>
      <c r="B232" t="s">
        <v>2156</v>
      </c>
      <c r="C232" s="83">
        <f>VLOOKUP(A232,'Original vs Adjsuted Budget'!$D$1102:$H$1358,4,FALSE)</f>
        <v>1510000</v>
      </c>
      <c r="D232" s="83">
        <f>VLOOKUP(A232,'Original vs Adjsuted Budget'!$D$1102:$H$1358,5,FALSE)</f>
        <v>1510000</v>
      </c>
      <c r="E232" s="83">
        <f t="shared" si="27"/>
        <v>1510000</v>
      </c>
      <c r="F232" s="83">
        <f t="shared" si="28"/>
        <v>1555300</v>
      </c>
      <c r="G232" s="83">
        <f t="shared" si="28"/>
        <v>1601959</v>
      </c>
      <c r="H232" s="83">
        <f t="shared" si="28"/>
        <v>1650017.77</v>
      </c>
    </row>
    <row r="233" spans="1:8" x14ac:dyDescent="0.2">
      <c r="A233" t="s">
        <v>119</v>
      </c>
      <c r="B233" t="s">
        <v>2376</v>
      </c>
      <c r="C233" s="83">
        <f>VLOOKUP(A233,'Original vs Adjsuted Budget'!$D$1102:$H$1358,4,FALSE)</f>
        <v>120000</v>
      </c>
      <c r="D233" s="83">
        <f>VLOOKUP(A233,'Original vs Adjsuted Budget'!$D$1102:$H$1358,5,FALSE)</f>
        <v>120000</v>
      </c>
      <c r="E233" s="83">
        <f t="shared" si="27"/>
        <v>120000</v>
      </c>
      <c r="F233" s="83">
        <f t="shared" si="28"/>
        <v>123600</v>
      </c>
      <c r="G233" s="83">
        <f t="shared" si="28"/>
        <v>127308</v>
      </c>
      <c r="H233" s="83">
        <f t="shared" si="28"/>
        <v>131127.24</v>
      </c>
    </row>
    <row r="234" spans="1:8" x14ac:dyDescent="0.2">
      <c r="A234" t="s">
        <v>120</v>
      </c>
      <c r="B234" t="s">
        <v>2158</v>
      </c>
      <c r="C234" s="83">
        <f>VLOOKUP(A234,'Original vs Adjsuted Budget'!$D$1102:$H$1358,4,FALSE)</f>
        <v>693510</v>
      </c>
      <c r="D234" s="83">
        <f>VLOOKUP(A234,'Original vs Adjsuted Budget'!$D$1102:$H$1358,5,FALSE)</f>
        <v>560000</v>
      </c>
      <c r="E234" s="83">
        <f t="shared" si="27"/>
        <v>560000</v>
      </c>
      <c r="F234" s="83">
        <f t="shared" si="28"/>
        <v>576800</v>
      </c>
      <c r="G234" s="83">
        <f t="shared" si="28"/>
        <v>594104</v>
      </c>
      <c r="H234" s="83">
        <f t="shared" si="28"/>
        <v>611927.12</v>
      </c>
    </row>
    <row r="235" spans="1:8" x14ac:dyDescent="0.2">
      <c r="A235" t="s">
        <v>121</v>
      </c>
      <c r="B235" t="s">
        <v>1713</v>
      </c>
      <c r="C235" s="83">
        <f>VLOOKUP(A235,'Original vs Adjsuted Budget'!$D$1102:$H$1358,4,FALSE)</f>
        <v>218530</v>
      </c>
      <c r="D235" s="83">
        <f>VLOOKUP(A235,'Original vs Adjsuted Budget'!$D$1102:$H$1358,5,FALSE)</f>
        <v>1000000</v>
      </c>
      <c r="E235" s="83">
        <f t="shared" si="27"/>
        <v>1000000</v>
      </c>
      <c r="F235" s="83">
        <f t="shared" si="28"/>
        <v>1030000</v>
      </c>
      <c r="G235" s="83">
        <f t="shared" si="28"/>
        <v>1060900</v>
      </c>
      <c r="H235" s="83">
        <f t="shared" si="28"/>
        <v>1092727</v>
      </c>
    </row>
    <row r="236" spans="1:8" x14ac:dyDescent="0.2">
      <c r="A236" t="s">
        <v>122</v>
      </c>
      <c r="B236" t="s">
        <v>1601</v>
      </c>
      <c r="C236" s="83">
        <f>VLOOKUP(A236,'Original vs Adjsuted Budget'!$D$1102:$H$1358,4,FALSE)</f>
        <v>346490</v>
      </c>
      <c r="D236" s="83">
        <f>VLOOKUP(A236,'Original vs Adjsuted Budget'!$D$1102:$H$1358,5,FALSE)</f>
        <v>334000</v>
      </c>
      <c r="E236" s="83">
        <f t="shared" si="27"/>
        <v>334000</v>
      </c>
      <c r="F236" s="83">
        <f t="shared" si="28"/>
        <v>344020</v>
      </c>
      <c r="G236" s="83">
        <f t="shared" si="28"/>
        <v>354340.60000000003</v>
      </c>
      <c r="H236" s="83">
        <f t="shared" si="28"/>
        <v>364970.81800000003</v>
      </c>
    </row>
    <row r="237" spans="1:8" x14ac:dyDescent="0.2">
      <c r="A237" t="s">
        <v>125</v>
      </c>
      <c r="B237" t="s">
        <v>1815</v>
      </c>
      <c r="C237" s="83">
        <f>VLOOKUP(A237,'Original vs Adjsuted Budget'!$D$1102:$H$1358,4,FALSE)</f>
        <v>2342300</v>
      </c>
      <c r="D237" s="83">
        <f>VLOOKUP(A237,'Original vs Adjsuted Budget'!$D$1102:$H$1358,5,FALSE)</f>
        <v>3698663.6266666665</v>
      </c>
      <c r="E237" s="83">
        <f t="shared" si="27"/>
        <v>3698663.6266666665</v>
      </c>
      <c r="F237" s="83">
        <f t="shared" si="28"/>
        <v>3809623.5354666668</v>
      </c>
      <c r="G237" s="83">
        <f t="shared" si="28"/>
        <v>3923912.2415306671</v>
      </c>
      <c r="H237" s="83">
        <f t="shared" si="28"/>
        <v>4041629.6087765871</v>
      </c>
    </row>
    <row r="238" spans="1:8" x14ac:dyDescent="0.2">
      <c r="A238" t="s">
        <v>2838</v>
      </c>
      <c r="B238" t="s">
        <v>1965</v>
      </c>
      <c r="C238" s="83">
        <f>VLOOKUP(A238,'Original vs Adjsuted Budget'!$D$1102:$H$1358,4,FALSE)</f>
        <v>100000</v>
      </c>
      <c r="D238" s="83">
        <f>VLOOKUP(A238,'Original vs Adjsuted Budget'!$D$1102:$H$1358,5,FALSE)</f>
        <v>176000</v>
      </c>
      <c r="E238" s="83">
        <f t="shared" si="27"/>
        <v>176000</v>
      </c>
      <c r="F238" s="83">
        <f t="shared" si="28"/>
        <v>181280</v>
      </c>
      <c r="G238" s="83">
        <f t="shared" si="28"/>
        <v>186718.4</v>
      </c>
      <c r="H238" s="83">
        <f t="shared" si="28"/>
        <v>192319.95199999999</v>
      </c>
    </row>
    <row r="239" spans="1:8" x14ac:dyDescent="0.2">
      <c r="A239" t="s">
        <v>2840</v>
      </c>
      <c r="B239" t="s">
        <v>1674</v>
      </c>
      <c r="C239" s="83">
        <f>VLOOKUP(A239,'Original vs Adjsuted Budget'!$D$1102:$H$1358,4,FALSE)</f>
        <v>60000</v>
      </c>
      <c r="D239" s="83">
        <f>VLOOKUP(A239,'Original vs Adjsuted Budget'!$D$1102:$H$1358,5,FALSE)</f>
        <v>20000</v>
      </c>
      <c r="E239" s="83">
        <f t="shared" si="27"/>
        <v>20000</v>
      </c>
      <c r="F239" s="83">
        <f t="shared" si="28"/>
        <v>20600</v>
      </c>
      <c r="G239" s="83">
        <f t="shared" si="28"/>
        <v>21218</v>
      </c>
      <c r="H239" s="83">
        <f t="shared" si="28"/>
        <v>21854.54</v>
      </c>
    </row>
    <row r="240" spans="1:8" x14ac:dyDescent="0.2">
      <c r="A240" t="s">
        <v>2842</v>
      </c>
      <c r="B240" t="s">
        <v>2247</v>
      </c>
      <c r="C240" s="83">
        <f>VLOOKUP(A240,'Original vs Adjsuted Budget'!$D$1102:$H$1358,4,FALSE)</f>
        <v>30000</v>
      </c>
      <c r="D240" s="83">
        <f>VLOOKUP(A240,'Original vs Adjsuted Budget'!$D$1102:$H$1358,5,FALSE)</f>
        <v>0</v>
      </c>
      <c r="E240" s="83">
        <f t="shared" si="27"/>
        <v>0</v>
      </c>
      <c r="F240" s="83">
        <f t="shared" si="28"/>
        <v>0</v>
      </c>
      <c r="G240" s="83">
        <f t="shared" si="28"/>
        <v>0</v>
      </c>
      <c r="H240" s="83">
        <f t="shared" si="28"/>
        <v>0</v>
      </c>
    </row>
    <row r="241" spans="1:8" x14ac:dyDescent="0.2">
      <c r="A241" t="s">
        <v>2890</v>
      </c>
      <c r="B241" t="s">
        <v>2891</v>
      </c>
      <c r="C241" s="83">
        <f>VLOOKUP(A241,'Original vs Adjsuted Budget'!$D$1102:$H$1358,4,FALSE)</f>
        <v>0</v>
      </c>
      <c r="D241" s="83">
        <f>VLOOKUP(A241,'Original vs Adjsuted Budget'!$D$1102:$H$1358,5,FALSE)</f>
        <v>460000</v>
      </c>
      <c r="E241" s="83">
        <f t="shared" si="27"/>
        <v>460000</v>
      </c>
      <c r="F241" s="83">
        <f t="shared" si="28"/>
        <v>473800</v>
      </c>
      <c r="G241" s="83">
        <f t="shared" si="28"/>
        <v>488014</v>
      </c>
      <c r="H241" s="83">
        <f t="shared" si="28"/>
        <v>502654.42000000004</v>
      </c>
    </row>
    <row r="242" spans="1:8" x14ac:dyDescent="0.2">
      <c r="A242" t="s">
        <v>130</v>
      </c>
      <c r="B242" t="s">
        <v>1740</v>
      </c>
      <c r="C242" s="83">
        <f>VLOOKUP(A242,'Original vs Adjsuted Budget'!$D$1102:$H$1358,4,FALSE)</f>
        <v>1405780</v>
      </c>
      <c r="D242" s="83">
        <f>VLOOKUP(A242,'Original vs Adjsuted Budget'!$D$1102:$H$1358,5,FALSE)</f>
        <v>725374.04799999995</v>
      </c>
      <c r="E242" s="83">
        <f t="shared" si="27"/>
        <v>725374.04799999995</v>
      </c>
      <c r="F242" s="83">
        <f t="shared" si="28"/>
        <v>747135.26943999995</v>
      </c>
      <c r="G242" s="83">
        <f t="shared" si="28"/>
        <v>769549.32752319996</v>
      </c>
      <c r="H242" s="83">
        <f t="shared" si="28"/>
        <v>792635.80734889593</v>
      </c>
    </row>
    <row r="243" spans="1:8" x14ac:dyDescent="0.2">
      <c r="A243" t="s">
        <v>131</v>
      </c>
      <c r="B243" t="s">
        <v>2120</v>
      </c>
      <c r="C243" s="83">
        <f>VLOOKUP(A243,'Original vs Adjsuted Budget'!$D$1102:$H$1358,4,FALSE)</f>
        <v>442210</v>
      </c>
      <c r="D243" s="83">
        <f>VLOOKUP(A243,'Original vs Adjsuted Budget'!$D$1102:$H$1358,5,FALSE)</f>
        <v>80954.87999999999</v>
      </c>
      <c r="E243" s="83">
        <f t="shared" ref="E243:E260" si="29">D243</f>
        <v>80954.87999999999</v>
      </c>
      <c r="F243" s="83">
        <f t="shared" si="28"/>
        <v>83383.526399999988</v>
      </c>
      <c r="G243" s="83">
        <f t="shared" si="28"/>
        <v>85885.032191999984</v>
      </c>
      <c r="H243" s="83">
        <f t="shared" si="28"/>
        <v>88461.583157759989</v>
      </c>
    </row>
    <row r="244" spans="1:8" x14ac:dyDescent="0.2">
      <c r="A244" t="s">
        <v>132</v>
      </c>
      <c r="B244" t="s">
        <v>1573</v>
      </c>
      <c r="C244" s="83">
        <f>VLOOKUP(A244,'Original vs Adjsuted Budget'!$D$1102:$H$1358,4,FALSE)</f>
        <v>30700</v>
      </c>
      <c r="D244" s="83">
        <f>VLOOKUP(A244,'Original vs Adjsuted Budget'!$D$1102:$H$1358,5,FALSE)</f>
        <v>2960.864</v>
      </c>
      <c r="E244" s="83">
        <f t="shared" si="29"/>
        <v>2960.864</v>
      </c>
      <c r="F244" s="83">
        <f t="shared" si="28"/>
        <v>3049.6899200000003</v>
      </c>
      <c r="G244" s="83">
        <f t="shared" si="28"/>
        <v>3141.1806176000005</v>
      </c>
      <c r="H244" s="83">
        <f t="shared" si="28"/>
        <v>3235.4160361280005</v>
      </c>
    </row>
    <row r="245" spans="1:8" x14ac:dyDescent="0.2">
      <c r="A245" t="s">
        <v>133</v>
      </c>
      <c r="B245" t="s">
        <v>1734</v>
      </c>
      <c r="C245" s="83">
        <f>VLOOKUP(A245,'Original vs Adjsuted Budget'!$D$1102:$H$1358,4,FALSE)</f>
        <v>275390</v>
      </c>
      <c r="D245" s="83">
        <f>VLOOKUP(A245,'Original vs Adjsuted Budget'!$D$1102:$H$1358,5,FALSE)</f>
        <v>135477.76000000001</v>
      </c>
      <c r="E245" s="83">
        <f t="shared" si="29"/>
        <v>135477.76000000001</v>
      </c>
      <c r="F245" s="83">
        <f t="shared" si="28"/>
        <v>139542.09280000001</v>
      </c>
      <c r="G245" s="83">
        <f t="shared" si="28"/>
        <v>143728.355584</v>
      </c>
      <c r="H245" s="83">
        <f t="shared" si="28"/>
        <v>148040.20625151999</v>
      </c>
    </row>
    <row r="246" spans="1:8" x14ac:dyDescent="0.2">
      <c r="A246" t="s">
        <v>134</v>
      </c>
      <c r="B246" t="s">
        <v>1716</v>
      </c>
      <c r="C246" s="83">
        <f>VLOOKUP(A246,'Original vs Adjsuted Budget'!$D$1102:$H$1358,4,FALSE)</f>
        <v>1260</v>
      </c>
      <c r="D246" s="83">
        <f>VLOOKUP(A246,'Original vs Adjsuted Budget'!$D$1102:$H$1358,5,FALSE)</f>
        <v>0</v>
      </c>
      <c r="E246" s="83">
        <f t="shared" si="29"/>
        <v>0</v>
      </c>
      <c r="F246" s="83">
        <f t="shared" si="28"/>
        <v>0</v>
      </c>
      <c r="G246" s="83">
        <f t="shared" si="28"/>
        <v>0</v>
      </c>
      <c r="H246" s="83">
        <f t="shared" si="28"/>
        <v>0</v>
      </c>
    </row>
    <row r="247" spans="1:8" x14ac:dyDescent="0.2">
      <c r="A247" t="s">
        <v>135</v>
      </c>
      <c r="B247" t="s">
        <v>2480</v>
      </c>
      <c r="C247" s="83">
        <f>VLOOKUP(A247,'Original vs Adjsuted Budget'!$D$1102:$H$1358,4,FALSE)</f>
        <v>0</v>
      </c>
      <c r="D247" s="83">
        <f>VLOOKUP(A247,'Original vs Adjsuted Budget'!$D$1102:$H$1358,5,FALSE)</f>
        <v>600.38400000000001</v>
      </c>
      <c r="E247" s="83">
        <f t="shared" si="29"/>
        <v>600.38400000000001</v>
      </c>
      <c r="F247" s="83">
        <f t="shared" si="28"/>
        <v>618.39552000000003</v>
      </c>
      <c r="G247" s="83">
        <f t="shared" si="28"/>
        <v>636.94738560000008</v>
      </c>
      <c r="H247" s="83">
        <f t="shared" si="28"/>
        <v>656.05580716800011</v>
      </c>
    </row>
    <row r="248" spans="1:8" x14ac:dyDescent="0.2">
      <c r="A248" t="s">
        <v>136</v>
      </c>
      <c r="B248" t="s">
        <v>1737</v>
      </c>
      <c r="C248" s="83">
        <f>VLOOKUP(A248,'Original vs Adjsuted Budget'!$D$1102:$H$1358,4,FALSE)</f>
        <v>446010</v>
      </c>
      <c r="D248" s="83">
        <f>VLOOKUP(A248,'Original vs Adjsuted Budget'!$D$1102:$H$1358,5,FALSE)</f>
        <v>234713.60000000001</v>
      </c>
      <c r="E248" s="83">
        <f t="shared" si="29"/>
        <v>234713.60000000001</v>
      </c>
      <c r="F248" s="83">
        <f t="shared" si="28"/>
        <v>241755.008</v>
      </c>
      <c r="G248" s="83">
        <f t="shared" si="28"/>
        <v>249007.65824000002</v>
      </c>
      <c r="H248" s="83">
        <f t="shared" si="28"/>
        <v>256477.88798720003</v>
      </c>
    </row>
    <row r="249" spans="1:8" x14ac:dyDescent="0.2">
      <c r="A249" t="s">
        <v>137</v>
      </c>
      <c r="B249" t="s">
        <v>1728</v>
      </c>
      <c r="C249" s="83">
        <f>VLOOKUP(A249,'Original vs Adjsuted Budget'!$D$1102:$H$1358,4,FALSE)</f>
        <v>967210</v>
      </c>
      <c r="D249" s="83">
        <f>VLOOKUP(A249,'Original vs Adjsuted Budget'!$D$1102:$H$1358,5,FALSE)</f>
        <v>577295.26399999997</v>
      </c>
      <c r="E249" s="83">
        <f t="shared" si="29"/>
        <v>577295.26399999997</v>
      </c>
      <c r="F249" s="83">
        <f t="shared" ref="F249:H260" si="30">E249*103%</f>
        <v>594614.12191999995</v>
      </c>
      <c r="G249" s="83">
        <f t="shared" si="30"/>
        <v>612452.54557760002</v>
      </c>
      <c r="H249" s="83">
        <f t="shared" si="30"/>
        <v>630826.12194492808</v>
      </c>
    </row>
    <row r="250" spans="1:8" x14ac:dyDescent="0.2">
      <c r="A250" t="s">
        <v>138</v>
      </c>
      <c r="B250" t="s">
        <v>2481</v>
      </c>
      <c r="C250" s="83">
        <f>VLOOKUP(A250,'Original vs Adjsuted Budget'!$D$1102:$H$1358,4,FALSE)</f>
        <v>720570</v>
      </c>
      <c r="D250" s="83">
        <f>VLOOKUP(A250,'Original vs Adjsuted Budget'!$D$1102:$H$1358,5,FALSE)</f>
        <v>653022.9439999999</v>
      </c>
      <c r="E250" s="83">
        <f t="shared" si="29"/>
        <v>653022.9439999999</v>
      </c>
      <c r="F250" s="83">
        <f t="shared" si="30"/>
        <v>672613.63231999986</v>
      </c>
      <c r="G250" s="83">
        <f t="shared" si="30"/>
        <v>692792.04128959985</v>
      </c>
      <c r="H250" s="83">
        <f t="shared" si="30"/>
        <v>713575.80252828787</v>
      </c>
    </row>
    <row r="251" spans="1:8" x14ac:dyDescent="0.2">
      <c r="A251" t="s">
        <v>139</v>
      </c>
      <c r="B251" t="s">
        <v>2417</v>
      </c>
      <c r="C251" s="83">
        <f>VLOOKUP(A251,'Original vs Adjsuted Budget'!$D$1102:$H$1358,4,FALSE)</f>
        <v>0</v>
      </c>
      <c r="D251" s="83">
        <f>VLOOKUP(A251,'Original vs Adjsuted Budget'!$D$1102:$H$1358,5,FALSE)</f>
        <v>2188.8000000000002</v>
      </c>
      <c r="E251" s="83">
        <f t="shared" si="29"/>
        <v>2188.8000000000002</v>
      </c>
      <c r="F251" s="83">
        <f t="shared" si="30"/>
        <v>2254.4640000000004</v>
      </c>
      <c r="G251" s="83">
        <f t="shared" si="30"/>
        <v>2322.0979200000006</v>
      </c>
      <c r="H251" s="83">
        <f t="shared" si="30"/>
        <v>2391.7608576000007</v>
      </c>
    </row>
    <row r="252" spans="1:8" x14ac:dyDescent="0.2">
      <c r="A252" t="s">
        <v>140</v>
      </c>
      <c r="B252" t="s">
        <v>2248</v>
      </c>
      <c r="C252" s="83">
        <f>VLOOKUP(A252,'Original vs Adjsuted Budget'!$D$1102:$H$1358,4,FALSE)</f>
        <v>50000</v>
      </c>
      <c r="D252" s="83">
        <f>VLOOKUP(A252,'Original vs Adjsuted Budget'!$D$1102:$H$1358,5,FALSE)</f>
        <v>25000</v>
      </c>
      <c r="E252" s="83">
        <f t="shared" si="29"/>
        <v>25000</v>
      </c>
      <c r="F252" s="83">
        <f t="shared" si="30"/>
        <v>25750</v>
      </c>
      <c r="G252" s="83">
        <f t="shared" si="30"/>
        <v>26522.5</v>
      </c>
      <c r="H252" s="83">
        <f t="shared" si="30"/>
        <v>27318.174999999999</v>
      </c>
    </row>
    <row r="253" spans="1:8" x14ac:dyDescent="0.2">
      <c r="A253" t="s">
        <v>142</v>
      </c>
      <c r="B253" t="s">
        <v>2328</v>
      </c>
      <c r="C253" s="83">
        <f>VLOOKUP(A253,'Original vs Adjsuted Budget'!$D$1102:$H$1358,4,FALSE)</f>
        <v>2120</v>
      </c>
      <c r="D253" s="83">
        <f>VLOOKUP(A253,'Original vs Adjsuted Budget'!$D$1102:$H$1358,5,FALSE)</f>
        <v>1320</v>
      </c>
      <c r="E253" s="83">
        <f t="shared" si="29"/>
        <v>1320</v>
      </c>
      <c r="F253" s="83">
        <f t="shared" si="30"/>
        <v>1359.6000000000001</v>
      </c>
      <c r="G253" s="83">
        <f t="shared" si="30"/>
        <v>1400.3880000000001</v>
      </c>
      <c r="H253" s="83">
        <f t="shared" si="30"/>
        <v>1442.3996400000001</v>
      </c>
    </row>
    <row r="254" spans="1:8" x14ac:dyDescent="0.2">
      <c r="A254" t="s">
        <v>143</v>
      </c>
      <c r="B254" t="s">
        <v>2505</v>
      </c>
      <c r="C254" s="83">
        <f>VLOOKUP(A254,'Original vs Adjsuted Budget'!$D$1102:$H$1358,4,FALSE)</f>
        <v>1000000</v>
      </c>
      <c r="D254" s="83">
        <f>VLOOKUP(A254,'Original vs Adjsuted Budget'!$D$1102:$H$1358,5,FALSE)</f>
        <v>1000000</v>
      </c>
      <c r="E254" s="83">
        <f t="shared" si="29"/>
        <v>1000000</v>
      </c>
      <c r="F254" s="83">
        <f t="shared" si="30"/>
        <v>1030000</v>
      </c>
      <c r="G254" s="83">
        <f t="shared" si="30"/>
        <v>1060900</v>
      </c>
      <c r="H254" s="83">
        <f t="shared" si="30"/>
        <v>1092727</v>
      </c>
    </row>
    <row r="255" spans="1:8" x14ac:dyDescent="0.2">
      <c r="A255" t="s">
        <v>144</v>
      </c>
      <c r="B255" t="s">
        <v>2387</v>
      </c>
      <c r="C255" s="83">
        <f>VLOOKUP(A255,'Original vs Adjsuted Budget'!$D$1102:$H$1358,4,FALSE)</f>
        <v>1052280</v>
      </c>
      <c r="D255" s="83">
        <f>VLOOKUP(A255,'Original vs Adjsuted Budget'!$D$1102:$H$1358,5,FALSE)</f>
        <v>638613.59999999986</v>
      </c>
      <c r="E255" s="83">
        <f t="shared" si="29"/>
        <v>638613.59999999986</v>
      </c>
      <c r="F255" s="83">
        <f t="shared" si="30"/>
        <v>657772.00799999991</v>
      </c>
      <c r="G255" s="83">
        <f t="shared" si="30"/>
        <v>677505.16823999991</v>
      </c>
      <c r="H255" s="83">
        <f t="shared" si="30"/>
        <v>697830.32328719995</v>
      </c>
    </row>
    <row r="256" spans="1:8" x14ac:dyDescent="0.2">
      <c r="A256" t="s">
        <v>145</v>
      </c>
      <c r="B256" t="s">
        <v>2506</v>
      </c>
      <c r="C256" s="83">
        <f>VLOOKUP(A256,'Original vs Adjsuted Budget'!$D$1102:$H$1358,4,FALSE)</f>
        <v>1000000</v>
      </c>
      <c r="D256" s="83">
        <f>VLOOKUP(A256,'Original vs Adjsuted Budget'!$D$1102:$H$1358,5,FALSE)</f>
        <v>1000000</v>
      </c>
      <c r="E256" s="83">
        <f t="shared" si="29"/>
        <v>1000000</v>
      </c>
      <c r="F256" s="83">
        <f t="shared" si="30"/>
        <v>1030000</v>
      </c>
      <c r="G256" s="83">
        <f t="shared" si="30"/>
        <v>1060900</v>
      </c>
      <c r="H256" s="83">
        <f t="shared" si="30"/>
        <v>1092727</v>
      </c>
    </row>
    <row r="257" spans="1:8" x14ac:dyDescent="0.2">
      <c r="A257" t="s">
        <v>147</v>
      </c>
      <c r="B257" t="s">
        <v>2173</v>
      </c>
      <c r="C257" s="83">
        <f>VLOOKUP(A257,'Original vs Adjsuted Budget'!$D$1102:$H$1358,4,FALSE)</f>
        <v>660</v>
      </c>
      <c r="D257" s="83">
        <f>VLOOKUP(A257,'Original vs Adjsuted Budget'!$D$1102:$H$1358,5,FALSE)</f>
        <v>0</v>
      </c>
      <c r="E257" s="83">
        <f t="shared" si="29"/>
        <v>0</v>
      </c>
      <c r="F257" s="83">
        <f t="shared" si="30"/>
        <v>0</v>
      </c>
      <c r="G257" s="83">
        <f t="shared" si="30"/>
        <v>0</v>
      </c>
      <c r="H257" s="83">
        <f t="shared" si="30"/>
        <v>0</v>
      </c>
    </row>
    <row r="258" spans="1:8" x14ac:dyDescent="0.2">
      <c r="A258" t="s">
        <v>2841</v>
      </c>
      <c r="B258" t="s">
        <v>1678</v>
      </c>
      <c r="C258" s="83">
        <f>VLOOKUP(A258,'Original vs Adjsuted Budget'!$D$1102:$H$1358,4,FALSE)</f>
        <v>150000</v>
      </c>
      <c r="D258" s="83">
        <f>VLOOKUP(A258,'Original vs Adjsuted Budget'!$D$1102:$H$1358,5,FALSE)</f>
        <v>20000</v>
      </c>
      <c r="E258" s="83">
        <f t="shared" si="29"/>
        <v>20000</v>
      </c>
      <c r="F258" s="83">
        <f t="shared" si="30"/>
        <v>20600</v>
      </c>
      <c r="G258" s="83">
        <f t="shared" si="30"/>
        <v>21218</v>
      </c>
      <c r="H258" s="83">
        <f t="shared" si="30"/>
        <v>21854.54</v>
      </c>
    </row>
    <row r="259" spans="1:8" x14ac:dyDescent="0.2">
      <c r="A259" t="s">
        <v>149</v>
      </c>
      <c r="B259" t="s">
        <v>1801</v>
      </c>
      <c r="C259" s="83">
        <f>VLOOKUP(A259,'Original vs Adjsuted Budget'!$D$1102:$H$1358,4,FALSE)</f>
        <v>190690</v>
      </c>
      <c r="D259" s="83">
        <f>VLOOKUP(A259,'Original vs Adjsuted Budget'!$D$1102:$H$1358,5,FALSE)</f>
        <v>190690</v>
      </c>
      <c r="E259" s="83">
        <f t="shared" si="29"/>
        <v>190690</v>
      </c>
      <c r="F259" s="83">
        <f t="shared" si="30"/>
        <v>196410.7</v>
      </c>
      <c r="G259" s="83">
        <f t="shared" si="30"/>
        <v>202303.02100000001</v>
      </c>
      <c r="H259" s="83">
        <f t="shared" si="30"/>
        <v>208372.11163</v>
      </c>
    </row>
    <row r="260" spans="1:8" x14ac:dyDescent="0.2">
      <c r="A260" t="s">
        <v>150</v>
      </c>
      <c r="B260" t="s">
        <v>672</v>
      </c>
      <c r="C260" s="83">
        <f>VLOOKUP(A260,'Original vs Adjsuted Budget'!$D$1102:$H$1358,4,FALSE)</f>
        <v>272960</v>
      </c>
      <c r="D260" s="83">
        <f>VLOOKUP(A260,'Original vs Adjsuted Budget'!$D$1102:$H$1358,5,FALSE)</f>
        <v>272960</v>
      </c>
      <c r="E260" s="83">
        <f t="shared" si="29"/>
        <v>272960</v>
      </c>
      <c r="F260" s="83">
        <f t="shared" si="30"/>
        <v>281148.79999999999</v>
      </c>
      <c r="G260" s="83">
        <f t="shared" si="30"/>
        <v>289583.26399999997</v>
      </c>
      <c r="H260" s="83">
        <f t="shared" si="30"/>
        <v>298270.76191999996</v>
      </c>
    </row>
    <row r="263" spans="1:8" ht="15" thickBot="1" x14ac:dyDescent="0.25">
      <c r="B263" t="s">
        <v>2896</v>
      </c>
      <c r="C263" s="90">
        <f t="shared" ref="C263:H263" si="31">SUM(C78:C262)</f>
        <v>184210640</v>
      </c>
      <c r="D263" s="90">
        <f t="shared" si="31"/>
        <v>183521981.6518667</v>
      </c>
      <c r="E263" s="90">
        <f t="shared" si="31"/>
        <v>183521981.6518667</v>
      </c>
      <c r="F263" s="90">
        <f t="shared" si="31"/>
        <v>192608091.60142264</v>
      </c>
      <c r="G263" s="90">
        <f t="shared" si="31"/>
        <v>207862870.84946534</v>
      </c>
      <c r="H263" s="90">
        <f t="shared" si="31"/>
        <v>237883277.81979454</v>
      </c>
    </row>
    <row r="264" spans="1:8" ht="15" thickTop="1" x14ac:dyDescent="0.2"/>
    <row r="265" spans="1:8" ht="15" thickBot="1" x14ac:dyDescent="0.25">
      <c r="B265" t="s">
        <v>3080</v>
      </c>
      <c r="C265" s="90">
        <f t="shared" ref="C265:H265" si="32">C76+C263</f>
        <v>22366150</v>
      </c>
      <c r="D265" s="90">
        <f t="shared" si="32"/>
        <v>28533572.571866691</v>
      </c>
      <c r="E265" s="90">
        <f t="shared" si="32"/>
        <v>28533572.571866691</v>
      </c>
      <c r="F265" s="90">
        <f t="shared" si="32"/>
        <v>30113604.535922647</v>
      </c>
      <c r="G265" s="90">
        <f t="shared" si="32"/>
        <v>30649086.430690348</v>
      </c>
      <c r="H265" s="90">
        <f t="shared" si="32"/>
        <v>42881081.384301484</v>
      </c>
    </row>
    <row r="266" spans="1:8" ht="15" thickTop="1" x14ac:dyDescent="0.2"/>
  </sheetData>
  <sortState ref="A146:H260">
    <sortCondition ref="A146:A260"/>
  </sortState>
  <mergeCells count="4">
    <mergeCell ref="C5:E5"/>
    <mergeCell ref="F5:H5"/>
    <mergeCell ref="B3:H4"/>
    <mergeCell ref="B1:H2"/>
  </mergeCells>
  <pageMargins left="0.7" right="0.7" top="0.75" bottom="0.75" header="0.3" footer="0.3"/>
  <pageSetup paperSize="9" scale="6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D48"/>
  <sheetViews>
    <sheetView view="pageBreakPreview" zoomScale="60" zoomScaleNormal="75" workbookViewId="0">
      <selection activeCell="C43" sqref="C43"/>
    </sheetView>
  </sheetViews>
  <sheetFormatPr defaultRowHeight="14.25" x14ac:dyDescent="0.2"/>
  <cols>
    <col min="1" max="1" width="46.3984375" bestFit="1" customWidth="1"/>
    <col min="2" max="4" width="17.796875" customWidth="1"/>
  </cols>
  <sheetData>
    <row r="1" spans="1:4" x14ac:dyDescent="0.2">
      <c r="A1" s="151" t="s">
        <v>3280</v>
      </c>
      <c r="B1" s="151"/>
      <c r="C1" s="151"/>
      <c r="D1" s="151"/>
    </row>
    <row r="2" spans="1:4" x14ac:dyDescent="0.2">
      <c r="A2" s="151"/>
      <c r="B2" s="151"/>
      <c r="C2" s="151"/>
      <c r="D2" s="151"/>
    </row>
    <row r="3" spans="1:4" x14ac:dyDescent="0.2">
      <c r="A3" s="151" t="s">
        <v>3277</v>
      </c>
      <c r="B3" s="151"/>
      <c r="C3" s="151"/>
      <c r="D3" s="151"/>
    </row>
    <row r="4" spans="1:4" x14ac:dyDescent="0.2">
      <c r="A4" s="151"/>
      <c r="B4" s="151"/>
      <c r="C4" s="151"/>
      <c r="D4" s="151"/>
    </row>
    <row r="5" spans="1:4" x14ac:dyDescent="0.2">
      <c r="B5" s="150" t="s">
        <v>3073</v>
      </c>
      <c r="C5" s="150"/>
      <c r="D5" s="150"/>
    </row>
    <row r="6" spans="1:4" x14ac:dyDescent="0.2">
      <c r="B6" s="82" t="s">
        <v>2893</v>
      </c>
      <c r="C6" s="82" t="s">
        <v>2894</v>
      </c>
      <c r="D6" s="82" t="s">
        <v>3068</v>
      </c>
    </row>
    <row r="7" spans="1:4" x14ac:dyDescent="0.2">
      <c r="A7" s="67" t="s">
        <v>3088</v>
      </c>
    </row>
    <row r="8" spans="1:4" x14ac:dyDescent="0.2">
      <c r="A8" s="67"/>
    </row>
    <row r="9" spans="1:4" x14ac:dyDescent="0.2">
      <c r="A9" s="135" t="s">
        <v>3089</v>
      </c>
      <c r="B9" s="59"/>
    </row>
    <row r="10" spans="1:4" x14ac:dyDescent="0.2">
      <c r="A10" t="s">
        <v>3090</v>
      </c>
      <c r="B10" s="83">
        <v>-9260640</v>
      </c>
      <c r="C10" s="83">
        <f>Mapping!F1270</f>
        <v>-13398297.100000001</v>
      </c>
      <c r="D10" s="83">
        <f>C10</f>
        <v>-13398297.100000001</v>
      </c>
    </row>
    <row r="11" spans="1:4" x14ac:dyDescent="0.2">
      <c r="A11" t="s">
        <v>3091</v>
      </c>
      <c r="B11" s="83">
        <v>0</v>
      </c>
      <c r="C11" s="83">
        <f>Mapping!F1282</f>
        <v>-45000</v>
      </c>
      <c r="D11" s="83">
        <f t="shared" ref="D11:D23" si="0">C11</f>
        <v>-45000</v>
      </c>
    </row>
    <row r="12" spans="1:4" x14ac:dyDescent="0.2">
      <c r="A12" t="s">
        <v>3092</v>
      </c>
      <c r="B12" s="83">
        <v>-3000210</v>
      </c>
      <c r="C12" s="83">
        <f>Mapping!F1316</f>
        <v>-500210</v>
      </c>
      <c r="D12" s="83">
        <f t="shared" si="0"/>
        <v>-500210</v>
      </c>
    </row>
    <row r="13" spans="1:4" x14ac:dyDescent="0.2">
      <c r="A13" t="s">
        <v>3093</v>
      </c>
      <c r="B13" s="83">
        <v>-140</v>
      </c>
      <c r="C13" s="83">
        <f>Mapping!F1328</f>
        <v>-87.72</v>
      </c>
      <c r="D13" s="83">
        <f t="shared" si="0"/>
        <v>-87.72</v>
      </c>
    </row>
    <row r="14" spans="1:4" x14ac:dyDescent="0.2">
      <c r="A14" t="s">
        <v>3094</v>
      </c>
      <c r="B14" s="83">
        <v>-101011860</v>
      </c>
      <c r="C14" s="83">
        <f>Mapping!F1480</f>
        <v>-91980849.969999999</v>
      </c>
      <c r="D14" s="83">
        <f t="shared" si="0"/>
        <v>-91980849.969999999</v>
      </c>
    </row>
    <row r="15" spans="1:4" x14ac:dyDescent="0.2">
      <c r="B15" s="83"/>
      <c r="C15" s="83"/>
      <c r="D15" s="83"/>
    </row>
    <row r="16" spans="1:4" x14ac:dyDescent="0.2">
      <c r="A16" s="135" t="s">
        <v>3095</v>
      </c>
      <c r="B16" s="83"/>
      <c r="C16" s="83"/>
      <c r="D16" s="83"/>
    </row>
    <row r="17" spans="1:4" x14ac:dyDescent="0.2">
      <c r="A17" t="s">
        <v>3096</v>
      </c>
      <c r="B17" s="83">
        <v>-39575430</v>
      </c>
      <c r="C17" s="83">
        <f>Mapping!F1303-8170</f>
        <v>-43483699.259999998</v>
      </c>
      <c r="D17" s="83">
        <f t="shared" si="0"/>
        <v>-43483699.259999998</v>
      </c>
    </row>
    <row r="18" spans="1:4" x14ac:dyDescent="0.2">
      <c r="A18" t="s">
        <v>3097</v>
      </c>
      <c r="B18" s="83">
        <v>-2469420</v>
      </c>
      <c r="C18" s="83">
        <f>Mapping!F1359</f>
        <v>-571483.74</v>
      </c>
      <c r="D18" s="83">
        <f t="shared" si="0"/>
        <v>-571483.74</v>
      </c>
    </row>
    <row r="19" spans="1:4" x14ac:dyDescent="0.2">
      <c r="A19" t="s">
        <v>3098</v>
      </c>
      <c r="B19" s="83">
        <v>-2470</v>
      </c>
      <c r="C19" s="83">
        <f>Mapping!F1369+Mapping!F1372</f>
        <v>-6176.22</v>
      </c>
      <c r="D19" s="83">
        <f t="shared" si="0"/>
        <v>-6176.22</v>
      </c>
    </row>
    <row r="20" spans="1:4" x14ac:dyDescent="0.2">
      <c r="A20" t="s">
        <v>3099</v>
      </c>
      <c r="B20" s="83">
        <v>-2400</v>
      </c>
      <c r="C20" s="83">
        <f>Mapping!F1375</f>
        <v>-498452.45999999996</v>
      </c>
      <c r="D20" s="83">
        <f t="shared" si="0"/>
        <v>-498452.45999999996</v>
      </c>
    </row>
    <row r="21" spans="1:4" x14ac:dyDescent="0.2">
      <c r="A21" t="s">
        <v>3100</v>
      </c>
      <c r="B21" s="83">
        <v>-9150</v>
      </c>
      <c r="C21" s="83">
        <f>Mapping!F1390</f>
        <v>-8925.31</v>
      </c>
      <c r="D21" s="83">
        <f t="shared" si="0"/>
        <v>-8925.31</v>
      </c>
    </row>
    <row r="22" spans="1:4" x14ac:dyDescent="0.2">
      <c r="A22" t="s">
        <v>3101</v>
      </c>
      <c r="B22" s="83">
        <f>-6510130-440</f>
        <v>-6510570</v>
      </c>
      <c r="C22" s="83">
        <f>Mapping!F1553</f>
        <v>-4458964.1399999997</v>
      </c>
      <c r="D22" s="83">
        <f t="shared" si="0"/>
        <v>-4458964.1399999997</v>
      </c>
    </row>
    <row r="23" spans="1:4" x14ac:dyDescent="0.2">
      <c r="A23" t="s">
        <v>3102</v>
      </c>
      <c r="B23" s="83">
        <v>-2200</v>
      </c>
      <c r="C23" s="83">
        <f>Mapping!F1493</f>
        <v>-105263.16</v>
      </c>
      <c r="D23" s="83">
        <f t="shared" si="0"/>
        <v>-105263.16</v>
      </c>
    </row>
    <row r="24" spans="1:4" x14ac:dyDescent="0.2">
      <c r="B24" s="83"/>
      <c r="C24" s="83"/>
      <c r="D24" s="83"/>
    </row>
    <row r="25" spans="1:4" ht="15" thickBot="1" x14ac:dyDescent="0.25">
      <c r="A25" s="67" t="s">
        <v>2897</v>
      </c>
      <c r="B25" s="87">
        <f>SUM(B10:B24)</f>
        <v>-161844490</v>
      </c>
      <c r="C25" s="87">
        <f>SUM(C10:C24)</f>
        <v>-155057409.08000001</v>
      </c>
      <c r="D25" s="87">
        <f>SUM(D10:D24)</f>
        <v>-155057409.08000001</v>
      </c>
    </row>
    <row r="26" spans="1:4" ht="15" thickTop="1" x14ac:dyDescent="0.2">
      <c r="B26" s="89"/>
      <c r="C26" s="137">
        <f>C25-'Financial Performance'!E76</f>
        <v>-69000</v>
      </c>
      <c r="D26" s="89"/>
    </row>
    <row r="27" spans="1:4" x14ac:dyDescent="0.2">
      <c r="A27" s="135" t="s">
        <v>3103</v>
      </c>
      <c r="B27" s="89"/>
      <c r="C27" s="89"/>
      <c r="D27" s="89"/>
    </row>
    <row r="28" spans="1:4" x14ac:dyDescent="0.2">
      <c r="A28" t="s">
        <v>3104</v>
      </c>
      <c r="B28" s="83">
        <v>48994250</v>
      </c>
      <c r="C28" s="89">
        <f>Mapping!F449</f>
        <v>47826443.133200005</v>
      </c>
      <c r="D28" s="89">
        <f t="shared" ref="D28:D38" si="1">C28</f>
        <v>47826443.133200005</v>
      </c>
    </row>
    <row r="29" spans="1:4" x14ac:dyDescent="0.2">
      <c r="A29" t="s">
        <v>3105</v>
      </c>
      <c r="B29" s="83">
        <v>2963160</v>
      </c>
      <c r="C29" s="89">
        <f>Mapping!F467</f>
        <v>2986379.9279999998</v>
      </c>
      <c r="D29" s="89">
        <f t="shared" si="1"/>
        <v>2986379.9279999998</v>
      </c>
    </row>
    <row r="30" spans="1:4" x14ac:dyDescent="0.2">
      <c r="A30" t="s">
        <v>3106</v>
      </c>
      <c r="B30" s="83">
        <v>21952000</v>
      </c>
      <c r="C30" s="89">
        <f>Mapping!F503</f>
        <v>27952000</v>
      </c>
      <c r="D30" s="89">
        <f t="shared" si="1"/>
        <v>27952000</v>
      </c>
    </row>
    <row r="31" spans="1:4" x14ac:dyDescent="0.2">
      <c r="A31" t="s">
        <v>3107</v>
      </c>
      <c r="B31" s="83">
        <v>4747860</v>
      </c>
      <c r="C31" s="89">
        <f>Mapping!F486</f>
        <v>5610050</v>
      </c>
      <c r="D31" s="89">
        <f t="shared" si="1"/>
        <v>5610050</v>
      </c>
    </row>
    <row r="32" spans="1:4" x14ac:dyDescent="0.2">
      <c r="A32" t="s">
        <v>3108</v>
      </c>
      <c r="B32" s="83">
        <v>7544190</v>
      </c>
      <c r="C32" s="89">
        <f>Mapping!F1214</f>
        <v>5097522.1439999994</v>
      </c>
      <c r="D32" s="89">
        <f t="shared" si="1"/>
        <v>5097522.1439999994</v>
      </c>
    </row>
    <row r="33" spans="1:4" x14ac:dyDescent="0.2">
      <c r="A33" t="s">
        <v>3109</v>
      </c>
      <c r="B33" s="83">
        <v>1457640</v>
      </c>
      <c r="C33" s="89">
        <f>Mapping!F547</f>
        <v>938078.68</v>
      </c>
      <c r="D33" s="89">
        <f t="shared" si="1"/>
        <v>938078.68</v>
      </c>
    </row>
    <row r="34" spans="1:4" x14ac:dyDescent="0.2">
      <c r="A34" t="s">
        <v>3110</v>
      </c>
      <c r="B34" s="83">
        <v>16000000</v>
      </c>
      <c r="C34" s="89">
        <f>Mapping!F560</f>
        <v>16000000</v>
      </c>
      <c r="D34" s="89">
        <f t="shared" si="1"/>
        <v>16000000</v>
      </c>
    </row>
    <row r="35" spans="1:4" x14ac:dyDescent="0.2">
      <c r="A35" t="s">
        <v>3111</v>
      </c>
      <c r="B35" s="83">
        <v>2626270</v>
      </c>
      <c r="C35" s="89">
        <f>Mapping!F1080</f>
        <v>3848663.6266666665</v>
      </c>
      <c r="D35" s="89">
        <f t="shared" si="1"/>
        <v>3848663.6266666665</v>
      </c>
    </row>
    <row r="36" spans="1:4" x14ac:dyDescent="0.2">
      <c r="A36" t="s">
        <v>3275</v>
      </c>
      <c r="B36" s="83">
        <v>53678770</v>
      </c>
      <c r="C36" s="89">
        <f>Mapping!F1253+Mapping!F635</f>
        <v>46557363.280000001</v>
      </c>
      <c r="D36" s="89">
        <f t="shared" si="1"/>
        <v>46557363.280000001</v>
      </c>
    </row>
    <row r="37" spans="1:4" x14ac:dyDescent="0.2">
      <c r="A37" t="s">
        <v>3276</v>
      </c>
      <c r="B37" s="83">
        <v>5852350</v>
      </c>
      <c r="C37" s="89">
        <f>Mapping!F579</f>
        <v>5850010</v>
      </c>
      <c r="D37" s="89">
        <f t="shared" si="1"/>
        <v>5850010</v>
      </c>
    </row>
    <row r="38" spans="1:4" x14ac:dyDescent="0.2">
      <c r="A38" t="s">
        <v>3112</v>
      </c>
      <c r="B38" s="83">
        <f>18393710+440</f>
        <v>18394150</v>
      </c>
      <c r="C38" s="89">
        <f>Mapping!F1050</f>
        <v>20855470.859999999</v>
      </c>
      <c r="D38" s="89">
        <f t="shared" si="1"/>
        <v>20855470.859999999</v>
      </c>
    </row>
    <row r="39" spans="1:4" x14ac:dyDescent="0.2">
      <c r="B39" s="89"/>
      <c r="C39" s="89"/>
      <c r="D39" s="89"/>
    </row>
    <row r="40" spans="1:4" ht="15" thickBot="1" x14ac:dyDescent="0.25">
      <c r="A40" s="67" t="s">
        <v>3113</v>
      </c>
      <c r="B40" s="90">
        <f>SUM(B28:B39)</f>
        <v>184210640</v>
      </c>
      <c r="C40" s="90">
        <f>SUM(C28:C39)</f>
        <v>183521981.65186667</v>
      </c>
      <c r="D40" s="90">
        <f>SUM(D28:D39)</f>
        <v>183521981.65186667</v>
      </c>
    </row>
    <row r="41" spans="1:4" ht="15" thickTop="1" x14ac:dyDescent="0.2">
      <c r="B41" s="89"/>
      <c r="C41" s="137">
        <f>C40-'Financial Performance'!D263</f>
        <v>0</v>
      </c>
      <c r="D41" s="137">
        <f>D40-'Financial Performance'!E263</f>
        <v>0</v>
      </c>
    </row>
    <row r="42" spans="1:4" x14ac:dyDescent="0.2">
      <c r="A42" s="67" t="s">
        <v>3114</v>
      </c>
      <c r="B42" s="138">
        <f>B25+B40</f>
        <v>22366150</v>
      </c>
      <c r="C42" s="138">
        <f>C25+C40</f>
        <v>28464572.571866661</v>
      </c>
      <c r="D42" s="138">
        <f>D25+D40</f>
        <v>28464572.571866661</v>
      </c>
    </row>
    <row r="43" spans="1:4" x14ac:dyDescent="0.2">
      <c r="A43" t="s">
        <v>3115</v>
      </c>
      <c r="B43" s="89">
        <f>-B36</f>
        <v>-53678770</v>
      </c>
      <c r="C43" s="89">
        <f>-C36</f>
        <v>-46557363.280000001</v>
      </c>
      <c r="D43" s="89">
        <f>-D36</f>
        <v>-46557363.280000001</v>
      </c>
    </row>
    <row r="44" spans="1:4" x14ac:dyDescent="0.2">
      <c r="B44" s="89"/>
      <c r="C44" s="89"/>
      <c r="D44" s="89"/>
    </row>
    <row r="45" spans="1:4" x14ac:dyDescent="0.2">
      <c r="A45" t="s">
        <v>3116</v>
      </c>
      <c r="B45" s="89">
        <f>B42+B43</f>
        <v>-31312620</v>
      </c>
      <c r="C45" s="89">
        <f>C42+C43</f>
        <v>-18092790.70813334</v>
      </c>
      <c r="D45" s="89">
        <f>D42+D43</f>
        <v>-18092790.70813334</v>
      </c>
    </row>
    <row r="46" spans="1:4" x14ac:dyDescent="0.2">
      <c r="B46" s="89"/>
      <c r="C46" s="89"/>
      <c r="D46" s="89"/>
    </row>
    <row r="47" spans="1:4" ht="15" thickBot="1" x14ac:dyDescent="0.25">
      <c r="A47" s="67" t="s">
        <v>3117</v>
      </c>
      <c r="B47" s="139">
        <f>B45</f>
        <v>-31312620</v>
      </c>
      <c r="C47" s="139">
        <f>C45</f>
        <v>-18092790.70813334</v>
      </c>
      <c r="D47" s="139">
        <f>D45</f>
        <v>-18092790.70813334</v>
      </c>
    </row>
    <row r="48" spans="1:4" ht="15" thickTop="1" x14ac:dyDescent="0.2"/>
  </sheetData>
  <mergeCells count="3">
    <mergeCell ref="B5:D5"/>
    <mergeCell ref="A3:D4"/>
    <mergeCell ref="A1:D2"/>
  </mergeCells>
  <pageMargins left="0.7" right="0.7" top="0.75" bottom="0.75" header="0.3" footer="0.3"/>
  <pageSetup paperSize="9" scale="7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58"/>
  <sheetViews>
    <sheetView zoomScale="75" zoomScaleNormal="75" workbookViewId="0">
      <selection activeCell="G1563" sqref="G1563"/>
    </sheetView>
  </sheetViews>
  <sheetFormatPr defaultRowHeight="14.25" x14ac:dyDescent="0.2"/>
  <cols>
    <col min="1" max="1" width="11.19921875" customWidth="1"/>
    <col min="2" max="4" width="4.09765625" bestFit="1" customWidth="1"/>
    <col min="5" max="5" width="21.8984375" bestFit="1" customWidth="1"/>
    <col min="6" max="10" width="13.59765625" bestFit="1" customWidth="1"/>
    <col min="14" max="16" width="0" hidden="1" customWidth="1"/>
  </cols>
  <sheetData>
    <row r="1" spans="1:22" ht="15" thickBot="1" x14ac:dyDescent="0.25"/>
    <row r="2" spans="1:22" x14ac:dyDescent="0.2">
      <c r="A2" s="99"/>
      <c r="B2" s="163" t="s">
        <v>3118</v>
      </c>
      <c r="C2" s="164"/>
      <c r="D2" s="164"/>
      <c r="E2" s="164"/>
      <c r="F2" s="164"/>
      <c r="G2" s="164"/>
      <c r="H2" s="164"/>
      <c r="I2" s="164"/>
      <c r="J2" s="164"/>
      <c r="K2" s="165"/>
      <c r="N2" t="s">
        <v>3118</v>
      </c>
    </row>
    <row r="3" spans="1:22" x14ac:dyDescent="0.2">
      <c r="A3" s="99"/>
      <c r="B3" s="159" t="s">
        <v>3119</v>
      </c>
      <c r="C3" s="160"/>
      <c r="D3" s="160"/>
      <c r="E3" s="100" t="s">
        <v>3120</v>
      </c>
      <c r="F3" s="101" t="s">
        <v>3121</v>
      </c>
      <c r="G3" s="101" t="s">
        <v>3122</v>
      </c>
      <c r="H3" s="101" t="s">
        <v>3123</v>
      </c>
      <c r="I3" s="101" t="s">
        <v>3124</v>
      </c>
      <c r="J3" s="101" t="s">
        <v>3125</v>
      </c>
      <c r="K3" s="102"/>
      <c r="N3" t="s">
        <v>3119</v>
      </c>
      <c r="Q3" t="s">
        <v>3120</v>
      </c>
      <c r="R3" t="s">
        <v>3121</v>
      </c>
      <c r="S3" t="s">
        <v>3122</v>
      </c>
      <c r="T3" t="s">
        <v>3123</v>
      </c>
      <c r="U3" t="s">
        <v>3124</v>
      </c>
      <c r="V3" t="s">
        <v>3125</v>
      </c>
    </row>
    <row r="4" spans="1:22" x14ac:dyDescent="0.2">
      <c r="A4" s="99" t="s">
        <v>847</v>
      </c>
      <c r="B4" s="103" t="s">
        <v>4</v>
      </c>
      <c r="C4" s="104" t="s">
        <v>6</v>
      </c>
      <c r="D4" s="104" t="s">
        <v>2895</v>
      </c>
      <c r="E4" s="104" t="s">
        <v>7</v>
      </c>
      <c r="F4" s="105">
        <f>VLOOKUP(A4,'Original vs Adjsuted Budget'!$B$2:$H$1100,7,FALSE)</f>
        <v>1553014.0567999999</v>
      </c>
      <c r="G4" s="105">
        <v>1970460</v>
      </c>
      <c r="H4" s="105">
        <f>VLOOKUP($A4,'[14]2014 TB'!$A$1:$H$1482,5,FALSE)</f>
        <v>768827.52</v>
      </c>
      <c r="I4" s="105">
        <f>VLOOKUP($A4,'[14]2014 TB'!$A$1:$H$1482,6,FALSE)</f>
        <v>-8.68</v>
      </c>
      <c r="J4" s="106">
        <f t="shared" ref="J4:J33" si="0">H4+I4</f>
        <v>768818.84</v>
      </c>
      <c r="K4" s="107"/>
      <c r="M4" t="s">
        <v>847</v>
      </c>
      <c r="N4" t="s">
        <v>4</v>
      </c>
      <c r="O4" t="s">
        <v>6</v>
      </c>
      <c r="P4" t="s">
        <v>2895</v>
      </c>
      <c r="Q4" t="s">
        <v>7</v>
      </c>
      <c r="R4">
        <v>1970460</v>
      </c>
      <c r="S4">
        <v>0</v>
      </c>
      <c r="T4">
        <v>768827.52</v>
      </c>
      <c r="U4">
        <v>-8.68</v>
      </c>
      <c r="V4">
        <v>768818.84</v>
      </c>
    </row>
    <row r="5" spans="1:22" x14ac:dyDescent="0.2">
      <c r="A5" s="99" t="s">
        <v>889</v>
      </c>
      <c r="B5" s="103" t="s">
        <v>215</v>
      </c>
      <c r="C5" s="104" t="s">
        <v>6</v>
      </c>
      <c r="D5" s="104" t="s">
        <v>2895</v>
      </c>
      <c r="E5" s="104" t="s">
        <v>7</v>
      </c>
      <c r="F5" s="105">
        <f>VLOOKUP(A5,'Original vs Adjsuted Budget'!$B$2:$H$1100,7,FALSE)</f>
        <v>733663.51520000002</v>
      </c>
      <c r="G5" s="105">
        <v>706760</v>
      </c>
      <c r="H5" s="105">
        <f>VLOOKUP($A5,'[14]2014 TB'!$A$1:$H$1482,5,FALSE)</f>
        <v>363199.76</v>
      </c>
      <c r="I5" s="105">
        <f>VLOOKUP($A5,'[14]2014 TB'!$A$1:$H$1482,6,FALSE)</f>
        <v>0</v>
      </c>
      <c r="J5" s="106">
        <f t="shared" si="0"/>
        <v>363199.76</v>
      </c>
      <c r="K5" s="107"/>
      <c r="M5" t="s">
        <v>889</v>
      </c>
      <c r="N5" t="s">
        <v>215</v>
      </c>
      <c r="O5" t="s">
        <v>6</v>
      </c>
      <c r="P5" t="s">
        <v>2895</v>
      </c>
      <c r="Q5" t="s">
        <v>7</v>
      </c>
      <c r="R5">
        <v>706760</v>
      </c>
      <c r="S5">
        <v>0</v>
      </c>
      <c r="T5">
        <v>363199.76</v>
      </c>
      <c r="U5">
        <v>0</v>
      </c>
      <c r="V5">
        <v>363199.76</v>
      </c>
    </row>
    <row r="6" spans="1:22" x14ac:dyDescent="0.2">
      <c r="A6" s="99" t="s">
        <v>906</v>
      </c>
      <c r="B6" s="103" t="s">
        <v>218</v>
      </c>
      <c r="C6" s="104" t="s">
        <v>6</v>
      </c>
      <c r="D6" s="104" t="s">
        <v>474</v>
      </c>
      <c r="E6" s="104" t="s">
        <v>1575</v>
      </c>
      <c r="F6" s="105">
        <f>VLOOKUP(A6,'Original vs Adjsuted Budget'!$B$2:$H$1100,7,FALSE)</f>
        <v>454161.0036</v>
      </c>
      <c r="G6" s="105">
        <v>569520</v>
      </c>
      <c r="H6" s="105">
        <f>VLOOKUP($A6,'[14]2014 TB'!$A$1:$H$1482,5,FALSE)</f>
        <v>225231.18</v>
      </c>
      <c r="I6" s="105">
        <f>VLOOKUP($A6,'[14]2014 TB'!$A$1:$H$1482,6,FALSE)</f>
        <v>-399</v>
      </c>
      <c r="J6" s="106">
        <f t="shared" si="0"/>
        <v>224832.18</v>
      </c>
      <c r="K6" s="107"/>
      <c r="M6" t="s">
        <v>906</v>
      </c>
      <c r="N6" t="s">
        <v>218</v>
      </c>
      <c r="O6" t="s">
        <v>6</v>
      </c>
      <c r="P6" t="s">
        <v>474</v>
      </c>
      <c r="Q6" t="s">
        <v>1575</v>
      </c>
      <c r="R6">
        <v>569520</v>
      </c>
      <c r="S6">
        <v>0</v>
      </c>
      <c r="T6">
        <v>225231.18</v>
      </c>
      <c r="U6">
        <v>-399</v>
      </c>
      <c r="V6">
        <v>224832.18</v>
      </c>
    </row>
    <row r="7" spans="1:22" x14ac:dyDescent="0.2">
      <c r="A7" s="99" t="s">
        <v>907</v>
      </c>
      <c r="B7" s="103" t="s">
        <v>218</v>
      </c>
      <c r="C7" s="104" t="s">
        <v>6</v>
      </c>
      <c r="D7" s="104" t="s">
        <v>476</v>
      </c>
      <c r="E7" s="104" t="s">
        <v>2914</v>
      </c>
      <c r="F7" s="105">
        <f>VLOOKUP(A7,'Original vs Adjsuted Budget'!$B$2:$H$1100,7,FALSE)</f>
        <v>3071376.5690000001</v>
      </c>
      <c r="G7" s="105">
        <v>4311230</v>
      </c>
      <c r="H7" s="105">
        <f>VLOOKUP($A7,'[14]2014 TB'!$A$1:$H$1482,5,FALSE)</f>
        <v>1520989.49</v>
      </c>
      <c r="I7" s="105">
        <f>VLOOKUP($A7,'[14]2014 TB'!$A$1:$H$1482,6,FALSE)</f>
        <v>-506.04</v>
      </c>
      <c r="J7" s="106">
        <f t="shared" si="0"/>
        <v>1520483.45</v>
      </c>
      <c r="K7" s="107"/>
      <c r="M7" t="s">
        <v>907</v>
      </c>
      <c r="N7" t="s">
        <v>218</v>
      </c>
      <c r="O7" t="s">
        <v>6</v>
      </c>
      <c r="P7" t="s">
        <v>476</v>
      </c>
      <c r="Q7" t="s">
        <v>2914</v>
      </c>
      <c r="R7">
        <v>4311230</v>
      </c>
      <c r="S7">
        <v>0</v>
      </c>
      <c r="T7">
        <v>1520989.49</v>
      </c>
      <c r="U7">
        <v>-506.04</v>
      </c>
      <c r="V7">
        <v>1520483.45</v>
      </c>
    </row>
    <row r="8" spans="1:22" x14ac:dyDescent="0.2">
      <c r="A8" s="99" t="s">
        <v>1817</v>
      </c>
      <c r="B8" s="103" t="s">
        <v>218</v>
      </c>
      <c r="C8" s="104" t="s">
        <v>6</v>
      </c>
      <c r="D8" s="104" t="s">
        <v>478</v>
      </c>
      <c r="E8" s="104" t="s">
        <v>2915</v>
      </c>
      <c r="F8" s="105">
        <f>VLOOKUP(A8,'Original vs Adjsuted Budget'!$B$2:$H$1100,7,FALSE)</f>
        <v>0</v>
      </c>
      <c r="G8" s="105">
        <v>0</v>
      </c>
      <c r="H8" s="105">
        <f>VLOOKUP($A8,'[14]2014 TB'!$A$1:$H$1482,5,FALSE)</f>
        <v>0</v>
      </c>
      <c r="I8" s="105">
        <f>VLOOKUP($A8,'[14]2014 TB'!$A$1:$H$1482,6,FALSE)</f>
        <v>0</v>
      </c>
      <c r="J8" s="106">
        <f t="shared" si="0"/>
        <v>0</v>
      </c>
      <c r="K8" s="107"/>
      <c r="M8" t="s">
        <v>1817</v>
      </c>
      <c r="N8" t="s">
        <v>218</v>
      </c>
      <c r="O8" t="s">
        <v>6</v>
      </c>
      <c r="P8" t="s">
        <v>478</v>
      </c>
      <c r="Q8" t="s">
        <v>2915</v>
      </c>
      <c r="R8">
        <v>0</v>
      </c>
      <c r="S8">
        <v>0</v>
      </c>
      <c r="T8">
        <v>0</v>
      </c>
      <c r="U8">
        <v>0</v>
      </c>
      <c r="V8">
        <v>0</v>
      </c>
    </row>
    <row r="9" spans="1:22" x14ac:dyDescent="0.2">
      <c r="A9" s="99" t="s">
        <v>979</v>
      </c>
      <c r="B9" s="103" t="s">
        <v>426</v>
      </c>
      <c r="C9" s="104" t="s">
        <v>6</v>
      </c>
      <c r="D9" s="104" t="s">
        <v>2895</v>
      </c>
      <c r="E9" s="104" t="s">
        <v>7</v>
      </c>
      <c r="F9" s="105">
        <f>VLOOKUP(A9,'Original vs Adjsuted Budget'!$B$2:$H$1100,7,FALSE)</f>
        <v>1058570.9808</v>
      </c>
      <c r="G9" s="105">
        <v>1050820</v>
      </c>
      <c r="H9" s="105">
        <f>VLOOKUP($A9,'[14]2014 TB'!$A$1:$H$1482,5,FALSE)</f>
        <v>525545.04</v>
      </c>
      <c r="I9" s="105">
        <f>VLOOKUP($A9,'[14]2014 TB'!$A$1:$H$1482,6,FALSE)</f>
        <v>-1500</v>
      </c>
      <c r="J9" s="106">
        <f t="shared" si="0"/>
        <v>524045.04000000004</v>
      </c>
      <c r="K9" s="107"/>
      <c r="M9" t="s">
        <v>979</v>
      </c>
      <c r="N9" t="s">
        <v>426</v>
      </c>
      <c r="O9" t="s">
        <v>6</v>
      </c>
      <c r="P9" t="s">
        <v>2895</v>
      </c>
      <c r="Q9" t="s">
        <v>7</v>
      </c>
      <c r="R9">
        <v>1050820</v>
      </c>
      <c r="S9">
        <v>0</v>
      </c>
      <c r="T9">
        <v>525545.04</v>
      </c>
      <c r="U9">
        <v>-1500</v>
      </c>
      <c r="V9">
        <v>524045.04000000004</v>
      </c>
    </row>
    <row r="10" spans="1:22" x14ac:dyDescent="0.2">
      <c r="A10" s="99" t="s">
        <v>1003</v>
      </c>
      <c r="B10" s="103" t="s">
        <v>428</v>
      </c>
      <c r="C10" s="104" t="s">
        <v>6</v>
      </c>
      <c r="D10" s="104" t="s">
        <v>2895</v>
      </c>
      <c r="E10" s="104" t="s">
        <v>7</v>
      </c>
      <c r="F10" s="105">
        <f>VLOOKUP(A10,'Original vs Adjsuted Budget'!$B$2:$H$1100,7,FALSE)</f>
        <v>230569.50640000001</v>
      </c>
      <c r="G10" s="105">
        <v>230480</v>
      </c>
      <c r="H10" s="105">
        <f>VLOOKUP($A10,'[14]2014 TB'!$A$1:$H$1482,5,FALSE)</f>
        <v>114143.32</v>
      </c>
      <c r="I10" s="105">
        <f>VLOOKUP($A10,'[14]2014 TB'!$A$1:$H$1482,6,FALSE)</f>
        <v>0</v>
      </c>
      <c r="J10" s="106">
        <f t="shared" si="0"/>
        <v>114143.32</v>
      </c>
      <c r="K10" s="107"/>
      <c r="M10" t="s">
        <v>1003</v>
      </c>
      <c r="N10" t="s">
        <v>428</v>
      </c>
      <c r="O10" t="s">
        <v>6</v>
      </c>
      <c r="P10" t="s">
        <v>2895</v>
      </c>
      <c r="Q10" t="s">
        <v>7</v>
      </c>
      <c r="R10">
        <v>230480</v>
      </c>
      <c r="S10">
        <v>0</v>
      </c>
      <c r="T10">
        <v>114143.32</v>
      </c>
      <c r="U10">
        <v>0</v>
      </c>
      <c r="V10">
        <v>114143.32</v>
      </c>
    </row>
    <row r="11" spans="1:22" x14ac:dyDescent="0.2">
      <c r="A11" s="99" t="s">
        <v>1979</v>
      </c>
      <c r="B11" s="103" t="s">
        <v>430</v>
      </c>
      <c r="C11" s="104" t="s">
        <v>6</v>
      </c>
      <c r="D11" s="104" t="s">
        <v>488</v>
      </c>
      <c r="E11" s="104" t="s">
        <v>2954</v>
      </c>
      <c r="F11" s="105">
        <f>VLOOKUP(A11,'Original vs Adjsuted Budget'!$B$2:$H$1100,7,FALSE)</f>
        <v>0</v>
      </c>
      <c r="G11" s="105">
        <v>0</v>
      </c>
      <c r="H11" s="105">
        <f>VLOOKUP($A11,'[14]2014 TB'!$A$1:$H$1482,5,FALSE)</f>
        <v>0</v>
      </c>
      <c r="I11" s="105">
        <f>VLOOKUP($A11,'[14]2014 TB'!$A$1:$H$1482,6,FALSE)</f>
        <v>0</v>
      </c>
      <c r="J11" s="106">
        <f t="shared" si="0"/>
        <v>0</v>
      </c>
      <c r="K11" s="107"/>
      <c r="M11" t="s">
        <v>1979</v>
      </c>
      <c r="N11" t="s">
        <v>430</v>
      </c>
      <c r="O11" t="s">
        <v>6</v>
      </c>
      <c r="P11" t="s">
        <v>488</v>
      </c>
      <c r="Q11" t="s">
        <v>2954</v>
      </c>
      <c r="R11">
        <v>0</v>
      </c>
      <c r="S11">
        <v>0</v>
      </c>
      <c r="T11">
        <v>0</v>
      </c>
      <c r="U11">
        <v>0</v>
      </c>
      <c r="V11">
        <v>0</v>
      </c>
    </row>
    <row r="12" spans="1:22" x14ac:dyDescent="0.2">
      <c r="A12" s="99" t="s">
        <v>1036</v>
      </c>
      <c r="B12" s="103" t="s">
        <v>432</v>
      </c>
      <c r="C12" s="104" t="s">
        <v>6</v>
      </c>
      <c r="D12" s="104" t="s">
        <v>466</v>
      </c>
      <c r="E12" s="104" t="s">
        <v>1623</v>
      </c>
      <c r="F12" s="105">
        <f>VLOOKUP(A12,'Original vs Adjsuted Budget'!$B$2:$H$1100,7,FALSE)</f>
        <v>433328.98599999998</v>
      </c>
      <c r="G12" s="105">
        <v>420370</v>
      </c>
      <c r="H12" s="105">
        <f>VLOOKUP($A12,'[14]2014 TB'!$A$1:$H$1482,5,FALSE)</f>
        <v>214519.3</v>
      </c>
      <c r="I12" s="105">
        <f>VLOOKUP($A12,'[14]2014 TB'!$A$1:$H$1482,6,FALSE)</f>
        <v>0</v>
      </c>
      <c r="J12" s="106">
        <f t="shared" si="0"/>
        <v>214519.3</v>
      </c>
      <c r="K12" s="107"/>
      <c r="M12" t="s">
        <v>1036</v>
      </c>
      <c r="N12" t="s">
        <v>432</v>
      </c>
      <c r="O12" t="s">
        <v>6</v>
      </c>
      <c r="P12" t="s">
        <v>466</v>
      </c>
      <c r="Q12" t="s">
        <v>1623</v>
      </c>
      <c r="R12">
        <v>420370</v>
      </c>
      <c r="S12">
        <v>0</v>
      </c>
      <c r="T12">
        <v>214519.3</v>
      </c>
      <c r="U12">
        <v>0</v>
      </c>
      <c r="V12">
        <v>214519.3</v>
      </c>
    </row>
    <row r="13" spans="1:22" x14ac:dyDescent="0.2">
      <c r="A13" s="99" t="s">
        <v>1037</v>
      </c>
      <c r="B13" s="103" t="s">
        <v>432</v>
      </c>
      <c r="C13" s="104" t="s">
        <v>6</v>
      </c>
      <c r="D13" s="104" t="s">
        <v>468</v>
      </c>
      <c r="E13" s="104" t="s">
        <v>1624</v>
      </c>
      <c r="F13" s="105">
        <f>VLOOKUP(A13,'Original vs Adjsuted Budget'!$B$2:$H$1100,7,FALSE)</f>
        <v>1046252.0107999999</v>
      </c>
      <c r="G13" s="105">
        <v>1476050</v>
      </c>
      <c r="H13" s="105">
        <f>VLOOKUP($A13,'[14]2014 TB'!$A$1:$H$1482,5,FALSE)</f>
        <v>517946.54</v>
      </c>
      <c r="I13" s="105">
        <f>VLOOKUP($A13,'[14]2014 TB'!$A$1:$H$1482,6,FALSE)</f>
        <v>0</v>
      </c>
      <c r="J13" s="106">
        <f t="shared" si="0"/>
        <v>517946.54</v>
      </c>
      <c r="K13" s="107"/>
      <c r="M13" t="s">
        <v>1037</v>
      </c>
      <c r="N13" t="s">
        <v>432</v>
      </c>
      <c r="O13" t="s">
        <v>6</v>
      </c>
      <c r="P13" t="s">
        <v>468</v>
      </c>
      <c r="Q13" t="s">
        <v>1624</v>
      </c>
      <c r="R13">
        <v>1476050</v>
      </c>
      <c r="S13">
        <v>0</v>
      </c>
      <c r="T13">
        <v>517946.54</v>
      </c>
      <c r="U13">
        <v>0</v>
      </c>
      <c r="V13">
        <v>517946.54</v>
      </c>
    </row>
    <row r="14" spans="1:22" x14ac:dyDescent="0.2">
      <c r="A14" s="99" t="s">
        <v>1038</v>
      </c>
      <c r="B14" s="103" t="s">
        <v>432</v>
      </c>
      <c r="C14" s="104" t="s">
        <v>6</v>
      </c>
      <c r="D14" s="104" t="s">
        <v>470</v>
      </c>
      <c r="E14" s="104" t="s">
        <v>2959</v>
      </c>
      <c r="F14" s="105">
        <f>VLOOKUP(A14,'Original vs Adjsuted Budget'!$B$2:$H$1100,7,FALSE)</f>
        <v>124255.37119999999</v>
      </c>
      <c r="G14" s="105">
        <v>0</v>
      </c>
      <c r="H14" s="105">
        <f>VLOOKUP($A14,'[14]2014 TB'!$A$1:$H$1482,5,FALSE)</f>
        <v>61512.56</v>
      </c>
      <c r="I14" s="105">
        <f>VLOOKUP($A14,'[14]2014 TB'!$A$1:$H$1482,6,FALSE)</f>
        <v>0</v>
      </c>
      <c r="J14" s="106">
        <f t="shared" si="0"/>
        <v>61512.56</v>
      </c>
      <c r="K14" s="107"/>
      <c r="M14" t="s">
        <v>1038</v>
      </c>
      <c r="N14" t="s">
        <v>432</v>
      </c>
      <c r="O14" t="s">
        <v>6</v>
      </c>
      <c r="P14" t="s">
        <v>470</v>
      </c>
      <c r="Q14" t="s">
        <v>2959</v>
      </c>
      <c r="R14">
        <v>0</v>
      </c>
      <c r="S14">
        <v>0</v>
      </c>
      <c r="T14">
        <v>61512.56</v>
      </c>
      <c r="U14">
        <v>0</v>
      </c>
      <c r="V14">
        <v>61512.56</v>
      </c>
    </row>
    <row r="15" spans="1:22" x14ac:dyDescent="0.2">
      <c r="A15" s="99" t="s">
        <v>1039</v>
      </c>
      <c r="B15" s="103" t="s">
        <v>432</v>
      </c>
      <c r="C15" s="104" t="s">
        <v>6</v>
      </c>
      <c r="D15" s="104" t="s">
        <v>472</v>
      </c>
      <c r="E15" s="104" t="s">
        <v>2960</v>
      </c>
      <c r="F15" s="105">
        <f>VLOOKUP(A15,'Original vs Adjsuted Budget'!$B$2:$H$1100,7,FALSE)</f>
        <v>1479200.1258</v>
      </c>
      <c r="G15" s="105">
        <v>1361920</v>
      </c>
      <c r="H15" s="105">
        <f>VLOOKUP($A15,'[14]2014 TB'!$A$1:$H$1482,5,FALSE)</f>
        <v>737383.43</v>
      </c>
      <c r="I15" s="105">
        <f>VLOOKUP($A15,'[14]2014 TB'!$A$1:$H$1482,6,FALSE)</f>
        <v>-5106.1400000000003</v>
      </c>
      <c r="J15" s="106">
        <f t="shared" si="0"/>
        <v>732277.29</v>
      </c>
      <c r="K15" s="107"/>
      <c r="M15" t="s">
        <v>1039</v>
      </c>
      <c r="N15" t="s">
        <v>432</v>
      </c>
      <c r="O15" t="s">
        <v>6</v>
      </c>
      <c r="P15" t="s">
        <v>472</v>
      </c>
      <c r="Q15" t="s">
        <v>2960</v>
      </c>
      <c r="R15">
        <v>1361920</v>
      </c>
      <c r="S15">
        <v>0</v>
      </c>
      <c r="T15">
        <v>737383.43</v>
      </c>
      <c r="U15">
        <v>-5106.1400000000003</v>
      </c>
      <c r="V15">
        <v>732277.29</v>
      </c>
    </row>
    <row r="16" spans="1:22" x14ac:dyDescent="0.2">
      <c r="A16" s="99" t="s">
        <v>1120</v>
      </c>
      <c r="B16" s="103" t="s">
        <v>434</v>
      </c>
      <c r="C16" s="104" t="s">
        <v>6</v>
      </c>
      <c r="D16" s="104" t="s">
        <v>2895</v>
      </c>
      <c r="E16" s="104" t="s">
        <v>7</v>
      </c>
      <c r="F16" s="105">
        <f>VLOOKUP(A16,'Original vs Adjsuted Budget'!$B$2:$H$1100,7,FALSE)</f>
        <v>1147404.6015999999</v>
      </c>
      <c r="G16" s="105">
        <v>976410</v>
      </c>
      <c r="H16" s="105">
        <f>VLOOKUP($A16,'[14]2014 TB'!$A$1:$H$1482,5,FALSE)</f>
        <v>568022.07999999996</v>
      </c>
      <c r="I16" s="105">
        <f>VLOOKUP($A16,'[14]2014 TB'!$A$1:$H$1482,6,FALSE)</f>
        <v>0</v>
      </c>
      <c r="J16" s="106">
        <f t="shared" si="0"/>
        <v>568022.07999999996</v>
      </c>
      <c r="K16" s="107"/>
      <c r="M16" t="s">
        <v>1120</v>
      </c>
      <c r="N16" t="s">
        <v>434</v>
      </c>
      <c r="O16" t="s">
        <v>6</v>
      </c>
      <c r="P16" t="s">
        <v>2895</v>
      </c>
      <c r="Q16" t="s">
        <v>7</v>
      </c>
      <c r="R16">
        <v>976410</v>
      </c>
      <c r="S16">
        <v>0</v>
      </c>
      <c r="T16">
        <v>568022.07999999996</v>
      </c>
      <c r="U16">
        <v>0</v>
      </c>
      <c r="V16">
        <v>568022.07999999996</v>
      </c>
    </row>
    <row r="17" spans="1:22" x14ac:dyDescent="0.2">
      <c r="A17" s="99" t="s">
        <v>1137</v>
      </c>
      <c r="B17" s="103" t="s">
        <v>436</v>
      </c>
      <c r="C17" s="104" t="s">
        <v>6</v>
      </c>
      <c r="D17" s="104" t="s">
        <v>2895</v>
      </c>
      <c r="E17" s="104" t="s">
        <v>7</v>
      </c>
      <c r="F17" s="105">
        <f>VLOOKUP(A17,'Original vs Adjsuted Budget'!$B$2:$H$1100,7,FALSE)</f>
        <v>685914.59360000002</v>
      </c>
      <c r="G17" s="105">
        <v>745190</v>
      </c>
      <c r="H17" s="105">
        <f>VLOOKUP($A17,'[14]2014 TB'!$A$1:$H$1482,5,FALSE)</f>
        <v>339561.68</v>
      </c>
      <c r="I17" s="105">
        <f>VLOOKUP($A17,'[14]2014 TB'!$A$1:$H$1482,6,FALSE)</f>
        <v>0</v>
      </c>
      <c r="J17" s="106">
        <f t="shared" si="0"/>
        <v>339561.68</v>
      </c>
      <c r="K17" s="107"/>
      <c r="M17" t="s">
        <v>1137</v>
      </c>
      <c r="N17" t="s">
        <v>436</v>
      </c>
      <c r="O17" t="s">
        <v>6</v>
      </c>
      <c r="P17" t="s">
        <v>2895</v>
      </c>
      <c r="Q17" t="s">
        <v>7</v>
      </c>
      <c r="R17">
        <v>745190</v>
      </c>
      <c r="S17">
        <v>0</v>
      </c>
      <c r="T17">
        <v>339561.68</v>
      </c>
      <c r="U17">
        <v>0</v>
      </c>
      <c r="V17">
        <v>339561.68</v>
      </c>
    </row>
    <row r="18" spans="1:22" x14ac:dyDescent="0.2">
      <c r="A18" s="99" t="s">
        <v>1150</v>
      </c>
      <c r="B18" s="103" t="s">
        <v>438</v>
      </c>
      <c r="C18" s="104" t="s">
        <v>6</v>
      </c>
      <c r="D18" s="104" t="s">
        <v>2895</v>
      </c>
      <c r="E18" s="104" t="s">
        <v>7</v>
      </c>
      <c r="F18" s="105">
        <f>VLOOKUP(A18,'Original vs Adjsuted Budget'!$B$2:$H$1100,7,FALSE)</f>
        <v>71132.603200000012</v>
      </c>
      <c r="G18" s="105">
        <v>70470</v>
      </c>
      <c r="H18" s="105">
        <f>VLOOKUP($A18,'[14]2014 TB'!$A$1:$H$1482,5,FALSE)</f>
        <v>35214.160000000003</v>
      </c>
      <c r="I18" s="105">
        <f>VLOOKUP($A18,'[14]2014 TB'!$A$1:$H$1482,6,FALSE)</f>
        <v>0</v>
      </c>
      <c r="J18" s="106">
        <f t="shared" si="0"/>
        <v>35214.160000000003</v>
      </c>
      <c r="K18" s="107"/>
      <c r="M18" t="s">
        <v>1150</v>
      </c>
      <c r="N18" t="s">
        <v>438</v>
      </c>
      <c r="O18" t="s">
        <v>6</v>
      </c>
      <c r="P18" t="s">
        <v>2895</v>
      </c>
      <c r="Q18" t="s">
        <v>7</v>
      </c>
      <c r="R18">
        <v>70470</v>
      </c>
      <c r="S18">
        <v>0</v>
      </c>
      <c r="T18">
        <v>35214.160000000003</v>
      </c>
      <c r="U18">
        <v>0</v>
      </c>
      <c r="V18">
        <v>35214.160000000003</v>
      </c>
    </row>
    <row r="19" spans="1:22" x14ac:dyDescent="0.2">
      <c r="A19" s="99" t="s">
        <v>1171</v>
      </c>
      <c r="B19" s="103" t="s">
        <v>442</v>
      </c>
      <c r="C19" s="104" t="s">
        <v>6</v>
      </c>
      <c r="D19" s="104" t="s">
        <v>480</v>
      </c>
      <c r="E19" s="104" t="s">
        <v>1686</v>
      </c>
      <c r="F19" s="105">
        <f>VLOOKUP(A19,'Original vs Adjsuted Budget'!$B$2:$H$1100,7,FALSE)</f>
        <v>0</v>
      </c>
      <c r="G19" s="105">
        <v>420370</v>
      </c>
      <c r="H19" s="105">
        <f>VLOOKUP($A19,'[14]2014 TB'!$A$1:$H$1482,5,FALSE)</f>
        <v>0</v>
      </c>
      <c r="I19" s="105">
        <f>VLOOKUP($A19,'[14]2014 TB'!$A$1:$H$1482,6,FALSE)</f>
        <v>0</v>
      </c>
      <c r="J19" s="106">
        <f t="shared" si="0"/>
        <v>0</v>
      </c>
      <c r="K19" s="107"/>
      <c r="M19" t="s">
        <v>1171</v>
      </c>
      <c r="N19" t="s">
        <v>442</v>
      </c>
      <c r="O19" t="s">
        <v>6</v>
      </c>
      <c r="P19" t="s">
        <v>480</v>
      </c>
      <c r="Q19" t="s">
        <v>1686</v>
      </c>
      <c r="R19">
        <v>420370</v>
      </c>
      <c r="S19">
        <v>0</v>
      </c>
      <c r="T19">
        <v>0</v>
      </c>
      <c r="U19">
        <v>0</v>
      </c>
      <c r="V19">
        <v>0</v>
      </c>
    </row>
    <row r="20" spans="1:22" x14ac:dyDescent="0.2">
      <c r="A20" s="99" t="s">
        <v>1172</v>
      </c>
      <c r="B20" s="103" t="s">
        <v>442</v>
      </c>
      <c r="C20" s="104" t="s">
        <v>6</v>
      </c>
      <c r="D20" s="104" t="s">
        <v>482</v>
      </c>
      <c r="E20" s="104" t="s">
        <v>2979</v>
      </c>
      <c r="F20" s="105">
        <f>VLOOKUP(A20,'Original vs Adjsuted Budget'!$B$2:$H$1100,7,FALSE)</f>
        <v>2790605.6993999998</v>
      </c>
      <c r="G20" s="105">
        <v>3924890</v>
      </c>
      <c r="H20" s="105">
        <f>VLOOKUP($A20,'[14]2014 TB'!$A$1:$H$1482,5,FALSE)</f>
        <v>1381487.97</v>
      </c>
      <c r="I20" s="105">
        <f>VLOOKUP($A20,'[14]2014 TB'!$A$1:$H$1482,6,FALSE)</f>
        <v>0</v>
      </c>
      <c r="J20" s="106">
        <f t="shared" si="0"/>
        <v>1381487.97</v>
      </c>
      <c r="K20" s="107"/>
      <c r="M20" t="s">
        <v>1172</v>
      </c>
      <c r="N20" t="s">
        <v>442</v>
      </c>
      <c r="O20" t="s">
        <v>6</v>
      </c>
      <c r="P20" t="s">
        <v>482</v>
      </c>
      <c r="Q20" t="s">
        <v>2979</v>
      </c>
      <c r="R20">
        <v>3924890</v>
      </c>
      <c r="S20">
        <v>0</v>
      </c>
      <c r="T20">
        <v>1381487.97</v>
      </c>
      <c r="U20">
        <v>0</v>
      </c>
      <c r="V20">
        <v>1381487.97</v>
      </c>
    </row>
    <row r="21" spans="1:22" x14ac:dyDescent="0.2">
      <c r="A21" s="99" t="s">
        <v>2176</v>
      </c>
      <c r="B21" s="103" t="s">
        <v>442</v>
      </c>
      <c r="C21" s="104" t="s">
        <v>6</v>
      </c>
      <c r="D21" s="104" t="s">
        <v>484</v>
      </c>
      <c r="E21" s="104" t="s">
        <v>2980</v>
      </c>
      <c r="F21" s="105">
        <f>VLOOKUP(A21,'Original vs Adjsuted Budget'!$B$2:$H$1100,7,FALSE)</f>
        <v>0</v>
      </c>
      <c r="G21" s="105">
        <v>0</v>
      </c>
      <c r="H21" s="105">
        <f>VLOOKUP($A21,'[14]2014 TB'!$A$1:$H$1482,5,FALSE)</f>
        <v>0</v>
      </c>
      <c r="I21" s="105">
        <f>VLOOKUP($A21,'[14]2014 TB'!$A$1:$H$1482,6,FALSE)</f>
        <v>0</v>
      </c>
      <c r="J21" s="106">
        <f t="shared" si="0"/>
        <v>0</v>
      </c>
      <c r="K21" s="107"/>
      <c r="M21" t="s">
        <v>2176</v>
      </c>
      <c r="N21" t="s">
        <v>442</v>
      </c>
      <c r="O21" t="s">
        <v>6</v>
      </c>
      <c r="P21" t="s">
        <v>484</v>
      </c>
      <c r="Q21" t="s">
        <v>2980</v>
      </c>
      <c r="R21">
        <v>0</v>
      </c>
      <c r="S21">
        <v>0</v>
      </c>
      <c r="T21">
        <v>0</v>
      </c>
      <c r="U21">
        <v>0</v>
      </c>
      <c r="V21">
        <v>0</v>
      </c>
    </row>
    <row r="22" spans="1:22" x14ac:dyDescent="0.2">
      <c r="A22" s="99" t="s">
        <v>1210</v>
      </c>
      <c r="B22" s="103" t="s">
        <v>444</v>
      </c>
      <c r="C22" s="104" t="s">
        <v>6</v>
      </c>
      <c r="D22" s="104" t="s">
        <v>2895</v>
      </c>
      <c r="E22" s="104" t="s">
        <v>7</v>
      </c>
      <c r="F22" s="105">
        <f>VLOOKUP(A22,'Original vs Adjsuted Budget'!$B$2:$H$1100,7,FALSE)</f>
        <v>347515.75</v>
      </c>
      <c r="G22" s="105">
        <v>300300</v>
      </c>
      <c r="H22" s="105">
        <f>VLOOKUP($A22,'[14]2014 TB'!$A$1:$H$1482,5,FALSE)</f>
        <v>172037.5</v>
      </c>
      <c r="I22" s="105">
        <f>VLOOKUP($A22,'[14]2014 TB'!$A$1:$H$1482,6,FALSE)</f>
        <v>0</v>
      </c>
      <c r="J22" s="106">
        <f t="shared" si="0"/>
        <v>172037.5</v>
      </c>
      <c r="K22" s="107"/>
      <c r="M22" t="s">
        <v>1210</v>
      </c>
      <c r="N22" t="s">
        <v>444</v>
      </c>
      <c r="O22" t="s">
        <v>6</v>
      </c>
      <c r="P22" t="s">
        <v>2895</v>
      </c>
      <c r="Q22" t="s">
        <v>7</v>
      </c>
      <c r="R22">
        <v>300300</v>
      </c>
      <c r="S22">
        <v>0</v>
      </c>
      <c r="T22">
        <v>172037.5</v>
      </c>
      <c r="U22">
        <v>0</v>
      </c>
      <c r="V22">
        <v>172037.5</v>
      </c>
    </row>
    <row r="23" spans="1:22" x14ac:dyDescent="0.2">
      <c r="A23" s="99" t="s">
        <v>1227</v>
      </c>
      <c r="B23" s="103" t="s">
        <v>446</v>
      </c>
      <c r="C23" s="104" t="s">
        <v>6</v>
      </c>
      <c r="D23" s="104" t="s">
        <v>2895</v>
      </c>
      <c r="E23" s="104" t="s">
        <v>7</v>
      </c>
      <c r="F23" s="105">
        <f>VLOOKUP(A23,'Original vs Adjsuted Budget'!$B$2:$H$1100,7,FALSE)</f>
        <v>589330.87920000008</v>
      </c>
      <c r="G23" s="105">
        <v>581870</v>
      </c>
      <c r="H23" s="105">
        <f>VLOOKUP($A23,'[14]2014 TB'!$A$1:$H$1482,5,FALSE)</f>
        <v>291747.96000000002</v>
      </c>
      <c r="I23" s="105">
        <f>VLOOKUP($A23,'[14]2014 TB'!$A$1:$H$1482,6,FALSE)</f>
        <v>0</v>
      </c>
      <c r="J23" s="106">
        <f t="shared" si="0"/>
        <v>291747.96000000002</v>
      </c>
      <c r="K23" s="107"/>
      <c r="M23" t="s">
        <v>1227</v>
      </c>
      <c r="N23" t="s">
        <v>446</v>
      </c>
      <c r="O23" t="s">
        <v>6</v>
      </c>
      <c r="P23" t="s">
        <v>2895</v>
      </c>
      <c r="Q23" t="s">
        <v>7</v>
      </c>
      <c r="R23">
        <v>581870</v>
      </c>
      <c r="S23">
        <v>0</v>
      </c>
      <c r="T23">
        <v>291747.96000000002</v>
      </c>
      <c r="U23">
        <v>0</v>
      </c>
      <c r="V23">
        <v>291747.96000000002</v>
      </c>
    </row>
    <row r="24" spans="1:22" x14ac:dyDescent="0.2">
      <c r="A24" s="99" t="s">
        <v>2252</v>
      </c>
      <c r="B24" s="103" t="s">
        <v>448</v>
      </c>
      <c r="C24" s="104" t="s">
        <v>6</v>
      </c>
      <c r="D24" s="104" t="s">
        <v>2895</v>
      </c>
      <c r="E24" s="104" t="s">
        <v>7</v>
      </c>
      <c r="F24" s="105">
        <f>VLOOKUP(A24,'Original vs Adjsuted Budget'!$B$2:$H$1100,7,FALSE)</f>
        <v>0</v>
      </c>
      <c r="G24" s="105">
        <v>0</v>
      </c>
      <c r="H24" s="105">
        <f>VLOOKUP($A24,'[14]2014 TB'!$A$1:$H$1482,5,FALSE)</f>
        <v>0</v>
      </c>
      <c r="I24" s="105">
        <f>VLOOKUP($A24,'[14]2014 TB'!$A$1:$H$1482,6,FALSE)</f>
        <v>0</v>
      </c>
      <c r="J24" s="106">
        <f t="shared" si="0"/>
        <v>0</v>
      </c>
      <c r="K24" s="107"/>
      <c r="M24" t="s">
        <v>2252</v>
      </c>
      <c r="N24" t="s">
        <v>448</v>
      </c>
      <c r="O24" t="s">
        <v>6</v>
      </c>
      <c r="P24" t="s">
        <v>2895</v>
      </c>
      <c r="Q24" t="s">
        <v>7</v>
      </c>
      <c r="R24">
        <v>0</v>
      </c>
      <c r="S24">
        <v>0</v>
      </c>
      <c r="T24">
        <v>0</v>
      </c>
      <c r="U24">
        <v>0</v>
      </c>
      <c r="V24">
        <v>0</v>
      </c>
    </row>
    <row r="25" spans="1:22" x14ac:dyDescent="0.2">
      <c r="A25" s="99" t="s">
        <v>1254</v>
      </c>
      <c r="B25" s="103" t="s">
        <v>450</v>
      </c>
      <c r="C25" s="104" t="s">
        <v>6</v>
      </c>
      <c r="D25" s="104" t="s">
        <v>2895</v>
      </c>
      <c r="E25" s="104" t="s">
        <v>7</v>
      </c>
      <c r="F25" s="105">
        <f>VLOOKUP(A25,'Original vs Adjsuted Budget'!$B$2:$H$1100,7,FALSE)</f>
        <v>138976.96959999998</v>
      </c>
      <c r="G25" s="105">
        <v>139340</v>
      </c>
      <c r="H25" s="105">
        <f>VLOOKUP($A25,'[14]2014 TB'!$A$1:$H$1482,5,FALSE)</f>
        <v>68800.479999999996</v>
      </c>
      <c r="I25" s="105">
        <f>VLOOKUP($A25,'[14]2014 TB'!$A$1:$H$1482,6,FALSE)</f>
        <v>0</v>
      </c>
      <c r="J25" s="106">
        <f t="shared" si="0"/>
        <v>68800.479999999996</v>
      </c>
      <c r="K25" s="107"/>
      <c r="M25" t="s">
        <v>1254</v>
      </c>
      <c r="N25" t="s">
        <v>450</v>
      </c>
      <c r="O25" t="s">
        <v>6</v>
      </c>
      <c r="P25" t="s">
        <v>2895</v>
      </c>
      <c r="Q25" t="s">
        <v>7</v>
      </c>
      <c r="R25">
        <v>139340</v>
      </c>
      <c r="S25">
        <v>0</v>
      </c>
      <c r="T25">
        <v>68800.479999999996</v>
      </c>
      <c r="U25">
        <v>0</v>
      </c>
      <c r="V25">
        <v>68800.479999999996</v>
      </c>
    </row>
    <row r="26" spans="1:22" x14ac:dyDescent="0.2">
      <c r="A26" s="99" t="s">
        <v>1266</v>
      </c>
      <c r="B26" s="103" t="s">
        <v>452</v>
      </c>
      <c r="C26" s="104" t="s">
        <v>6</v>
      </c>
      <c r="D26" s="104" t="s">
        <v>490</v>
      </c>
      <c r="E26" s="104" t="s">
        <v>2998</v>
      </c>
      <c r="F26" s="105">
        <f>VLOOKUP(A26,'Original vs Adjsuted Budget'!$B$2:$H$1100,7,FALSE)</f>
        <v>583144.66959999991</v>
      </c>
      <c r="G26" s="105">
        <v>594050</v>
      </c>
      <c r="H26" s="105">
        <f>VLOOKUP($A26,'[14]2014 TB'!$A$1:$H$1482,5,FALSE)</f>
        <v>288685.48</v>
      </c>
      <c r="I26" s="105">
        <f>VLOOKUP($A26,'[14]2014 TB'!$A$1:$H$1482,6,FALSE)</f>
        <v>0</v>
      </c>
      <c r="J26" s="106">
        <f t="shared" si="0"/>
        <v>288685.48</v>
      </c>
      <c r="K26" s="107"/>
      <c r="M26" t="s">
        <v>1266</v>
      </c>
      <c r="N26" t="s">
        <v>452</v>
      </c>
      <c r="O26" t="s">
        <v>6</v>
      </c>
      <c r="P26" t="s">
        <v>490</v>
      </c>
      <c r="Q26" t="s">
        <v>2998</v>
      </c>
      <c r="R26">
        <v>594050</v>
      </c>
      <c r="S26">
        <v>0</v>
      </c>
      <c r="T26">
        <v>288685.48</v>
      </c>
      <c r="U26">
        <v>0</v>
      </c>
      <c r="V26">
        <v>288685.48</v>
      </c>
    </row>
    <row r="27" spans="1:22" x14ac:dyDescent="0.2">
      <c r="A27" s="99" t="s">
        <v>1267</v>
      </c>
      <c r="B27" s="103" t="s">
        <v>452</v>
      </c>
      <c r="C27" s="104" t="s">
        <v>6</v>
      </c>
      <c r="D27" s="104" t="s">
        <v>492</v>
      </c>
      <c r="E27" s="104" t="s">
        <v>2999</v>
      </c>
      <c r="F27" s="105">
        <f>VLOOKUP(A27,'Original vs Adjsuted Budget'!$B$2:$H$1100,7,FALSE)</f>
        <v>284530.41280000005</v>
      </c>
      <c r="G27" s="105">
        <v>284020</v>
      </c>
      <c r="H27" s="105">
        <f>VLOOKUP($A27,'[14]2014 TB'!$A$1:$H$1482,5,FALSE)</f>
        <v>140856.64000000001</v>
      </c>
      <c r="I27" s="105">
        <f>VLOOKUP($A27,'[14]2014 TB'!$A$1:$H$1482,6,FALSE)</f>
        <v>0</v>
      </c>
      <c r="J27" s="106">
        <f t="shared" si="0"/>
        <v>140856.64000000001</v>
      </c>
      <c r="K27" s="107"/>
      <c r="M27" t="s">
        <v>1267</v>
      </c>
      <c r="N27" t="s">
        <v>452</v>
      </c>
      <c r="O27" t="s">
        <v>6</v>
      </c>
      <c r="P27" t="s">
        <v>492</v>
      </c>
      <c r="Q27" t="s">
        <v>2999</v>
      </c>
      <c r="R27">
        <v>284020</v>
      </c>
      <c r="S27">
        <v>0</v>
      </c>
      <c r="T27">
        <v>140856.64000000001</v>
      </c>
      <c r="U27">
        <v>0</v>
      </c>
      <c r="V27">
        <v>140856.64000000001</v>
      </c>
    </row>
    <row r="28" spans="1:22" x14ac:dyDescent="0.2">
      <c r="A28" s="99" t="s">
        <v>2337</v>
      </c>
      <c r="B28" s="103" t="s">
        <v>454</v>
      </c>
      <c r="C28" s="104" t="s">
        <v>6</v>
      </c>
      <c r="D28" s="104" t="s">
        <v>2895</v>
      </c>
      <c r="E28" s="104" t="s">
        <v>7</v>
      </c>
      <c r="F28" s="105">
        <f>VLOOKUP(A28,'Original vs Adjsuted Budget'!$B$2:$H$1100,7,FALSE)</f>
        <v>0</v>
      </c>
      <c r="G28" s="105">
        <v>0</v>
      </c>
      <c r="H28" s="105">
        <f>VLOOKUP($A28,'[14]2014 TB'!$A$1:$H$1482,5,FALSE)</f>
        <v>0</v>
      </c>
      <c r="I28" s="105">
        <f>VLOOKUP($A28,'[14]2014 TB'!$A$1:$H$1482,6,FALSE)</f>
        <v>0</v>
      </c>
      <c r="J28" s="106">
        <f t="shared" si="0"/>
        <v>0</v>
      </c>
      <c r="K28" s="107"/>
      <c r="M28" t="s">
        <v>2337</v>
      </c>
      <c r="N28" t="s">
        <v>454</v>
      </c>
      <c r="O28" t="s">
        <v>6</v>
      </c>
      <c r="P28" t="s">
        <v>2895</v>
      </c>
      <c r="Q28" t="s">
        <v>7</v>
      </c>
      <c r="R28">
        <v>0</v>
      </c>
      <c r="S28">
        <v>0</v>
      </c>
      <c r="T28">
        <v>0</v>
      </c>
      <c r="U28">
        <v>0</v>
      </c>
      <c r="V28">
        <v>0</v>
      </c>
    </row>
    <row r="29" spans="1:22" x14ac:dyDescent="0.2">
      <c r="A29" s="99" t="s">
        <v>1305</v>
      </c>
      <c r="B29" s="103" t="s">
        <v>8</v>
      </c>
      <c r="C29" s="104" t="s">
        <v>6</v>
      </c>
      <c r="D29" s="104" t="s">
        <v>2895</v>
      </c>
      <c r="E29" s="104" t="s">
        <v>7</v>
      </c>
      <c r="F29" s="105">
        <f>VLOOKUP(A29,'Original vs Adjsuted Budget'!$B$2:$H$1100,7,FALSE)</f>
        <v>4994844.1828000005</v>
      </c>
      <c r="G29" s="105">
        <v>4456980</v>
      </c>
      <c r="H29" s="105">
        <f>VLOOKUP($A29,'[14]2014 TB'!$A$1:$H$1482,5,FALSE)</f>
        <v>2473165.7400000002</v>
      </c>
      <c r="I29" s="105">
        <f>VLOOKUP($A29,'[14]2014 TB'!$A$1:$H$1482,6,FALSE)</f>
        <v>-470.6</v>
      </c>
      <c r="J29" s="106">
        <f t="shared" si="0"/>
        <v>2472695.14</v>
      </c>
      <c r="K29" s="107"/>
      <c r="M29" t="s">
        <v>1305</v>
      </c>
      <c r="N29" t="s">
        <v>8</v>
      </c>
      <c r="O29" t="s">
        <v>6</v>
      </c>
      <c r="P29" t="s">
        <v>2895</v>
      </c>
      <c r="Q29" t="s">
        <v>7</v>
      </c>
      <c r="R29">
        <v>4456980</v>
      </c>
      <c r="S29">
        <v>0</v>
      </c>
      <c r="T29">
        <v>2473165.7400000002</v>
      </c>
      <c r="U29">
        <v>-470.6</v>
      </c>
      <c r="V29">
        <v>2472695.14</v>
      </c>
    </row>
    <row r="30" spans="1:22" x14ac:dyDescent="0.2">
      <c r="A30" s="99" t="s">
        <v>1354</v>
      </c>
      <c r="B30" s="103" t="s">
        <v>18</v>
      </c>
      <c r="C30" s="104" t="s">
        <v>6</v>
      </c>
      <c r="D30" s="104" t="s">
        <v>2895</v>
      </c>
      <c r="E30" s="104" t="s">
        <v>7</v>
      </c>
      <c r="F30" s="105">
        <f>VLOOKUP(A30,'Original vs Adjsuted Budget'!$B$2:$H$1100,7,FALSE)</f>
        <v>2849990.4472000003</v>
      </c>
      <c r="G30" s="105">
        <v>2302800</v>
      </c>
      <c r="H30" s="105">
        <f>VLOOKUP($A30,'[14]2014 TB'!$A$1:$H$1482,5,FALSE)</f>
        <v>1413343.24</v>
      </c>
      <c r="I30" s="105">
        <f>VLOOKUP($A30,'[14]2014 TB'!$A$1:$H$1482,6,FALSE)</f>
        <v>-2456.88</v>
      </c>
      <c r="J30" s="106">
        <f t="shared" si="0"/>
        <v>1410886.36</v>
      </c>
      <c r="K30" s="107"/>
      <c r="M30" t="s">
        <v>1354</v>
      </c>
      <c r="N30" t="s">
        <v>18</v>
      </c>
      <c r="O30" t="s">
        <v>6</v>
      </c>
      <c r="P30" t="s">
        <v>2895</v>
      </c>
      <c r="Q30" t="s">
        <v>7</v>
      </c>
      <c r="R30">
        <v>2302800</v>
      </c>
      <c r="S30">
        <v>0</v>
      </c>
      <c r="T30">
        <v>1413343.24</v>
      </c>
      <c r="U30">
        <v>-2456.88</v>
      </c>
      <c r="V30">
        <v>1410886.36</v>
      </c>
    </row>
    <row r="31" spans="1:22" x14ac:dyDescent="0.2">
      <c r="A31" s="99" t="s">
        <v>1399</v>
      </c>
      <c r="B31" s="103" t="s">
        <v>459</v>
      </c>
      <c r="C31" s="104" t="s">
        <v>6</v>
      </c>
      <c r="D31" s="104" t="s">
        <v>2895</v>
      </c>
      <c r="E31" s="104" t="s">
        <v>7</v>
      </c>
      <c r="F31" s="105">
        <f>VLOOKUP(A31,'Original vs Adjsuted Budget'!$B$2:$H$1100,7,FALSE)</f>
        <v>2424107.6458000001</v>
      </c>
      <c r="G31" s="105">
        <v>2111440</v>
      </c>
      <c r="H31" s="105">
        <f>VLOOKUP($A31,'[14]2014 TB'!$A$1:$H$1482,5,FALSE)</f>
        <v>1202699.74</v>
      </c>
      <c r="I31" s="105">
        <f>VLOOKUP($A31,'[14]2014 TB'!$A$1:$H$1482,6,FALSE)</f>
        <v>-2646.45</v>
      </c>
      <c r="J31" s="106">
        <f t="shared" si="0"/>
        <v>1200053.29</v>
      </c>
      <c r="K31" s="107"/>
      <c r="M31" t="s">
        <v>1399</v>
      </c>
      <c r="N31" t="s">
        <v>459</v>
      </c>
      <c r="O31" t="s">
        <v>6</v>
      </c>
      <c r="P31" t="s">
        <v>2895</v>
      </c>
      <c r="Q31" t="s">
        <v>7</v>
      </c>
      <c r="R31">
        <v>2111440</v>
      </c>
      <c r="S31">
        <v>0</v>
      </c>
      <c r="T31">
        <v>1202699.74</v>
      </c>
      <c r="U31">
        <v>-2646.45</v>
      </c>
      <c r="V31">
        <v>1200053.29</v>
      </c>
    </row>
    <row r="32" spans="1:22" x14ac:dyDescent="0.2">
      <c r="A32" s="99" t="s">
        <v>1446</v>
      </c>
      <c r="B32" s="103" t="s">
        <v>461</v>
      </c>
      <c r="C32" s="104" t="s">
        <v>6</v>
      </c>
      <c r="D32" s="104" t="s">
        <v>2895</v>
      </c>
      <c r="E32" s="104" t="s">
        <v>7</v>
      </c>
      <c r="F32" s="105">
        <f>VLOOKUP(A32,'Original vs Adjsuted Budget'!$B$2:$H$1100,7,FALSE)</f>
        <v>3828563.2064</v>
      </c>
      <c r="G32" s="105">
        <v>3095210</v>
      </c>
      <c r="H32" s="105">
        <f>VLOOKUP($A32,'[14]2014 TB'!$A$1:$H$1482,5,FALSE)</f>
        <v>1896508.04</v>
      </c>
      <c r="I32" s="105">
        <f>VLOOKUP($A32,'[14]2014 TB'!$A$1:$H$1482,6,FALSE)</f>
        <v>-1179.72</v>
      </c>
      <c r="J32" s="106">
        <f t="shared" si="0"/>
        <v>1895328.32</v>
      </c>
      <c r="K32" s="107"/>
      <c r="M32" t="s">
        <v>1446</v>
      </c>
      <c r="N32" t="s">
        <v>461</v>
      </c>
      <c r="O32" t="s">
        <v>6</v>
      </c>
      <c r="P32" t="s">
        <v>2895</v>
      </c>
      <c r="Q32" t="s">
        <v>7</v>
      </c>
      <c r="R32">
        <v>3095210</v>
      </c>
      <c r="S32">
        <v>0</v>
      </c>
      <c r="T32">
        <v>1896508.04</v>
      </c>
      <c r="U32">
        <v>-1179.72</v>
      </c>
      <c r="V32">
        <v>1895328.32</v>
      </c>
    </row>
    <row r="33" spans="1:22" x14ac:dyDescent="0.2">
      <c r="A33" s="99" t="s">
        <v>1504</v>
      </c>
      <c r="B33" s="103" t="s">
        <v>463</v>
      </c>
      <c r="C33" s="104" t="s">
        <v>6</v>
      </c>
      <c r="D33" s="104" t="s">
        <v>2895</v>
      </c>
      <c r="E33" s="104" t="s">
        <v>7</v>
      </c>
      <c r="F33" s="105">
        <f>VLOOKUP(A33,'Original vs Adjsuted Budget'!$B$2:$H$1100,7,FALSE)</f>
        <v>565682.98160000006</v>
      </c>
      <c r="G33" s="105">
        <v>1578570</v>
      </c>
      <c r="H33" s="105">
        <f>VLOOKUP($A33,'[14]2014 TB'!$A$1:$H$1482,5,FALSE)</f>
        <v>280041.08</v>
      </c>
      <c r="I33" s="105">
        <f>VLOOKUP($A33,'[14]2014 TB'!$A$1:$H$1482,6,FALSE)</f>
        <v>0</v>
      </c>
      <c r="J33" s="106">
        <f t="shared" si="0"/>
        <v>280041.08</v>
      </c>
      <c r="K33" s="107"/>
      <c r="M33" t="s">
        <v>1504</v>
      </c>
      <c r="N33" t="s">
        <v>463</v>
      </c>
      <c r="O33" t="s">
        <v>6</v>
      </c>
      <c r="P33" t="s">
        <v>2895</v>
      </c>
      <c r="Q33" t="s">
        <v>7</v>
      </c>
      <c r="R33">
        <v>1578570</v>
      </c>
      <c r="S33">
        <v>0</v>
      </c>
      <c r="T33">
        <v>280041.08</v>
      </c>
      <c r="U33">
        <v>0</v>
      </c>
      <c r="V33">
        <v>280041.08</v>
      </c>
    </row>
    <row r="34" spans="1:22" ht="15" thickBot="1" x14ac:dyDescent="0.25">
      <c r="A34" s="99"/>
      <c r="B34" s="154" t="s">
        <v>3126</v>
      </c>
      <c r="C34" s="155"/>
      <c r="D34" s="155"/>
      <c r="E34" s="155"/>
      <c r="F34" s="108">
        <f>SUM(F4:F33)</f>
        <v>31486136.768400006</v>
      </c>
      <c r="G34" s="108">
        <f>SUM(G4:G33)</f>
        <v>33679520</v>
      </c>
      <c r="H34" s="108">
        <f>SUM(H4:H33)</f>
        <v>15601469.929999998</v>
      </c>
      <c r="I34" s="108">
        <f>SUM(I4:I33)</f>
        <v>-14273.51</v>
      </c>
      <c r="J34" s="108">
        <f>SUM(J4:J33)</f>
        <v>15587196.42</v>
      </c>
      <c r="K34" s="107"/>
      <c r="N34" t="s">
        <v>3126</v>
      </c>
      <c r="R34">
        <v>33679520</v>
      </c>
      <c r="S34">
        <v>0</v>
      </c>
      <c r="T34">
        <v>15601469.929999998</v>
      </c>
      <c r="U34">
        <v>-14273.51</v>
      </c>
      <c r="V34">
        <v>15587196.42</v>
      </c>
    </row>
    <row r="35" spans="1:22" ht="15" thickTop="1" x14ac:dyDescent="0.2">
      <c r="A35" s="99"/>
      <c r="B35" s="103"/>
      <c r="C35" s="104"/>
      <c r="D35" s="104"/>
      <c r="E35" s="104"/>
      <c r="F35" s="105"/>
      <c r="G35" s="105"/>
      <c r="H35" s="105"/>
      <c r="I35" s="105"/>
      <c r="J35" s="106"/>
      <c r="K35" s="107"/>
    </row>
    <row r="36" spans="1:22" x14ac:dyDescent="0.2">
      <c r="A36" s="99" t="s">
        <v>1752</v>
      </c>
      <c r="B36" s="103" t="s">
        <v>4</v>
      </c>
      <c r="C36" s="104" t="s">
        <v>8</v>
      </c>
      <c r="D36" s="104" t="s">
        <v>2895</v>
      </c>
      <c r="E36" s="104" t="s">
        <v>217</v>
      </c>
      <c r="F36" s="105">
        <f>VLOOKUP(A36,'Original vs Adjsuted Budget'!$B$2:$H$1100,7,FALSE)</f>
        <v>0</v>
      </c>
      <c r="G36" s="105">
        <v>0</v>
      </c>
      <c r="H36" s="105">
        <f>VLOOKUP($A36,'[14]2014 TB'!$A$1:$H$1482,5,FALSE)</f>
        <v>0</v>
      </c>
      <c r="I36" s="105">
        <f>VLOOKUP($A36,'[14]2014 TB'!$A$1:$H$1482,6,FALSE)</f>
        <v>0</v>
      </c>
      <c r="J36" s="106">
        <f>H36+I36</f>
        <v>0</v>
      </c>
      <c r="K36" s="107"/>
      <c r="M36" t="s">
        <v>1752</v>
      </c>
      <c r="N36" t="s">
        <v>4</v>
      </c>
      <c r="O36" t="s">
        <v>8</v>
      </c>
      <c r="P36" t="s">
        <v>2895</v>
      </c>
      <c r="Q36" t="s">
        <v>217</v>
      </c>
      <c r="R36">
        <v>0</v>
      </c>
      <c r="S36">
        <v>0</v>
      </c>
      <c r="T36">
        <v>0</v>
      </c>
      <c r="U36">
        <v>0</v>
      </c>
      <c r="V36">
        <v>0</v>
      </c>
    </row>
    <row r="37" spans="1:22" x14ac:dyDescent="0.2">
      <c r="A37" s="99" t="s">
        <v>890</v>
      </c>
      <c r="B37" s="103" t="s">
        <v>215</v>
      </c>
      <c r="C37" s="104" t="s">
        <v>8</v>
      </c>
      <c r="D37" s="104" t="s">
        <v>2895</v>
      </c>
      <c r="E37" s="104" t="s">
        <v>217</v>
      </c>
      <c r="F37" s="105">
        <f>VLOOKUP(A37,'Original vs Adjsuted Budget'!$B$2:$H$1100,7,FALSE)</f>
        <v>136910</v>
      </c>
      <c r="G37" s="105">
        <v>136910</v>
      </c>
      <c r="H37" s="105">
        <f>VLOOKUP($A37,'[14]2014 TB'!$A$1:$H$1482,5,FALSE)</f>
        <v>0</v>
      </c>
      <c r="I37" s="105">
        <f>VLOOKUP($A37,'[14]2014 TB'!$A$1:$H$1482,6,FALSE)</f>
        <v>0</v>
      </c>
      <c r="J37" s="106">
        <f t="shared" ref="J37:J42" si="1">H37+I37</f>
        <v>0</v>
      </c>
      <c r="K37" s="107"/>
      <c r="M37" t="s">
        <v>890</v>
      </c>
      <c r="N37" t="s">
        <v>215</v>
      </c>
      <c r="O37" t="s">
        <v>8</v>
      </c>
      <c r="P37" t="s">
        <v>2895</v>
      </c>
      <c r="Q37" t="s">
        <v>217</v>
      </c>
      <c r="R37">
        <v>136910</v>
      </c>
      <c r="S37">
        <v>0</v>
      </c>
      <c r="T37">
        <v>0</v>
      </c>
      <c r="U37">
        <v>0</v>
      </c>
      <c r="V37">
        <v>0</v>
      </c>
    </row>
    <row r="38" spans="1:22" x14ac:dyDescent="0.2">
      <c r="A38" s="99" t="s">
        <v>908</v>
      </c>
      <c r="B38" s="103" t="s">
        <v>218</v>
      </c>
      <c r="C38" s="104" t="s">
        <v>8</v>
      </c>
      <c r="D38" s="104" t="s">
        <v>474</v>
      </c>
      <c r="E38" s="104" t="s">
        <v>1576</v>
      </c>
      <c r="F38" s="105">
        <f>VLOOKUP(A38,'Original vs Adjsuted Budget'!$B$2:$H$1100,7,FALSE)</f>
        <v>109510</v>
      </c>
      <c r="G38" s="105">
        <v>109510</v>
      </c>
      <c r="H38" s="105">
        <f>VLOOKUP($A38,'[14]2014 TB'!$A$1:$H$1482,5,FALSE)</f>
        <v>0</v>
      </c>
      <c r="I38" s="105">
        <f>VLOOKUP($A38,'[14]2014 TB'!$A$1:$H$1482,6,FALSE)</f>
        <v>0</v>
      </c>
      <c r="J38" s="106">
        <f t="shared" si="1"/>
        <v>0</v>
      </c>
      <c r="K38" s="107"/>
      <c r="M38" t="s">
        <v>908</v>
      </c>
      <c r="N38" t="s">
        <v>218</v>
      </c>
      <c r="O38" t="s">
        <v>8</v>
      </c>
      <c r="P38" t="s">
        <v>474</v>
      </c>
      <c r="Q38" t="s">
        <v>1576</v>
      </c>
      <c r="R38">
        <v>109510</v>
      </c>
      <c r="S38">
        <v>0</v>
      </c>
      <c r="T38">
        <v>0</v>
      </c>
      <c r="U38">
        <v>0</v>
      </c>
      <c r="V38">
        <v>0</v>
      </c>
    </row>
    <row r="39" spans="1:22" x14ac:dyDescent="0.2">
      <c r="A39" s="99" t="s">
        <v>1040</v>
      </c>
      <c r="B39" s="103" t="s">
        <v>432</v>
      </c>
      <c r="C39" s="104" t="s">
        <v>8</v>
      </c>
      <c r="D39" s="104" t="s">
        <v>466</v>
      </c>
      <c r="E39" s="104" t="s">
        <v>1625</v>
      </c>
      <c r="F39" s="105">
        <f>VLOOKUP(A39,'Original vs Adjsuted Budget'!$B$2:$H$1100,7,FALSE)</f>
        <v>95480</v>
      </c>
      <c r="G39" s="105">
        <v>95480</v>
      </c>
      <c r="H39" s="105">
        <f>VLOOKUP($A39,'[14]2014 TB'!$A$1:$H$1482,5,FALSE)</f>
        <v>0</v>
      </c>
      <c r="I39" s="105">
        <f>VLOOKUP($A39,'[14]2014 TB'!$A$1:$H$1482,6,FALSE)</f>
        <v>0</v>
      </c>
      <c r="J39" s="106">
        <f t="shared" si="1"/>
        <v>0</v>
      </c>
      <c r="K39" s="107"/>
      <c r="M39" t="s">
        <v>1040</v>
      </c>
      <c r="N39" t="s">
        <v>432</v>
      </c>
      <c r="O39" t="s">
        <v>8</v>
      </c>
      <c r="P39" t="s">
        <v>466</v>
      </c>
      <c r="Q39" t="s">
        <v>1625</v>
      </c>
      <c r="R39">
        <v>95480</v>
      </c>
      <c r="S39">
        <v>0</v>
      </c>
      <c r="T39">
        <v>0</v>
      </c>
      <c r="U39">
        <v>0</v>
      </c>
      <c r="V39">
        <v>0</v>
      </c>
    </row>
    <row r="40" spans="1:22" x14ac:dyDescent="0.2">
      <c r="A40" s="99" t="s">
        <v>1041</v>
      </c>
      <c r="B40" s="103" t="s">
        <v>432</v>
      </c>
      <c r="C40" s="104" t="s">
        <v>8</v>
      </c>
      <c r="D40" s="104" t="s">
        <v>468</v>
      </c>
      <c r="E40" s="104" t="s">
        <v>1626</v>
      </c>
      <c r="F40" s="105">
        <f>VLOOKUP(A40,'Original vs Adjsuted Budget'!$B$2:$H$1100,7,FALSE)</f>
        <v>95180</v>
      </c>
      <c r="G40" s="105">
        <v>95180</v>
      </c>
      <c r="H40" s="105">
        <f>VLOOKUP($A40,'[14]2014 TB'!$A$1:$H$1482,5,FALSE)</f>
        <v>0</v>
      </c>
      <c r="I40" s="105">
        <f>VLOOKUP($A40,'[14]2014 TB'!$A$1:$H$1482,6,FALSE)</f>
        <v>0</v>
      </c>
      <c r="J40" s="106">
        <f t="shared" si="1"/>
        <v>0</v>
      </c>
      <c r="K40" s="107"/>
      <c r="M40" t="s">
        <v>1041</v>
      </c>
      <c r="N40" t="s">
        <v>432</v>
      </c>
      <c r="O40" t="s">
        <v>8</v>
      </c>
      <c r="P40" t="s">
        <v>468</v>
      </c>
      <c r="Q40" t="s">
        <v>1626</v>
      </c>
      <c r="R40">
        <v>95180</v>
      </c>
      <c r="S40">
        <v>0</v>
      </c>
      <c r="T40">
        <v>0</v>
      </c>
      <c r="U40">
        <v>0</v>
      </c>
      <c r="V40">
        <v>0</v>
      </c>
    </row>
    <row r="41" spans="1:22" x14ac:dyDescent="0.2">
      <c r="A41" s="99" t="s">
        <v>1173</v>
      </c>
      <c r="B41" s="103" t="s">
        <v>442</v>
      </c>
      <c r="C41" s="104" t="s">
        <v>8</v>
      </c>
      <c r="D41" s="104" t="s">
        <v>480</v>
      </c>
      <c r="E41" s="104" t="s">
        <v>1687</v>
      </c>
      <c r="F41" s="105">
        <f>VLOOKUP(A41,'Original vs Adjsuted Budget'!$B$2:$H$1100,7,FALSE)</f>
        <v>95480</v>
      </c>
      <c r="G41" s="105">
        <v>95480</v>
      </c>
      <c r="H41" s="105">
        <f>VLOOKUP($A41,'[14]2014 TB'!$A$1:$H$1482,5,FALSE)</f>
        <v>0</v>
      </c>
      <c r="I41" s="105">
        <f>VLOOKUP($A41,'[14]2014 TB'!$A$1:$H$1482,6,FALSE)</f>
        <v>0</v>
      </c>
      <c r="J41" s="106">
        <f t="shared" si="1"/>
        <v>0</v>
      </c>
      <c r="K41" s="107"/>
      <c r="M41" t="s">
        <v>1173</v>
      </c>
      <c r="N41" t="s">
        <v>442</v>
      </c>
      <c r="O41" t="s">
        <v>8</v>
      </c>
      <c r="P41" t="s">
        <v>480</v>
      </c>
      <c r="Q41" t="s">
        <v>1687</v>
      </c>
      <c r="R41">
        <v>95480</v>
      </c>
      <c r="S41">
        <v>0</v>
      </c>
      <c r="T41">
        <v>0</v>
      </c>
      <c r="U41">
        <v>0</v>
      </c>
      <c r="V41">
        <v>0</v>
      </c>
    </row>
    <row r="42" spans="1:22" x14ac:dyDescent="0.2">
      <c r="A42" s="99" t="s">
        <v>1353</v>
      </c>
      <c r="B42" s="103" t="s">
        <v>17</v>
      </c>
      <c r="C42" s="104" t="s">
        <v>8</v>
      </c>
      <c r="D42" s="104" t="s">
        <v>2895</v>
      </c>
      <c r="E42" s="104" t="s">
        <v>217</v>
      </c>
      <c r="F42" s="105">
        <f>VLOOKUP(A42,'Original vs Adjsuted Budget'!$B$2:$H$1100,7,FALSE)</f>
        <v>0</v>
      </c>
      <c r="G42" s="105">
        <v>0</v>
      </c>
      <c r="H42" s="105">
        <f>VLOOKUP($A42,'[14]2014 TB'!$A$1:$H$1482,5,FALSE)</f>
        <v>0</v>
      </c>
      <c r="I42" s="105">
        <f>VLOOKUP($A42,'[14]2014 TB'!$A$1:$H$1482,6,FALSE)</f>
        <v>-95.96</v>
      </c>
      <c r="J42" s="106">
        <f t="shared" si="1"/>
        <v>-95.96</v>
      </c>
      <c r="K42" s="107"/>
      <c r="M42" t="s">
        <v>1353</v>
      </c>
      <c r="N42" t="s">
        <v>17</v>
      </c>
      <c r="O42" t="s">
        <v>8</v>
      </c>
      <c r="P42" t="s">
        <v>2895</v>
      </c>
      <c r="Q42" t="s">
        <v>217</v>
      </c>
      <c r="R42">
        <v>0</v>
      </c>
      <c r="S42">
        <v>0</v>
      </c>
      <c r="T42">
        <v>0</v>
      </c>
      <c r="U42">
        <v>-95.96</v>
      </c>
      <c r="V42">
        <v>-95.96</v>
      </c>
    </row>
    <row r="43" spans="1:22" ht="15" thickBot="1" x14ac:dyDescent="0.25">
      <c r="A43" s="99"/>
      <c r="B43" s="154" t="s">
        <v>3127</v>
      </c>
      <c r="C43" s="155"/>
      <c r="D43" s="155"/>
      <c r="E43" s="155"/>
      <c r="F43" s="108">
        <f>SUM(F36:F42)</f>
        <v>532560</v>
      </c>
      <c r="G43" s="108">
        <f>SUM(G36:G42)</f>
        <v>532560</v>
      </c>
      <c r="H43" s="108">
        <f>SUM(H36:H42)</f>
        <v>0</v>
      </c>
      <c r="I43" s="108">
        <f>SUM(I36:I42)</f>
        <v>-95.96</v>
      </c>
      <c r="J43" s="108">
        <f>SUM(J36:J42)</f>
        <v>-95.96</v>
      </c>
      <c r="K43" s="107"/>
      <c r="N43" t="s">
        <v>3127</v>
      </c>
      <c r="R43">
        <v>532560</v>
      </c>
      <c r="S43">
        <v>0</v>
      </c>
      <c r="T43">
        <v>0</v>
      </c>
      <c r="U43">
        <v>-95.96</v>
      </c>
      <c r="V43">
        <v>-95.96</v>
      </c>
    </row>
    <row r="44" spans="1:22" ht="15" thickTop="1" x14ac:dyDescent="0.2">
      <c r="A44" s="99"/>
      <c r="B44" s="103"/>
      <c r="C44" s="104"/>
      <c r="D44" s="104"/>
      <c r="E44" s="104"/>
      <c r="F44" s="105"/>
      <c r="G44" s="105"/>
      <c r="H44" s="105"/>
      <c r="I44" s="105"/>
      <c r="J44" s="106"/>
      <c r="K44" s="107"/>
    </row>
    <row r="45" spans="1:22" x14ac:dyDescent="0.2">
      <c r="A45" s="99" t="s">
        <v>848</v>
      </c>
      <c r="B45" s="103" t="s">
        <v>4</v>
      </c>
      <c r="C45" s="104" t="s">
        <v>9</v>
      </c>
      <c r="D45" s="104" t="s">
        <v>2895</v>
      </c>
      <c r="E45" s="104" t="s">
        <v>220</v>
      </c>
      <c r="F45" s="105">
        <f>VLOOKUP(A45,'Original vs Adjsuted Budget'!$B$2:$H$1100,7,FALSE)</f>
        <v>173707.19320000001</v>
      </c>
      <c r="G45" s="105">
        <v>163590</v>
      </c>
      <c r="H45" s="105">
        <f>VLOOKUP($A45,'[14]2014 TB'!$A$1:$H$1482,5,FALSE)</f>
        <v>85993.66</v>
      </c>
      <c r="I45" s="105">
        <f>VLOOKUP($A45,'[14]2014 TB'!$A$1:$H$1482,6,FALSE)</f>
        <v>0</v>
      </c>
      <c r="J45" s="106">
        <f>H45+I45</f>
        <v>85993.66</v>
      </c>
      <c r="K45" s="107"/>
      <c r="M45" t="s">
        <v>848</v>
      </c>
      <c r="N45" t="s">
        <v>4</v>
      </c>
      <c r="O45" t="s">
        <v>9</v>
      </c>
      <c r="P45" t="s">
        <v>2895</v>
      </c>
      <c r="Q45" t="s">
        <v>220</v>
      </c>
      <c r="R45">
        <v>163590</v>
      </c>
      <c r="S45">
        <v>0</v>
      </c>
      <c r="T45">
        <v>85993.66</v>
      </c>
      <c r="U45">
        <v>0</v>
      </c>
      <c r="V45">
        <v>85993.66</v>
      </c>
    </row>
    <row r="46" spans="1:22" x14ac:dyDescent="0.2">
      <c r="A46" s="99" t="s">
        <v>891</v>
      </c>
      <c r="B46" s="103" t="s">
        <v>215</v>
      </c>
      <c r="C46" s="104" t="s">
        <v>9</v>
      </c>
      <c r="D46" s="104" t="s">
        <v>2895</v>
      </c>
      <c r="E46" s="104" t="s">
        <v>220</v>
      </c>
      <c r="F46" s="105">
        <f>VLOOKUP(A46,'Original vs Adjsuted Budget'!$B$2:$H$1100,7,FALSE)</f>
        <v>21058.419199999997</v>
      </c>
      <c r="G46" s="105">
        <v>11800</v>
      </c>
      <c r="H46" s="105">
        <f>VLOOKUP($A46,'[14]2014 TB'!$A$1:$H$1482,5,FALSE)</f>
        <v>10424.959999999999</v>
      </c>
      <c r="I46" s="105">
        <f>VLOOKUP($A46,'[14]2014 TB'!$A$1:$H$1482,6,FALSE)</f>
        <v>0</v>
      </c>
      <c r="J46" s="106">
        <f t="shared" ref="J46:J72" si="2">H46+I46</f>
        <v>10424.959999999999</v>
      </c>
      <c r="K46" s="107"/>
      <c r="M46" t="s">
        <v>891</v>
      </c>
      <c r="N46" t="s">
        <v>215</v>
      </c>
      <c r="O46" t="s">
        <v>9</v>
      </c>
      <c r="P46" t="s">
        <v>2895</v>
      </c>
      <c r="Q46" t="s">
        <v>220</v>
      </c>
      <c r="R46">
        <v>11800</v>
      </c>
      <c r="S46">
        <v>0</v>
      </c>
      <c r="T46">
        <v>10424.959999999999</v>
      </c>
      <c r="U46">
        <v>0</v>
      </c>
      <c r="V46">
        <v>10424.959999999999</v>
      </c>
    </row>
    <row r="47" spans="1:22" x14ac:dyDescent="0.2">
      <c r="A47" s="99" t="s">
        <v>1819</v>
      </c>
      <c r="B47" s="103" t="s">
        <v>218</v>
      </c>
      <c r="C47" s="104" t="s">
        <v>9</v>
      </c>
      <c r="D47" s="104" t="s">
        <v>474</v>
      </c>
      <c r="E47" s="104" t="s">
        <v>1820</v>
      </c>
      <c r="F47" s="105">
        <f>VLOOKUP(A47,'Original vs Adjsuted Budget'!$B$2:$H$1100,7,FALSE)</f>
        <v>0</v>
      </c>
      <c r="G47" s="105">
        <v>0</v>
      </c>
      <c r="H47" s="105">
        <f>VLOOKUP($A47,'[14]2014 TB'!$A$1:$H$1482,5,FALSE)</f>
        <v>0</v>
      </c>
      <c r="I47" s="105">
        <f>VLOOKUP($A47,'[14]2014 TB'!$A$1:$H$1482,6,FALSE)</f>
        <v>0</v>
      </c>
      <c r="J47" s="106">
        <f t="shared" si="2"/>
        <v>0</v>
      </c>
      <c r="K47" s="107"/>
      <c r="M47" t="s">
        <v>1819</v>
      </c>
      <c r="N47" t="s">
        <v>218</v>
      </c>
      <c r="O47" t="s">
        <v>9</v>
      </c>
      <c r="P47" t="s">
        <v>474</v>
      </c>
      <c r="Q47" t="s">
        <v>1820</v>
      </c>
      <c r="R47">
        <v>0</v>
      </c>
      <c r="S47">
        <v>0</v>
      </c>
      <c r="T47">
        <v>0</v>
      </c>
      <c r="U47">
        <v>0</v>
      </c>
      <c r="V47">
        <v>0</v>
      </c>
    </row>
    <row r="48" spans="1:22" x14ac:dyDescent="0.2">
      <c r="A48" s="99" t="s">
        <v>909</v>
      </c>
      <c r="B48" s="103" t="s">
        <v>218</v>
      </c>
      <c r="C48" s="104" t="s">
        <v>9</v>
      </c>
      <c r="D48" s="104" t="s">
        <v>476</v>
      </c>
      <c r="E48" s="104" t="s">
        <v>2916</v>
      </c>
      <c r="F48" s="105">
        <f>VLOOKUP(A48,'Original vs Adjsuted Budget'!$B$2:$H$1100,7,FALSE)</f>
        <v>221102.69560000001</v>
      </c>
      <c r="G48" s="105">
        <v>355900</v>
      </c>
      <c r="H48" s="105">
        <f>VLOOKUP($A48,'[14]2014 TB'!$A$1:$H$1482,5,FALSE)</f>
        <v>109456.78</v>
      </c>
      <c r="I48" s="105">
        <f>VLOOKUP($A48,'[14]2014 TB'!$A$1:$H$1482,6,FALSE)</f>
        <v>0</v>
      </c>
      <c r="J48" s="106">
        <f t="shared" si="2"/>
        <v>109456.78</v>
      </c>
      <c r="K48" s="107"/>
      <c r="M48" t="s">
        <v>909</v>
      </c>
      <c r="N48" t="s">
        <v>218</v>
      </c>
      <c r="O48" t="s">
        <v>9</v>
      </c>
      <c r="P48" t="s">
        <v>476</v>
      </c>
      <c r="Q48" t="s">
        <v>2916</v>
      </c>
      <c r="R48">
        <v>355900</v>
      </c>
      <c r="S48">
        <v>0</v>
      </c>
      <c r="T48">
        <v>109456.78</v>
      </c>
      <c r="U48">
        <v>0</v>
      </c>
      <c r="V48">
        <v>109456.78</v>
      </c>
    </row>
    <row r="49" spans="1:22" x14ac:dyDescent="0.2">
      <c r="A49" s="99" t="s">
        <v>1822</v>
      </c>
      <c r="B49" s="103" t="s">
        <v>218</v>
      </c>
      <c r="C49" s="104" t="s">
        <v>9</v>
      </c>
      <c r="D49" s="104" t="s">
        <v>478</v>
      </c>
      <c r="E49" s="104" t="s">
        <v>1823</v>
      </c>
      <c r="F49" s="105">
        <f>VLOOKUP(A49,'Original vs Adjsuted Budget'!$B$2:$H$1100,7,FALSE)</f>
        <v>0</v>
      </c>
      <c r="G49" s="105">
        <v>0</v>
      </c>
      <c r="H49" s="105">
        <f>VLOOKUP($A49,'[14]2014 TB'!$A$1:$H$1482,5,FALSE)</f>
        <v>0</v>
      </c>
      <c r="I49" s="105">
        <f>VLOOKUP($A49,'[14]2014 TB'!$A$1:$H$1482,6,FALSE)</f>
        <v>0</v>
      </c>
      <c r="J49" s="106">
        <f t="shared" si="2"/>
        <v>0</v>
      </c>
      <c r="K49" s="107"/>
      <c r="M49" t="s">
        <v>1822</v>
      </c>
      <c r="N49" t="s">
        <v>218</v>
      </c>
      <c r="O49" t="s">
        <v>9</v>
      </c>
      <c r="P49" t="s">
        <v>478</v>
      </c>
      <c r="Q49" t="s">
        <v>1823</v>
      </c>
      <c r="R49">
        <v>0</v>
      </c>
      <c r="S49">
        <v>0</v>
      </c>
      <c r="T49">
        <v>0</v>
      </c>
      <c r="U49">
        <v>0</v>
      </c>
      <c r="V49">
        <v>0</v>
      </c>
    </row>
    <row r="50" spans="1:22" x14ac:dyDescent="0.2">
      <c r="A50" s="99" t="s">
        <v>980</v>
      </c>
      <c r="B50" s="103" t="s">
        <v>426</v>
      </c>
      <c r="C50" s="104" t="s">
        <v>9</v>
      </c>
      <c r="D50" s="104" t="s">
        <v>2895</v>
      </c>
      <c r="E50" s="104" t="s">
        <v>220</v>
      </c>
      <c r="F50" s="105">
        <f>VLOOKUP(A50,'Original vs Adjsuted Budget'!$B$2:$H$1100,7,FALSE)</f>
        <v>134675.7432</v>
      </c>
      <c r="G50" s="105">
        <v>84930</v>
      </c>
      <c r="H50" s="105">
        <f>VLOOKUP($A50,'[14]2014 TB'!$A$1:$H$1482,5,FALSE)</f>
        <v>66671.16</v>
      </c>
      <c r="I50" s="105">
        <f>VLOOKUP($A50,'[14]2014 TB'!$A$1:$H$1482,6,FALSE)</f>
        <v>0</v>
      </c>
      <c r="J50" s="106">
        <f t="shared" si="2"/>
        <v>66671.16</v>
      </c>
      <c r="K50" s="107"/>
      <c r="M50" t="s">
        <v>980</v>
      </c>
      <c r="N50" t="s">
        <v>426</v>
      </c>
      <c r="O50" t="s">
        <v>9</v>
      </c>
      <c r="P50" t="s">
        <v>2895</v>
      </c>
      <c r="Q50" t="s">
        <v>220</v>
      </c>
      <c r="R50">
        <v>84930</v>
      </c>
      <c r="S50">
        <v>0</v>
      </c>
      <c r="T50">
        <v>66671.16</v>
      </c>
      <c r="U50">
        <v>0</v>
      </c>
      <c r="V50">
        <v>66671.16</v>
      </c>
    </row>
    <row r="51" spans="1:22" x14ac:dyDescent="0.2">
      <c r="A51" s="99" t="s">
        <v>1004</v>
      </c>
      <c r="B51" s="103" t="s">
        <v>428</v>
      </c>
      <c r="C51" s="104" t="s">
        <v>9</v>
      </c>
      <c r="D51" s="104" t="s">
        <v>2895</v>
      </c>
      <c r="E51" s="104" t="s">
        <v>220</v>
      </c>
      <c r="F51" s="105">
        <f>VLOOKUP(A51,'Original vs Adjsuted Budget'!$B$2:$H$1100,7,FALSE)</f>
        <v>24716.720000000001</v>
      </c>
      <c r="G51" s="105">
        <v>18650</v>
      </c>
      <c r="H51" s="105">
        <f>VLOOKUP($A51,'[14]2014 TB'!$A$1:$H$1482,5,FALSE)</f>
        <v>12236</v>
      </c>
      <c r="I51" s="105">
        <f>VLOOKUP($A51,'[14]2014 TB'!$A$1:$H$1482,6,FALSE)</f>
        <v>0</v>
      </c>
      <c r="J51" s="106">
        <f t="shared" si="2"/>
        <v>12236</v>
      </c>
      <c r="K51" s="107"/>
      <c r="M51" t="s">
        <v>1004</v>
      </c>
      <c r="N51" t="s">
        <v>428</v>
      </c>
      <c r="O51" t="s">
        <v>9</v>
      </c>
      <c r="P51" t="s">
        <v>2895</v>
      </c>
      <c r="Q51" t="s">
        <v>220</v>
      </c>
      <c r="R51">
        <v>18650</v>
      </c>
      <c r="S51">
        <v>0</v>
      </c>
      <c r="T51">
        <v>12236</v>
      </c>
      <c r="U51">
        <v>0</v>
      </c>
      <c r="V51">
        <v>12236</v>
      </c>
    </row>
    <row r="52" spans="1:22" x14ac:dyDescent="0.2">
      <c r="A52" s="99" t="s">
        <v>2018</v>
      </c>
      <c r="B52" s="103" t="s">
        <v>432</v>
      </c>
      <c r="C52" s="104" t="s">
        <v>9</v>
      </c>
      <c r="D52" s="104" t="s">
        <v>466</v>
      </c>
      <c r="E52" s="104" t="s">
        <v>2019</v>
      </c>
      <c r="F52" s="105">
        <f>VLOOKUP(A52,'Original vs Adjsuted Budget'!$B$2:$H$1100,7,FALSE)</f>
        <v>0</v>
      </c>
      <c r="G52" s="105">
        <v>0</v>
      </c>
      <c r="H52" s="105">
        <f>VLOOKUP($A52,'[14]2014 TB'!$A$1:$H$1482,5,FALSE)</f>
        <v>0</v>
      </c>
      <c r="I52" s="105">
        <f>VLOOKUP($A52,'[14]2014 TB'!$A$1:$H$1482,6,FALSE)</f>
        <v>0</v>
      </c>
      <c r="J52" s="106">
        <f t="shared" si="2"/>
        <v>0</v>
      </c>
      <c r="K52" s="107"/>
      <c r="M52" t="s">
        <v>2018</v>
      </c>
      <c r="N52" t="s">
        <v>432</v>
      </c>
      <c r="O52" t="s">
        <v>9</v>
      </c>
      <c r="P52" t="s">
        <v>466</v>
      </c>
      <c r="Q52" t="s">
        <v>2019</v>
      </c>
      <c r="R52">
        <v>0</v>
      </c>
      <c r="S52">
        <v>0</v>
      </c>
      <c r="T52">
        <v>0</v>
      </c>
      <c r="U52">
        <v>0</v>
      </c>
      <c r="V52">
        <v>0</v>
      </c>
    </row>
    <row r="53" spans="1:22" x14ac:dyDescent="0.2">
      <c r="A53" s="99" t="s">
        <v>1042</v>
      </c>
      <c r="B53" s="103" t="s">
        <v>432</v>
      </c>
      <c r="C53" s="104" t="s">
        <v>9</v>
      </c>
      <c r="D53" s="104" t="s">
        <v>468</v>
      </c>
      <c r="E53" s="104" t="s">
        <v>1627</v>
      </c>
      <c r="F53" s="105">
        <f>VLOOKUP(A53,'Original vs Adjsuted Budget'!$B$2:$H$1100,7,FALSE)</f>
        <v>0</v>
      </c>
      <c r="G53" s="105">
        <v>71620</v>
      </c>
      <c r="H53" s="105">
        <f>VLOOKUP($A53,'[14]2014 TB'!$A$1:$H$1482,5,FALSE)</f>
        <v>0</v>
      </c>
      <c r="I53" s="105">
        <f>VLOOKUP($A53,'[14]2014 TB'!$A$1:$H$1482,6,FALSE)</f>
        <v>0</v>
      </c>
      <c r="J53" s="106">
        <f t="shared" si="2"/>
        <v>0</v>
      </c>
      <c r="K53" s="107"/>
      <c r="M53" t="s">
        <v>1042</v>
      </c>
      <c r="N53" t="s">
        <v>432</v>
      </c>
      <c r="O53" t="s">
        <v>9</v>
      </c>
      <c r="P53" t="s">
        <v>468</v>
      </c>
      <c r="Q53" t="s">
        <v>1627</v>
      </c>
      <c r="R53">
        <v>71620</v>
      </c>
      <c r="S53">
        <v>0</v>
      </c>
      <c r="T53">
        <v>0</v>
      </c>
      <c r="U53">
        <v>0</v>
      </c>
      <c r="V53">
        <v>0</v>
      </c>
    </row>
    <row r="54" spans="1:22" x14ac:dyDescent="0.2">
      <c r="A54" s="99" t="s">
        <v>2020</v>
      </c>
      <c r="B54" s="103" t="s">
        <v>432</v>
      </c>
      <c r="C54" s="104" t="s">
        <v>9</v>
      </c>
      <c r="D54" s="104" t="s">
        <v>470</v>
      </c>
      <c r="E54" s="104" t="s">
        <v>2021</v>
      </c>
      <c r="F54" s="105">
        <f>VLOOKUP(A54,'Original vs Adjsuted Budget'!$B$2:$H$1100,7,FALSE)</f>
        <v>0</v>
      </c>
      <c r="G54" s="105">
        <v>0</v>
      </c>
      <c r="H54" s="105">
        <f>VLOOKUP($A54,'[14]2014 TB'!$A$1:$H$1482,5,FALSE)</f>
        <v>0</v>
      </c>
      <c r="I54" s="105">
        <f>VLOOKUP($A54,'[14]2014 TB'!$A$1:$H$1482,6,FALSE)</f>
        <v>0</v>
      </c>
      <c r="J54" s="106">
        <f t="shared" si="2"/>
        <v>0</v>
      </c>
      <c r="K54" s="107"/>
      <c r="M54" t="s">
        <v>2020</v>
      </c>
      <c r="N54" t="s">
        <v>432</v>
      </c>
      <c r="O54" t="s">
        <v>9</v>
      </c>
      <c r="P54" t="s">
        <v>470</v>
      </c>
      <c r="Q54" t="s">
        <v>2021</v>
      </c>
      <c r="R54">
        <v>0</v>
      </c>
      <c r="S54">
        <v>0</v>
      </c>
      <c r="T54">
        <v>0</v>
      </c>
      <c r="U54">
        <v>0</v>
      </c>
      <c r="V54">
        <v>0</v>
      </c>
    </row>
    <row r="55" spans="1:22" x14ac:dyDescent="0.2">
      <c r="A55" s="99" t="s">
        <v>1043</v>
      </c>
      <c r="B55" s="103" t="s">
        <v>432</v>
      </c>
      <c r="C55" s="104" t="s">
        <v>9</v>
      </c>
      <c r="D55" s="104" t="s">
        <v>472</v>
      </c>
      <c r="E55" s="104" t="s">
        <v>2961</v>
      </c>
      <c r="F55" s="105">
        <f>VLOOKUP(A55,'Original vs Adjsuted Budget'!$B$2:$H$1100,7,FALSE)</f>
        <v>94148.099400000006</v>
      </c>
      <c r="G55" s="105">
        <v>110200</v>
      </c>
      <c r="H55" s="105">
        <f>VLOOKUP($A55,'[14]2014 TB'!$A$1:$H$1482,5,FALSE)</f>
        <v>46607.97</v>
      </c>
      <c r="I55" s="105">
        <f>VLOOKUP($A55,'[14]2014 TB'!$A$1:$H$1482,6,FALSE)</f>
        <v>0</v>
      </c>
      <c r="J55" s="106">
        <f t="shared" si="2"/>
        <v>46607.97</v>
      </c>
      <c r="K55" s="107"/>
      <c r="M55" t="s">
        <v>1043</v>
      </c>
      <c r="N55" t="s">
        <v>432</v>
      </c>
      <c r="O55" t="s">
        <v>9</v>
      </c>
      <c r="P55" t="s">
        <v>472</v>
      </c>
      <c r="Q55" t="s">
        <v>2961</v>
      </c>
      <c r="R55">
        <v>110200</v>
      </c>
      <c r="S55">
        <v>0</v>
      </c>
      <c r="T55">
        <v>46607.97</v>
      </c>
      <c r="U55">
        <v>0</v>
      </c>
      <c r="V55">
        <v>46607.97</v>
      </c>
    </row>
    <row r="56" spans="1:22" x14ac:dyDescent="0.2">
      <c r="A56" s="99" t="s">
        <v>1121</v>
      </c>
      <c r="B56" s="103" t="s">
        <v>434</v>
      </c>
      <c r="C56" s="104" t="s">
        <v>9</v>
      </c>
      <c r="D56" s="104" t="s">
        <v>2895</v>
      </c>
      <c r="E56" s="104" t="s">
        <v>220</v>
      </c>
      <c r="F56" s="105">
        <f>VLOOKUP(A56,'Original vs Adjsuted Budget'!$B$2:$H$1100,7,FALSE)</f>
        <v>34545.878399999994</v>
      </c>
      <c r="G56" s="105">
        <v>80960</v>
      </c>
      <c r="H56" s="105">
        <f>VLOOKUP($A56,'[14]2014 TB'!$A$1:$H$1482,5,FALSE)</f>
        <v>17101.919999999998</v>
      </c>
      <c r="I56" s="105">
        <f>VLOOKUP($A56,'[14]2014 TB'!$A$1:$H$1482,6,FALSE)</f>
        <v>0</v>
      </c>
      <c r="J56" s="106">
        <f t="shared" si="2"/>
        <v>17101.919999999998</v>
      </c>
      <c r="K56" s="107"/>
      <c r="M56" t="s">
        <v>1121</v>
      </c>
      <c r="N56" t="s">
        <v>434</v>
      </c>
      <c r="O56" t="s">
        <v>9</v>
      </c>
      <c r="P56" t="s">
        <v>2895</v>
      </c>
      <c r="Q56" t="s">
        <v>220</v>
      </c>
      <c r="R56">
        <v>80960</v>
      </c>
      <c r="S56">
        <v>0</v>
      </c>
      <c r="T56">
        <v>17101.919999999998</v>
      </c>
      <c r="U56">
        <v>0</v>
      </c>
      <c r="V56">
        <v>17101.919999999998</v>
      </c>
    </row>
    <row r="57" spans="1:22" x14ac:dyDescent="0.2">
      <c r="A57" s="99" t="s">
        <v>1138</v>
      </c>
      <c r="B57" s="103" t="s">
        <v>436</v>
      </c>
      <c r="C57" s="104" t="s">
        <v>9</v>
      </c>
      <c r="D57" s="104" t="s">
        <v>2895</v>
      </c>
      <c r="E57" s="104" t="s">
        <v>220</v>
      </c>
      <c r="F57" s="105">
        <f>VLOOKUP(A57,'Original vs Adjsuted Budget'!$B$2:$H$1100,7,FALSE)</f>
        <v>116570.8872</v>
      </c>
      <c r="G57" s="105">
        <v>61790</v>
      </c>
      <c r="H57" s="105">
        <f>VLOOKUP($A57,'[14]2014 TB'!$A$1:$H$1482,5,FALSE)</f>
        <v>57708.36</v>
      </c>
      <c r="I57" s="105">
        <f>VLOOKUP($A57,'[14]2014 TB'!$A$1:$H$1482,6,FALSE)</f>
        <v>0</v>
      </c>
      <c r="J57" s="106">
        <f t="shared" si="2"/>
        <v>57708.36</v>
      </c>
      <c r="K57" s="107"/>
      <c r="M57" t="s">
        <v>1138</v>
      </c>
      <c r="N57" t="s">
        <v>436</v>
      </c>
      <c r="O57" t="s">
        <v>9</v>
      </c>
      <c r="P57" t="s">
        <v>2895</v>
      </c>
      <c r="Q57" t="s">
        <v>220</v>
      </c>
      <c r="R57">
        <v>61790</v>
      </c>
      <c r="S57">
        <v>0</v>
      </c>
      <c r="T57">
        <v>57708.36</v>
      </c>
      <c r="U57">
        <v>0</v>
      </c>
      <c r="V57">
        <v>57708.36</v>
      </c>
    </row>
    <row r="58" spans="1:22" x14ac:dyDescent="0.2">
      <c r="A58" s="99" t="s">
        <v>1151</v>
      </c>
      <c r="B58" s="103" t="s">
        <v>438</v>
      </c>
      <c r="C58" s="104" t="s">
        <v>9</v>
      </c>
      <c r="D58" s="104" t="s">
        <v>2895</v>
      </c>
      <c r="E58" s="104" t="s">
        <v>220</v>
      </c>
      <c r="F58" s="105">
        <f>VLOOKUP(A58,'Original vs Adjsuted Budget'!$B$2:$H$1100,7,FALSE)</f>
        <v>12425.02</v>
      </c>
      <c r="G58" s="105">
        <v>5840</v>
      </c>
      <c r="H58" s="105">
        <f>VLOOKUP($A58,'[14]2014 TB'!$A$1:$H$1482,5,FALSE)</f>
        <v>6151</v>
      </c>
      <c r="I58" s="105">
        <f>VLOOKUP($A58,'[14]2014 TB'!$A$1:$H$1482,6,FALSE)</f>
        <v>0</v>
      </c>
      <c r="J58" s="106">
        <f t="shared" si="2"/>
        <v>6151</v>
      </c>
      <c r="K58" s="107"/>
      <c r="M58" t="s">
        <v>1151</v>
      </c>
      <c r="N58" t="s">
        <v>438</v>
      </c>
      <c r="O58" t="s">
        <v>9</v>
      </c>
      <c r="P58" t="s">
        <v>2895</v>
      </c>
      <c r="Q58" t="s">
        <v>220</v>
      </c>
      <c r="R58">
        <v>5840</v>
      </c>
      <c r="S58">
        <v>0</v>
      </c>
      <c r="T58">
        <v>6151</v>
      </c>
      <c r="U58">
        <v>0</v>
      </c>
      <c r="V58">
        <v>6151</v>
      </c>
    </row>
    <row r="59" spans="1:22" x14ac:dyDescent="0.2">
      <c r="A59" s="99" t="s">
        <v>2178</v>
      </c>
      <c r="B59" s="103" t="s">
        <v>442</v>
      </c>
      <c r="C59" s="104" t="s">
        <v>9</v>
      </c>
      <c r="D59" s="104" t="s">
        <v>480</v>
      </c>
      <c r="E59" s="104" t="s">
        <v>2179</v>
      </c>
      <c r="F59" s="105">
        <f>VLOOKUP(A59,'Original vs Adjsuted Budget'!$B$2:$H$1100,7,FALSE)</f>
        <v>0</v>
      </c>
      <c r="G59" s="105">
        <v>0</v>
      </c>
      <c r="H59" s="105">
        <f>VLOOKUP($A59,'[14]2014 TB'!$A$1:$H$1482,5,FALSE)</f>
        <v>0</v>
      </c>
      <c r="I59" s="105">
        <f>VLOOKUP($A59,'[14]2014 TB'!$A$1:$H$1482,6,FALSE)</f>
        <v>0</v>
      </c>
      <c r="J59" s="106">
        <f t="shared" si="2"/>
        <v>0</v>
      </c>
      <c r="K59" s="107"/>
      <c r="M59" t="s">
        <v>2178</v>
      </c>
      <c r="N59" t="s">
        <v>442</v>
      </c>
      <c r="O59" t="s">
        <v>9</v>
      </c>
      <c r="P59" t="s">
        <v>480</v>
      </c>
      <c r="Q59" t="s">
        <v>2179</v>
      </c>
      <c r="R59">
        <v>0</v>
      </c>
      <c r="S59">
        <v>0</v>
      </c>
      <c r="T59">
        <v>0</v>
      </c>
      <c r="U59">
        <v>0</v>
      </c>
      <c r="V59">
        <v>0</v>
      </c>
    </row>
    <row r="60" spans="1:22" x14ac:dyDescent="0.2">
      <c r="A60" s="99" t="s">
        <v>1174</v>
      </c>
      <c r="B60" s="103" t="s">
        <v>442</v>
      </c>
      <c r="C60" s="104" t="s">
        <v>9</v>
      </c>
      <c r="D60" s="104" t="s">
        <v>482</v>
      </c>
      <c r="E60" s="104" t="s">
        <v>1688</v>
      </c>
      <c r="F60" s="105">
        <f>VLOOKUP(A60,'Original vs Adjsuted Budget'!$B$2:$H$1100,7,FALSE)</f>
        <v>207164.59459999998</v>
      </c>
      <c r="G60" s="105">
        <v>324220</v>
      </c>
      <c r="H60" s="105">
        <f>VLOOKUP($A60,'[14]2014 TB'!$A$1:$H$1482,5,FALSE)</f>
        <v>102556.73</v>
      </c>
      <c r="I60" s="105">
        <f>VLOOKUP($A60,'[14]2014 TB'!$A$1:$H$1482,6,FALSE)</f>
        <v>0</v>
      </c>
      <c r="J60" s="106">
        <f t="shared" si="2"/>
        <v>102556.73</v>
      </c>
      <c r="K60" s="107"/>
      <c r="M60" t="s">
        <v>1174</v>
      </c>
      <c r="N60" t="s">
        <v>442</v>
      </c>
      <c r="O60" t="s">
        <v>9</v>
      </c>
      <c r="P60" t="s">
        <v>482</v>
      </c>
      <c r="Q60" t="s">
        <v>1688</v>
      </c>
      <c r="R60">
        <v>324220</v>
      </c>
      <c r="S60">
        <v>0</v>
      </c>
      <c r="T60">
        <v>102556.73</v>
      </c>
      <c r="U60">
        <v>0</v>
      </c>
      <c r="V60">
        <v>102556.73</v>
      </c>
    </row>
    <row r="61" spans="1:22" x14ac:dyDescent="0.2">
      <c r="A61" s="99" t="s">
        <v>2180</v>
      </c>
      <c r="B61" s="103" t="s">
        <v>442</v>
      </c>
      <c r="C61" s="104" t="s">
        <v>9</v>
      </c>
      <c r="D61" s="104" t="s">
        <v>484</v>
      </c>
      <c r="E61" s="104" t="s">
        <v>2981</v>
      </c>
      <c r="F61" s="105">
        <f>VLOOKUP(A61,'Original vs Adjsuted Budget'!$B$2:$H$1100,7,FALSE)</f>
        <v>0</v>
      </c>
      <c r="G61" s="105">
        <v>0</v>
      </c>
      <c r="H61" s="105">
        <f>VLOOKUP($A61,'[14]2014 TB'!$A$1:$H$1482,5,FALSE)</f>
        <v>0</v>
      </c>
      <c r="I61" s="105">
        <f>VLOOKUP($A61,'[14]2014 TB'!$A$1:$H$1482,6,FALSE)</f>
        <v>0</v>
      </c>
      <c r="J61" s="106">
        <f t="shared" si="2"/>
        <v>0</v>
      </c>
      <c r="K61" s="107"/>
      <c r="M61" t="s">
        <v>2180</v>
      </c>
      <c r="N61" t="s">
        <v>442</v>
      </c>
      <c r="O61" t="s">
        <v>9</v>
      </c>
      <c r="P61" t="s">
        <v>484</v>
      </c>
      <c r="Q61" t="s">
        <v>2981</v>
      </c>
      <c r="R61">
        <v>0</v>
      </c>
      <c r="S61">
        <v>0</v>
      </c>
      <c r="T61">
        <v>0</v>
      </c>
      <c r="U61">
        <v>0</v>
      </c>
      <c r="V61">
        <v>0</v>
      </c>
    </row>
    <row r="62" spans="1:22" x14ac:dyDescent="0.2">
      <c r="A62" s="99" t="s">
        <v>1211</v>
      </c>
      <c r="B62" s="103" t="s">
        <v>444</v>
      </c>
      <c r="C62" s="104" t="s">
        <v>9</v>
      </c>
      <c r="D62" s="104" t="s">
        <v>2895</v>
      </c>
      <c r="E62" s="104" t="s">
        <v>220</v>
      </c>
      <c r="F62" s="105">
        <f>VLOOKUP(A62,'Original vs Adjsuted Budget'!$B$2:$H$1100,7,FALSE)</f>
        <v>55477.279999999999</v>
      </c>
      <c r="G62" s="105">
        <v>24920</v>
      </c>
      <c r="H62" s="105">
        <f>VLOOKUP($A62,'[14]2014 TB'!$A$1:$H$1482,5,FALSE)</f>
        <v>27464</v>
      </c>
      <c r="I62" s="105">
        <f>VLOOKUP($A62,'[14]2014 TB'!$A$1:$H$1482,6,FALSE)</f>
        <v>0</v>
      </c>
      <c r="J62" s="106">
        <f t="shared" si="2"/>
        <v>27464</v>
      </c>
      <c r="K62" s="107"/>
      <c r="M62" t="s">
        <v>1211</v>
      </c>
      <c r="N62" t="s">
        <v>444</v>
      </c>
      <c r="O62" t="s">
        <v>9</v>
      </c>
      <c r="P62" t="s">
        <v>2895</v>
      </c>
      <c r="Q62" t="s">
        <v>220</v>
      </c>
      <c r="R62">
        <v>24920</v>
      </c>
      <c r="S62">
        <v>0</v>
      </c>
      <c r="T62">
        <v>27464</v>
      </c>
      <c r="U62">
        <v>0</v>
      </c>
      <c r="V62">
        <v>27464</v>
      </c>
    </row>
    <row r="63" spans="1:22" x14ac:dyDescent="0.2">
      <c r="A63" s="99" t="s">
        <v>1228</v>
      </c>
      <c r="B63" s="103" t="s">
        <v>446</v>
      </c>
      <c r="C63" s="104" t="s">
        <v>9</v>
      </c>
      <c r="D63" s="104" t="s">
        <v>2895</v>
      </c>
      <c r="E63" s="104" t="s">
        <v>220</v>
      </c>
      <c r="F63" s="105">
        <f>VLOOKUP(A63,'Original vs Adjsuted Budget'!$B$2:$H$1100,7,FALSE)</f>
        <v>55044.636400000003</v>
      </c>
      <c r="G63" s="105">
        <v>48250</v>
      </c>
      <c r="H63" s="105">
        <f>VLOOKUP($A63,'[14]2014 TB'!$A$1:$H$1482,5,FALSE)</f>
        <v>27249.82</v>
      </c>
      <c r="I63" s="105">
        <f>VLOOKUP($A63,'[14]2014 TB'!$A$1:$H$1482,6,FALSE)</f>
        <v>0</v>
      </c>
      <c r="J63" s="106">
        <f t="shared" si="2"/>
        <v>27249.82</v>
      </c>
      <c r="K63" s="107"/>
      <c r="M63" t="s">
        <v>1228</v>
      </c>
      <c r="N63" t="s">
        <v>446</v>
      </c>
      <c r="O63" t="s">
        <v>9</v>
      </c>
      <c r="P63" t="s">
        <v>2895</v>
      </c>
      <c r="Q63" t="s">
        <v>220</v>
      </c>
      <c r="R63">
        <v>48250</v>
      </c>
      <c r="S63">
        <v>0</v>
      </c>
      <c r="T63">
        <v>27249.82</v>
      </c>
      <c r="U63">
        <v>0</v>
      </c>
      <c r="V63">
        <v>27249.82</v>
      </c>
    </row>
    <row r="64" spans="1:22" x14ac:dyDescent="0.2">
      <c r="A64" s="99" t="s">
        <v>1255</v>
      </c>
      <c r="B64" s="103" t="s">
        <v>450</v>
      </c>
      <c r="C64" s="104" t="s">
        <v>9</v>
      </c>
      <c r="D64" s="104" t="s">
        <v>2895</v>
      </c>
      <c r="E64" s="104" t="s">
        <v>220</v>
      </c>
      <c r="F64" s="105">
        <f>VLOOKUP(A64,'Original vs Adjsuted Budget'!$B$2:$H$1100,7,FALSE)</f>
        <v>11036.4316</v>
      </c>
      <c r="G64" s="105">
        <v>11550</v>
      </c>
      <c r="H64" s="105">
        <f>VLOOKUP($A64,'[14]2014 TB'!$A$1:$H$1482,5,FALSE)</f>
        <v>5463.58</v>
      </c>
      <c r="I64" s="105">
        <f>VLOOKUP($A64,'[14]2014 TB'!$A$1:$H$1482,6,FALSE)</f>
        <v>0</v>
      </c>
      <c r="J64" s="106">
        <f t="shared" si="2"/>
        <v>5463.58</v>
      </c>
      <c r="K64" s="107"/>
      <c r="M64" t="s">
        <v>1255</v>
      </c>
      <c r="N64" t="s">
        <v>450</v>
      </c>
      <c r="O64" t="s">
        <v>9</v>
      </c>
      <c r="P64" t="s">
        <v>2895</v>
      </c>
      <c r="Q64" t="s">
        <v>220</v>
      </c>
      <c r="R64">
        <v>11550</v>
      </c>
      <c r="S64">
        <v>0</v>
      </c>
      <c r="T64">
        <v>5463.58</v>
      </c>
      <c r="U64">
        <v>0</v>
      </c>
      <c r="V64">
        <v>5463.58</v>
      </c>
    </row>
    <row r="65" spans="1:22" x14ac:dyDescent="0.2">
      <c r="A65" s="99" t="s">
        <v>1268</v>
      </c>
      <c r="B65" s="103" t="s">
        <v>452</v>
      </c>
      <c r="C65" s="104" t="s">
        <v>9</v>
      </c>
      <c r="D65" s="104" t="s">
        <v>490</v>
      </c>
      <c r="E65" s="104" t="s">
        <v>3000</v>
      </c>
      <c r="F65" s="105">
        <f>VLOOKUP(A65,'Original vs Adjsuted Budget'!$B$2:$H$1100,7,FALSE)</f>
        <v>11849.32</v>
      </c>
      <c r="G65" s="105">
        <v>47920</v>
      </c>
      <c r="H65" s="105">
        <f>VLOOKUP($A65,'[14]2014 TB'!$A$1:$H$1482,5,FALSE)</f>
        <v>5866</v>
      </c>
      <c r="I65" s="105">
        <f>VLOOKUP($A65,'[14]2014 TB'!$A$1:$H$1482,6,FALSE)</f>
        <v>0</v>
      </c>
      <c r="J65" s="106">
        <f t="shared" si="2"/>
        <v>5866</v>
      </c>
      <c r="K65" s="107"/>
      <c r="M65" t="s">
        <v>1268</v>
      </c>
      <c r="N65" t="s">
        <v>452</v>
      </c>
      <c r="O65" t="s">
        <v>9</v>
      </c>
      <c r="P65" t="s">
        <v>490</v>
      </c>
      <c r="Q65" t="s">
        <v>3000</v>
      </c>
      <c r="R65">
        <v>47920</v>
      </c>
      <c r="S65">
        <v>0</v>
      </c>
      <c r="T65">
        <v>5866</v>
      </c>
      <c r="U65">
        <v>0</v>
      </c>
      <c r="V65">
        <v>5866</v>
      </c>
    </row>
    <row r="66" spans="1:22" x14ac:dyDescent="0.2">
      <c r="A66" s="99" t="s">
        <v>1269</v>
      </c>
      <c r="B66" s="103" t="s">
        <v>452</v>
      </c>
      <c r="C66" s="104" t="s">
        <v>9</v>
      </c>
      <c r="D66" s="104" t="s">
        <v>492</v>
      </c>
      <c r="E66" s="104" t="s">
        <v>3001</v>
      </c>
      <c r="F66" s="105">
        <f>VLOOKUP(A66,'Original vs Adjsuted Budget'!$B$2:$H$1100,7,FALSE)</f>
        <v>35566.301600000006</v>
      </c>
      <c r="G66" s="105">
        <v>23390</v>
      </c>
      <c r="H66" s="105">
        <f>VLOOKUP($A66,'[14]2014 TB'!$A$1:$H$1482,5,FALSE)</f>
        <v>17607.080000000002</v>
      </c>
      <c r="I66" s="105">
        <f>VLOOKUP($A66,'[14]2014 TB'!$A$1:$H$1482,6,FALSE)</f>
        <v>0</v>
      </c>
      <c r="J66" s="106">
        <f t="shared" si="2"/>
        <v>17607.080000000002</v>
      </c>
      <c r="K66" s="107"/>
      <c r="M66" t="s">
        <v>1269</v>
      </c>
      <c r="N66" t="s">
        <v>452</v>
      </c>
      <c r="O66" t="s">
        <v>9</v>
      </c>
      <c r="P66" t="s">
        <v>492</v>
      </c>
      <c r="Q66" t="s">
        <v>3001</v>
      </c>
      <c r="R66">
        <v>23390</v>
      </c>
      <c r="S66">
        <v>0</v>
      </c>
      <c r="T66">
        <v>17607.080000000002</v>
      </c>
      <c r="U66">
        <v>0</v>
      </c>
      <c r="V66">
        <v>17607.080000000002</v>
      </c>
    </row>
    <row r="67" spans="1:22" x14ac:dyDescent="0.2">
      <c r="A67" s="99" t="s">
        <v>2338</v>
      </c>
      <c r="B67" s="103" t="s">
        <v>454</v>
      </c>
      <c r="C67" s="104" t="s">
        <v>9</v>
      </c>
      <c r="D67" s="104" t="s">
        <v>2895</v>
      </c>
      <c r="E67" s="104" t="s">
        <v>220</v>
      </c>
      <c r="F67" s="105">
        <f>VLOOKUP(A67,'Original vs Adjsuted Budget'!$B$2:$H$1100,7,FALSE)</f>
        <v>0</v>
      </c>
      <c r="G67" s="105">
        <v>0</v>
      </c>
      <c r="H67" s="105">
        <f>VLOOKUP($A67,'[14]2014 TB'!$A$1:$H$1482,5,FALSE)</f>
        <v>0</v>
      </c>
      <c r="I67" s="105">
        <f>VLOOKUP($A67,'[14]2014 TB'!$A$1:$H$1482,6,FALSE)</f>
        <v>0</v>
      </c>
      <c r="J67" s="106">
        <f t="shared" si="2"/>
        <v>0</v>
      </c>
      <c r="K67" s="107"/>
      <c r="M67" t="s">
        <v>2338</v>
      </c>
      <c r="N67" t="s">
        <v>454</v>
      </c>
      <c r="O67" t="s">
        <v>9</v>
      </c>
      <c r="P67" t="s">
        <v>2895</v>
      </c>
      <c r="Q67" t="s">
        <v>220</v>
      </c>
      <c r="R67">
        <v>0</v>
      </c>
      <c r="S67">
        <v>0</v>
      </c>
      <c r="T67">
        <v>0</v>
      </c>
      <c r="U67">
        <v>0</v>
      </c>
      <c r="V67">
        <v>0</v>
      </c>
    </row>
    <row r="68" spans="1:22" x14ac:dyDescent="0.2">
      <c r="A68" s="99" t="s">
        <v>1306</v>
      </c>
      <c r="B68" s="103" t="s">
        <v>8</v>
      </c>
      <c r="C68" s="104" t="s">
        <v>9</v>
      </c>
      <c r="D68" s="104" t="s">
        <v>2895</v>
      </c>
      <c r="E68" s="104" t="s">
        <v>220</v>
      </c>
      <c r="F68" s="105">
        <f>VLOOKUP(A68,'Original vs Adjsuted Budget'!$B$2:$H$1100,7,FALSE)</f>
        <v>274208.19260000001</v>
      </c>
      <c r="G68" s="105">
        <v>368140</v>
      </c>
      <c r="H68" s="105">
        <f>VLOOKUP($A68,'[14]2014 TB'!$A$1:$H$1482,5,FALSE)</f>
        <v>135746.63</v>
      </c>
      <c r="I68" s="105">
        <f>VLOOKUP($A68,'[14]2014 TB'!$A$1:$H$1482,6,FALSE)</f>
        <v>0</v>
      </c>
      <c r="J68" s="106">
        <f t="shared" si="2"/>
        <v>135746.63</v>
      </c>
      <c r="K68" s="107"/>
      <c r="M68" t="s">
        <v>1306</v>
      </c>
      <c r="N68" t="s">
        <v>8</v>
      </c>
      <c r="O68" t="s">
        <v>9</v>
      </c>
      <c r="P68" t="s">
        <v>2895</v>
      </c>
      <c r="Q68" t="s">
        <v>220</v>
      </c>
      <c r="R68">
        <v>368140</v>
      </c>
      <c r="S68">
        <v>0</v>
      </c>
      <c r="T68">
        <v>135746.63</v>
      </c>
      <c r="U68">
        <v>0</v>
      </c>
      <c r="V68">
        <v>135746.63</v>
      </c>
    </row>
    <row r="69" spans="1:22" x14ac:dyDescent="0.2">
      <c r="A69" s="99" t="s">
        <v>1355</v>
      </c>
      <c r="B69" s="103" t="s">
        <v>18</v>
      </c>
      <c r="C69" s="104" t="s">
        <v>9</v>
      </c>
      <c r="D69" s="104" t="s">
        <v>2895</v>
      </c>
      <c r="E69" s="104" t="s">
        <v>220</v>
      </c>
      <c r="F69" s="105">
        <f>VLOOKUP(A69,'Original vs Adjsuted Budget'!$B$2:$H$1100,7,FALSE)</f>
        <v>222534.61299999998</v>
      </c>
      <c r="G69" s="105">
        <v>189250</v>
      </c>
      <c r="H69" s="105">
        <f>VLOOKUP($A69,'[14]2014 TB'!$A$1:$H$1482,5,FALSE)</f>
        <v>110165.65</v>
      </c>
      <c r="I69" s="105">
        <f>VLOOKUP($A69,'[14]2014 TB'!$A$1:$H$1482,6,FALSE)</f>
        <v>0</v>
      </c>
      <c r="J69" s="106">
        <f t="shared" si="2"/>
        <v>110165.65</v>
      </c>
      <c r="K69" s="107"/>
      <c r="M69" t="s">
        <v>1355</v>
      </c>
      <c r="N69" t="s">
        <v>18</v>
      </c>
      <c r="O69" t="s">
        <v>9</v>
      </c>
      <c r="P69" t="s">
        <v>2895</v>
      </c>
      <c r="Q69" t="s">
        <v>220</v>
      </c>
      <c r="R69">
        <v>189250</v>
      </c>
      <c r="S69">
        <v>0</v>
      </c>
      <c r="T69">
        <v>110165.65</v>
      </c>
      <c r="U69">
        <v>0</v>
      </c>
      <c r="V69">
        <v>110165.65</v>
      </c>
    </row>
    <row r="70" spans="1:22" x14ac:dyDescent="0.2">
      <c r="A70" s="99" t="s">
        <v>1400</v>
      </c>
      <c r="B70" s="103" t="s">
        <v>459</v>
      </c>
      <c r="C70" s="104" t="s">
        <v>9</v>
      </c>
      <c r="D70" s="104" t="s">
        <v>2895</v>
      </c>
      <c r="E70" s="104" t="s">
        <v>220</v>
      </c>
      <c r="F70" s="105">
        <f>VLOOKUP(A70,'Original vs Adjsuted Budget'!$B$2:$H$1100,7,FALSE)</f>
        <v>123433.7564</v>
      </c>
      <c r="G70" s="105">
        <v>174590</v>
      </c>
      <c r="H70" s="105">
        <f>VLOOKUP($A70,'[14]2014 TB'!$A$1:$H$1482,5,FALSE)</f>
        <v>61105.82</v>
      </c>
      <c r="I70" s="105">
        <f>VLOOKUP($A70,'[14]2014 TB'!$A$1:$H$1482,6,FALSE)</f>
        <v>0</v>
      </c>
      <c r="J70" s="106">
        <f t="shared" si="2"/>
        <v>61105.82</v>
      </c>
      <c r="K70" s="107"/>
      <c r="M70" t="s">
        <v>1400</v>
      </c>
      <c r="N70" t="s">
        <v>459</v>
      </c>
      <c r="O70" t="s">
        <v>9</v>
      </c>
      <c r="P70" t="s">
        <v>2895</v>
      </c>
      <c r="Q70" t="s">
        <v>220</v>
      </c>
      <c r="R70">
        <v>174590</v>
      </c>
      <c r="S70">
        <v>0</v>
      </c>
      <c r="T70">
        <v>61105.82</v>
      </c>
      <c r="U70">
        <v>0</v>
      </c>
      <c r="V70">
        <v>61105.82</v>
      </c>
    </row>
    <row r="71" spans="1:22" x14ac:dyDescent="0.2">
      <c r="A71" s="99" t="s">
        <v>1447</v>
      </c>
      <c r="B71" s="103" t="s">
        <v>461</v>
      </c>
      <c r="C71" s="104" t="s">
        <v>9</v>
      </c>
      <c r="D71" s="104" t="s">
        <v>2895</v>
      </c>
      <c r="E71" s="104" t="s">
        <v>220</v>
      </c>
      <c r="F71" s="105">
        <f>VLOOKUP(A71,'Original vs Adjsuted Budget'!$B$2:$H$1100,7,FALSE)</f>
        <v>282748.38900000002</v>
      </c>
      <c r="G71" s="105">
        <v>171780</v>
      </c>
      <c r="H71" s="105">
        <f>VLOOKUP($A71,'[14]2014 TB'!$A$1:$H$1482,5,FALSE)</f>
        <v>139974.45000000001</v>
      </c>
      <c r="I71" s="105">
        <f>VLOOKUP($A71,'[14]2014 TB'!$A$1:$H$1482,6,FALSE)</f>
        <v>0</v>
      </c>
      <c r="J71" s="106">
        <f t="shared" si="2"/>
        <v>139974.45000000001</v>
      </c>
      <c r="K71" s="107"/>
      <c r="M71" t="s">
        <v>1447</v>
      </c>
      <c r="N71" t="s">
        <v>461</v>
      </c>
      <c r="O71" t="s">
        <v>9</v>
      </c>
      <c r="P71" t="s">
        <v>2895</v>
      </c>
      <c r="Q71" t="s">
        <v>220</v>
      </c>
      <c r="R71">
        <v>171780</v>
      </c>
      <c r="S71">
        <v>0</v>
      </c>
      <c r="T71">
        <v>139974.45000000001</v>
      </c>
      <c r="U71">
        <v>0</v>
      </c>
      <c r="V71">
        <v>139974.45000000001</v>
      </c>
    </row>
    <row r="72" spans="1:22" x14ac:dyDescent="0.2">
      <c r="A72" s="99" t="s">
        <v>1505</v>
      </c>
      <c r="B72" s="103" t="s">
        <v>463</v>
      </c>
      <c r="C72" s="104" t="s">
        <v>9</v>
      </c>
      <c r="D72" s="104" t="s">
        <v>2895</v>
      </c>
      <c r="E72" s="104" t="s">
        <v>220</v>
      </c>
      <c r="F72" s="105">
        <f>VLOOKUP(A72,'Original vs Adjsuted Budget'!$B$2:$H$1100,7,FALSE)</f>
        <v>48733.065599999994</v>
      </c>
      <c r="G72" s="105">
        <v>47260</v>
      </c>
      <c r="H72" s="105">
        <f>VLOOKUP($A72,'[14]2014 TB'!$A$1:$H$1482,5,FALSE)</f>
        <v>24125.279999999999</v>
      </c>
      <c r="I72" s="105">
        <f>VLOOKUP($A72,'[14]2014 TB'!$A$1:$H$1482,6,FALSE)</f>
        <v>0</v>
      </c>
      <c r="J72" s="106">
        <f t="shared" si="2"/>
        <v>24125.279999999999</v>
      </c>
      <c r="K72" s="107"/>
      <c r="M72" t="s">
        <v>1505</v>
      </c>
      <c r="N72" t="s">
        <v>463</v>
      </c>
      <c r="O72" t="s">
        <v>9</v>
      </c>
      <c r="P72" t="s">
        <v>2895</v>
      </c>
      <c r="Q72" t="s">
        <v>220</v>
      </c>
      <c r="R72">
        <v>47260</v>
      </c>
      <c r="S72">
        <v>0</v>
      </c>
      <c r="T72">
        <v>24125.279999999999</v>
      </c>
      <c r="U72">
        <v>0</v>
      </c>
      <c r="V72">
        <v>24125.279999999999</v>
      </c>
    </row>
    <row r="73" spans="1:22" ht="15" thickBot="1" x14ac:dyDescent="0.25">
      <c r="A73" s="99"/>
      <c r="B73" s="154" t="s">
        <v>3128</v>
      </c>
      <c r="C73" s="155"/>
      <c r="D73" s="155"/>
      <c r="E73" s="155"/>
      <c r="F73" s="108">
        <f>SUM(F45:F72)</f>
        <v>2160747.2369999997</v>
      </c>
      <c r="G73" s="108">
        <f>SUM(G45:G72)</f>
        <v>2396550</v>
      </c>
      <c r="H73" s="108">
        <f>SUM(H45:H72)</f>
        <v>1069676.8499999999</v>
      </c>
      <c r="I73" s="108">
        <f>SUM(I45:I72)</f>
        <v>0</v>
      </c>
      <c r="J73" s="108">
        <f>SUM(J45:J72)</f>
        <v>1069676.8499999999</v>
      </c>
      <c r="K73" s="107"/>
      <c r="N73" t="s">
        <v>3128</v>
      </c>
      <c r="R73">
        <v>2396550</v>
      </c>
      <c r="S73">
        <v>0</v>
      </c>
      <c r="T73">
        <v>1069676.8499999999</v>
      </c>
      <c r="U73">
        <v>0</v>
      </c>
      <c r="V73">
        <v>1069676.8499999999</v>
      </c>
    </row>
    <row r="74" spans="1:22" ht="15" thickTop="1" x14ac:dyDescent="0.2">
      <c r="A74" s="99"/>
      <c r="B74" s="103"/>
      <c r="C74" s="104"/>
      <c r="D74" s="104"/>
      <c r="E74" s="104"/>
      <c r="F74" s="105"/>
      <c r="G74" s="105"/>
      <c r="H74" s="105"/>
      <c r="I74" s="105"/>
      <c r="J74" s="106"/>
      <c r="K74" s="107"/>
    </row>
    <row r="75" spans="1:22" x14ac:dyDescent="0.2">
      <c r="A75" s="99" t="s">
        <v>849</v>
      </c>
      <c r="B75" s="103" t="s">
        <v>4</v>
      </c>
      <c r="C75" s="104" t="s">
        <v>10</v>
      </c>
      <c r="D75" s="104" t="s">
        <v>2895</v>
      </c>
      <c r="E75" s="104" t="s">
        <v>221</v>
      </c>
      <c r="F75" s="105">
        <f>VLOOKUP(A75,'Original vs Adjsuted Budget'!$B$2:$H$1100,7,FALSE)</f>
        <v>5050</v>
      </c>
      <c r="G75" s="105">
        <v>0</v>
      </c>
      <c r="H75" s="105">
        <f>VLOOKUP($A75,'[14]2014 TB'!$A$1:$H$1482,5,FALSE)</f>
        <v>2500</v>
      </c>
      <c r="I75" s="105">
        <f>VLOOKUP($A75,'[14]2014 TB'!$A$1:$H$1482,6,FALSE)</f>
        <v>0</v>
      </c>
      <c r="J75" s="106">
        <f t="shared" ref="J75:J98" si="3">H75+I75</f>
        <v>2500</v>
      </c>
      <c r="K75" s="107"/>
      <c r="M75" t="s">
        <v>849</v>
      </c>
      <c r="N75" t="s">
        <v>4</v>
      </c>
      <c r="O75" t="s">
        <v>10</v>
      </c>
      <c r="P75" t="s">
        <v>2895</v>
      </c>
      <c r="Q75" t="s">
        <v>221</v>
      </c>
      <c r="R75">
        <v>0</v>
      </c>
      <c r="S75">
        <v>0</v>
      </c>
      <c r="T75">
        <v>2500</v>
      </c>
      <c r="U75">
        <v>0</v>
      </c>
      <c r="V75">
        <v>2500</v>
      </c>
    </row>
    <row r="76" spans="1:22" x14ac:dyDescent="0.2">
      <c r="A76" s="99" t="s">
        <v>1804</v>
      </c>
      <c r="B76" s="103" t="s">
        <v>215</v>
      </c>
      <c r="C76" s="104" t="s">
        <v>10</v>
      </c>
      <c r="D76" s="104" t="s">
        <v>2895</v>
      </c>
      <c r="E76" s="104" t="s">
        <v>221</v>
      </c>
      <c r="F76" s="105">
        <f>VLOOKUP(A76,'Original vs Adjsuted Budget'!$B$2:$H$1100,7,FALSE)</f>
        <v>0</v>
      </c>
      <c r="G76" s="105">
        <v>0</v>
      </c>
      <c r="H76" s="105">
        <f>VLOOKUP($A76,'[14]2014 TB'!$A$1:$H$1482,5,FALSE)</f>
        <v>0</v>
      </c>
      <c r="I76" s="105">
        <f>VLOOKUP($A76,'[14]2014 TB'!$A$1:$H$1482,6,FALSE)</f>
        <v>0</v>
      </c>
      <c r="J76" s="106">
        <f t="shared" si="3"/>
        <v>0</v>
      </c>
      <c r="K76" s="107"/>
      <c r="M76" t="s">
        <v>1804</v>
      </c>
      <c r="N76" t="s">
        <v>215</v>
      </c>
      <c r="O76" t="s">
        <v>10</v>
      </c>
      <c r="P76" t="s">
        <v>2895</v>
      </c>
      <c r="Q76" t="s">
        <v>221</v>
      </c>
      <c r="R76">
        <v>0</v>
      </c>
      <c r="S76">
        <v>0</v>
      </c>
      <c r="T76">
        <v>0</v>
      </c>
      <c r="U76">
        <v>0</v>
      </c>
      <c r="V76">
        <v>0</v>
      </c>
    </row>
    <row r="77" spans="1:22" x14ac:dyDescent="0.2">
      <c r="A77" s="99" t="s">
        <v>1824</v>
      </c>
      <c r="B77" s="103" t="s">
        <v>218</v>
      </c>
      <c r="C77" s="104" t="s">
        <v>10</v>
      </c>
      <c r="D77" s="104" t="s">
        <v>474</v>
      </c>
      <c r="E77" s="104" t="s">
        <v>2917</v>
      </c>
      <c r="F77" s="105">
        <f>VLOOKUP(A77,'Original vs Adjsuted Budget'!$B$2:$H$1100,7,FALSE)</f>
        <v>0</v>
      </c>
      <c r="G77" s="105">
        <v>0</v>
      </c>
      <c r="H77" s="105">
        <f>VLOOKUP($A77,'[14]2014 TB'!$A$1:$H$1482,5,FALSE)</f>
        <v>0</v>
      </c>
      <c r="I77" s="105">
        <f>VLOOKUP($A77,'[14]2014 TB'!$A$1:$H$1482,6,FALSE)</f>
        <v>0</v>
      </c>
      <c r="J77" s="106">
        <f t="shared" si="3"/>
        <v>0</v>
      </c>
      <c r="K77" s="107"/>
      <c r="M77" t="s">
        <v>1824</v>
      </c>
      <c r="N77" t="s">
        <v>218</v>
      </c>
      <c r="O77" t="s">
        <v>10</v>
      </c>
      <c r="P77" t="s">
        <v>474</v>
      </c>
      <c r="Q77" t="s">
        <v>2917</v>
      </c>
      <c r="R77">
        <v>0</v>
      </c>
      <c r="S77">
        <v>0</v>
      </c>
      <c r="T77">
        <v>0</v>
      </c>
      <c r="U77">
        <v>0</v>
      </c>
      <c r="V77">
        <v>0</v>
      </c>
    </row>
    <row r="78" spans="1:22" x14ac:dyDescent="0.2">
      <c r="A78" s="99" t="s">
        <v>910</v>
      </c>
      <c r="B78" s="103" t="s">
        <v>218</v>
      </c>
      <c r="C78" s="104" t="s">
        <v>10</v>
      </c>
      <c r="D78" s="104" t="s">
        <v>476</v>
      </c>
      <c r="E78" s="104" t="s">
        <v>1577</v>
      </c>
      <c r="F78" s="105">
        <f>VLOOKUP(A78,'Original vs Adjsuted Budget'!$B$2:$H$1100,7,FALSE)</f>
        <v>0</v>
      </c>
      <c r="G78" s="105">
        <v>3210</v>
      </c>
      <c r="H78" s="105">
        <f>VLOOKUP($A78,'[14]2014 TB'!$A$1:$H$1482,5,FALSE)</f>
        <v>0</v>
      </c>
      <c r="I78" s="105">
        <f>VLOOKUP($A78,'[14]2014 TB'!$A$1:$H$1482,6,FALSE)</f>
        <v>0</v>
      </c>
      <c r="J78" s="106">
        <f t="shared" si="3"/>
        <v>0</v>
      </c>
      <c r="K78" s="107"/>
      <c r="M78" t="s">
        <v>910</v>
      </c>
      <c r="N78" t="s">
        <v>218</v>
      </c>
      <c r="O78" t="s">
        <v>10</v>
      </c>
      <c r="P78" t="s">
        <v>476</v>
      </c>
      <c r="Q78" t="s">
        <v>1577</v>
      </c>
      <c r="R78">
        <v>3210</v>
      </c>
      <c r="S78">
        <v>0</v>
      </c>
      <c r="T78">
        <v>0</v>
      </c>
      <c r="U78">
        <v>0</v>
      </c>
      <c r="V78">
        <v>0</v>
      </c>
    </row>
    <row r="79" spans="1:22" x14ac:dyDescent="0.2">
      <c r="A79" s="99" t="s">
        <v>1826</v>
      </c>
      <c r="B79" s="103" t="s">
        <v>218</v>
      </c>
      <c r="C79" s="104" t="s">
        <v>10</v>
      </c>
      <c r="D79" s="104" t="s">
        <v>478</v>
      </c>
      <c r="E79" s="104" t="s">
        <v>1827</v>
      </c>
      <c r="F79" s="105">
        <f>VLOOKUP(A79,'Original vs Adjsuted Budget'!$B$2:$H$1100,7,FALSE)</f>
        <v>0</v>
      </c>
      <c r="G79" s="105">
        <v>0</v>
      </c>
      <c r="H79" s="105">
        <f>VLOOKUP($A79,'[14]2014 TB'!$A$1:$H$1482,5,FALSE)</f>
        <v>0</v>
      </c>
      <c r="I79" s="105">
        <f>VLOOKUP($A79,'[14]2014 TB'!$A$1:$H$1482,6,FALSE)</f>
        <v>0</v>
      </c>
      <c r="J79" s="106">
        <f t="shared" si="3"/>
        <v>0</v>
      </c>
      <c r="K79" s="107"/>
      <c r="M79" t="s">
        <v>1826</v>
      </c>
      <c r="N79" t="s">
        <v>218</v>
      </c>
      <c r="O79" t="s">
        <v>10</v>
      </c>
      <c r="P79" t="s">
        <v>478</v>
      </c>
      <c r="Q79" t="s">
        <v>1827</v>
      </c>
      <c r="R79">
        <v>0</v>
      </c>
      <c r="S79">
        <v>0</v>
      </c>
      <c r="T79">
        <v>0</v>
      </c>
      <c r="U79">
        <v>0</v>
      </c>
      <c r="V79">
        <v>0</v>
      </c>
    </row>
    <row r="80" spans="1:22" x14ac:dyDescent="0.2">
      <c r="A80" s="99" t="s">
        <v>1958</v>
      </c>
      <c r="B80" s="103" t="s">
        <v>426</v>
      </c>
      <c r="C80" s="104" t="s">
        <v>10</v>
      </c>
      <c r="D80" s="104" t="s">
        <v>2895</v>
      </c>
      <c r="E80" s="104" t="s">
        <v>221</v>
      </c>
      <c r="F80" s="105">
        <f>VLOOKUP(A80,'Original vs Adjsuted Budget'!$B$2:$H$1100,7,FALSE)</f>
        <v>0</v>
      </c>
      <c r="G80" s="105">
        <v>0</v>
      </c>
      <c r="H80" s="105">
        <f>VLOOKUP($A80,'[14]2014 TB'!$A$1:$H$1482,5,FALSE)</f>
        <v>0</v>
      </c>
      <c r="I80" s="105">
        <f>VLOOKUP($A80,'[14]2014 TB'!$A$1:$H$1482,6,FALSE)</f>
        <v>0</v>
      </c>
      <c r="J80" s="106">
        <f t="shared" si="3"/>
        <v>0</v>
      </c>
      <c r="K80" s="107"/>
      <c r="M80" t="s">
        <v>1958</v>
      </c>
      <c r="N80" t="s">
        <v>426</v>
      </c>
      <c r="O80" t="s">
        <v>10</v>
      </c>
      <c r="P80" t="s">
        <v>2895</v>
      </c>
      <c r="Q80" t="s">
        <v>221</v>
      </c>
      <c r="R80">
        <v>0</v>
      </c>
      <c r="S80">
        <v>0</v>
      </c>
      <c r="T80">
        <v>0</v>
      </c>
      <c r="U80">
        <v>0</v>
      </c>
      <c r="V80">
        <v>0</v>
      </c>
    </row>
    <row r="81" spans="1:22" x14ac:dyDescent="0.2">
      <c r="A81" s="99" t="s">
        <v>1967</v>
      </c>
      <c r="B81" s="103" t="s">
        <v>428</v>
      </c>
      <c r="C81" s="104" t="s">
        <v>10</v>
      </c>
      <c r="D81" s="104" t="s">
        <v>2895</v>
      </c>
      <c r="E81" s="104" t="s">
        <v>221</v>
      </c>
      <c r="F81" s="105">
        <f>VLOOKUP(A81,'Original vs Adjsuted Budget'!$B$2:$H$1100,7,FALSE)</f>
        <v>0</v>
      </c>
      <c r="G81" s="105">
        <v>0</v>
      </c>
      <c r="H81" s="105">
        <f>VLOOKUP($A81,'[14]2014 TB'!$A$1:$H$1482,5,FALSE)</f>
        <v>0</v>
      </c>
      <c r="I81" s="105">
        <f>VLOOKUP($A81,'[14]2014 TB'!$A$1:$H$1482,6,FALSE)</f>
        <v>0</v>
      </c>
      <c r="J81" s="106">
        <f t="shared" si="3"/>
        <v>0</v>
      </c>
      <c r="K81" s="107"/>
      <c r="M81" t="s">
        <v>1967</v>
      </c>
      <c r="N81" t="s">
        <v>428</v>
      </c>
      <c r="O81" t="s">
        <v>10</v>
      </c>
      <c r="P81" t="s">
        <v>2895</v>
      </c>
      <c r="Q81" t="s">
        <v>221</v>
      </c>
      <c r="R81">
        <v>0</v>
      </c>
      <c r="S81">
        <v>0</v>
      </c>
      <c r="T81">
        <v>0</v>
      </c>
      <c r="U81">
        <v>0</v>
      </c>
      <c r="V81">
        <v>0</v>
      </c>
    </row>
    <row r="82" spans="1:22" x14ac:dyDescent="0.2">
      <c r="A82" s="99" t="s">
        <v>2023</v>
      </c>
      <c r="B82" s="103" t="s">
        <v>432</v>
      </c>
      <c r="C82" s="104" t="s">
        <v>10</v>
      </c>
      <c r="D82" s="104" t="s">
        <v>466</v>
      </c>
      <c r="E82" s="104" t="s">
        <v>1628</v>
      </c>
      <c r="F82" s="105">
        <f>VLOOKUP(A82,'Original vs Adjsuted Budget'!$B$2:$H$1100,7,FALSE)</f>
        <v>0</v>
      </c>
      <c r="G82" s="105">
        <v>0</v>
      </c>
      <c r="H82" s="105">
        <f>VLOOKUP($A82,'[14]2014 TB'!$A$1:$H$1482,5,FALSE)</f>
        <v>0</v>
      </c>
      <c r="I82" s="105">
        <f>VLOOKUP($A82,'[14]2014 TB'!$A$1:$H$1482,6,FALSE)</f>
        <v>0</v>
      </c>
      <c r="J82" s="106">
        <f t="shared" si="3"/>
        <v>0</v>
      </c>
      <c r="K82" s="107"/>
      <c r="M82" t="s">
        <v>2023</v>
      </c>
      <c r="N82" t="s">
        <v>432</v>
      </c>
      <c r="O82" t="s">
        <v>10</v>
      </c>
      <c r="P82" t="s">
        <v>466</v>
      </c>
      <c r="Q82" t="s">
        <v>1628</v>
      </c>
      <c r="R82">
        <v>0</v>
      </c>
      <c r="S82">
        <v>0</v>
      </c>
      <c r="T82">
        <v>0</v>
      </c>
      <c r="U82">
        <v>0</v>
      </c>
      <c r="V82">
        <v>0</v>
      </c>
    </row>
    <row r="83" spans="1:22" x14ac:dyDescent="0.2">
      <c r="A83" s="99" t="s">
        <v>1044</v>
      </c>
      <c r="B83" s="103" t="s">
        <v>432</v>
      </c>
      <c r="C83" s="104" t="s">
        <v>10</v>
      </c>
      <c r="D83" s="104" t="s">
        <v>468</v>
      </c>
      <c r="E83" s="104" t="s">
        <v>1628</v>
      </c>
      <c r="F83" s="105">
        <f>VLOOKUP(A83,'Original vs Adjsuted Budget'!$B$2:$H$1100,7,FALSE)</f>
        <v>0</v>
      </c>
      <c r="G83" s="105">
        <v>5220</v>
      </c>
      <c r="H83" s="105">
        <f>VLOOKUP($A83,'[14]2014 TB'!$A$1:$H$1482,5,FALSE)</f>
        <v>0</v>
      </c>
      <c r="I83" s="105">
        <f>VLOOKUP($A83,'[14]2014 TB'!$A$1:$H$1482,6,FALSE)</f>
        <v>0</v>
      </c>
      <c r="J83" s="106">
        <f t="shared" si="3"/>
        <v>0</v>
      </c>
      <c r="K83" s="107"/>
      <c r="M83" t="s">
        <v>1044</v>
      </c>
      <c r="N83" t="s">
        <v>432</v>
      </c>
      <c r="O83" t="s">
        <v>10</v>
      </c>
      <c r="P83" t="s">
        <v>468</v>
      </c>
      <c r="Q83" t="s">
        <v>1628</v>
      </c>
      <c r="R83">
        <v>5220</v>
      </c>
      <c r="S83">
        <v>0</v>
      </c>
      <c r="T83">
        <v>0</v>
      </c>
      <c r="U83">
        <v>0</v>
      </c>
      <c r="V83">
        <v>0</v>
      </c>
    </row>
    <row r="84" spans="1:22" x14ac:dyDescent="0.2">
      <c r="A84" s="99" t="s">
        <v>1045</v>
      </c>
      <c r="B84" s="103" t="s">
        <v>432</v>
      </c>
      <c r="C84" s="104" t="s">
        <v>10</v>
      </c>
      <c r="D84" s="104" t="s">
        <v>470</v>
      </c>
      <c r="E84" s="104" t="s">
        <v>1629</v>
      </c>
      <c r="F84" s="105">
        <f>VLOOKUP(A84,'Original vs Adjsuted Budget'!$B$2:$H$1100,7,FALSE)</f>
        <v>2020</v>
      </c>
      <c r="G84" s="105">
        <v>0</v>
      </c>
      <c r="H84" s="105">
        <f>VLOOKUP($A84,'[14]2014 TB'!$A$1:$H$1482,5,FALSE)</f>
        <v>1000</v>
      </c>
      <c r="I84" s="105">
        <f>VLOOKUP($A84,'[14]2014 TB'!$A$1:$H$1482,6,FALSE)</f>
        <v>0</v>
      </c>
      <c r="J84" s="106">
        <f t="shared" si="3"/>
        <v>1000</v>
      </c>
      <c r="K84" s="107"/>
      <c r="M84" t="s">
        <v>1045</v>
      </c>
      <c r="N84" t="s">
        <v>432</v>
      </c>
      <c r="O84" t="s">
        <v>10</v>
      </c>
      <c r="P84" t="s">
        <v>470</v>
      </c>
      <c r="Q84" t="s">
        <v>1629</v>
      </c>
      <c r="R84">
        <v>0</v>
      </c>
      <c r="S84">
        <v>0</v>
      </c>
      <c r="T84">
        <v>1000</v>
      </c>
      <c r="U84">
        <v>0</v>
      </c>
      <c r="V84">
        <v>1000</v>
      </c>
    </row>
    <row r="85" spans="1:22" x14ac:dyDescent="0.2">
      <c r="A85" s="99" t="s">
        <v>1046</v>
      </c>
      <c r="B85" s="103" t="s">
        <v>432</v>
      </c>
      <c r="C85" s="104" t="s">
        <v>10</v>
      </c>
      <c r="D85" s="104" t="s">
        <v>472</v>
      </c>
      <c r="E85" s="104" t="s">
        <v>1630</v>
      </c>
      <c r="F85" s="105">
        <f>VLOOKUP(A85,'Original vs Adjsuted Budget'!$B$2:$H$1100,7,FALSE)</f>
        <v>12435.12</v>
      </c>
      <c r="G85" s="105">
        <v>4810</v>
      </c>
      <c r="H85" s="105">
        <f>VLOOKUP($A85,'[14]2014 TB'!$A$1:$H$1482,5,FALSE)</f>
        <v>6156</v>
      </c>
      <c r="I85" s="105">
        <f>VLOOKUP($A85,'[14]2014 TB'!$A$1:$H$1482,6,FALSE)</f>
        <v>0</v>
      </c>
      <c r="J85" s="106">
        <f t="shared" si="3"/>
        <v>6156</v>
      </c>
      <c r="K85" s="107"/>
      <c r="M85" t="s">
        <v>1046</v>
      </c>
      <c r="N85" t="s">
        <v>432</v>
      </c>
      <c r="O85" t="s">
        <v>10</v>
      </c>
      <c r="P85" t="s">
        <v>472</v>
      </c>
      <c r="Q85" t="s">
        <v>1630</v>
      </c>
      <c r="R85">
        <v>4810</v>
      </c>
      <c r="S85">
        <v>0</v>
      </c>
      <c r="T85">
        <v>6156</v>
      </c>
      <c r="U85">
        <v>0</v>
      </c>
      <c r="V85">
        <v>6156</v>
      </c>
    </row>
    <row r="86" spans="1:22" x14ac:dyDescent="0.2">
      <c r="A86" s="99" t="s">
        <v>2088</v>
      </c>
      <c r="B86" s="103" t="s">
        <v>434</v>
      </c>
      <c r="C86" s="104" t="s">
        <v>10</v>
      </c>
      <c r="D86" s="104" t="s">
        <v>2895</v>
      </c>
      <c r="E86" s="104" t="s">
        <v>221</v>
      </c>
      <c r="F86" s="105">
        <f>VLOOKUP(A86,'Original vs Adjsuted Budget'!$B$2:$H$1100,7,FALSE)</f>
        <v>0</v>
      </c>
      <c r="G86" s="105">
        <v>0</v>
      </c>
      <c r="H86" s="105">
        <f>VLOOKUP($A86,'[14]2014 TB'!$A$1:$H$1482,5,FALSE)</f>
        <v>0</v>
      </c>
      <c r="I86" s="105">
        <f>VLOOKUP($A86,'[14]2014 TB'!$A$1:$H$1482,6,FALSE)</f>
        <v>0</v>
      </c>
      <c r="J86" s="106">
        <f t="shared" si="3"/>
        <v>0</v>
      </c>
      <c r="K86" s="107"/>
      <c r="M86" t="s">
        <v>2088</v>
      </c>
      <c r="N86" t="s">
        <v>434</v>
      </c>
      <c r="O86" t="s">
        <v>10</v>
      </c>
      <c r="P86" t="s">
        <v>2895</v>
      </c>
      <c r="Q86" t="s">
        <v>221</v>
      </c>
      <c r="R86">
        <v>0</v>
      </c>
      <c r="S86">
        <v>0</v>
      </c>
      <c r="T86">
        <v>0</v>
      </c>
      <c r="U86">
        <v>0</v>
      </c>
      <c r="V86">
        <v>0</v>
      </c>
    </row>
    <row r="87" spans="1:22" x14ac:dyDescent="0.2">
      <c r="A87" s="99" t="s">
        <v>2182</v>
      </c>
      <c r="B87" s="103" t="s">
        <v>442</v>
      </c>
      <c r="C87" s="104" t="s">
        <v>10</v>
      </c>
      <c r="D87" s="104" t="s">
        <v>480</v>
      </c>
      <c r="E87" s="104" t="s">
        <v>1628</v>
      </c>
      <c r="F87" s="105">
        <f>VLOOKUP(A87,'Original vs Adjsuted Budget'!$B$2:$H$1100,7,FALSE)</f>
        <v>0</v>
      </c>
      <c r="G87" s="105">
        <v>0</v>
      </c>
      <c r="H87" s="105">
        <f>VLOOKUP($A87,'[14]2014 TB'!$A$1:$H$1482,5,FALSE)</f>
        <v>0</v>
      </c>
      <c r="I87" s="105">
        <f>VLOOKUP($A87,'[14]2014 TB'!$A$1:$H$1482,6,FALSE)</f>
        <v>0</v>
      </c>
      <c r="J87" s="106">
        <f t="shared" si="3"/>
        <v>0</v>
      </c>
      <c r="K87" s="107"/>
      <c r="M87" t="s">
        <v>2182</v>
      </c>
      <c r="N87" t="s">
        <v>442</v>
      </c>
      <c r="O87" t="s">
        <v>10</v>
      </c>
      <c r="P87" t="s">
        <v>480</v>
      </c>
      <c r="Q87" t="s">
        <v>1628</v>
      </c>
      <c r="R87">
        <v>0</v>
      </c>
      <c r="S87">
        <v>0</v>
      </c>
      <c r="T87">
        <v>0</v>
      </c>
      <c r="U87">
        <v>0</v>
      </c>
      <c r="V87">
        <v>0</v>
      </c>
    </row>
    <row r="88" spans="1:22" x14ac:dyDescent="0.2">
      <c r="A88" s="99" t="s">
        <v>1175</v>
      </c>
      <c r="B88" s="103" t="s">
        <v>442</v>
      </c>
      <c r="C88" s="104" t="s">
        <v>10</v>
      </c>
      <c r="D88" s="104" t="s">
        <v>482</v>
      </c>
      <c r="E88" s="104" t="s">
        <v>1689</v>
      </c>
      <c r="F88" s="105">
        <f>VLOOKUP(A88,'Original vs Adjsuted Budget'!$B$2:$H$1100,7,FALSE)</f>
        <v>12120</v>
      </c>
      <c r="G88" s="105">
        <v>25130</v>
      </c>
      <c r="H88" s="105">
        <f>VLOOKUP($A88,'[14]2014 TB'!$A$1:$H$1482,5,FALSE)</f>
        <v>6000</v>
      </c>
      <c r="I88" s="105">
        <f>VLOOKUP($A88,'[14]2014 TB'!$A$1:$H$1482,6,FALSE)</f>
        <v>0</v>
      </c>
      <c r="J88" s="106">
        <f t="shared" si="3"/>
        <v>6000</v>
      </c>
      <c r="K88" s="107"/>
      <c r="M88" t="s">
        <v>1175</v>
      </c>
      <c r="N88" t="s">
        <v>442</v>
      </c>
      <c r="O88" t="s">
        <v>10</v>
      </c>
      <c r="P88" t="s">
        <v>482</v>
      </c>
      <c r="Q88" t="s">
        <v>1689</v>
      </c>
      <c r="R88">
        <v>25130</v>
      </c>
      <c r="S88">
        <v>0</v>
      </c>
      <c r="T88">
        <v>6000</v>
      </c>
      <c r="U88">
        <v>0</v>
      </c>
      <c r="V88">
        <v>6000</v>
      </c>
    </row>
    <row r="89" spans="1:22" x14ac:dyDescent="0.2">
      <c r="A89" s="99" t="s">
        <v>2183</v>
      </c>
      <c r="B89" s="103" t="s">
        <v>442</v>
      </c>
      <c r="C89" s="104" t="s">
        <v>10</v>
      </c>
      <c r="D89" s="104" t="s">
        <v>484</v>
      </c>
      <c r="E89" s="104" t="s">
        <v>2184</v>
      </c>
      <c r="F89" s="105">
        <f>VLOOKUP(A89,'Original vs Adjsuted Budget'!$B$2:$H$1100,7,FALSE)</f>
        <v>0</v>
      </c>
      <c r="G89" s="105">
        <v>0</v>
      </c>
      <c r="H89" s="105">
        <f>VLOOKUP($A89,'[14]2014 TB'!$A$1:$H$1482,5,FALSE)</f>
        <v>0</v>
      </c>
      <c r="I89" s="105">
        <f>VLOOKUP($A89,'[14]2014 TB'!$A$1:$H$1482,6,FALSE)</f>
        <v>0</v>
      </c>
      <c r="J89" s="106">
        <f t="shared" si="3"/>
        <v>0</v>
      </c>
      <c r="K89" s="107"/>
      <c r="M89" t="s">
        <v>2183</v>
      </c>
      <c r="N89" t="s">
        <v>442</v>
      </c>
      <c r="O89" t="s">
        <v>10</v>
      </c>
      <c r="P89" t="s">
        <v>484</v>
      </c>
      <c r="Q89" t="s">
        <v>2184</v>
      </c>
      <c r="R89">
        <v>0</v>
      </c>
      <c r="S89">
        <v>0</v>
      </c>
      <c r="T89">
        <v>0</v>
      </c>
      <c r="U89">
        <v>0</v>
      </c>
      <c r="V89">
        <v>0</v>
      </c>
    </row>
    <row r="90" spans="1:22" x14ac:dyDescent="0.2">
      <c r="A90" s="99" t="s">
        <v>1229</v>
      </c>
      <c r="B90" s="103" t="s">
        <v>446</v>
      </c>
      <c r="C90" s="104" t="s">
        <v>10</v>
      </c>
      <c r="D90" s="104" t="s">
        <v>2895</v>
      </c>
      <c r="E90" s="104" t="s">
        <v>221</v>
      </c>
      <c r="F90" s="105">
        <f>VLOOKUP(A90,'Original vs Adjsuted Budget'!$B$2:$H$1100,7,FALSE)</f>
        <v>10908</v>
      </c>
      <c r="G90" s="105">
        <v>8330</v>
      </c>
      <c r="H90" s="105">
        <f>VLOOKUP($A90,'[14]2014 TB'!$A$1:$H$1482,5,FALSE)</f>
        <v>5400</v>
      </c>
      <c r="I90" s="105">
        <f>VLOOKUP($A90,'[14]2014 TB'!$A$1:$H$1482,6,FALSE)</f>
        <v>0</v>
      </c>
      <c r="J90" s="106">
        <f t="shared" si="3"/>
        <v>5400</v>
      </c>
      <c r="K90" s="107"/>
      <c r="M90" t="s">
        <v>1229</v>
      </c>
      <c r="N90" t="s">
        <v>446</v>
      </c>
      <c r="O90" t="s">
        <v>10</v>
      </c>
      <c r="P90" t="s">
        <v>2895</v>
      </c>
      <c r="Q90" t="s">
        <v>221</v>
      </c>
      <c r="R90">
        <v>8330</v>
      </c>
      <c r="S90">
        <v>0</v>
      </c>
      <c r="T90">
        <v>5400</v>
      </c>
      <c r="U90">
        <v>0</v>
      </c>
      <c r="V90">
        <v>5400</v>
      </c>
    </row>
    <row r="91" spans="1:22" x14ac:dyDescent="0.2">
      <c r="A91" s="99" t="s">
        <v>2253</v>
      </c>
      <c r="B91" s="103" t="s">
        <v>448</v>
      </c>
      <c r="C91" s="104" t="s">
        <v>10</v>
      </c>
      <c r="D91" s="104" t="s">
        <v>2895</v>
      </c>
      <c r="E91" s="104" t="s">
        <v>221</v>
      </c>
      <c r="F91" s="105">
        <f>VLOOKUP(A91,'Original vs Adjsuted Budget'!$B$2:$H$1100,7,FALSE)</f>
        <v>0</v>
      </c>
      <c r="G91" s="105">
        <v>0</v>
      </c>
      <c r="H91" s="105">
        <f>VLOOKUP($A91,'[14]2014 TB'!$A$1:$H$1482,5,FALSE)</f>
        <v>0</v>
      </c>
      <c r="I91" s="105">
        <f>VLOOKUP($A91,'[14]2014 TB'!$A$1:$H$1482,6,FALSE)</f>
        <v>0</v>
      </c>
      <c r="J91" s="106">
        <f t="shared" si="3"/>
        <v>0</v>
      </c>
      <c r="K91" s="107"/>
      <c r="M91" t="s">
        <v>2253</v>
      </c>
      <c r="N91" t="s">
        <v>448</v>
      </c>
      <c r="O91" t="s">
        <v>10</v>
      </c>
      <c r="P91" t="s">
        <v>2895</v>
      </c>
      <c r="Q91" t="s">
        <v>221</v>
      </c>
      <c r="R91">
        <v>0</v>
      </c>
      <c r="S91">
        <v>0</v>
      </c>
      <c r="T91">
        <v>0</v>
      </c>
      <c r="U91">
        <v>0</v>
      </c>
      <c r="V91">
        <v>0</v>
      </c>
    </row>
    <row r="92" spans="1:22" x14ac:dyDescent="0.2">
      <c r="A92" s="99" t="s">
        <v>2281</v>
      </c>
      <c r="B92" s="103" t="s">
        <v>452</v>
      </c>
      <c r="C92" s="104" t="s">
        <v>10</v>
      </c>
      <c r="D92" s="104" t="s">
        <v>490</v>
      </c>
      <c r="E92" s="104" t="s">
        <v>3002</v>
      </c>
      <c r="F92" s="105">
        <f>VLOOKUP(A92,'Original vs Adjsuted Budget'!$B$2:$H$1100,7,FALSE)</f>
        <v>0</v>
      </c>
      <c r="G92" s="105">
        <v>0</v>
      </c>
      <c r="H92" s="105">
        <f>VLOOKUP($A92,'[14]2014 TB'!$A$1:$H$1482,5,FALSE)</f>
        <v>0</v>
      </c>
      <c r="I92" s="105">
        <f>VLOOKUP($A92,'[14]2014 TB'!$A$1:$H$1482,6,FALSE)</f>
        <v>0</v>
      </c>
      <c r="J92" s="106">
        <f t="shared" si="3"/>
        <v>0</v>
      </c>
      <c r="K92" s="107"/>
      <c r="M92" t="s">
        <v>2281</v>
      </c>
      <c r="N92" t="s">
        <v>452</v>
      </c>
      <c r="O92" t="s">
        <v>10</v>
      </c>
      <c r="P92" t="s">
        <v>490</v>
      </c>
      <c r="Q92" t="s">
        <v>3002</v>
      </c>
      <c r="R92">
        <v>0</v>
      </c>
      <c r="S92">
        <v>0</v>
      </c>
      <c r="T92">
        <v>0</v>
      </c>
      <c r="U92">
        <v>0</v>
      </c>
      <c r="V92">
        <v>0</v>
      </c>
    </row>
    <row r="93" spans="1:22" x14ac:dyDescent="0.2">
      <c r="A93" s="99" t="s">
        <v>2339</v>
      </c>
      <c r="B93" s="103" t="s">
        <v>454</v>
      </c>
      <c r="C93" s="104" t="s">
        <v>10</v>
      </c>
      <c r="D93" s="104" t="s">
        <v>2895</v>
      </c>
      <c r="E93" s="104" t="s">
        <v>221</v>
      </c>
      <c r="F93" s="105">
        <f>VLOOKUP(A93,'Original vs Adjsuted Budget'!$B$2:$H$1100,7,FALSE)</f>
        <v>0</v>
      </c>
      <c r="G93" s="105">
        <v>0</v>
      </c>
      <c r="H93" s="105">
        <f>VLOOKUP($A93,'[14]2014 TB'!$A$1:$H$1482,5,FALSE)</f>
        <v>0</v>
      </c>
      <c r="I93" s="105">
        <f>VLOOKUP($A93,'[14]2014 TB'!$A$1:$H$1482,6,FALSE)</f>
        <v>0</v>
      </c>
      <c r="J93" s="106">
        <f t="shared" si="3"/>
        <v>0</v>
      </c>
      <c r="K93" s="107"/>
      <c r="M93" t="s">
        <v>2339</v>
      </c>
      <c r="N93" t="s">
        <v>454</v>
      </c>
      <c r="O93" t="s">
        <v>10</v>
      </c>
      <c r="P93" t="s">
        <v>2895</v>
      </c>
      <c r="Q93" t="s">
        <v>221</v>
      </c>
      <c r="R93">
        <v>0</v>
      </c>
      <c r="S93">
        <v>0</v>
      </c>
      <c r="T93">
        <v>0</v>
      </c>
      <c r="U93">
        <v>0</v>
      </c>
      <c r="V93">
        <v>0</v>
      </c>
    </row>
    <row r="94" spans="1:22" x14ac:dyDescent="0.2">
      <c r="A94" s="99" t="s">
        <v>2355</v>
      </c>
      <c r="B94" s="103" t="s">
        <v>8</v>
      </c>
      <c r="C94" s="104" t="s">
        <v>10</v>
      </c>
      <c r="D94" s="104" t="s">
        <v>2895</v>
      </c>
      <c r="E94" s="104" t="s">
        <v>221</v>
      </c>
      <c r="F94" s="105">
        <f>VLOOKUP(A94,'Original vs Adjsuted Budget'!$B$2:$H$1100,7,FALSE)</f>
        <v>0</v>
      </c>
      <c r="G94" s="105">
        <v>0</v>
      </c>
      <c r="H94" s="105">
        <f>VLOOKUP($A94,'[14]2014 TB'!$A$1:$H$1482,5,FALSE)</f>
        <v>0</v>
      </c>
      <c r="I94" s="105">
        <f>VLOOKUP($A94,'[14]2014 TB'!$A$1:$H$1482,6,FALSE)</f>
        <v>0</v>
      </c>
      <c r="J94" s="106">
        <f t="shared" si="3"/>
        <v>0</v>
      </c>
      <c r="K94" s="107"/>
      <c r="M94" t="s">
        <v>2355</v>
      </c>
      <c r="N94" t="s">
        <v>8</v>
      </c>
      <c r="O94" t="s">
        <v>10</v>
      </c>
      <c r="P94" t="s">
        <v>2895</v>
      </c>
      <c r="Q94" t="s">
        <v>221</v>
      </c>
      <c r="R94">
        <v>0</v>
      </c>
      <c r="S94">
        <v>0</v>
      </c>
      <c r="T94">
        <v>0</v>
      </c>
      <c r="U94">
        <v>0</v>
      </c>
      <c r="V94">
        <v>0</v>
      </c>
    </row>
    <row r="95" spans="1:22" x14ac:dyDescent="0.2">
      <c r="A95" s="99" t="s">
        <v>2401</v>
      </c>
      <c r="B95" s="103" t="s">
        <v>18</v>
      </c>
      <c r="C95" s="104" t="s">
        <v>10</v>
      </c>
      <c r="D95" s="104" t="s">
        <v>2895</v>
      </c>
      <c r="E95" s="104" t="s">
        <v>221</v>
      </c>
      <c r="F95" s="105">
        <f>VLOOKUP(A95,'Original vs Adjsuted Budget'!$B$2:$H$1100,7,FALSE)</f>
        <v>0</v>
      </c>
      <c r="G95" s="105">
        <v>0</v>
      </c>
      <c r="H95" s="105">
        <f>VLOOKUP($A95,'[14]2014 TB'!$A$1:$H$1482,5,FALSE)</f>
        <v>0</v>
      </c>
      <c r="I95" s="105">
        <f>VLOOKUP($A95,'[14]2014 TB'!$A$1:$H$1482,6,FALSE)</f>
        <v>0</v>
      </c>
      <c r="J95" s="106">
        <f t="shared" si="3"/>
        <v>0</v>
      </c>
      <c r="K95" s="107"/>
      <c r="M95" t="s">
        <v>2401</v>
      </c>
      <c r="N95" t="s">
        <v>18</v>
      </c>
      <c r="O95" t="s">
        <v>10</v>
      </c>
      <c r="P95" t="s">
        <v>2895</v>
      </c>
      <c r="Q95" t="s">
        <v>221</v>
      </c>
      <c r="R95">
        <v>0</v>
      </c>
      <c r="S95">
        <v>0</v>
      </c>
      <c r="T95">
        <v>0</v>
      </c>
      <c r="U95">
        <v>0</v>
      </c>
      <c r="V95">
        <v>0</v>
      </c>
    </row>
    <row r="96" spans="1:22" x14ac:dyDescent="0.2">
      <c r="A96" s="99" t="s">
        <v>2421</v>
      </c>
      <c r="B96" s="103" t="s">
        <v>459</v>
      </c>
      <c r="C96" s="104" t="s">
        <v>10</v>
      </c>
      <c r="D96" s="104" t="s">
        <v>2895</v>
      </c>
      <c r="E96" s="104" t="s">
        <v>221</v>
      </c>
      <c r="F96" s="105">
        <f>VLOOKUP(A96,'Original vs Adjsuted Budget'!$B$2:$H$1100,7,FALSE)</f>
        <v>0</v>
      </c>
      <c r="G96" s="105">
        <v>0</v>
      </c>
      <c r="H96" s="105">
        <f>VLOOKUP($A96,'[14]2014 TB'!$A$1:$H$1482,5,FALSE)</f>
        <v>0</v>
      </c>
      <c r="I96" s="105">
        <f>VLOOKUP($A96,'[14]2014 TB'!$A$1:$H$1482,6,FALSE)</f>
        <v>0</v>
      </c>
      <c r="J96" s="106">
        <f t="shared" si="3"/>
        <v>0</v>
      </c>
      <c r="K96" s="107"/>
      <c r="M96" t="s">
        <v>2421</v>
      </c>
      <c r="N96" t="s">
        <v>459</v>
      </c>
      <c r="O96" t="s">
        <v>10</v>
      </c>
      <c r="P96" t="s">
        <v>2895</v>
      </c>
      <c r="Q96" t="s">
        <v>221</v>
      </c>
      <c r="R96">
        <v>0</v>
      </c>
      <c r="S96">
        <v>0</v>
      </c>
      <c r="T96">
        <v>0</v>
      </c>
      <c r="U96">
        <v>0</v>
      </c>
      <c r="V96">
        <v>0</v>
      </c>
    </row>
    <row r="97" spans="1:22" x14ac:dyDescent="0.2">
      <c r="A97" s="99" t="s">
        <v>2453</v>
      </c>
      <c r="B97" s="103" t="s">
        <v>461</v>
      </c>
      <c r="C97" s="104" t="s">
        <v>10</v>
      </c>
      <c r="D97" s="104" t="s">
        <v>2895</v>
      </c>
      <c r="E97" s="104" t="s">
        <v>221</v>
      </c>
      <c r="F97" s="105">
        <f>VLOOKUP(A97,'Original vs Adjsuted Budget'!$B$2:$H$1100,7,FALSE)</f>
        <v>0</v>
      </c>
      <c r="G97" s="105">
        <v>0</v>
      </c>
      <c r="H97" s="105">
        <f>VLOOKUP($A97,'[14]2014 TB'!$A$1:$H$1482,5,FALSE)</f>
        <v>0</v>
      </c>
      <c r="I97" s="105">
        <f>VLOOKUP($A97,'[14]2014 TB'!$A$1:$H$1482,6,FALSE)</f>
        <v>0</v>
      </c>
      <c r="J97" s="106">
        <f t="shared" si="3"/>
        <v>0</v>
      </c>
      <c r="K97" s="107"/>
      <c r="M97" t="s">
        <v>2453</v>
      </c>
      <c r="N97" t="s">
        <v>461</v>
      </c>
      <c r="O97" t="s">
        <v>10</v>
      </c>
      <c r="P97" t="s">
        <v>2895</v>
      </c>
      <c r="Q97" t="s">
        <v>221</v>
      </c>
      <c r="R97">
        <v>0</v>
      </c>
      <c r="S97">
        <v>0</v>
      </c>
      <c r="T97">
        <v>0</v>
      </c>
      <c r="U97">
        <v>0</v>
      </c>
      <c r="V97">
        <v>0</v>
      </c>
    </row>
    <row r="98" spans="1:22" x14ac:dyDescent="0.2">
      <c r="A98" s="99" t="s">
        <v>1506</v>
      </c>
      <c r="B98" s="103" t="s">
        <v>463</v>
      </c>
      <c r="C98" s="104" t="s">
        <v>10</v>
      </c>
      <c r="D98" s="104" t="s">
        <v>2895</v>
      </c>
      <c r="E98" s="104" t="s">
        <v>221</v>
      </c>
      <c r="F98" s="105">
        <f>VLOOKUP(A98,'Original vs Adjsuted Budget'!$B$2:$H$1100,7,FALSE)</f>
        <v>8484</v>
      </c>
      <c r="G98" s="105">
        <v>8980</v>
      </c>
      <c r="H98" s="105">
        <f>VLOOKUP($A98,'[14]2014 TB'!$A$1:$H$1482,5,FALSE)</f>
        <v>4200</v>
      </c>
      <c r="I98" s="105">
        <f>VLOOKUP($A98,'[14]2014 TB'!$A$1:$H$1482,6,FALSE)</f>
        <v>0</v>
      </c>
      <c r="J98" s="106">
        <f t="shared" si="3"/>
        <v>4200</v>
      </c>
      <c r="K98" s="107"/>
      <c r="M98" t="s">
        <v>1506</v>
      </c>
      <c r="N98" t="s">
        <v>463</v>
      </c>
      <c r="O98" t="s">
        <v>10</v>
      </c>
      <c r="P98" t="s">
        <v>2895</v>
      </c>
      <c r="Q98" t="s">
        <v>221</v>
      </c>
      <c r="R98">
        <v>8980</v>
      </c>
      <c r="S98">
        <v>0</v>
      </c>
      <c r="T98">
        <v>4200</v>
      </c>
      <c r="U98">
        <v>0</v>
      </c>
      <c r="V98">
        <v>4200</v>
      </c>
    </row>
    <row r="99" spans="1:22" ht="15" thickBot="1" x14ac:dyDescent="0.25">
      <c r="A99" s="99"/>
      <c r="B99" s="154" t="s">
        <v>3129</v>
      </c>
      <c r="C99" s="155"/>
      <c r="D99" s="155"/>
      <c r="E99" s="155"/>
      <c r="F99" s="108">
        <f>SUM(F75:F98)</f>
        <v>51017.120000000003</v>
      </c>
      <c r="G99" s="108">
        <f>SUM(G75:G98)</f>
        <v>55680</v>
      </c>
      <c r="H99" s="108">
        <f>SUM(H75:H98)</f>
        <v>25256</v>
      </c>
      <c r="I99" s="108">
        <f>SUM(I75:I98)</f>
        <v>0</v>
      </c>
      <c r="J99" s="108">
        <f>SUM(J75:J98)</f>
        <v>25256</v>
      </c>
      <c r="K99" s="107"/>
      <c r="N99" t="s">
        <v>3129</v>
      </c>
      <c r="R99">
        <v>55680</v>
      </c>
      <c r="S99">
        <v>0</v>
      </c>
      <c r="T99">
        <v>25256</v>
      </c>
      <c r="U99">
        <v>0</v>
      </c>
      <c r="V99">
        <v>25256</v>
      </c>
    </row>
    <row r="100" spans="1:22" ht="15" thickTop="1" x14ac:dyDescent="0.2">
      <c r="A100" s="99"/>
      <c r="B100" s="103"/>
      <c r="C100" s="104"/>
      <c r="D100" s="104"/>
      <c r="E100" s="104"/>
      <c r="F100" s="105"/>
      <c r="G100" s="105"/>
      <c r="H100" s="105"/>
      <c r="I100" s="105"/>
      <c r="J100" s="106"/>
      <c r="K100" s="107"/>
    </row>
    <row r="101" spans="1:22" x14ac:dyDescent="0.2">
      <c r="A101" s="99" t="s">
        <v>2185</v>
      </c>
      <c r="B101" s="103" t="s">
        <v>442</v>
      </c>
      <c r="C101" s="104" t="s">
        <v>11</v>
      </c>
      <c r="D101" s="104" t="s">
        <v>482</v>
      </c>
      <c r="E101" s="104" t="s">
        <v>2982</v>
      </c>
      <c r="F101" s="105">
        <f>VLOOKUP(A101,'Original vs Adjsuted Budget'!$B$2:$H$1100,7,FALSE)</f>
        <v>0</v>
      </c>
      <c r="G101" s="105">
        <v>0</v>
      </c>
      <c r="H101" s="105">
        <f>VLOOKUP($A101,'[14]2014 TB'!$A$1:$H$1482,5,FALSE)</f>
        <v>0</v>
      </c>
      <c r="I101" s="105">
        <f>VLOOKUP($A101,'[14]2014 TB'!$A$1:$H$1482,6,FALSE)</f>
        <v>0</v>
      </c>
      <c r="J101" s="106">
        <f t="shared" ref="J101:J105" si="4">H101+I101</f>
        <v>0</v>
      </c>
      <c r="K101" s="107"/>
      <c r="M101" t="s">
        <v>2185</v>
      </c>
      <c r="N101" t="s">
        <v>442</v>
      </c>
      <c r="O101" t="s">
        <v>11</v>
      </c>
      <c r="P101" t="s">
        <v>482</v>
      </c>
      <c r="Q101" t="s">
        <v>2982</v>
      </c>
      <c r="R101">
        <v>0</v>
      </c>
      <c r="S101">
        <v>0</v>
      </c>
      <c r="T101">
        <v>0</v>
      </c>
      <c r="U101">
        <v>0</v>
      </c>
      <c r="V101">
        <v>0</v>
      </c>
    </row>
    <row r="102" spans="1:22" x14ac:dyDescent="0.2">
      <c r="A102" s="99" t="s">
        <v>1307</v>
      </c>
      <c r="B102" s="103" t="s">
        <v>8</v>
      </c>
      <c r="C102" s="104" t="s">
        <v>11</v>
      </c>
      <c r="D102" s="104" t="s">
        <v>2895</v>
      </c>
      <c r="E102" s="104" t="s">
        <v>222</v>
      </c>
      <c r="F102" s="105">
        <f>VLOOKUP(A102,'Original vs Adjsuted Budget'!$B$2:$H$1100,7,FALSE)</f>
        <v>118625.6716</v>
      </c>
      <c r="G102" s="105">
        <v>115150</v>
      </c>
      <c r="H102" s="105">
        <f>VLOOKUP($A102,'[14]2014 TB'!$A$1:$H$1482,5,FALSE)</f>
        <v>58725.58</v>
      </c>
      <c r="I102" s="105">
        <f>VLOOKUP($A102,'[14]2014 TB'!$A$1:$H$1482,6,FALSE)</f>
        <v>0</v>
      </c>
      <c r="J102" s="106">
        <f t="shared" si="4"/>
        <v>58725.58</v>
      </c>
      <c r="K102" s="107"/>
      <c r="M102" t="s">
        <v>1307</v>
      </c>
      <c r="N102" t="s">
        <v>8</v>
      </c>
      <c r="O102" t="s">
        <v>11</v>
      </c>
      <c r="P102" t="s">
        <v>2895</v>
      </c>
      <c r="Q102" t="s">
        <v>222</v>
      </c>
      <c r="R102">
        <v>115150</v>
      </c>
      <c r="S102">
        <v>0</v>
      </c>
      <c r="T102">
        <v>58725.58</v>
      </c>
      <c r="U102">
        <v>0</v>
      </c>
      <c r="V102">
        <v>58725.58</v>
      </c>
    </row>
    <row r="103" spans="1:22" x14ac:dyDescent="0.2">
      <c r="A103" s="99" t="s">
        <v>1356</v>
      </c>
      <c r="B103" s="103" t="s">
        <v>18</v>
      </c>
      <c r="C103" s="104" t="s">
        <v>11</v>
      </c>
      <c r="D103" s="104" t="s">
        <v>2895</v>
      </c>
      <c r="E103" s="104" t="s">
        <v>222</v>
      </c>
      <c r="F103" s="105">
        <f>VLOOKUP(A103,'Original vs Adjsuted Budget'!$B$2:$H$1100,7,FALSE)</f>
        <v>52676.853000000003</v>
      </c>
      <c r="G103" s="105">
        <v>59000</v>
      </c>
      <c r="H103" s="105">
        <f>VLOOKUP($A103,'[14]2014 TB'!$A$1:$H$1482,5,FALSE)</f>
        <v>26077.65</v>
      </c>
      <c r="I103" s="105">
        <f>VLOOKUP($A103,'[14]2014 TB'!$A$1:$H$1482,6,FALSE)</f>
        <v>0</v>
      </c>
      <c r="J103" s="106">
        <f t="shared" si="4"/>
        <v>26077.65</v>
      </c>
      <c r="K103" s="107"/>
      <c r="M103" t="s">
        <v>1356</v>
      </c>
      <c r="N103" t="s">
        <v>18</v>
      </c>
      <c r="O103" t="s">
        <v>11</v>
      </c>
      <c r="P103" t="s">
        <v>2895</v>
      </c>
      <c r="Q103" t="s">
        <v>222</v>
      </c>
      <c r="R103">
        <v>59000</v>
      </c>
      <c r="S103">
        <v>0</v>
      </c>
      <c r="T103">
        <v>26077.65</v>
      </c>
      <c r="U103">
        <v>0</v>
      </c>
      <c r="V103">
        <v>26077.65</v>
      </c>
    </row>
    <row r="104" spans="1:22" x14ac:dyDescent="0.2">
      <c r="A104" s="99" t="s">
        <v>1401</v>
      </c>
      <c r="B104" s="103" t="s">
        <v>459</v>
      </c>
      <c r="C104" s="104" t="s">
        <v>11</v>
      </c>
      <c r="D104" s="104" t="s">
        <v>2895</v>
      </c>
      <c r="E104" s="104" t="s">
        <v>222</v>
      </c>
      <c r="F104" s="105">
        <f>VLOOKUP(A104,'Original vs Adjsuted Budget'!$B$2:$H$1100,7,FALSE)</f>
        <v>33240.11</v>
      </c>
      <c r="G104" s="105">
        <v>42750</v>
      </c>
      <c r="H104" s="105">
        <f>VLOOKUP($A104,'[14]2014 TB'!$A$1:$H$1482,5,FALSE)</f>
        <v>16455.5</v>
      </c>
      <c r="I104" s="105">
        <f>VLOOKUP($A104,'[14]2014 TB'!$A$1:$H$1482,6,FALSE)</f>
        <v>0</v>
      </c>
      <c r="J104" s="106">
        <f t="shared" si="4"/>
        <v>16455.5</v>
      </c>
      <c r="K104" s="107"/>
      <c r="M104" t="s">
        <v>1401</v>
      </c>
      <c r="N104" t="s">
        <v>459</v>
      </c>
      <c r="O104" t="s">
        <v>11</v>
      </c>
      <c r="P104" t="s">
        <v>2895</v>
      </c>
      <c r="Q104" t="s">
        <v>222</v>
      </c>
      <c r="R104">
        <v>42750</v>
      </c>
      <c r="S104">
        <v>0</v>
      </c>
      <c r="T104">
        <v>16455.5</v>
      </c>
      <c r="U104">
        <v>0</v>
      </c>
      <c r="V104">
        <v>16455.5</v>
      </c>
    </row>
    <row r="105" spans="1:22" x14ac:dyDescent="0.2">
      <c r="A105" s="99" t="s">
        <v>1448</v>
      </c>
      <c r="B105" s="103" t="s">
        <v>461</v>
      </c>
      <c r="C105" s="104" t="s">
        <v>11</v>
      </c>
      <c r="D105" s="104" t="s">
        <v>2895</v>
      </c>
      <c r="E105" s="104" t="s">
        <v>222</v>
      </c>
      <c r="F105" s="105">
        <f>VLOOKUP(A105,'Original vs Adjsuted Budget'!$B$2:$H$1100,7,FALSE)</f>
        <v>142502.6372</v>
      </c>
      <c r="G105" s="105">
        <v>80320</v>
      </c>
      <c r="H105" s="105">
        <f>VLOOKUP($A105,'[14]2014 TB'!$A$1:$H$1482,5,FALSE)</f>
        <v>70545.86</v>
      </c>
      <c r="I105" s="105">
        <f>VLOOKUP($A105,'[14]2014 TB'!$A$1:$H$1482,6,FALSE)</f>
        <v>0</v>
      </c>
      <c r="J105" s="106">
        <f t="shared" si="4"/>
        <v>70545.86</v>
      </c>
      <c r="K105" s="107"/>
      <c r="M105" t="s">
        <v>1448</v>
      </c>
      <c r="N105" t="s">
        <v>461</v>
      </c>
      <c r="O105" t="s">
        <v>11</v>
      </c>
      <c r="P105" t="s">
        <v>2895</v>
      </c>
      <c r="Q105" t="s">
        <v>222</v>
      </c>
      <c r="R105">
        <v>80320</v>
      </c>
      <c r="S105">
        <v>0</v>
      </c>
      <c r="T105">
        <v>70545.86</v>
      </c>
      <c r="U105">
        <v>0</v>
      </c>
      <c r="V105">
        <v>70545.86</v>
      </c>
    </row>
    <row r="106" spans="1:22" ht="15" thickBot="1" x14ac:dyDescent="0.25">
      <c r="A106" s="99"/>
      <c r="B106" s="154" t="s">
        <v>3130</v>
      </c>
      <c r="C106" s="155"/>
      <c r="D106" s="155"/>
      <c r="E106" s="155"/>
      <c r="F106" s="108">
        <f>SUM(F101:F105)</f>
        <v>347045.27179999999</v>
      </c>
      <c r="G106" s="108">
        <f>SUM(G101:G105)</f>
        <v>297220</v>
      </c>
      <c r="H106" s="108">
        <f>SUM(H101:H105)</f>
        <v>171804.59000000003</v>
      </c>
      <c r="I106" s="108">
        <f>SUM(I101:I105)</f>
        <v>0</v>
      </c>
      <c r="J106" s="108">
        <f>SUM(J101:J105)</f>
        <v>171804.59000000003</v>
      </c>
      <c r="K106" s="107"/>
      <c r="N106" t="s">
        <v>3130</v>
      </c>
      <c r="R106">
        <v>297220</v>
      </c>
      <c r="S106">
        <v>0</v>
      </c>
      <c r="T106">
        <v>171804.59000000003</v>
      </c>
      <c r="U106">
        <v>0</v>
      </c>
      <c r="V106">
        <v>171804.59000000003</v>
      </c>
    </row>
    <row r="107" spans="1:22" ht="15" thickTop="1" x14ac:dyDescent="0.2">
      <c r="A107" s="99"/>
      <c r="B107" s="103"/>
      <c r="C107" s="104"/>
      <c r="D107" s="104"/>
      <c r="E107" s="104"/>
      <c r="F107" s="105"/>
      <c r="G107" s="105"/>
      <c r="H107" s="105"/>
      <c r="I107" s="105"/>
      <c r="J107" s="106"/>
      <c r="K107" s="107"/>
    </row>
    <row r="108" spans="1:22" x14ac:dyDescent="0.2">
      <c r="A108" s="99" t="s">
        <v>850</v>
      </c>
      <c r="B108" s="103" t="s">
        <v>4</v>
      </c>
      <c r="C108" s="104" t="s">
        <v>12</v>
      </c>
      <c r="D108" s="104" t="s">
        <v>2895</v>
      </c>
      <c r="E108" s="104" t="s">
        <v>223</v>
      </c>
      <c r="F108" s="105">
        <f>VLOOKUP(A108,'Original vs Adjsuted Budget'!$B$2:$H$1100,7,FALSE)</f>
        <v>5138.88</v>
      </c>
      <c r="G108" s="105">
        <v>6380</v>
      </c>
      <c r="H108" s="105">
        <f>VLOOKUP($A108,'[14]2014 TB'!$A$1:$H$1482,5,FALSE)</f>
        <v>2544</v>
      </c>
      <c r="I108" s="105">
        <f>VLOOKUP($A108,'[14]2014 TB'!$A$1:$H$1482,6,FALSE)</f>
        <v>0</v>
      </c>
      <c r="J108" s="106">
        <f t="shared" ref="J108:J126" si="5">H108+I108</f>
        <v>2544</v>
      </c>
      <c r="K108" s="107"/>
      <c r="M108" t="s">
        <v>850</v>
      </c>
      <c r="N108" t="s">
        <v>4</v>
      </c>
      <c r="O108" t="s">
        <v>12</v>
      </c>
      <c r="P108" t="s">
        <v>2895</v>
      </c>
      <c r="Q108" t="s">
        <v>223</v>
      </c>
      <c r="R108">
        <v>6380</v>
      </c>
      <c r="S108">
        <v>0</v>
      </c>
      <c r="T108">
        <v>2544</v>
      </c>
      <c r="U108">
        <v>0</v>
      </c>
      <c r="V108">
        <v>2544</v>
      </c>
    </row>
    <row r="109" spans="1:22" x14ac:dyDescent="0.2">
      <c r="A109" s="99" t="s">
        <v>1805</v>
      </c>
      <c r="B109" s="103" t="s">
        <v>215</v>
      </c>
      <c r="C109" s="104" t="s">
        <v>12</v>
      </c>
      <c r="D109" s="104" t="s">
        <v>2895</v>
      </c>
      <c r="E109" s="104" t="s">
        <v>223</v>
      </c>
      <c r="F109" s="105">
        <f>VLOOKUP(A109,'Original vs Adjsuted Budget'!$B$2:$H$1100,7,FALSE)</f>
        <v>0</v>
      </c>
      <c r="G109" s="105">
        <v>0</v>
      </c>
      <c r="H109" s="105">
        <f>VLOOKUP($A109,'[14]2014 TB'!$A$1:$H$1482,5,FALSE)</f>
        <v>0</v>
      </c>
      <c r="I109" s="105">
        <f>VLOOKUP($A109,'[14]2014 TB'!$A$1:$H$1482,6,FALSE)</f>
        <v>0</v>
      </c>
      <c r="J109" s="106">
        <f t="shared" si="5"/>
        <v>0</v>
      </c>
      <c r="K109" s="107"/>
      <c r="M109" t="s">
        <v>1805</v>
      </c>
      <c r="N109" t="s">
        <v>215</v>
      </c>
      <c r="O109" t="s">
        <v>12</v>
      </c>
      <c r="P109" t="s">
        <v>2895</v>
      </c>
      <c r="Q109" t="s">
        <v>223</v>
      </c>
      <c r="R109">
        <v>0</v>
      </c>
      <c r="S109">
        <v>0</v>
      </c>
      <c r="T109">
        <v>0</v>
      </c>
      <c r="U109">
        <v>0</v>
      </c>
      <c r="V109">
        <v>0</v>
      </c>
    </row>
    <row r="110" spans="1:22" x14ac:dyDescent="0.2">
      <c r="A110" s="99" t="s">
        <v>1828</v>
      </c>
      <c r="B110" s="103" t="s">
        <v>218</v>
      </c>
      <c r="C110" s="104" t="s">
        <v>12</v>
      </c>
      <c r="D110" s="104" t="s">
        <v>474</v>
      </c>
      <c r="E110" s="104" t="s">
        <v>1829</v>
      </c>
      <c r="F110" s="105">
        <f>VLOOKUP(A110,'Original vs Adjsuted Budget'!$B$2:$H$1100,7,FALSE)</f>
        <v>0</v>
      </c>
      <c r="G110" s="105">
        <v>0</v>
      </c>
      <c r="H110" s="105">
        <f>VLOOKUP($A110,'[14]2014 TB'!$A$1:$H$1482,5,FALSE)</f>
        <v>0</v>
      </c>
      <c r="I110" s="105">
        <f>VLOOKUP($A110,'[14]2014 TB'!$A$1:$H$1482,6,FALSE)</f>
        <v>0</v>
      </c>
      <c r="J110" s="106">
        <f t="shared" si="5"/>
        <v>0</v>
      </c>
      <c r="K110" s="107"/>
      <c r="M110" t="s">
        <v>1828</v>
      </c>
      <c r="N110" t="s">
        <v>218</v>
      </c>
      <c r="O110" t="s">
        <v>12</v>
      </c>
      <c r="P110" t="s">
        <v>474</v>
      </c>
      <c r="Q110" t="s">
        <v>1829</v>
      </c>
      <c r="R110">
        <v>0</v>
      </c>
      <c r="S110">
        <v>0</v>
      </c>
      <c r="T110">
        <v>0</v>
      </c>
      <c r="U110">
        <v>0</v>
      </c>
      <c r="V110">
        <v>0</v>
      </c>
    </row>
    <row r="111" spans="1:22" x14ac:dyDescent="0.2">
      <c r="A111" s="99" t="s">
        <v>911</v>
      </c>
      <c r="B111" s="103" t="s">
        <v>218</v>
      </c>
      <c r="C111" s="104" t="s">
        <v>12</v>
      </c>
      <c r="D111" s="104" t="s">
        <v>476</v>
      </c>
      <c r="E111" s="104" t="s">
        <v>2918</v>
      </c>
      <c r="F111" s="105">
        <f>VLOOKUP(A111,'Original vs Adjsuted Budget'!$B$2:$H$1100,7,FALSE)</f>
        <v>5793.36</v>
      </c>
      <c r="G111" s="105">
        <v>6600</v>
      </c>
      <c r="H111" s="105">
        <f>VLOOKUP($A111,'[14]2014 TB'!$A$1:$H$1482,5,FALSE)</f>
        <v>2868</v>
      </c>
      <c r="I111" s="105">
        <f>VLOOKUP($A111,'[14]2014 TB'!$A$1:$H$1482,6,FALSE)</f>
        <v>0</v>
      </c>
      <c r="J111" s="106">
        <f t="shared" si="5"/>
        <v>2868</v>
      </c>
      <c r="K111" s="107"/>
      <c r="M111" t="s">
        <v>911</v>
      </c>
      <c r="N111" t="s">
        <v>218</v>
      </c>
      <c r="O111" t="s">
        <v>12</v>
      </c>
      <c r="P111" t="s">
        <v>476</v>
      </c>
      <c r="Q111" t="s">
        <v>2918</v>
      </c>
      <c r="R111">
        <v>6600</v>
      </c>
      <c r="S111">
        <v>0</v>
      </c>
      <c r="T111">
        <v>2868</v>
      </c>
      <c r="U111">
        <v>0</v>
      </c>
      <c r="V111">
        <v>2868</v>
      </c>
    </row>
    <row r="112" spans="1:22" x14ac:dyDescent="0.2">
      <c r="A112" s="99" t="s">
        <v>1831</v>
      </c>
      <c r="B112" s="103" t="s">
        <v>218</v>
      </c>
      <c r="C112" s="104" t="s">
        <v>12</v>
      </c>
      <c r="D112" s="104" t="s">
        <v>478</v>
      </c>
      <c r="E112" s="104" t="s">
        <v>1832</v>
      </c>
      <c r="F112" s="105">
        <f>VLOOKUP(A112,'Original vs Adjsuted Budget'!$B$2:$H$1100,7,FALSE)</f>
        <v>0</v>
      </c>
      <c r="G112" s="105">
        <v>0</v>
      </c>
      <c r="H112" s="105">
        <f>VLOOKUP($A112,'[14]2014 TB'!$A$1:$H$1482,5,FALSE)</f>
        <v>0</v>
      </c>
      <c r="I112" s="105">
        <f>VLOOKUP($A112,'[14]2014 TB'!$A$1:$H$1482,6,FALSE)</f>
        <v>0</v>
      </c>
      <c r="J112" s="106">
        <f t="shared" si="5"/>
        <v>0</v>
      </c>
      <c r="K112" s="107"/>
      <c r="M112" t="s">
        <v>1831</v>
      </c>
      <c r="N112" t="s">
        <v>218</v>
      </c>
      <c r="O112" t="s">
        <v>12</v>
      </c>
      <c r="P112" t="s">
        <v>478</v>
      </c>
      <c r="Q112" t="s">
        <v>1832</v>
      </c>
      <c r="R112">
        <v>0</v>
      </c>
      <c r="S112">
        <v>0</v>
      </c>
      <c r="T112">
        <v>0</v>
      </c>
      <c r="U112">
        <v>0</v>
      </c>
      <c r="V112">
        <v>0</v>
      </c>
    </row>
    <row r="113" spans="1:22" x14ac:dyDescent="0.2">
      <c r="A113" s="99" t="s">
        <v>981</v>
      </c>
      <c r="B113" s="103" t="s">
        <v>426</v>
      </c>
      <c r="C113" s="104" t="s">
        <v>12</v>
      </c>
      <c r="D113" s="104" t="s">
        <v>2895</v>
      </c>
      <c r="E113" s="104" t="s">
        <v>223</v>
      </c>
      <c r="F113" s="105">
        <f>VLOOKUP(A113,'Original vs Adjsuted Budget'!$B$2:$H$1100,7,FALSE)</f>
        <v>2896.68</v>
      </c>
      <c r="G113" s="105">
        <v>0</v>
      </c>
      <c r="H113" s="105">
        <f>VLOOKUP($A113,'[14]2014 TB'!$A$1:$H$1482,5,FALSE)</f>
        <v>1434</v>
      </c>
      <c r="I113" s="105">
        <f>VLOOKUP($A113,'[14]2014 TB'!$A$1:$H$1482,6,FALSE)</f>
        <v>0</v>
      </c>
      <c r="J113" s="106">
        <f t="shared" si="5"/>
        <v>1434</v>
      </c>
      <c r="K113" s="107"/>
      <c r="M113" t="s">
        <v>981</v>
      </c>
      <c r="N113" t="s">
        <v>426</v>
      </c>
      <c r="O113" t="s">
        <v>12</v>
      </c>
      <c r="P113" t="s">
        <v>2895</v>
      </c>
      <c r="Q113" t="s">
        <v>223</v>
      </c>
      <c r="R113">
        <v>0</v>
      </c>
      <c r="S113">
        <v>0</v>
      </c>
      <c r="T113">
        <v>1434</v>
      </c>
      <c r="U113">
        <v>0</v>
      </c>
      <c r="V113">
        <v>1434</v>
      </c>
    </row>
    <row r="114" spans="1:22" x14ac:dyDescent="0.2">
      <c r="A114" s="99" t="s">
        <v>1968</v>
      </c>
      <c r="B114" s="103" t="s">
        <v>428</v>
      </c>
      <c r="C114" s="104" t="s">
        <v>12</v>
      </c>
      <c r="D114" s="104" t="s">
        <v>2895</v>
      </c>
      <c r="E114" s="104" t="s">
        <v>223</v>
      </c>
      <c r="F114" s="105">
        <f>VLOOKUP(A114,'Original vs Adjsuted Budget'!$B$2:$H$1100,7,FALSE)</f>
        <v>0</v>
      </c>
      <c r="G114" s="105">
        <v>0</v>
      </c>
      <c r="H114" s="105">
        <f>VLOOKUP($A114,'[14]2014 TB'!$A$1:$H$1482,5,FALSE)</f>
        <v>0</v>
      </c>
      <c r="I114" s="105">
        <f>VLOOKUP($A114,'[14]2014 TB'!$A$1:$H$1482,6,FALSE)</f>
        <v>0</v>
      </c>
      <c r="J114" s="106">
        <f t="shared" si="5"/>
        <v>0</v>
      </c>
      <c r="K114" s="107"/>
      <c r="M114" t="s">
        <v>1968</v>
      </c>
      <c r="N114" t="s">
        <v>428</v>
      </c>
      <c r="O114" t="s">
        <v>12</v>
      </c>
      <c r="P114" t="s">
        <v>2895</v>
      </c>
      <c r="Q114" t="s">
        <v>223</v>
      </c>
      <c r="R114">
        <v>0</v>
      </c>
      <c r="S114">
        <v>0</v>
      </c>
      <c r="T114">
        <v>0</v>
      </c>
      <c r="U114">
        <v>0</v>
      </c>
      <c r="V114">
        <v>0</v>
      </c>
    </row>
    <row r="115" spans="1:22" x14ac:dyDescent="0.2">
      <c r="A115" s="99" t="s">
        <v>2024</v>
      </c>
      <c r="B115" s="103" t="s">
        <v>432</v>
      </c>
      <c r="C115" s="104" t="s">
        <v>12</v>
      </c>
      <c r="D115" s="104" t="s">
        <v>466</v>
      </c>
      <c r="E115" s="104" t="s">
        <v>2025</v>
      </c>
      <c r="F115" s="105">
        <f>VLOOKUP(A115,'Original vs Adjsuted Budget'!$B$2:$H$1100,7,FALSE)</f>
        <v>0</v>
      </c>
      <c r="G115" s="105">
        <v>0</v>
      </c>
      <c r="H115" s="105">
        <f>VLOOKUP($A115,'[14]2014 TB'!$A$1:$H$1482,5,FALSE)</f>
        <v>0</v>
      </c>
      <c r="I115" s="105">
        <f>VLOOKUP($A115,'[14]2014 TB'!$A$1:$H$1482,6,FALSE)</f>
        <v>0</v>
      </c>
      <c r="J115" s="106">
        <f t="shared" si="5"/>
        <v>0</v>
      </c>
      <c r="K115" s="107"/>
      <c r="M115" t="s">
        <v>2024</v>
      </c>
      <c r="N115" t="s">
        <v>432</v>
      </c>
      <c r="O115" t="s">
        <v>12</v>
      </c>
      <c r="P115" t="s">
        <v>466</v>
      </c>
      <c r="Q115" t="s">
        <v>2025</v>
      </c>
      <c r="R115">
        <v>0</v>
      </c>
      <c r="S115">
        <v>0</v>
      </c>
      <c r="T115">
        <v>0</v>
      </c>
      <c r="U115">
        <v>0</v>
      </c>
      <c r="V115">
        <v>0</v>
      </c>
    </row>
    <row r="116" spans="1:22" x14ac:dyDescent="0.2">
      <c r="A116" s="99" t="s">
        <v>2026</v>
      </c>
      <c r="B116" s="103" t="s">
        <v>432</v>
      </c>
      <c r="C116" s="104" t="s">
        <v>12</v>
      </c>
      <c r="D116" s="104" t="s">
        <v>468</v>
      </c>
      <c r="E116" s="104" t="s">
        <v>2027</v>
      </c>
      <c r="F116" s="105">
        <f>VLOOKUP(A116,'Original vs Adjsuted Budget'!$B$2:$H$1100,7,FALSE)</f>
        <v>0</v>
      </c>
      <c r="G116" s="105">
        <v>0</v>
      </c>
      <c r="H116" s="105">
        <f>VLOOKUP($A116,'[14]2014 TB'!$A$1:$H$1482,5,FALSE)</f>
        <v>0</v>
      </c>
      <c r="I116" s="105">
        <f>VLOOKUP($A116,'[14]2014 TB'!$A$1:$H$1482,6,FALSE)</f>
        <v>0</v>
      </c>
      <c r="J116" s="106">
        <f t="shared" si="5"/>
        <v>0</v>
      </c>
      <c r="K116" s="107"/>
      <c r="M116" t="s">
        <v>2026</v>
      </c>
      <c r="N116" t="s">
        <v>432</v>
      </c>
      <c r="O116" t="s">
        <v>12</v>
      </c>
      <c r="P116" t="s">
        <v>468</v>
      </c>
      <c r="Q116" t="s">
        <v>2027</v>
      </c>
      <c r="R116">
        <v>0</v>
      </c>
      <c r="S116">
        <v>0</v>
      </c>
      <c r="T116">
        <v>0</v>
      </c>
      <c r="U116">
        <v>0</v>
      </c>
      <c r="V116">
        <v>0</v>
      </c>
    </row>
    <row r="117" spans="1:22" x14ac:dyDescent="0.2">
      <c r="A117" s="99" t="s">
        <v>2028</v>
      </c>
      <c r="B117" s="103" t="s">
        <v>432</v>
      </c>
      <c r="C117" s="104" t="s">
        <v>12</v>
      </c>
      <c r="D117" s="104" t="s">
        <v>470</v>
      </c>
      <c r="E117" s="104" t="s">
        <v>2029</v>
      </c>
      <c r="F117" s="105">
        <f>VLOOKUP(A117,'Original vs Adjsuted Budget'!$B$2:$H$1100,7,FALSE)</f>
        <v>0</v>
      </c>
      <c r="G117" s="105">
        <v>0</v>
      </c>
      <c r="H117" s="105">
        <f>VLOOKUP($A117,'[14]2014 TB'!$A$1:$H$1482,5,FALSE)</f>
        <v>0</v>
      </c>
      <c r="I117" s="105">
        <f>VLOOKUP($A117,'[14]2014 TB'!$A$1:$H$1482,6,FALSE)</f>
        <v>0</v>
      </c>
      <c r="J117" s="106">
        <f t="shared" si="5"/>
        <v>0</v>
      </c>
      <c r="K117" s="107"/>
      <c r="M117" t="s">
        <v>2028</v>
      </c>
      <c r="N117" t="s">
        <v>432</v>
      </c>
      <c r="O117" t="s">
        <v>12</v>
      </c>
      <c r="P117" t="s">
        <v>470</v>
      </c>
      <c r="Q117" t="s">
        <v>2029</v>
      </c>
      <c r="R117">
        <v>0</v>
      </c>
      <c r="S117">
        <v>0</v>
      </c>
      <c r="T117">
        <v>0</v>
      </c>
      <c r="U117">
        <v>0</v>
      </c>
      <c r="V117">
        <v>0</v>
      </c>
    </row>
    <row r="118" spans="1:22" x14ac:dyDescent="0.2">
      <c r="A118" s="99" t="s">
        <v>1047</v>
      </c>
      <c r="B118" s="103" t="s">
        <v>432</v>
      </c>
      <c r="C118" s="104" t="s">
        <v>12</v>
      </c>
      <c r="D118" s="104" t="s">
        <v>472</v>
      </c>
      <c r="E118" s="104" t="s">
        <v>1631</v>
      </c>
      <c r="F118" s="105">
        <f>VLOOKUP(A118,'Original vs Adjsuted Budget'!$B$2:$H$1100,7,FALSE)</f>
        <v>36334.204599999997</v>
      </c>
      <c r="G118" s="105">
        <v>860</v>
      </c>
      <c r="H118" s="105">
        <f>VLOOKUP($A118,'[14]2014 TB'!$A$1:$H$1482,5,FALSE)</f>
        <v>17987.23</v>
      </c>
      <c r="I118" s="105">
        <f>VLOOKUP($A118,'[14]2014 TB'!$A$1:$H$1482,6,FALSE)</f>
        <v>0</v>
      </c>
      <c r="J118" s="106">
        <f t="shared" si="5"/>
        <v>17987.23</v>
      </c>
      <c r="K118" s="107"/>
      <c r="M118" t="s">
        <v>1047</v>
      </c>
      <c r="N118" t="s">
        <v>432</v>
      </c>
      <c r="O118" t="s">
        <v>12</v>
      </c>
      <c r="P118" t="s">
        <v>472</v>
      </c>
      <c r="Q118" t="s">
        <v>1631</v>
      </c>
      <c r="R118">
        <v>860</v>
      </c>
      <c r="S118">
        <v>0</v>
      </c>
      <c r="T118">
        <v>17987.23</v>
      </c>
      <c r="U118">
        <v>0</v>
      </c>
      <c r="V118">
        <v>17987.23</v>
      </c>
    </row>
    <row r="119" spans="1:22" x14ac:dyDescent="0.2">
      <c r="A119" s="99" t="s">
        <v>1122</v>
      </c>
      <c r="B119" s="103" t="s">
        <v>434</v>
      </c>
      <c r="C119" s="104" t="s">
        <v>12</v>
      </c>
      <c r="D119" s="104" t="s">
        <v>2895</v>
      </c>
      <c r="E119" s="104" t="s">
        <v>223</v>
      </c>
      <c r="F119" s="105">
        <f>VLOOKUP(A119,'Original vs Adjsuted Budget'!$B$2:$H$1100,7,FALSE)</f>
        <v>5793.36</v>
      </c>
      <c r="G119" s="105">
        <v>6600</v>
      </c>
      <c r="H119" s="105">
        <f>VLOOKUP($A119,'[14]2014 TB'!$A$1:$H$1482,5,FALSE)</f>
        <v>2868</v>
      </c>
      <c r="I119" s="105">
        <f>VLOOKUP($A119,'[14]2014 TB'!$A$1:$H$1482,6,FALSE)</f>
        <v>0</v>
      </c>
      <c r="J119" s="106">
        <f t="shared" si="5"/>
        <v>2868</v>
      </c>
      <c r="K119" s="107"/>
      <c r="M119" t="s">
        <v>1122</v>
      </c>
      <c r="N119" t="s">
        <v>434</v>
      </c>
      <c r="O119" t="s">
        <v>12</v>
      </c>
      <c r="P119" t="s">
        <v>2895</v>
      </c>
      <c r="Q119" t="s">
        <v>223</v>
      </c>
      <c r="R119">
        <v>6600</v>
      </c>
      <c r="S119">
        <v>0</v>
      </c>
      <c r="T119">
        <v>2868</v>
      </c>
      <c r="U119">
        <v>0</v>
      </c>
      <c r="V119">
        <v>2868</v>
      </c>
    </row>
    <row r="120" spans="1:22" x14ac:dyDescent="0.2">
      <c r="A120" s="99" t="s">
        <v>2187</v>
      </c>
      <c r="B120" s="103" t="s">
        <v>442</v>
      </c>
      <c r="C120" s="104" t="s">
        <v>12</v>
      </c>
      <c r="D120" s="104" t="s">
        <v>480</v>
      </c>
      <c r="E120" s="104" t="s">
        <v>2188</v>
      </c>
      <c r="F120" s="105">
        <f>VLOOKUP(A120,'Original vs Adjsuted Budget'!$B$2:$H$1100,7,FALSE)</f>
        <v>0</v>
      </c>
      <c r="G120" s="105">
        <v>0</v>
      </c>
      <c r="H120" s="105">
        <f>VLOOKUP($A120,'[14]2014 TB'!$A$1:$H$1482,5,FALSE)</f>
        <v>0</v>
      </c>
      <c r="I120" s="105">
        <f>VLOOKUP($A120,'[14]2014 TB'!$A$1:$H$1482,6,FALSE)</f>
        <v>0</v>
      </c>
      <c r="J120" s="106">
        <f t="shared" si="5"/>
        <v>0</v>
      </c>
      <c r="K120" s="107"/>
      <c r="M120" t="s">
        <v>2187</v>
      </c>
      <c r="N120" t="s">
        <v>442</v>
      </c>
      <c r="O120" t="s">
        <v>12</v>
      </c>
      <c r="P120" t="s">
        <v>480</v>
      </c>
      <c r="Q120" t="s">
        <v>2188</v>
      </c>
      <c r="R120">
        <v>0</v>
      </c>
      <c r="S120">
        <v>0</v>
      </c>
      <c r="T120">
        <v>0</v>
      </c>
      <c r="U120">
        <v>0</v>
      </c>
      <c r="V120">
        <v>0</v>
      </c>
    </row>
    <row r="121" spans="1:22" x14ac:dyDescent="0.2">
      <c r="A121" s="99" t="s">
        <v>1230</v>
      </c>
      <c r="B121" s="103" t="s">
        <v>446</v>
      </c>
      <c r="C121" s="104" t="s">
        <v>12</v>
      </c>
      <c r="D121" s="104" t="s">
        <v>2895</v>
      </c>
      <c r="E121" s="104" t="s">
        <v>223</v>
      </c>
      <c r="F121" s="105">
        <f>VLOOKUP(A121,'Original vs Adjsuted Budget'!$B$2:$H$1100,7,FALSE)</f>
        <v>2100.5171999999998</v>
      </c>
      <c r="G121" s="105">
        <v>2440</v>
      </c>
      <c r="H121" s="105">
        <f>VLOOKUP($A121,'[14]2014 TB'!$A$1:$H$1482,5,FALSE)</f>
        <v>1039.8599999999999</v>
      </c>
      <c r="I121" s="105">
        <f>VLOOKUP($A121,'[14]2014 TB'!$A$1:$H$1482,6,FALSE)</f>
        <v>0</v>
      </c>
      <c r="J121" s="106">
        <f t="shared" si="5"/>
        <v>1039.8599999999999</v>
      </c>
      <c r="K121" s="107"/>
      <c r="M121" t="s">
        <v>1230</v>
      </c>
      <c r="N121" t="s">
        <v>446</v>
      </c>
      <c r="O121" t="s">
        <v>12</v>
      </c>
      <c r="P121" t="s">
        <v>2895</v>
      </c>
      <c r="Q121" t="s">
        <v>223</v>
      </c>
      <c r="R121">
        <v>2440</v>
      </c>
      <c r="S121">
        <v>0</v>
      </c>
      <c r="T121">
        <v>1039.8599999999999</v>
      </c>
      <c r="U121">
        <v>0</v>
      </c>
      <c r="V121">
        <v>1039.8599999999999</v>
      </c>
    </row>
    <row r="122" spans="1:22" x14ac:dyDescent="0.2">
      <c r="A122" s="99" t="s">
        <v>1270</v>
      </c>
      <c r="B122" s="103" t="s">
        <v>452</v>
      </c>
      <c r="C122" s="104" t="s">
        <v>12</v>
      </c>
      <c r="D122" s="104" t="s">
        <v>490</v>
      </c>
      <c r="E122" s="104" t="s">
        <v>3003</v>
      </c>
      <c r="F122" s="105">
        <f>VLOOKUP(A122,'Original vs Adjsuted Budget'!$B$2:$H$1100,7,FALSE)</f>
        <v>1929.0192000000002</v>
      </c>
      <c r="G122" s="105">
        <v>2200</v>
      </c>
      <c r="H122" s="105">
        <f>VLOOKUP($A122,'[14]2014 TB'!$A$1:$H$1482,5,FALSE)</f>
        <v>954.96</v>
      </c>
      <c r="I122" s="105">
        <f>VLOOKUP($A122,'[14]2014 TB'!$A$1:$H$1482,6,FALSE)</f>
        <v>0</v>
      </c>
      <c r="J122" s="106">
        <f t="shared" si="5"/>
        <v>954.96</v>
      </c>
      <c r="K122" s="107"/>
      <c r="M122" t="s">
        <v>1270</v>
      </c>
      <c r="N122" t="s">
        <v>452</v>
      </c>
      <c r="O122" t="s">
        <v>12</v>
      </c>
      <c r="P122" t="s">
        <v>490</v>
      </c>
      <c r="Q122" t="s">
        <v>3003</v>
      </c>
      <c r="R122">
        <v>2200</v>
      </c>
      <c r="S122">
        <v>0</v>
      </c>
      <c r="T122">
        <v>954.96</v>
      </c>
      <c r="U122">
        <v>0</v>
      </c>
      <c r="V122">
        <v>954.96</v>
      </c>
    </row>
    <row r="123" spans="1:22" x14ac:dyDescent="0.2">
      <c r="A123" s="99" t="s">
        <v>2284</v>
      </c>
      <c r="B123" s="103" t="s">
        <v>452</v>
      </c>
      <c r="C123" s="104" t="s">
        <v>12</v>
      </c>
      <c r="D123" s="104" t="s">
        <v>492</v>
      </c>
      <c r="E123" s="104" t="s">
        <v>2285</v>
      </c>
      <c r="F123" s="105">
        <f>VLOOKUP(A123,'Original vs Adjsuted Budget'!$B$2:$H$1100,7,FALSE)</f>
        <v>0</v>
      </c>
      <c r="G123" s="105">
        <v>0</v>
      </c>
      <c r="H123" s="105">
        <f>VLOOKUP($A123,'[14]2014 TB'!$A$1:$H$1482,5,FALSE)</f>
        <v>0</v>
      </c>
      <c r="I123" s="105">
        <f>VLOOKUP($A123,'[14]2014 TB'!$A$1:$H$1482,6,FALSE)</f>
        <v>0</v>
      </c>
      <c r="J123" s="106">
        <f t="shared" si="5"/>
        <v>0</v>
      </c>
      <c r="K123" s="107"/>
      <c r="M123" t="s">
        <v>2284</v>
      </c>
      <c r="N123" t="s">
        <v>452</v>
      </c>
      <c r="O123" t="s">
        <v>12</v>
      </c>
      <c r="P123" t="s">
        <v>492</v>
      </c>
      <c r="Q123" t="s">
        <v>2285</v>
      </c>
      <c r="R123">
        <v>0</v>
      </c>
      <c r="S123">
        <v>0</v>
      </c>
      <c r="T123">
        <v>0</v>
      </c>
      <c r="U123">
        <v>0</v>
      </c>
      <c r="V123">
        <v>0</v>
      </c>
    </row>
    <row r="124" spans="1:22" x14ac:dyDescent="0.2">
      <c r="A124" s="99" t="s">
        <v>1357</v>
      </c>
      <c r="B124" s="103" t="s">
        <v>18</v>
      </c>
      <c r="C124" s="104" t="s">
        <v>12</v>
      </c>
      <c r="D124" s="104" t="s">
        <v>2895</v>
      </c>
      <c r="E124" s="104" t="s">
        <v>223</v>
      </c>
      <c r="F124" s="105">
        <f>VLOOKUP(A124,'Original vs Adjsuted Budget'!$B$2:$H$1100,7,FALSE)</f>
        <v>1929.0192000000002</v>
      </c>
      <c r="G124" s="105">
        <v>2200</v>
      </c>
      <c r="H124" s="105">
        <f>VLOOKUP($A124,'[14]2014 TB'!$A$1:$H$1482,5,FALSE)</f>
        <v>954.96</v>
      </c>
      <c r="I124" s="105">
        <f>VLOOKUP($A124,'[14]2014 TB'!$A$1:$H$1482,6,FALSE)</f>
        <v>0</v>
      </c>
      <c r="J124" s="106">
        <f t="shared" si="5"/>
        <v>954.96</v>
      </c>
      <c r="K124" s="107"/>
      <c r="M124" t="s">
        <v>1357</v>
      </c>
      <c r="N124" t="s">
        <v>18</v>
      </c>
      <c r="O124" t="s">
        <v>12</v>
      </c>
      <c r="P124" t="s">
        <v>2895</v>
      </c>
      <c r="Q124" t="s">
        <v>223</v>
      </c>
      <c r="R124">
        <v>2200</v>
      </c>
      <c r="S124">
        <v>0</v>
      </c>
      <c r="T124">
        <v>954.96</v>
      </c>
      <c r="U124">
        <v>0</v>
      </c>
      <c r="V124">
        <v>954.96</v>
      </c>
    </row>
    <row r="125" spans="1:22" x14ac:dyDescent="0.2">
      <c r="A125" s="99" t="s">
        <v>1402</v>
      </c>
      <c r="B125" s="103" t="s">
        <v>459</v>
      </c>
      <c r="C125" s="104" t="s">
        <v>12</v>
      </c>
      <c r="D125" s="104" t="s">
        <v>2895</v>
      </c>
      <c r="E125" s="104" t="s">
        <v>223</v>
      </c>
      <c r="F125" s="105">
        <f>VLOOKUP(A125,'Original vs Adjsuted Budget'!$B$2:$H$1100,7,FALSE)</f>
        <v>5793.36</v>
      </c>
      <c r="G125" s="105">
        <v>6600</v>
      </c>
      <c r="H125" s="105">
        <f>VLOOKUP($A125,'[14]2014 TB'!$A$1:$H$1482,5,FALSE)</f>
        <v>2868</v>
      </c>
      <c r="I125" s="105">
        <f>VLOOKUP($A125,'[14]2014 TB'!$A$1:$H$1482,6,FALSE)</f>
        <v>0</v>
      </c>
      <c r="J125" s="106">
        <f t="shared" si="5"/>
        <v>2868</v>
      </c>
      <c r="K125" s="107"/>
      <c r="M125" t="s">
        <v>1402</v>
      </c>
      <c r="N125" t="s">
        <v>459</v>
      </c>
      <c r="O125" t="s">
        <v>12</v>
      </c>
      <c r="P125" t="s">
        <v>2895</v>
      </c>
      <c r="Q125" t="s">
        <v>223</v>
      </c>
      <c r="R125">
        <v>6600</v>
      </c>
      <c r="S125">
        <v>0</v>
      </c>
      <c r="T125">
        <v>2868</v>
      </c>
      <c r="U125">
        <v>0</v>
      </c>
      <c r="V125">
        <v>2868</v>
      </c>
    </row>
    <row r="126" spans="1:22" x14ac:dyDescent="0.2">
      <c r="A126" s="99" t="s">
        <v>2454</v>
      </c>
      <c r="B126" s="103" t="s">
        <v>461</v>
      </c>
      <c r="C126" s="104" t="s">
        <v>12</v>
      </c>
      <c r="D126" s="104" t="s">
        <v>2895</v>
      </c>
      <c r="E126" s="104" t="s">
        <v>223</v>
      </c>
      <c r="F126" s="105">
        <f>VLOOKUP(A126,'Original vs Adjsuted Budget'!$B$2:$H$1100,7,FALSE)</f>
        <v>0</v>
      </c>
      <c r="G126" s="105">
        <v>0</v>
      </c>
      <c r="H126" s="105">
        <f>VLOOKUP($A126,'[14]2014 TB'!$A$1:$H$1482,5,FALSE)</f>
        <v>0</v>
      </c>
      <c r="I126" s="105">
        <f>VLOOKUP($A126,'[14]2014 TB'!$A$1:$H$1482,6,FALSE)</f>
        <v>0</v>
      </c>
      <c r="J126" s="106">
        <f t="shared" si="5"/>
        <v>0</v>
      </c>
      <c r="K126" s="107"/>
      <c r="M126" t="s">
        <v>2454</v>
      </c>
      <c r="N126" t="s">
        <v>461</v>
      </c>
      <c r="O126" t="s">
        <v>12</v>
      </c>
      <c r="P126" t="s">
        <v>2895</v>
      </c>
      <c r="Q126" t="s">
        <v>223</v>
      </c>
      <c r="R126">
        <v>0</v>
      </c>
      <c r="S126">
        <v>0</v>
      </c>
      <c r="T126">
        <v>0</v>
      </c>
      <c r="U126">
        <v>0</v>
      </c>
      <c r="V126">
        <v>0</v>
      </c>
    </row>
    <row r="127" spans="1:22" ht="15" thickBot="1" x14ac:dyDescent="0.25">
      <c r="A127" s="99"/>
      <c r="B127" s="154" t="s">
        <v>3131</v>
      </c>
      <c r="C127" s="155"/>
      <c r="D127" s="155"/>
      <c r="E127" s="155"/>
      <c r="F127" s="108">
        <f>SUM(F108:F126)</f>
        <v>67708.400200000004</v>
      </c>
      <c r="G127" s="108">
        <f>SUM(G108:G126)</f>
        <v>33880</v>
      </c>
      <c r="H127" s="108">
        <f>SUM(H108:H126)</f>
        <v>33519.009999999995</v>
      </c>
      <c r="I127" s="108">
        <f>SUM(I108:I126)</f>
        <v>0</v>
      </c>
      <c r="J127" s="108">
        <f>SUM(J108:J126)</f>
        <v>33519.009999999995</v>
      </c>
      <c r="K127" s="107"/>
      <c r="N127" t="s">
        <v>3131</v>
      </c>
      <c r="R127">
        <v>33880</v>
      </c>
      <c r="S127">
        <v>0</v>
      </c>
      <c r="T127">
        <v>33519.009999999995</v>
      </c>
      <c r="U127">
        <v>0</v>
      </c>
      <c r="V127">
        <v>33519.009999999995</v>
      </c>
    </row>
    <row r="128" spans="1:22" ht="15" thickTop="1" x14ac:dyDescent="0.2">
      <c r="A128" s="99"/>
      <c r="B128" s="103"/>
      <c r="C128" s="104"/>
      <c r="D128" s="104"/>
      <c r="E128" s="104"/>
      <c r="F128" s="105"/>
      <c r="G128" s="105"/>
      <c r="H128" s="105"/>
      <c r="I128" s="105"/>
      <c r="J128" s="106"/>
      <c r="K128" s="107"/>
    </row>
    <row r="129" spans="1:22" x14ac:dyDescent="0.2">
      <c r="A129" s="99" t="s">
        <v>851</v>
      </c>
      <c r="B129" s="103" t="s">
        <v>4</v>
      </c>
      <c r="C129" s="104" t="s">
        <v>13</v>
      </c>
      <c r="D129" s="104" t="s">
        <v>2895</v>
      </c>
      <c r="E129" s="104" t="s">
        <v>224</v>
      </c>
      <c r="F129" s="105">
        <f>VLOOKUP(A129,'Original vs Adjsuted Budget'!$B$2:$H$1100,7,FALSE)</f>
        <v>31639.946800000002</v>
      </c>
      <c r="G129" s="105">
        <v>42390</v>
      </c>
      <c r="H129" s="105">
        <f>VLOOKUP($A129,'[14]2014 TB'!$A$1:$H$1482,5,FALSE)</f>
        <v>15663.34</v>
      </c>
      <c r="I129" s="105">
        <f>VLOOKUP($A129,'[14]2014 TB'!$A$1:$H$1482,6,FALSE)</f>
        <v>0</v>
      </c>
      <c r="J129" s="106">
        <f t="shared" ref="J129:J147" si="6">H129+I129</f>
        <v>15663.34</v>
      </c>
      <c r="K129" s="107"/>
      <c r="M129" t="s">
        <v>851</v>
      </c>
      <c r="N129" t="s">
        <v>4</v>
      </c>
      <c r="O129" t="s">
        <v>13</v>
      </c>
      <c r="P129" t="s">
        <v>2895</v>
      </c>
      <c r="Q129" t="s">
        <v>224</v>
      </c>
      <c r="R129">
        <v>42390</v>
      </c>
      <c r="S129">
        <v>0</v>
      </c>
      <c r="T129">
        <v>15663.34</v>
      </c>
      <c r="U129">
        <v>0</v>
      </c>
      <c r="V129">
        <v>15663.34</v>
      </c>
    </row>
    <row r="130" spans="1:22" x14ac:dyDescent="0.2">
      <c r="A130" s="99" t="s">
        <v>912</v>
      </c>
      <c r="B130" s="103" t="s">
        <v>218</v>
      </c>
      <c r="C130" s="104" t="s">
        <v>13</v>
      </c>
      <c r="D130" s="104" t="s">
        <v>476</v>
      </c>
      <c r="E130" s="104" t="s">
        <v>2919</v>
      </c>
      <c r="F130" s="105">
        <f>VLOOKUP(A130,'Original vs Adjsuted Budget'!$B$2:$H$1100,7,FALSE)</f>
        <v>22145.421600000001</v>
      </c>
      <c r="G130" s="105">
        <v>16140</v>
      </c>
      <c r="H130" s="105">
        <f>VLOOKUP($A130,'[14]2014 TB'!$A$1:$H$1482,5,FALSE)</f>
        <v>10963.08</v>
      </c>
      <c r="I130" s="105">
        <f>VLOOKUP($A130,'[14]2014 TB'!$A$1:$H$1482,6,FALSE)</f>
        <v>0</v>
      </c>
      <c r="J130" s="106">
        <f t="shared" si="6"/>
        <v>10963.08</v>
      </c>
      <c r="K130" s="107"/>
      <c r="M130" t="s">
        <v>912</v>
      </c>
      <c r="N130" t="s">
        <v>218</v>
      </c>
      <c r="O130" t="s">
        <v>13</v>
      </c>
      <c r="P130" t="s">
        <v>476</v>
      </c>
      <c r="Q130" t="s">
        <v>2919</v>
      </c>
      <c r="R130">
        <v>16140</v>
      </c>
      <c r="S130">
        <v>0</v>
      </c>
      <c r="T130">
        <v>10963.08</v>
      </c>
      <c r="U130">
        <v>0</v>
      </c>
      <c r="V130">
        <v>10963.08</v>
      </c>
    </row>
    <row r="131" spans="1:22" x14ac:dyDescent="0.2">
      <c r="A131" s="99" t="s">
        <v>1834</v>
      </c>
      <c r="B131" s="103" t="s">
        <v>218</v>
      </c>
      <c r="C131" s="104" t="s">
        <v>13</v>
      </c>
      <c r="D131" s="104" t="s">
        <v>478</v>
      </c>
      <c r="E131" s="104" t="s">
        <v>2920</v>
      </c>
      <c r="F131" s="105">
        <f>VLOOKUP(A131,'Original vs Adjsuted Budget'!$B$2:$H$1100,7,FALSE)</f>
        <v>0</v>
      </c>
      <c r="G131" s="105">
        <v>0</v>
      </c>
      <c r="H131" s="105">
        <f>VLOOKUP($A131,'[14]2014 TB'!$A$1:$H$1482,5,FALSE)</f>
        <v>0</v>
      </c>
      <c r="I131" s="105">
        <f>VLOOKUP($A131,'[14]2014 TB'!$A$1:$H$1482,6,FALSE)</f>
        <v>0</v>
      </c>
      <c r="J131" s="106">
        <f t="shared" si="6"/>
        <v>0</v>
      </c>
      <c r="K131" s="107"/>
      <c r="M131" t="s">
        <v>1834</v>
      </c>
      <c r="N131" t="s">
        <v>218</v>
      </c>
      <c r="O131" t="s">
        <v>13</v>
      </c>
      <c r="P131" t="s">
        <v>478</v>
      </c>
      <c r="Q131" t="s">
        <v>2920</v>
      </c>
      <c r="R131">
        <v>0</v>
      </c>
      <c r="S131">
        <v>0</v>
      </c>
      <c r="T131">
        <v>0</v>
      </c>
      <c r="U131">
        <v>0</v>
      </c>
      <c r="V131">
        <v>0</v>
      </c>
    </row>
    <row r="132" spans="1:22" x14ac:dyDescent="0.2">
      <c r="A132" s="99" t="s">
        <v>1005</v>
      </c>
      <c r="B132" s="103" t="s">
        <v>428</v>
      </c>
      <c r="C132" s="104" t="s">
        <v>13</v>
      </c>
      <c r="D132" s="104" t="s">
        <v>2895</v>
      </c>
      <c r="E132" s="104" t="s">
        <v>224</v>
      </c>
      <c r="F132" s="105">
        <f>VLOOKUP(A132,'Original vs Adjsuted Budget'!$B$2:$H$1100,7,FALSE)</f>
        <v>13220.5566</v>
      </c>
      <c r="G132" s="105">
        <v>15470</v>
      </c>
      <c r="H132" s="105">
        <f>VLOOKUP($A132,'[14]2014 TB'!$A$1:$H$1482,5,FALSE)</f>
        <v>6544.83</v>
      </c>
      <c r="I132" s="105">
        <f>VLOOKUP($A132,'[14]2014 TB'!$A$1:$H$1482,6,FALSE)</f>
        <v>0</v>
      </c>
      <c r="J132" s="106">
        <f t="shared" si="6"/>
        <v>6544.83</v>
      </c>
      <c r="K132" s="107"/>
      <c r="M132" t="s">
        <v>1005</v>
      </c>
      <c r="N132" t="s">
        <v>428</v>
      </c>
      <c r="O132" t="s">
        <v>13</v>
      </c>
      <c r="P132" t="s">
        <v>2895</v>
      </c>
      <c r="Q132" t="s">
        <v>224</v>
      </c>
      <c r="R132">
        <v>15470</v>
      </c>
      <c r="S132">
        <v>0</v>
      </c>
      <c r="T132">
        <v>6544.83</v>
      </c>
      <c r="U132">
        <v>0</v>
      </c>
      <c r="V132">
        <v>6544.83</v>
      </c>
    </row>
    <row r="133" spans="1:22" x14ac:dyDescent="0.2">
      <c r="A133" s="99" t="s">
        <v>2030</v>
      </c>
      <c r="B133" s="103" t="s">
        <v>432</v>
      </c>
      <c r="C133" s="104" t="s">
        <v>13</v>
      </c>
      <c r="D133" s="104" t="s">
        <v>472</v>
      </c>
      <c r="E133" s="104" t="s">
        <v>2962</v>
      </c>
      <c r="F133" s="105">
        <f>VLOOKUP(A133,'Original vs Adjsuted Budget'!$B$2:$H$1100,7,FALSE)</f>
        <v>0</v>
      </c>
      <c r="G133" s="105">
        <v>0</v>
      </c>
      <c r="H133" s="105">
        <f>VLOOKUP($A133,'[14]2014 TB'!$A$1:$H$1482,5,FALSE)</f>
        <v>0</v>
      </c>
      <c r="I133" s="105">
        <f>VLOOKUP($A133,'[14]2014 TB'!$A$1:$H$1482,6,FALSE)</f>
        <v>0</v>
      </c>
      <c r="J133" s="106">
        <f t="shared" si="6"/>
        <v>0</v>
      </c>
      <c r="K133" s="107"/>
      <c r="M133" t="s">
        <v>2030</v>
      </c>
      <c r="N133" t="s">
        <v>432</v>
      </c>
      <c r="O133" t="s">
        <v>13</v>
      </c>
      <c r="P133" t="s">
        <v>472</v>
      </c>
      <c r="Q133" t="s">
        <v>2962</v>
      </c>
      <c r="R133">
        <v>0</v>
      </c>
      <c r="S133">
        <v>0</v>
      </c>
      <c r="T133">
        <v>0</v>
      </c>
      <c r="U133">
        <v>0</v>
      </c>
      <c r="V133">
        <v>0</v>
      </c>
    </row>
    <row r="134" spans="1:22" x14ac:dyDescent="0.2">
      <c r="A134" s="99" t="s">
        <v>2089</v>
      </c>
      <c r="B134" s="103" t="s">
        <v>434</v>
      </c>
      <c r="C134" s="104" t="s">
        <v>13</v>
      </c>
      <c r="D134" s="104" t="s">
        <v>2895</v>
      </c>
      <c r="E134" s="104" t="s">
        <v>224</v>
      </c>
      <c r="F134" s="105">
        <f>VLOOKUP(A134,'Original vs Adjsuted Budget'!$B$2:$H$1100,7,FALSE)</f>
        <v>0</v>
      </c>
      <c r="G134" s="105">
        <v>0</v>
      </c>
      <c r="H134" s="105">
        <f>VLOOKUP($A134,'[14]2014 TB'!$A$1:$H$1482,5,FALSE)</f>
        <v>0</v>
      </c>
      <c r="I134" s="105">
        <f>VLOOKUP($A134,'[14]2014 TB'!$A$1:$H$1482,6,FALSE)</f>
        <v>0</v>
      </c>
      <c r="J134" s="106">
        <f t="shared" si="6"/>
        <v>0</v>
      </c>
      <c r="K134" s="107"/>
      <c r="M134" t="s">
        <v>2089</v>
      </c>
      <c r="N134" t="s">
        <v>434</v>
      </c>
      <c r="O134" t="s">
        <v>13</v>
      </c>
      <c r="P134" t="s">
        <v>2895</v>
      </c>
      <c r="Q134" t="s">
        <v>224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1:22" x14ac:dyDescent="0.2">
      <c r="A135" s="99" t="s">
        <v>2141</v>
      </c>
      <c r="B135" s="103" t="s">
        <v>438</v>
      </c>
      <c r="C135" s="104" t="s">
        <v>13</v>
      </c>
      <c r="D135" s="104" t="s">
        <v>2895</v>
      </c>
      <c r="E135" s="104" t="s">
        <v>224</v>
      </c>
      <c r="F135" s="105">
        <f>VLOOKUP(A135,'Original vs Adjsuted Budget'!$B$2:$H$1100,7,FALSE)</f>
        <v>0</v>
      </c>
      <c r="G135" s="105">
        <v>0</v>
      </c>
      <c r="H135" s="105">
        <f>VLOOKUP($A135,'[14]2014 TB'!$A$1:$H$1482,5,FALSE)</f>
        <v>0</v>
      </c>
      <c r="I135" s="105">
        <f>VLOOKUP($A135,'[14]2014 TB'!$A$1:$H$1482,6,FALSE)</f>
        <v>0</v>
      </c>
      <c r="J135" s="106">
        <f t="shared" si="6"/>
        <v>0</v>
      </c>
      <c r="K135" s="107"/>
      <c r="M135" t="s">
        <v>2141</v>
      </c>
      <c r="N135" t="s">
        <v>438</v>
      </c>
      <c r="O135" t="s">
        <v>13</v>
      </c>
      <c r="P135" t="s">
        <v>2895</v>
      </c>
      <c r="Q135" t="s">
        <v>224</v>
      </c>
      <c r="R135">
        <v>0</v>
      </c>
      <c r="S135">
        <v>0</v>
      </c>
      <c r="T135">
        <v>0</v>
      </c>
      <c r="U135">
        <v>0</v>
      </c>
      <c r="V135">
        <v>0</v>
      </c>
    </row>
    <row r="136" spans="1:22" x14ac:dyDescent="0.2">
      <c r="A136" s="99" t="s">
        <v>1176</v>
      </c>
      <c r="B136" s="103" t="s">
        <v>442</v>
      </c>
      <c r="C136" s="104" t="s">
        <v>13</v>
      </c>
      <c r="D136" s="104" t="s">
        <v>482</v>
      </c>
      <c r="E136" s="104" t="s">
        <v>2983</v>
      </c>
      <c r="F136" s="105">
        <f>VLOOKUP(A136,'Original vs Adjsuted Budget'!$B$2:$H$1100,7,FALSE)</f>
        <v>61005.090800000005</v>
      </c>
      <c r="G136" s="105">
        <v>31740</v>
      </c>
      <c r="H136" s="105">
        <f>VLOOKUP($A136,'[14]2014 TB'!$A$1:$H$1482,5,FALSE)</f>
        <v>30200.54</v>
      </c>
      <c r="I136" s="105">
        <f>VLOOKUP($A136,'[14]2014 TB'!$A$1:$H$1482,6,FALSE)</f>
        <v>0</v>
      </c>
      <c r="J136" s="106">
        <f t="shared" si="6"/>
        <v>30200.54</v>
      </c>
      <c r="K136" s="107"/>
      <c r="M136" t="s">
        <v>1176</v>
      </c>
      <c r="N136" t="s">
        <v>442</v>
      </c>
      <c r="O136" t="s">
        <v>13</v>
      </c>
      <c r="P136" t="s">
        <v>482</v>
      </c>
      <c r="Q136" t="s">
        <v>2983</v>
      </c>
      <c r="R136">
        <v>31740</v>
      </c>
      <c r="S136">
        <v>0</v>
      </c>
      <c r="T136">
        <v>30200.54</v>
      </c>
      <c r="U136">
        <v>0</v>
      </c>
      <c r="V136">
        <v>30200.54</v>
      </c>
    </row>
    <row r="137" spans="1:22" x14ac:dyDescent="0.2">
      <c r="A137" s="99" t="s">
        <v>2190</v>
      </c>
      <c r="B137" s="103" t="s">
        <v>442</v>
      </c>
      <c r="C137" s="104" t="s">
        <v>13</v>
      </c>
      <c r="D137" s="104" t="s">
        <v>484</v>
      </c>
      <c r="E137" s="104" t="s">
        <v>2984</v>
      </c>
      <c r="F137" s="105">
        <f>VLOOKUP(A137,'Original vs Adjsuted Budget'!$B$2:$H$1100,7,FALSE)</f>
        <v>0</v>
      </c>
      <c r="G137" s="105">
        <v>0</v>
      </c>
      <c r="H137" s="105">
        <f>VLOOKUP($A137,'[14]2014 TB'!$A$1:$H$1482,5,FALSE)</f>
        <v>0</v>
      </c>
      <c r="I137" s="105">
        <f>VLOOKUP($A137,'[14]2014 TB'!$A$1:$H$1482,6,FALSE)</f>
        <v>0</v>
      </c>
      <c r="J137" s="106">
        <f t="shared" si="6"/>
        <v>0</v>
      </c>
      <c r="K137" s="107"/>
      <c r="M137" t="s">
        <v>2190</v>
      </c>
      <c r="N137" t="s">
        <v>442</v>
      </c>
      <c r="O137" t="s">
        <v>13</v>
      </c>
      <c r="P137" t="s">
        <v>484</v>
      </c>
      <c r="Q137" t="s">
        <v>2984</v>
      </c>
      <c r="R137">
        <v>0</v>
      </c>
      <c r="S137">
        <v>0</v>
      </c>
      <c r="T137">
        <v>0</v>
      </c>
      <c r="U137">
        <v>0</v>
      </c>
      <c r="V137">
        <v>0</v>
      </c>
    </row>
    <row r="138" spans="1:22" x14ac:dyDescent="0.2">
      <c r="A138" s="99" t="s">
        <v>1212</v>
      </c>
      <c r="B138" s="103" t="s">
        <v>444</v>
      </c>
      <c r="C138" s="104" t="s">
        <v>13</v>
      </c>
      <c r="D138" s="104" t="s">
        <v>2895</v>
      </c>
      <c r="E138" s="104" t="s">
        <v>224</v>
      </c>
      <c r="F138" s="105">
        <f>VLOOKUP(A138,'Original vs Adjsuted Budget'!$B$2:$H$1100,7,FALSE)</f>
        <v>35000</v>
      </c>
      <c r="G138" s="105">
        <v>0</v>
      </c>
      <c r="H138" s="105">
        <f>VLOOKUP($A138,'[14]2014 TB'!$A$1:$H$1482,5,FALSE)</f>
        <v>21515.9</v>
      </c>
      <c r="I138" s="105">
        <f>VLOOKUP($A138,'[14]2014 TB'!$A$1:$H$1482,6,FALSE)</f>
        <v>0</v>
      </c>
      <c r="J138" s="106">
        <f t="shared" si="6"/>
        <v>21515.9</v>
      </c>
      <c r="K138" s="107"/>
      <c r="M138" t="s">
        <v>1212</v>
      </c>
      <c r="N138" t="s">
        <v>444</v>
      </c>
      <c r="O138" t="s">
        <v>13</v>
      </c>
      <c r="P138" t="s">
        <v>2895</v>
      </c>
      <c r="Q138" t="s">
        <v>224</v>
      </c>
      <c r="R138">
        <v>0</v>
      </c>
      <c r="S138">
        <v>0</v>
      </c>
      <c r="T138">
        <v>21515.9</v>
      </c>
      <c r="U138">
        <v>0</v>
      </c>
      <c r="V138">
        <v>21515.9</v>
      </c>
    </row>
    <row r="139" spans="1:22" x14ac:dyDescent="0.2">
      <c r="A139" s="99" t="s">
        <v>1231</v>
      </c>
      <c r="B139" s="103" t="s">
        <v>446</v>
      </c>
      <c r="C139" s="104" t="s">
        <v>13</v>
      </c>
      <c r="D139" s="104" t="s">
        <v>2895</v>
      </c>
      <c r="E139" s="104" t="s">
        <v>224</v>
      </c>
      <c r="F139" s="105">
        <f>VLOOKUP(A139,'Original vs Adjsuted Budget'!$B$2:$H$1100,7,FALSE)</f>
        <v>85000</v>
      </c>
      <c r="G139" s="105">
        <v>44760</v>
      </c>
      <c r="H139" s="105">
        <f>VLOOKUP($A139,'[14]2014 TB'!$A$1:$H$1482,5,FALSE)</f>
        <v>53800.04</v>
      </c>
      <c r="I139" s="105">
        <f>VLOOKUP($A139,'[14]2014 TB'!$A$1:$H$1482,6,FALSE)</f>
        <v>0</v>
      </c>
      <c r="J139" s="106">
        <f t="shared" si="6"/>
        <v>53800.04</v>
      </c>
      <c r="K139" s="107"/>
      <c r="M139" t="s">
        <v>1231</v>
      </c>
      <c r="N139" t="s">
        <v>446</v>
      </c>
      <c r="O139" t="s">
        <v>13</v>
      </c>
      <c r="P139" t="s">
        <v>2895</v>
      </c>
      <c r="Q139" t="s">
        <v>224</v>
      </c>
      <c r="R139">
        <v>44760</v>
      </c>
      <c r="S139">
        <v>0</v>
      </c>
      <c r="T139">
        <v>53800.04</v>
      </c>
      <c r="U139">
        <v>0</v>
      </c>
      <c r="V139">
        <v>53800.04</v>
      </c>
    </row>
    <row r="140" spans="1:22" x14ac:dyDescent="0.2">
      <c r="A140" s="99" t="s">
        <v>1256</v>
      </c>
      <c r="B140" s="103" t="s">
        <v>450</v>
      </c>
      <c r="C140" s="104" t="s">
        <v>13</v>
      </c>
      <c r="D140" s="104" t="s">
        <v>2895</v>
      </c>
      <c r="E140" s="104" t="s">
        <v>224</v>
      </c>
      <c r="F140" s="105">
        <f>VLOOKUP(A140,'Original vs Adjsuted Budget'!$B$2:$H$1100,7,FALSE)</f>
        <v>7673.6163999999999</v>
      </c>
      <c r="G140" s="105">
        <v>6400</v>
      </c>
      <c r="H140" s="105">
        <f>VLOOKUP($A140,'[14]2014 TB'!$A$1:$H$1482,5,FALSE)</f>
        <v>3798.82</v>
      </c>
      <c r="I140" s="105">
        <f>VLOOKUP($A140,'[14]2014 TB'!$A$1:$H$1482,6,FALSE)</f>
        <v>0</v>
      </c>
      <c r="J140" s="106">
        <f t="shared" si="6"/>
        <v>3798.82</v>
      </c>
      <c r="K140" s="107"/>
      <c r="M140" t="s">
        <v>1256</v>
      </c>
      <c r="N140" t="s">
        <v>450</v>
      </c>
      <c r="O140" t="s">
        <v>13</v>
      </c>
      <c r="P140" t="s">
        <v>2895</v>
      </c>
      <c r="Q140" t="s">
        <v>224</v>
      </c>
      <c r="R140">
        <v>6400</v>
      </c>
      <c r="S140">
        <v>0</v>
      </c>
      <c r="T140">
        <v>3798.82</v>
      </c>
      <c r="U140">
        <v>0</v>
      </c>
      <c r="V140">
        <v>3798.82</v>
      </c>
    </row>
    <row r="141" spans="1:22" x14ac:dyDescent="0.2">
      <c r="A141" s="99" t="s">
        <v>1271</v>
      </c>
      <c r="B141" s="103" t="s">
        <v>452</v>
      </c>
      <c r="C141" s="104" t="s">
        <v>13</v>
      </c>
      <c r="D141" s="104" t="s">
        <v>490</v>
      </c>
      <c r="E141" s="104" t="s">
        <v>3004</v>
      </c>
      <c r="F141" s="105">
        <f>VLOOKUP(A141,'Original vs Adjsuted Budget'!$B$2:$H$1100,7,FALSE)</f>
        <v>7601.0983999999999</v>
      </c>
      <c r="G141" s="105">
        <v>40520</v>
      </c>
      <c r="H141" s="105">
        <f>VLOOKUP($A141,'[14]2014 TB'!$A$1:$H$1482,5,FALSE)</f>
        <v>3762.92</v>
      </c>
      <c r="I141" s="105">
        <f>VLOOKUP($A141,'[14]2014 TB'!$A$1:$H$1482,6,FALSE)</f>
        <v>0</v>
      </c>
      <c r="J141" s="106">
        <f t="shared" si="6"/>
        <v>3762.92</v>
      </c>
      <c r="K141" s="107"/>
      <c r="M141" t="s">
        <v>1271</v>
      </c>
      <c r="N141" t="s">
        <v>452</v>
      </c>
      <c r="O141" t="s">
        <v>13</v>
      </c>
      <c r="P141" t="s">
        <v>490</v>
      </c>
      <c r="Q141" t="s">
        <v>3004</v>
      </c>
      <c r="R141">
        <v>40520</v>
      </c>
      <c r="S141">
        <v>0</v>
      </c>
      <c r="T141">
        <v>3762.92</v>
      </c>
      <c r="U141">
        <v>0</v>
      </c>
      <c r="V141">
        <v>3762.92</v>
      </c>
    </row>
    <row r="142" spans="1:22" x14ac:dyDescent="0.2">
      <c r="A142" s="99" t="s">
        <v>1272</v>
      </c>
      <c r="B142" s="103" t="s">
        <v>452</v>
      </c>
      <c r="C142" s="104" t="s">
        <v>13</v>
      </c>
      <c r="D142" s="104" t="s">
        <v>492</v>
      </c>
      <c r="E142" s="104" t="s">
        <v>3005</v>
      </c>
      <c r="F142" s="105">
        <f>VLOOKUP(A142,'Original vs Adjsuted Budget'!$B$2:$H$1100,7,FALSE)</f>
        <v>6668.6462000000001</v>
      </c>
      <c r="G142" s="105">
        <v>50</v>
      </c>
      <c r="H142" s="105">
        <f>VLOOKUP($A142,'[14]2014 TB'!$A$1:$H$1482,5,FALSE)</f>
        <v>3301.31</v>
      </c>
      <c r="I142" s="105">
        <f>VLOOKUP($A142,'[14]2014 TB'!$A$1:$H$1482,6,FALSE)</f>
        <v>0</v>
      </c>
      <c r="J142" s="106">
        <f t="shared" si="6"/>
        <v>3301.31</v>
      </c>
      <c r="K142" s="107"/>
      <c r="M142" t="s">
        <v>1272</v>
      </c>
      <c r="N142" t="s">
        <v>452</v>
      </c>
      <c r="O142" t="s">
        <v>13</v>
      </c>
      <c r="P142" t="s">
        <v>492</v>
      </c>
      <c r="Q142" t="s">
        <v>3005</v>
      </c>
      <c r="R142">
        <v>50</v>
      </c>
      <c r="S142">
        <v>0</v>
      </c>
      <c r="T142">
        <v>3301.31</v>
      </c>
      <c r="U142">
        <v>0</v>
      </c>
      <c r="V142">
        <v>3301.31</v>
      </c>
    </row>
    <row r="143" spans="1:22" x14ac:dyDescent="0.2">
      <c r="A143" s="99" t="s">
        <v>1308</v>
      </c>
      <c r="B143" s="103" t="s">
        <v>8</v>
      </c>
      <c r="C143" s="104" t="s">
        <v>13</v>
      </c>
      <c r="D143" s="104" t="s">
        <v>2895</v>
      </c>
      <c r="E143" s="104" t="s">
        <v>224</v>
      </c>
      <c r="F143" s="105">
        <f>VLOOKUP(A143,'Original vs Adjsuted Budget'!$B$2:$H$1100,7,FALSE)</f>
        <v>805000</v>
      </c>
      <c r="G143" s="105">
        <v>609020</v>
      </c>
      <c r="H143" s="105">
        <f>VLOOKUP($A143,'[14]2014 TB'!$A$1:$H$1482,5,FALSE)</f>
        <v>448778.47</v>
      </c>
      <c r="I143" s="105">
        <f>VLOOKUP($A143,'[14]2014 TB'!$A$1:$H$1482,6,FALSE)</f>
        <v>0</v>
      </c>
      <c r="J143" s="106">
        <f t="shared" si="6"/>
        <v>448778.47</v>
      </c>
      <c r="K143" s="107"/>
      <c r="M143" t="s">
        <v>1308</v>
      </c>
      <c r="N143" t="s">
        <v>8</v>
      </c>
      <c r="O143" t="s">
        <v>13</v>
      </c>
      <c r="P143" t="s">
        <v>2895</v>
      </c>
      <c r="Q143" t="s">
        <v>224</v>
      </c>
      <c r="R143">
        <v>609020</v>
      </c>
      <c r="S143">
        <v>0</v>
      </c>
      <c r="T143">
        <v>448778.47</v>
      </c>
      <c r="U143">
        <v>0</v>
      </c>
      <c r="V143">
        <v>448778.47</v>
      </c>
    </row>
    <row r="144" spans="1:22" x14ac:dyDescent="0.2">
      <c r="A144" s="99" t="s">
        <v>1358</v>
      </c>
      <c r="B144" s="103" t="s">
        <v>18</v>
      </c>
      <c r="C144" s="104" t="s">
        <v>13</v>
      </c>
      <c r="D144" s="104" t="s">
        <v>2895</v>
      </c>
      <c r="E144" s="104" t="s">
        <v>224</v>
      </c>
      <c r="F144" s="105">
        <f>VLOOKUP(A144,'Original vs Adjsuted Budget'!$B$2:$H$1100,7,FALSE)</f>
        <v>182891.00200000001</v>
      </c>
      <c r="G144" s="105">
        <v>142870</v>
      </c>
      <c r="H144" s="105">
        <f>VLOOKUP($A144,'[14]2014 TB'!$A$1:$H$1482,5,FALSE)</f>
        <v>90540.1</v>
      </c>
      <c r="I144" s="105">
        <f>VLOOKUP($A144,'[14]2014 TB'!$A$1:$H$1482,6,FALSE)</f>
        <v>0</v>
      </c>
      <c r="J144" s="106">
        <f t="shared" si="6"/>
        <v>90540.1</v>
      </c>
      <c r="K144" s="107"/>
      <c r="M144" t="s">
        <v>1358</v>
      </c>
      <c r="N144" t="s">
        <v>18</v>
      </c>
      <c r="O144" t="s">
        <v>13</v>
      </c>
      <c r="P144" t="s">
        <v>2895</v>
      </c>
      <c r="Q144" t="s">
        <v>224</v>
      </c>
      <c r="R144">
        <v>142870</v>
      </c>
      <c r="S144">
        <v>0</v>
      </c>
      <c r="T144">
        <v>90540.1</v>
      </c>
      <c r="U144">
        <v>0</v>
      </c>
      <c r="V144">
        <v>90540.1</v>
      </c>
    </row>
    <row r="145" spans="1:22" x14ac:dyDescent="0.2">
      <c r="A145" s="99" t="s">
        <v>1403</v>
      </c>
      <c r="B145" s="103" t="s">
        <v>459</v>
      </c>
      <c r="C145" s="104" t="s">
        <v>13</v>
      </c>
      <c r="D145" s="104" t="s">
        <v>2895</v>
      </c>
      <c r="E145" s="104" t="s">
        <v>224</v>
      </c>
      <c r="F145" s="105">
        <f>VLOOKUP(A145,'Original vs Adjsuted Budget'!$B$2:$H$1100,7,FALSE)</f>
        <v>82475.489000000001</v>
      </c>
      <c r="G145" s="105">
        <v>61120</v>
      </c>
      <c r="H145" s="105">
        <f>VLOOKUP($A145,'[14]2014 TB'!$A$1:$H$1482,5,FALSE)</f>
        <v>40829.449999999997</v>
      </c>
      <c r="I145" s="105">
        <f>VLOOKUP($A145,'[14]2014 TB'!$A$1:$H$1482,6,FALSE)</f>
        <v>0</v>
      </c>
      <c r="J145" s="106">
        <f t="shared" si="6"/>
        <v>40829.449999999997</v>
      </c>
      <c r="K145" s="107"/>
      <c r="M145" t="s">
        <v>1403</v>
      </c>
      <c r="N145" t="s">
        <v>459</v>
      </c>
      <c r="O145" t="s">
        <v>13</v>
      </c>
      <c r="P145" t="s">
        <v>2895</v>
      </c>
      <c r="Q145" t="s">
        <v>224</v>
      </c>
      <c r="R145">
        <v>61120</v>
      </c>
      <c r="S145">
        <v>0</v>
      </c>
      <c r="T145">
        <v>40829.449999999997</v>
      </c>
      <c r="U145">
        <v>0</v>
      </c>
      <c r="V145">
        <v>40829.449999999997</v>
      </c>
    </row>
    <row r="146" spans="1:22" x14ac:dyDescent="0.2">
      <c r="A146" s="99" t="s">
        <v>1449</v>
      </c>
      <c r="B146" s="103" t="s">
        <v>461</v>
      </c>
      <c r="C146" s="104" t="s">
        <v>13</v>
      </c>
      <c r="D146" s="104" t="s">
        <v>2895</v>
      </c>
      <c r="E146" s="104" t="s">
        <v>224</v>
      </c>
      <c r="F146" s="105">
        <f>VLOOKUP(A146,'Original vs Adjsuted Budget'!$B$2:$H$1100,7,FALSE)</f>
        <v>450000</v>
      </c>
      <c r="G146" s="105">
        <v>201940</v>
      </c>
      <c r="H146" s="105">
        <f>VLOOKUP($A146,'[14]2014 TB'!$A$1:$H$1482,5,FALSE)</f>
        <v>293339.40999999997</v>
      </c>
      <c r="I146" s="105">
        <f>VLOOKUP($A146,'[14]2014 TB'!$A$1:$H$1482,6,FALSE)</f>
        <v>0</v>
      </c>
      <c r="J146" s="106">
        <f t="shared" si="6"/>
        <v>293339.40999999997</v>
      </c>
      <c r="K146" s="107"/>
      <c r="M146" t="s">
        <v>1449</v>
      </c>
      <c r="N146" t="s">
        <v>461</v>
      </c>
      <c r="O146" t="s">
        <v>13</v>
      </c>
      <c r="P146" t="s">
        <v>2895</v>
      </c>
      <c r="Q146" t="s">
        <v>224</v>
      </c>
      <c r="R146">
        <v>201940</v>
      </c>
      <c r="S146">
        <v>0</v>
      </c>
      <c r="T146">
        <v>293339.40999999997</v>
      </c>
      <c r="U146">
        <v>0</v>
      </c>
      <c r="V146">
        <v>293339.40999999997</v>
      </c>
    </row>
    <row r="147" spans="1:22" x14ac:dyDescent="0.2">
      <c r="A147" s="99" t="s">
        <v>1507</v>
      </c>
      <c r="B147" s="103" t="s">
        <v>463</v>
      </c>
      <c r="C147" s="104" t="s">
        <v>13</v>
      </c>
      <c r="D147" s="104" t="s">
        <v>2895</v>
      </c>
      <c r="E147" s="104" t="s">
        <v>224</v>
      </c>
      <c r="F147" s="105">
        <f>VLOOKUP(A147,'Original vs Adjsuted Budget'!$B$2:$H$1100,7,FALSE)</f>
        <v>12708.3452</v>
      </c>
      <c r="G147" s="105">
        <v>26690</v>
      </c>
      <c r="H147" s="105">
        <f>VLOOKUP($A147,'[14]2014 TB'!$A$1:$H$1482,5,FALSE)</f>
        <v>6291.26</v>
      </c>
      <c r="I147" s="105">
        <f>VLOOKUP($A147,'[14]2014 TB'!$A$1:$H$1482,6,FALSE)</f>
        <v>0</v>
      </c>
      <c r="J147" s="106">
        <f t="shared" si="6"/>
        <v>6291.26</v>
      </c>
      <c r="K147" s="107"/>
      <c r="M147" t="s">
        <v>1507</v>
      </c>
      <c r="N147" t="s">
        <v>463</v>
      </c>
      <c r="O147" t="s">
        <v>13</v>
      </c>
      <c r="P147" t="s">
        <v>2895</v>
      </c>
      <c r="Q147" t="s">
        <v>224</v>
      </c>
      <c r="R147">
        <v>26690</v>
      </c>
      <c r="S147">
        <v>0</v>
      </c>
      <c r="T147">
        <v>6291.26</v>
      </c>
      <c r="U147">
        <v>0</v>
      </c>
      <c r="V147">
        <v>6291.26</v>
      </c>
    </row>
    <row r="148" spans="1:22" ht="15" thickBot="1" x14ac:dyDescent="0.25">
      <c r="A148" s="99"/>
      <c r="B148" s="154" t="s">
        <v>3132</v>
      </c>
      <c r="C148" s="155"/>
      <c r="D148" s="155"/>
      <c r="E148" s="155"/>
      <c r="F148" s="108">
        <f>SUM(F129:F147)</f>
        <v>1803029.2130000002</v>
      </c>
      <c r="G148" s="108">
        <f>SUM(G129:G147)</f>
        <v>1239110</v>
      </c>
      <c r="H148" s="108">
        <f>SUM(H129:H147)</f>
        <v>1029329.47</v>
      </c>
      <c r="I148" s="108">
        <f>SUM(I129:I147)</f>
        <v>0</v>
      </c>
      <c r="J148" s="108">
        <f>SUM(J129:J147)</f>
        <v>1029329.47</v>
      </c>
      <c r="K148" s="107"/>
      <c r="N148" t="s">
        <v>3132</v>
      </c>
      <c r="R148">
        <v>1239110</v>
      </c>
      <c r="S148">
        <v>0</v>
      </c>
      <c r="T148">
        <v>1029329.47</v>
      </c>
      <c r="U148">
        <v>0</v>
      </c>
      <c r="V148">
        <v>1029329.47</v>
      </c>
    </row>
    <row r="149" spans="1:22" ht="15" thickTop="1" x14ac:dyDescent="0.2">
      <c r="A149" s="99"/>
      <c r="B149" s="103"/>
      <c r="C149" s="104"/>
      <c r="D149" s="104"/>
      <c r="E149" s="104"/>
      <c r="F149" s="105"/>
      <c r="G149" s="105"/>
      <c r="H149" s="105"/>
      <c r="I149" s="105"/>
      <c r="J149" s="106"/>
      <c r="K149" s="107"/>
    </row>
    <row r="150" spans="1:22" x14ac:dyDescent="0.2">
      <c r="A150" s="99" t="s">
        <v>1758</v>
      </c>
      <c r="B150" s="103" t="s">
        <v>4</v>
      </c>
      <c r="C150" s="104" t="s">
        <v>14</v>
      </c>
      <c r="D150" s="104" t="s">
        <v>2895</v>
      </c>
      <c r="E150" s="104" t="s">
        <v>225</v>
      </c>
      <c r="F150" s="105">
        <f>VLOOKUP(A150,'Original vs Adjsuted Budget'!$B$2:$H$1100,7,FALSE)</f>
        <v>0</v>
      </c>
      <c r="G150" s="105">
        <v>0</v>
      </c>
      <c r="H150" s="105">
        <f>VLOOKUP($A150,'[14]2014 TB'!$A$1:$H$1482,5,FALSE)</f>
        <v>0</v>
      </c>
      <c r="I150" s="105">
        <f>VLOOKUP($A150,'[14]2014 TB'!$A$1:$H$1482,6,FALSE)</f>
        <v>0</v>
      </c>
      <c r="J150" s="106">
        <f t="shared" ref="J150:J175" si="7">H150+I150</f>
        <v>0</v>
      </c>
      <c r="K150" s="107"/>
      <c r="M150" t="s">
        <v>1758</v>
      </c>
      <c r="N150" t="s">
        <v>4</v>
      </c>
      <c r="O150" t="s">
        <v>14</v>
      </c>
      <c r="P150" t="s">
        <v>2895</v>
      </c>
      <c r="Q150" t="s">
        <v>225</v>
      </c>
      <c r="R150">
        <v>0</v>
      </c>
      <c r="S150">
        <v>0</v>
      </c>
      <c r="T150">
        <v>0</v>
      </c>
      <c r="U150">
        <v>0</v>
      </c>
      <c r="V150">
        <v>0</v>
      </c>
    </row>
    <row r="151" spans="1:22" x14ac:dyDescent="0.2">
      <c r="A151" s="99" t="s">
        <v>1806</v>
      </c>
      <c r="B151" s="103" t="s">
        <v>215</v>
      </c>
      <c r="C151" s="104" t="s">
        <v>14</v>
      </c>
      <c r="D151" s="104" t="s">
        <v>2895</v>
      </c>
      <c r="E151" s="104" t="s">
        <v>225</v>
      </c>
      <c r="F151" s="105">
        <f>VLOOKUP(A151,'Original vs Adjsuted Budget'!$B$2:$H$1100,7,FALSE)</f>
        <v>0</v>
      </c>
      <c r="G151" s="105">
        <v>0</v>
      </c>
      <c r="H151" s="105">
        <f>VLOOKUP($A151,'[14]2014 TB'!$A$1:$H$1482,5,FALSE)</f>
        <v>0</v>
      </c>
      <c r="I151" s="105">
        <f>VLOOKUP($A151,'[14]2014 TB'!$A$1:$H$1482,6,FALSE)</f>
        <v>0</v>
      </c>
      <c r="J151" s="106">
        <f t="shared" si="7"/>
        <v>0</v>
      </c>
      <c r="K151" s="107"/>
      <c r="M151" t="s">
        <v>1806</v>
      </c>
      <c r="N151" t="s">
        <v>215</v>
      </c>
      <c r="O151" t="s">
        <v>14</v>
      </c>
      <c r="P151" t="s">
        <v>2895</v>
      </c>
      <c r="Q151" t="s">
        <v>225</v>
      </c>
      <c r="R151">
        <v>0</v>
      </c>
      <c r="S151">
        <v>0</v>
      </c>
      <c r="T151">
        <v>0</v>
      </c>
      <c r="U151">
        <v>0</v>
      </c>
      <c r="V151">
        <v>0</v>
      </c>
    </row>
    <row r="152" spans="1:22" x14ac:dyDescent="0.2">
      <c r="A152" s="99" t="s">
        <v>1836</v>
      </c>
      <c r="B152" s="103" t="s">
        <v>218</v>
      </c>
      <c r="C152" s="104" t="s">
        <v>14</v>
      </c>
      <c r="D152" s="104" t="s">
        <v>474</v>
      </c>
      <c r="E152" s="104" t="s">
        <v>1837</v>
      </c>
      <c r="F152" s="105">
        <f>VLOOKUP(A152,'Original vs Adjsuted Budget'!$B$2:$H$1100,7,FALSE)</f>
        <v>0</v>
      </c>
      <c r="G152" s="105">
        <v>0</v>
      </c>
      <c r="H152" s="105">
        <f>VLOOKUP($A152,'[14]2014 TB'!$A$1:$H$1482,5,FALSE)</f>
        <v>0</v>
      </c>
      <c r="I152" s="105">
        <f>VLOOKUP($A152,'[14]2014 TB'!$A$1:$H$1482,6,FALSE)</f>
        <v>0</v>
      </c>
      <c r="J152" s="106">
        <f t="shared" si="7"/>
        <v>0</v>
      </c>
      <c r="K152" s="107"/>
      <c r="M152" t="s">
        <v>1836</v>
      </c>
      <c r="N152" t="s">
        <v>218</v>
      </c>
      <c r="O152" t="s">
        <v>14</v>
      </c>
      <c r="P152" t="s">
        <v>474</v>
      </c>
      <c r="Q152" t="s">
        <v>1837</v>
      </c>
      <c r="R152">
        <v>0</v>
      </c>
      <c r="S152">
        <v>0</v>
      </c>
      <c r="T152">
        <v>0</v>
      </c>
      <c r="U152">
        <v>0</v>
      </c>
      <c r="V152">
        <v>0</v>
      </c>
    </row>
    <row r="153" spans="1:22" x14ac:dyDescent="0.2">
      <c r="A153" s="99" t="s">
        <v>913</v>
      </c>
      <c r="B153" s="103" t="s">
        <v>218</v>
      </c>
      <c r="C153" s="104" t="s">
        <v>14</v>
      </c>
      <c r="D153" s="104" t="s">
        <v>476</v>
      </c>
      <c r="E153" s="104" t="s">
        <v>2921</v>
      </c>
      <c r="F153" s="105">
        <f>VLOOKUP(A153,'Original vs Adjsuted Budget'!$B$2:$H$1100,7,FALSE)</f>
        <v>0</v>
      </c>
      <c r="G153" s="105">
        <v>18880</v>
      </c>
      <c r="H153" s="105">
        <f>VLOOKUP($A153,'[14]2014 TB'!$A$1:$H$1482,5,FALSE)</f>
        <v>0</v>
      </c>
      <c r="I153" s="105">
        <f>VLOOKUP($A153,'[14]2014 TB'!$A$1:$H$1482,6,FALSE)</f>
        <v>0</v>
      </c>
      <c r="J153" s="106">
        <f t="shared" si="7"/>
        <v>0</v>
      </c>
      <c r="K153" s="107"/>
      <c r="M153" t="s">
        <v>913</v>
      </c>
      <c r="N153" t="s">
        <v>218</v>
      </c>
      <c r="O153" t="s">
        <v>14</v>
      </c>
      <c r="P153" t="s">
        <v>476</v>
      </c>
      <c r="Q153" t="s">
        <v>2921</v>
      </c>
      <c r="R153">
        <v>18880</v>
      </c>
      <c r="S153">
        <v>0</v>
      </c>
      <c r="T153">
        <v>0</v>
      </c>
      <c r="U153">
        <v>0</v>
      </c>
      <c r="V153">
        <v>0</v>
      </c>
    </row>
    <row r="154" spans="1:22" x14ac:dyDescent="0.2">
      <c r="A154" s="99" t="s">
        <v>1839</v>
      </c>
      <c r="B154" s="103" t="s">
        <v>218</v>
      </c>
      <c r="C154" s="104" t="s">
        <v>14</v>
      </c>
      <c r="D154" s="104" t="s">
        <v>478</v>
      </c>
      <c r="E154" s="104" t="s">
        <v>1840</v>
      </c>
      <c r="F154" s="105">
        <f>VLOOKUP(A154,'Original vs Adjsuted Budget'!$B$2:$H$1100,7,FALSE)</f>
        <v>0</v>
      </c>
      <c r="G154" s="105">
        <v>0</v>
      </c>
      <c r="H154" s="105">
        <f>VLOOKUP($A154,'[14]2014 TB'!$A$1:$H$1482,5,FALSE)</f>
        <v>0</v>
      </c>
      <c r="I154" s="105">
        <f>VLOOKUP($A154,'[14]2014 TB'!$A$1:$H$1482,6,FALSE)</f>
        <v>0</v>
      </c>
      <c r="J154" s="106">
        <f t="shared" si="7"/>
        <v>0</v>
      </c>
      <c r="K154" s="107"/>
      <c r="M154" t="s">
        <v>1839</v>
      </c>
      <c r="N154" t="s">
        <v>218</v>
      </c>
      <c r="O154" t="s">
        <v>14</v>
      </c>
      <c r="P154" t="s">
        <v>478</v>
      </c>
      <c r="Q154" t="s">
        <v>1840</v>
      </c>
      <c r="R154">
        <v>0</v>
      </c>
      <c r="S154">
        <v>0</v>
      </c>
      <c r="T154">
        <v>0</v>
      </c>
      <c r="U154">
        <v>0</v>
      </c>
      <c r="V154">
        <v>0</v>
      </c>
    </row>
    <row r="155" spans="1:22" x14ac:dyDescent="0.2">
      <c r="A155" s="99" t="s">
        <v>982</v>
      </c>
      <c r="B155" s="103" t="s">
        <v>426</v>
      </c>
      <c r="C155" s="104" t="s">
        <v>14</v>
      </c>
      <c r="D155" s="104" t="s">
        <v>2895</v>
      </c>
      <c r="E155" s="104" t="s">
        <v>225</v>
      </c>
      <c r="F155" s="105">
        <f>VLOOKUP(A155,'Original vs Adjsuted Budget'!$B$2:$H$1100,7,FALSE)</f>
        <v>1931.12</v>
      </c>
      <c r="G155" s="105">
        <v>6290</v>
      </c>
      <c r="H155" s="105">
        <f>VLOOKUP($A155,'[14]2014 TB'!$A$1:$H$1482,5,FALSE)</f>
        <v>956</v>
      </c>
      <c r="I155" s="105">
        <f>VLOOKUP($A155,'[14]2014 TB'!$A$1:$H$1482,6,FALSE)</f>
        <v>0</v>
      </c>
      <c r="J155" s="106">
        <f t="shared" si="7"/>
        <v>956</v>
      </c>
      <c r="K155" s="107"/>
      <c r="M155" t="s">
        <v>982</v>
      </c>
      <c r="N155" t="s">
        <v>426</v>
      </c>
      <c r="O155" t="s">
        <v>14</v>
      </c>
      <c r="P155" t="s">
        <v>2895</v>
      </c>
      <c r="Q155" t="s">
        <v>225</v>
      </c>
      <c r="R155">
        <v>6290</v>
      </c>
      <c r="S155">
        <v>0</v>
      </c>
      <c r="T155">
        <v>956</v>
      </c>
      <c r="U155">
        <v>0</v>
      </c>
      <c r="V155">
        <v>956</v>
      </c>
    </row>
    <row r="156" spans="1:22" x14ac:dyDescent="0.2">
      <c r="A156" s="99" t="s">
        <v>1969</v>
      </c>
      <c r="B156" s="103" t="s">
        <v>428</v>
      </c>
      <c r="C156" s="104" t="s">
        <v>14</v>
      </c>
      <c r="D156" s="104" t="s">
        <v>2895</v>
      </c>
      <c r="E156" s="104" t="s">
        <v>225</v>
      </c>
      <c r="F156" s="105">
        <f>VLOOKUP(A156,'Original vs Adjsuted Budget'!$B$2:$H$1100,7,FALSE)</f>
        <v>0</v>
      </c>
      <c r="G156" s="105">
        <v>0</v>
      </c>
      <c r="H156" s="105">
        <f>VLOOKUP($A156,'[14]2014 TB'!$A$1:$H$1482,5,FALSE)</f>
        <v>0</v>
      </c>
      <c r="I156" s="105">
        <f>VLOOKUP($A156,'[14]2014 TB'!$A$1:$H$1482,6,FALSE)</f>
        <v>0</v>
      </c>
      <c r="J156" s="106">
        <f t="shared" si="7"/>
        <v>0</v>
      </c>
      <c r="K156" s="107"/>
      <c r="M156" t="s">
        <v>1969</v>
      </c>
      <c r="N156" t="s">
        <v>428</v>
      </c>
      <c r="O156" t="s">
        <v>14</v>
      </c>
      <c r="P156" t="s">
        <v>2895</v>
      </c>
      <c r="Q156" t="s">
        <v>225</v>
      </c>
      <c r="R156">
        <v>0</v>
      </c>
      <c r="S156">
        <v>0</v>
      </c>
      <c r="T156">
        <v>0</v>
      </c>
      <c r="U156">
        <v>0</v>
      </c>
      <c r="V156">
        <v>0</v>
      </c>
    </row>
    <row r="157" spans="1:22" x14ac:dyDescent="0.2">
      <c r="A157" s="99" t="s">
        <v>2032</v>
      </c>
      <c r="B157" s="103" t="s">
        <v>432</v>
      </c>
      <c r="C157" s="104" t="s">
        <v>14</v>
      </c>
      <c r="D157" s="104" t="s">
        <v>466</v>
      </c>
      <c r="E157" s="104" t="s">
        <v>2033</v>
      </c>
      <c r="F157" s="105">
        <f>VLOOKUP(A157,'Original vs Adjsuted Budget'!$B$2:$H$1100,7,FALSE)</f>
        <v>0</v>
      </c>
      <c r="G157" s="105">
        <v>0</v>
      </c>
      <c r="H157" s="105">
        <f>VLOOKUP($A157,'[14]2014 TB'!$A$1:$H$1482,5,FALSE)</f>
        <v>0</v>
      </c>
      <c r="I157" s="105">
        <f>VLOOKUP($A157,'[14]2014 TB'!$A$1:$H$1482,6,FALSE)</f>
        <v>0</v>
      </c>
      <c r="J157" s="106">
        <f t="shared" si="7"/>
        <v>0</v>
      </c>
      <c r="K157" s="107"/>
      <c r="M157" t="s">
        <v>2032</v>
      </c>
      <c r="N157" t="s">
        <v>432</v>
      </c>
      <c r="O157" t="s">
        <v>14</v>
      </c>
      <c r="P157" t="s">
        <v>466</v>
      </c>
      <c r="Q157" t="s">
        <v>2033</v>
      </c>
      <c r="R157">
        <v>0</v>
      </c>
      <c r="S157">
        <v>0</v>
      </c>
      <c r="T157">
        <v>0</v>
      </c>
      <c r="U157">
        <v>0</v>
      </c>
      <c r="V157">
        <v>0</v>
      </c>
    </row>
    <row r="158" spans="1:22" x14ac:dyDescent="0.2">
      <c r="A158" s="99" t="s">
        <v>2034</v>
      </c>
      <c r="B158" s="103" t="s">
        <v>432</v>
      </c>
      <c r="C158" s="104" t="s">
        <v>14</v>
      </c>
      <c r="D158" s="104" t="s">
        <v>468</v>
      </c>
      <c r="E158" s="104" t="s">
        <v>2035</v>
      </c>
      <c r="F158" s="105">
        <f>VLOOKUP(A158,'Original vs Adjsuted Budget'!$B$2:$H$1100,7,FALSE)</f>
        <v>0</v>
      </c>
      <c r="G158" s="105">
        <v>0</v>
      </c>
      <c r="H158" s="105">
        <f>VLOOKUP($A158,'[14]2014 TB'!$A$1:$H$1482,5,FALSE)</f>
        <v>0</v>
      </c>
      <c r="I158" s="105">
        <f>VLOOKUP($A158,'[14]2014 TB'!$A$1:$H$1482,6,FALSE)</f>
        <v>0</v>
      </c>
      <c r="J158" s="106">
        <f t="shared" si="7"/>
        <v>0</v>
      </c>
      <c r="K158" s="107"/>
      <c r="M158" t="s">
        <v>2034</v>
      </c>
      <c r="N158" t="s">
        <v>432</v>
      </c>
      <c r="O158" t="s">
        <v>14</v>
      </c>
      <c r="P158" t="s">
        <v>468</v>
      </c>
      <c r="Q158" t="s">
        <v>2035</v>
      </c>
      <c r="R158">
        <v>0</v>
      </c>
      <c r="S158">
        <v>0</v>
      </c>
      <c r="T158">
        <v>0</v>
      </c>
      <c r="U158">
        <v>0</v>
      </c>
      <c r="V158">
        <v>0</v>
      </c>
    </row>
    <row r="159" spans="1:22" x14ac:dyDescent="0.2">
      <c r="A159" s="99" t="s">
        <v>1048</v>
      </c>
      <c r="B159" s="103" t="s">
        <v>432</v>
      </c>
      <c r="C159" s="104" t="s">
        <v>14</v>
      </c>
      <c r="D159" s="104" t="s">
        <v>472</v>
      </c>
      <c r="E159" s="104" t="s">
        <v>1632</v>
      </c>
      <c r="F159" s="105">
        <f>VLOOKUP(A159,'Original vs Adjsuted Budget'!$B$2:$H$1100,7,FALSE)</f>
        <v>0</v>
      </c>
      <c r="G159" s="105">
        <v>23060</v>
      </c>
      <c r="H159" s="105">
        <f>VLOOKUP($A159,'[14]2014 TB'!$A$1:$H$1482,5,FALSE)</f>
        <v>0</v>
      </c>
      <c r="I159" s="105">
        <f>VLOOKUP($A159,'[14]2014 TB'!$A$1:$H$1482,6,FALSE)</f>
        <v>0</v>
      </c>
      <c r="J159" s="106">
        <f t="shared" si="7"/>
        <v>0</v>
      </c>
      <c r="K159" s="107"/>
      <c r="M159" t="s">
        <v>1048</v>
      </c>
      <c r="N159" t="s">
        <v>432</v>
      </c>
      <c r="O159" t="s">
        <v>14</v>
      </c>
      <c r="P159" t="s">
        <v>472</v>
      </c>
      <c r="Q159" t="s">
        <v>1632</v>
      </c>
      <c r="R159">
        <v>23060</v>
      </c>
      <c r="S159">
        <v>0</v>
      </c>
      <c r="T159">
        <v>0</v>
      </c>
      <c r="U159">
        <v>0</v>
      </c>
      <c r="V159">
        <v>0</v>
      </c>
    </row>
    <row r="160" spans="1:22" x14ac:dyDescent="0.2">
      <c r="A160" s="99" t="s">
        <v>1123</v>
      </c>
      <c r="B160" s="103" t="s">
        <v>434</v>
      </c>
      <c r="C160" s="104" t="s">
        <v>14</v>
      </c>
      <c r="D160" s="104" t="s">
        <v>2895</v>
      </c>
      <c r="E160" s="104" t="s">
        <v>225</v>
      </c>
      <c r="F160" s="105">
        <f>VLOOKUP(A160,'Original vs Adjsuted Budget'!$B$2:$H$1100,7,FALSE)</f>
        <v>0</v>
      </c>
      <c r="G160" s="105">
        <v>5140</v>
      </c>
      <c r="H160" s="105">
        <f>VLOOKUP($A160,'[14]2014 TB'!$A$1:$H$1482,5,FALSE)</f>
        <v>0</v>
      </c>
      <c r="I160" s="105">
        <f>VLOOKUP($A160,'[14]2014 TB'!$A$1:$H$1482,6,FALSE)</f>
        <v>0</v>
      </c>
      <c r="J160" s="106">
        <f t="shared" si="7"/>
        <v>0</v>
      </c>
      <c r="K160" s="107"/>
      <c r="M160" t="s">
        <v>1123</v>
      </c>
      <c r="N160" t="s">
        <v>434</v>
      </c>
      <c r="O160" t="s">
        <v>14</v>
      </c>
      <c r="P160" t="s">
        <v>2895</v>
      </c>
      <c r="Q160" t="s">
        <v>225</v>
      </c>
      <c r="R160">
        <v>5140</v>
      </c>
      <c r="S160">
        <v>0</v>
      </c>
      <c r="T160">
        <v>0</v>
      </c>
      <c r="U160">
        <v>0</v>
      </c>
      <c r="V160">
        <v>0</v>
      </c>
    </row>
    <row r="161" spans="1:22" x14ac:dyDescent="0.2">
      <c r="A161" s="99" t="s">
        <v>1139</v>
      </c>
      <c r="B161" s="103" t="s">
        <v>436</v>
      </c>
      <c r="C161" s="104" t="s">
        <v>14</v>
      </c>
      <c r="D161" s="104" t="s">
        <v>2895</v>
      </c>
      <c r="E161" s="104" t="s">
        <v>225</v>
      </c>
      <c r="F161" s="105">
        <f>VLOOKUP(A161,'Original vs Adjsuted Budget'!$B$2:$H$1100,7,FALSE)</f>
        <v>0</v>
      </c>
      <c r="G161" s="105">
        <v>23840</v>
      </c>
      <c r="H161" s="105">
        <f>VLOOKUP($A161,'[14]2014 TB'!$A$1:$H$1482,5,FALSE)</f>
        <v>0</v>
      </c>
      <c r="I161" s="105">
        <f>VLOOKUP($A161,'[14]2014 TB'!$A$1:$H$1482,6,FALSE)</f>
        <v>0</v>
      </c>
      <c r="J161" s="106">
        <f t="shared" si="7"/>
        <v>0</v>
      </c>
      <c r="K161" s="107"/>
      <c r="M161" t="s">
        <v>1139</v>
      </c>
      <c r="N161" t="s">
        <v>436</v>
      </c>
      <c r="O161" t="s">
        <v>14</v>
      </c>
      <c r="P161" t="s">
        <v>2895</v>
      </c>
      <c r="Q161" t="s">
        <v>225</v>
      </c>
      <c r="R161">
        <v>23840</v>
      </c>
      <c r="S161">
        <v>0</v>
      </c>
      <c r="T161">
        <v>0</v>
      </c>
      <c r="U161">
        <v>0</v>
      </c>
      <c r="V161">
        <v>0</v>
      </c>
    </row>
    <row r="162" spans="1:22" x14ac:dyDescent="0.2">
      <c r="A162" s="99" t="s">
        <v>1152</v>
      </c>
      <c r="B162" s="103" t="s">
        <v>438</v>
      </c>
      <c r="C162" s="104" t="s">
        <v>14</v>
      </c>
      <c r="D162" s="104" t="s">
        <v>2895</v>
      </c>
      <c r="E162" s="104" t="s">
        <v>225</v>
      </c>
      <c r="F162" s="105">
        <f>VLOOKUP(A162,'Original vs Adjsuted Budget'!$B$2:$H$1100,7,FALSE)</f>
        <v>0</v>
      </c>
      <c r="G162" s="105">
        <v>3210</v>
      </c>
      <c r="H162" s="105">
        <f>VLOOKUP($A162,'[14]2014 TB'!$A$1:$H$1482,5,FALSE)</f>
        <v>0</v>
      </c>
      <c r="I162" s="105">
        <f>VLOOKUP($A162,'[14]2014 TB'!$A$1:$H$1482,6,FALSE)</f>
        <v>0</v>
      </c>
      <c r="J162" s="106">
        <f t="shared" si="7"/>
        <v>0</v>
      </c>
      <c r="K162" s="107"/>
      <c r="M162" t="s">
        <v>1152</v>
      </c>
      <c r="N162" t="s">
        <v>438</v>
      </c>
      <c r="O162" t="s">
        <v>14</v>
      </c>
      <c r="P162" t="s">
        <v>2895</v>
      </c>
      <c r="Q162" t="s">
        <v>225</v>
      </c>
      <c r="R162">
        <v>3210</v>
      </c>
      <c r="S162">
        <v>0</v>
      </c>
      <c r="T162">
        <v>0</v>
      </c>
      <c r="U162">
        <v>0</v>
      </c>
      <c r="V162">
        <v>0</v>
      </c>
    </row>
    <row r="163" spans="1:22" x14ac:dyDescent="0.2">
      <c r="A163" s="99" t="s">
        <v>2192</v>
      </c>
      <c r="B163" s="103" t="s">
        <v>442</v>
      </c>
      <c r="C163" s="104" t="s">
        <v>14</v>
      </c>
      <c r="D163" s="104" t="s">
        <v>480</v>
      </c>
      <c r="E163" s="104" t="s">
        <v>2193</v>
      </c>
      <c r="F163" s="105">
        <f>VLOOKUP(A163,'Original vs Adjsuted Budget'!$B$2:$H$1100,7,FALSE)</f>
        <v>0</v>
      </c>
      <c r="G163" s="105">
        <v>0</v>
      </c>
      <c r="H163" s="105">
        <f>VLOOKUP($A163,'[14]2014 TB'!$A$1:$H$1482,5,FALSE)</f>
        <v>0</v>
      </c>
      <c r="I163" s="105">
        <f>VLOOKUP($A163,'[14]2014 TB'!$A$1:$H$1482,6,FALSE)</f>
        <v>0</v>
      </c>
      <c r="J163" s="106">
        <f t="shared" si="7"/>
        <v>0</v>
      </c>
      <c r="K163" s="107"/>
      <c r="M163" t="s">
        <v>2192</v>
      </c>
      <c r="N163" t="s">
        <v>442</v>
      </c>
      <c r="O163" t="s">
        <v>14</v>
      </c>
      <c r="P163" t="s">
        <v>480</v>
      </c>
      <c r="Q163" t="s">
        <v>2193</v>
      </c>
      <c r="R163">
        <v>0</v>
      </c>
      <c r="S163">
        <v>0</v>
      </c>
      <c r="T163">
        <v>0</v>
      </c>
      <c r="U163">
        <v>0</v>
      </c>
      <c r="V163">
        <v>0</v>
      </c>
    </row>
    <row r="164" spans="1:22" x14ac:dyDescent="0.2">
      <c r="A164" s="99" t="s">
        <v>1177</v>
      </c>
      <c r="B164" s="103" t="s">
        <v>442</v>
      </c>
      <c r="C164" s="104" t="s">
        <v>14</v>
      </c>
      <c r="D164" s="104" t="s">
        <v>482</v>
      </c>
      <c r="E164" s="104" t="s">
        <v>2985</v>
      </c>
      <c r="F164" s="105">
        <f>VLOOKUP(A164,'Original vs Adjsuted Budget'!$B$2:$H$1100,7,FALSE)</f>
        <v>0</v>
      </c>
      <c r="G164" s="105">
        <v>29010</v>
      </c>
      <c r="H164" s="105">
        <f>VLOOKUP($A164,'[14]2014 TB'!$A$1:$H$1482,5,FALSE)</f>
        <v>0</v>
      </c>
      <c r="I164" s="105">
        <f>VLOOKUP($A164,'[14]2014 TB'!$A$1:$H$1482,6,FALSE)</f>
        <v>0</v>
      </c>
      <c r="J164" s="106">
        <f t="shared" si="7"/>
        <v>0</v>
      </c>
      <c r="K164" s="107"/>
      <c r="M164" t="s">
        <v>1177</v>
      </c>
      <c r="N164" t="s">
        <v>442</v>
      </c>
      <c r="O164" t="s">
        <v>14</v>
      </c>
      <c r="P164" t="s">
        <v>482</v>
      </c>
      <c r="Q164" t="s">
        <v>2985</v>
      </c>
      <c r="R164">
        <v>29010</v>
      </c>
      <c r="S164">
        <v>0</v>
      </c>
      <c r="T164">
        <v>0</v>
      </c>
      <c r="U164">
        <v>0</v>
      </c>
      <c r="V164">
        <v>0</v>
      </c>
    </row>
    <row r="165" spans="1:22" x14ac:dyDescent="0.2">
      <c r="A165" s="99" t="s">
        <v>2195</v>
      </c>
      <c r="B165" s="103" t="s">
        <v>442</v>
      </c>
      <c r="C165" s="104" t="s">
        <v>14</v>
      </c>
      <c r="D165" s="104" t="s">
        <v>484</v>
      </c>
      <c r="E165" s="104" t="s">
        <v>2196</v>
      </c>
      <c r="F165" s="105">
        <f>VLOOKUP(A165,'Original vs Adjsuted Budget'!$B$2:$H$1100,7,FALSE)</f>
        <v>0</v>
      </c>
      <c r="G165" s="105">
        <v>0</v>
      </c>
      <c r="H165" s="105">
        <f>VLOOKUP($A165,'[14]2014 TB'!$A$1:$H$1482,5,FALSE)</f>
        <v>0</v>
      </c>
      <c r="I165" s="105">
        <f>VLOOKUP($A165,'[14]2014 TB'!$A$1:$H$1482,6,FALSE)</f>
        <v>0</v>
      </c>
      <c r="J165" s="106">
        <f t="shared" si="7"/>
        <v>0</v>
      </c>
      <c r="K165" s="107"/>
      <c r="M165" t="s">
        <v>2195</v>
      </c>
      <c r="N165" t="s">
        <v>442</v>
      </c>
      <c r="O165" t="s">
        <v>14</v>
      </c>
      <c r="P165" t="s">
        <v>484</v>
      </c>
      <c r="Q165" t="s">
        <v>2196</v>
      </c>
      <c r="R165">
        <v>0</v>
      </c>
      <c r="S165">
        <v>0</v>
      </c>
      <c r="T165">
        <v>0</v>
      </c>
      <c r="U165">
        <v>0</v>
      </c>
      <c r="V165">
        <v>0</v>
      </c>
    </row>
    <row r="166" spans="1:22" x14ac:dyDescent="0.2">
      <c r="A166" s="99" t="s">
        <v>2225</v>
      </c>
      <c r="B166" s="103" t="s">
        <v>444</v>
      </c>
      <c r="C166" s="104" t="s">
        <v>14</v>
      </c>
      <c r="D166" s="104" t="s">
        <v>2895</v>
      </c>
      <c r="E166" s="104" t="s">
        <v>225</v>
      </c>
      <c r="F166" s="105">
        <f>VLOOKUP(A166,'Original vs Adjsuted Budget'!$B$2:$H$1100,7,FALSE)</f>
        <v>0</v>
      </c>
      <c r="G166" s="105">
        <v>0</v>
      </c>
      <c r="H166" s="105">
        <f>VLOOKUP($A166,'[14]2014 TB'!$A$1:$H$1482,5,FALSE)</f>
        <v>0</v>
      </c>
      <c r="I166" s="105">
        <f>VLOOKUP($A166,'[14]2014 TB'!$A$1:$H$1482,6,FALSE)</f>
        <v>0</v>
      </c>
      <c r="J166" s="106">
        <f t="shared" si="7"/>
        <v>0</v>
      </c>
      <c r="K166" s="107"/>
      <c r="M166" t="s">
        <v>2225</v>
      </c>
      <c r="N166" t="s">
        <v>444</v>
      </c>
      <c r="O166" t="s">
        <v>14</v>
      </c>
      <c r="P166" t="s">
        <v>2895</v>
      </c>
      <c r="Q166" t="s">
        <v>225</v>
      </c>
      <c r="R166">
        <v>0</v>
      </c>
      <c r="S166">
        <v>0</v>
      </c>
      <c r="T166">
        <v>0</v>
      </c>
      <c r="U166">
        <v>0</v>
      </c>
      <c r="V166">
        <v>0</v>
      </c>
    </row>
    <row r="167" spans="1:22" x14ac:dyDescent="0.2">
      <c r="A167" s="99" t="s">
        <v>1232</v>
      </c>
      <c r="B167" s="103" t="s">
        <v>446</v>
      </c>
      <c r="C167" s="104" t="s">
        <v>14</v>
      </c>
      <c r="D167" s="104" t="s">
        <v>2895</v>
      </c>
      <c r="E167" s="104" t="s">
        <v>225</v>
      </c>
      <c r="F167" s="105">
        <f>VLOOKUP(A167,'Original vs Adjsuted Budget'!$B$2:$H$1100,7,FALSE)</f>
        <v>0</v>
      </c>
      <c r="G167" s="105">
        <v>6810</v>
      </c>
      <c r="H167" s="105">
        <f>VLOOKUP($A167,'[14]2014 TB'!$A$1:$H$1482,5,FALSE)</f>
        <v>0</v>
      </c>
      <c r="I167" s="105">
        <f>VLOOKUP($A167,'[14]2014 TB'!$A$1:$H$1482,6,FALSE)</f>
        <v>0</v>
      </c>
      <c r="J167" s="106">
        <f t="shared" si="7"/>
        <v>0</v>
      </c>
      <c r="K167" s="107"/>
      <c r="M167" t="s">
        <v>1232</v>
      </c>
      <c r="N167" t="s">
        <v>446</v>
      </c>
      <c r="O167" t="s">
        <v>14</v>
      </c>
      <c r="P167" t="s">
        <v>2895</v>
      </c>
      <c r="Q167" t="s">
        <v>225</v>
      </c>
      <c r="R167">
        <v>6810</v>
      </c>
      <c r="S167">
        <v>0</v>
      </c>
      <c r="T167">
        <v>0</v>
      </c>
      <c r="U167">
        <v>0</v>
      </c>
      <c r="V167">
        <v>0</v>
      </c>
    </row>
    <row r="168" spans="1:22" x14ac:dyDescent="0.2">
      <c r="A168" s="99" t="s">
        <v>2254</v>
      </c>
      <c r="B168" s="103" t="s">
        <v>448</v>
      </c>
      <c r="C168" s="104" t="s">
        <v>14</v>
      </c>
      <c r="D168" s="104" t="s">
        <v>2895</v>
      </c>
      <c r="E168" s="104" t="s">
        <v>225</v>
      </c>
      <c r="F168" s="105">
        <f>VLOOKUP(A168,'Original vs Adjsuted Budget'!$B$2:$H$1100,7,FALSE)</f>
        <v>0</v>
      </c>
      <c r="G168" s="105">
        <v>0</v>
      </c>
      <c r="H168" s="105">
        <f>VLOOKUP($A168,'[14]2014 TB'!$A$1:$H$1482,5,FALSE)</f>
        <v>0</v>
      </c>
      <c r="I168" s="105">
        <f>VLOOKUP($A168,'[14]2014 TB'!$A$1:$H$1482,6,FALSE)</f>
        <v>0</v>
      </c>
      <c r="J168" s="106">
        <f t="shared" si="7"/>
        <v>0</v>
      </c>
      <c r="K168" s="107"/>
      <c r="M168" t="s">
        <v>2254</v>
      </c>
      <c r="N168" t="s">
        <v>448</v>
      </c>
      <c r="O168" t="s">
        <v>14</v>
      </c>
      <c r="P168" t="s">
        <v>2895</v>
      </c>
      <c r="Q168" t="s">
        <v>225</v>
      </c>
      <c r="R168">
        <v>0</v>
      </c>
      <c r="S168">
        <v>0</v>
      </c>
      <c r="T168">
        <v>0</v>
      </c>
      <c r="U168">
        <v>0</v>
      </c>
      <c r="V168">
        <v>0</v>
      </c>
    </row>
    <row r="169" spans="1:22" x14ac:dyDescent="0.2">
      <c r="A169" s="99" t="s">
        <v>2262</v>
      </c>
      <c r="B169" s="103" t="s">
        <v>450</v>
      </c>
      <c r="C169" s="104" t="s">
        <v>14</v>
      </c>
      <c r="D169" s="104" t="s">
        <v>2895</v>
      </c>
      <c r="E169" s="104" t="s">
        <v>225</v>
      </c>
      <c r="F169" s="105">
        <f>VLOOKUP(A169,'Original vs Adjsuted Budget'!$B$2:$H$1100,7,FALSE)</f>
        <v>0</v>
      </c>
      <c r="G169" s="105">
        <v>0</v>
      </c>
      <c r="H169" s="105">
        <f>VLOOKUP($A169,'[14]2014 TB'!$A$1:$H$1482,5,FALSE)</f>
        <v>0</v>
      </c>
      <c r="I169" s="105">
        <f>VLOOKUP($A169,'[14]2014 TB'!$A$1:$H$1482,6,FALSE)</f>
        <v>0</v>
      </c>
      <c r="J169" s="106">
        <f t="shared" si="7"/>
        <v>0</v>
      </c>
      <c r="K169" s="107"/>
      <c r="M169" t="s">
        <v>2262</v>
      </c>
      <c r="N169" t="s">
        <v>450</v>
      </c>
      <c r="O169" t="s">
        <v>14</v>
      </c>
      <c r="P169" t="s">
        <v>2895</v>
      </c>
      <c r="Q169" t="s">
        <v>225</v>
      </c>
      <c r="R169">
        <v>0</v>
      </c>
      <c r="S169">
        <v>0</v>
      </c>
      <c r="T169">
        <v>0</v>
      </c>
      <c r="U169">
        <v>0</v>
      </c>
      <c r="V169">
        <v>0</v>
      </c>
    </row>
    <row r="170" spans="1:22" x14ac:dyDescent="0.2">
      <c r="A170" s="99" t="s">
        <v>1273</v>
      </c>
      <c r="B170" s="103" t="s">
        <v>452</v>
      </c>
      <c r="C170" s="104" t="s">
        <v>14</v>
      </c>
      <c r="D170" s="104" t="s">
        <v>490</v>
      </c>
      <c r="E170" s="104" t="s">
        <v>3006</v>
      </c>
      <c r="F170" s="105">
        <f>VLOOKUP(A170,'Original vs Adjsuted Budget'!$B$2:$H$1100,7,FALSE)</f>
        <v>0</v>
      </c>
      <c r="G170" s="105">
        <v>8810</v>
      </c>
      <c r="H170" s="105">
        <f>VLOOKUP($A170,'[14]2014 TB'!$A$1:$H$1482,5,FALSE)</f>
        <v>0</v>
      </c>
      <c r="I170" s="105">
        <f>VLOOKUP($A170,'[14]2014 TB'!$A$1:$H$1482,6,FALSE)</f>
        <v>0</v>
      </c>
      <c r="J170" s="106">
        <f t="shared" si="7"/>
        <v>0</v>
      </c>
      <c r="K170" s="107"/>
      <c r="M170" t="s">
        <v>1273</v>
      </c>
      <c r="N170" t="s">
        <v>452</v>
      </c>
      <c r="O170" t="s">
        <v>14</v>
      </c>
      <c r="P170" t="s">
        <v>490</v>
      </c>
      <c r="Q170" t="s">
        <v>3006</v>
      </c>
      <c r="R170">
        <v>8810</v>
      </c>
      <c r="S170">
        <v>0</v>
      </c>
      <c r="T170">
        <v>0</v>
      </c>
      <c r="U170">
        <v>0</v>
      </c>
      <c r="V170">
        <v>0</v>
      </c>
    </row>
    <row r="171" spans="1:22" x14ac:dyDescent="0.2">
      <c r="A171" s="99" t="s">
        <v>1274</v>
      </c>
      <c r="B171" s="103" t="s">
        <v>452</v>
      </c>
      <c r="C171" s="104" t="s">
        <v>14</v>
      </c>
      <c r="D171" s="104" t="s">
        <v>492</v>
      </c>
      <c r="E171" s="104" t="s">
        <v>1706</v>
      </c>
      <c r="F171" s="105">
        <f>VLOOKUP(A171,'Original vs Adjsuted Budget'!$B$2:$H$1100,7,FALSE)</f>
        <v>0</v>
      </c>
      <c r="G171" s="105">
        <v>6420</v>
      </c>
      <c r="H171" s="105">
        <f>VLOOKUP($A171,'[14]2014 TB'!$A$1:$H$1482,5,FALSE)</f>
        <v>0</v>
      </c>
      <c r="I171" s="105">
        <f>VLOOKUP($A171,'[14]2014 TB'!$A$1:$H$1482,6,FALSE)</f>
        <v>0</v>
      </c>
      <c r="J171" s="106">
        <f t="shared" si="7"/>
        <v>0</v>
      </c>
      <c r="K171" s="107"/>
      <c r="M171" t="s">
        <v>1274</v>
      </c>
      <c r="N171" t="s">
        <v>452</v>
      </c>
      <c r="O171" t="s">
        <v>14</v>
      </c>
      <c r="P171" t="s">
        <v>492</v>
      </c>
      <c r="Q171" t="s">
        <v>1706</v>
      </c>
      <c r="R171">
        <v>6420</v>
      </c>
      <c r="S171">
        <v>0</v>
      </c>
      <c r="T171">
        <v>0</v>
      </c>
      <c r="U171">
        <v>0</v>
      </c>
      <c r="V171">
        <v>0</v>
      </c>
    </row>
    <row r="172" spans="1:22" x14ac:dyDescent="0.2">
      <c r="A172" s="99" t="s">
        <v>1309</v>
      </c>
      <c r="B172" s="103" t="s">
        <v>8</v>
      </c>
      <c r="C172" s="104" t="s">
        <v>14</v>
      </c>
      <c r="D172" s="104" t="s">
        <v>2895</v>
      </c>
      <c r="E172" s="104" t="s">
        <v>225</v>
      </c>
      <c r="F172" s="105">
        <f>VLOOKUP(A172,'Original vs Adjsuted Budget'!$B$2:$H$1100,7,FALSE)</f>
        <v>0</v>
      </c>
      <c r="G172" s="105">
        <v>194270</v>
      </c>
      <c r="H172" s="105">
        <f>VLOOKUP($A172,'[14]2014 TB'!$A$1:$H$1482,5,FALSE)</f>
        <v>0</v>
      </c>
      <c r="I172" s="105">
        <f>VLOOKUP($A172,'[14]2014 TB'!$A$1:$H$1482,6,FALSE)</f>
        <v>0</v>
      </c>
      <c r="J172" s="106">
        <f t="shared" si="7"/>
        <v>0</v>
      </c>
      <c r="K172" s="107"/>
      <c r="M172" t="s">
        <v>1309</v>
      </c>
      <c r="N172" t="s">
        <v>8</v>
      </c>
      <c r="O172" t="s">
        <v>14</v>
      </c>
      <c r="P172" t="s">
        <v>2895</v>
      </c>
      <c r="Q172" t="s">
        <v>225</v>
      </c>
      <c r="R172">
        <v>194270</v>
      </c>
      <c r="S172">
        <v>0</v>
      </c>
      <c r="T172">
        <v>0</v>
      </c>
      <c r="U172">
        <v>0</v>
      </c>
      <c r="V172">
        <v>0</v>
      </c>
    </row>
    <row r="173" spans="1:22" x14ac:dyDescent="0.2">
      <c r="A173" s="99" t="s">
        <v>1359</v>
      </c>
      <c r="B173" s="103" t="s">
        <v>18</v>
      </c>
      <c r="C173" s="104" t="s">
        <v>14</v>
      </c>
      <c r="D173" s="104" t="s">
        <v>2895</v>
      </c>
      <c r="E173" s="104" t="s">
        <v>225</v>
      </c>
      <c r="F173" s="105">
        <f>VLOOKUP(A173,'Original vs Adjsuted Budget'!$B$2:$H$1100,7,FALSE)</f>
        <v>0</v>
      </c>
      <c r="G173" s="105">
        <v>15520</v>
      </c>
      <c r="H173" s="105">
        <f>VLOOKUP($A173,'[14]2014 TB'!$A$1:$H$1482,5,FALSE)</f>
        <v>0</v>
      </c>
      <c r="I173" s="105">
        <f>VLOOKUP($A173,'[14]2014 TB'!$A$1:$H$1482,6,FALSE)</f>
        <v>0</v>
      </c>
      <c r="J173" s="106">
        <f t="shared" si="7"/>
        <v>0</v>
      </c>
      <c r="K173" s="107"/>
      <c r="M173" t="s">
        <v>1359</v>
      </c>
      <c r="N173" t="s">
        <v>18</v>
      </c>
      <c r="O173" t="s">
        <v>14</v>
      </c>
      <c r="P173" t="s">
        <v>2895</v>
      </c>
      <c r="Q173" t="s">
        <v>225</v>
      </c>
      <c r="R173">
        <v>15520</v>
      </c>
      <c r="S173">
        <v>0</v>
      </c>
      <c r="T173">
        <v>0</v>
      </c>
      <c r="U173">
        <v>0</v>
      </c>
      <c r="V173">
        <v>0</v>
      </c>
    </row>
    <row r="174" spans="1:22" x14ac:dyDescent="0.2">
      <c r="A174" s="99" t="s">
        <v>1404</v>
      </c>
      <c r="B174" s="103" t="s">
        <v>459</v>
      </c>
      <c r="C174" s="104" t="s">
        <v>14</v>
      </c>
      <c r="D174" s="104" t="s">
        <v>2895</v>
      </c>
      <c r="E174" s="104" t="s">
        <v>225</v>
      </c>
      <c r="F174" s="105">
        <f>VLOOKUP(A174,'Original vs Adjsuted Budget'!$B$2:$H$1100,7,FALSE)</f>
        <v>0</v>
      </c>
      <c r="G174" s="105">
        <v>31640</v>
      </c>
      <c r="H174" s="105">
        <f>VLOOKUP($A174,'[14]2014 TB'!$A$1:$H$1482,5,FALSE)</f>
        <v>0</v>
      </c>
      <c r="I174" s="105">
        <f>VLOOKUP($A174,'[14]2014 TB'!$A$1:$H$1482,6,FALSE)</f>
        <v>0</v>
      </c>
      <c r="J174" s="106">
        <f t="shared" si="7"/>
        <v>0</v>
      </c>
      <c r="K174" s="107"/>
      <c r="M174" t="s">
        <v>1404</v>
      </c>
      <c r="N174" t="s">
        <v>459</v>
      </c>
      <c r="O174" t="s">
        <v>14</v>
      </c>
      <c r="P174" t="s">
        <v>2895</v>
      </c>
      <c r="Q174" t="s">
        <v>225</v>
      </c>
      <c r="R174">
        <v>31640</v>
      </c>
      <c r="S174">
        <v>0</v>
      </c>
      <c r="T174">
        <v>0</v>
      </c>
      <c r="U174">
        <v>0</v>
      </c>
      <c r="V174">
        <v>0</v>
      </c>
    </row>
    <row r="175" spans="1:22" x14ac:dyDescent="0.2">
      <c r="A175" s="99" t="s">
        <v>1450</v>
      </c>
      <c r="B175" s="103" t="s">
        <v>461</v>
      </c>
      <c r="C175" s="104" t="s">
        <v>14</v>
      </c>
      <c r="D175" s="104" t="s">
        <v>2895</v>
      </c>
      <c r="E175" s="104" t="s">
        <v>225</v>
      </c>
      <c r="F175" s="105">
        <f>VLOOKUP(A175,'Original vs Adjsuted Budget'!$B$2:$H$1100,7,FALSE)</f>
        <v>92813.505600000004</v>
      </c>
      <c r="G175" s="105">
        <v>50650</v>
      </c>
      <c r="H175" s="105">
        <f>VLOOKUP($A175,'[14]2014 TB'!$A$1:$H$1482,5,FALSE)</f>
        <v>45947.28</v>
      </c>
      <c r="I175" s="105">
        <f>VLOOKUP($A175,'[14]2014 TB'!$A$1:$H$1482,6,FALSE)</f>
        <v>0</v>
      </c>
      <c r="J175" s="106">
        <f t="shared" si="7"/>
        <v>45947.28</v>
      </c>
      <c r="K175" s="107"/>
      <c r="M175" t="s">
        <v>1450</v>
      </c>
      <c r="N175" t="s">
        <v>461</v>
      </c>
      <c r="O175" t="s">
        <v>14</v>
      </c>
      <c r="P175" t="s">
        <v>2895</v>
      </c>
      <c r="Q175" t="s">
        <v>225</v>
      </c>
      <c r="R175">
        <v>50650</v>
      </c>
      <c r="S175">
        <v>0</v>
      </c>
      <c r="T175">
        <v>45947.28</v>
      </c>
      <c r="U175">
        <v>0</v>
      </c>
      <c r="V175">
        <v>45947.28</v>
      </c>
    </row>
    <row r="176" spans="1:22" ht="15" thickBot="1" x14ac:dyDescent="0.25">
      <c r="A176" s="99"/>
      <c r="B176" s="154" t="s">
        <v>3133</v>
      </c>
      <c r="C176" s="155"/>
      <c r="D176" s="155"/>
      <c r="E176" s="155"/>
      <c r="F176" s="108">
        <f>SUM(F150:F175)</f>
        <v>94744.625599999999</v>
      </c>
      <c r="G176" s="108">
        <f>SUM(G150:G175)</f>
        <v>423550</v>
      </c>
      <c r="H176" s="108">
        <f>SUM(H150:H175)</f>
        <v>46903.28</v>
      </c>
      <c r="I176" s="108">
        <f>SUM(I150:I175)</f>
        <v>0</v>
      </c>
      <c r="J176" s="108">
        <f>SUM(J150:J175)</f>
        <v>46903.28</v>
      </c>
      <c r="K176" s="107"/>
      <c r="N176" t="s">
        <v>3133</v>
      </c>
      <c r="R176">
        <v>423550</v>
      </c>
      <c r="S176">
        <v>0</v>
      </c>
      <c r="T176">
        <v>46903.28</v>
      </c>
      <c r="U176">
        <v>0</v>
      </c>
      <c r="V176">
        <v>46903.28</v>
      </c>
    </row>
    <row r="177" spans="1:22" ht="15" thickTop="1" x14ac:dyDescent="0.2">
      <c r="A177" s="99"/>
      <c r="B177" s="103"/>
      <c r="C177" s="104"/>
      <c r="D177" s="104"/>
      <c r="E177" s="104"/>
      <c r="F177" s="105"/>
      <c r="G177" s="105"/>
      <c r="H177" s="105"/>
      <c r="I177" s="105"/>
      <c r="J177" s="106"/>
      <c r="K177" s="107"/>
    </row>
    <row r="178" spans="1:22" x14ac:dyDescent="0.2">
      <c r="A178" s="99" t="s">
        <v>1841</v>
      </c>
      <c r="B178" s="103" t="s">
        <v>218</v>
      </c>
      <c r="C178" s="104" t="s">
        <v>15</v>
      </c>
      <c r="D178" s="104" t="s">
        <v>476</v>
      </c>
      <c r="E178" s="104" t="s">
        <v>2922</v>
      </c>
      <c r="F178" s="105">
        <f>VLOOKUP(A178,'Original vs Adjsuted Budget'!$B$2:$H$1100,7,FALSE)</f>
        <v>0</v>
      </c>
      <c r="G178" s="105">
        <f>VLOOKUP($A178,'[14]2014 TB'!$A$1:$H$1482,4,FALSE)</f>
        <v>0</v>
      </c>
      <c r="H178" s="105">
        <f>VLOOKUP($A178,'[14]2014 TB'!$A$1:$H$1482,5,FALSE)</f>
        <v>0</v>
      </c>
      <c r="I178" s="105">
        <f>VLOOKUP($A178,'[14]2014 TB'!$A$1:$H$1482,6,FALSE)</f>
        <v>0</v>
      </c>
      <c r="J178" s="106">
        <f t="shared" ref="J178:J186" si="8">H178+I178</f>
        <v>0</v>
      </c>
      <c r="K178" s="107"/>
      <c r="M178" t="s">
        <v>1841</v>
      </c>
      <c r="N178" t="s">
        <v>218</v>
      </c>
      <c r="O178" t="s">
        <v>15</v>
      </c>
      <c r="P178" t="s">
        <v>476</v>
      </c>
      <c r="Q178" t="s">
        <v>2922</v>
      </c>
      <c r="R178">
        <v>0</v>
      </c>
      <c r="S178">
        <v>0</v>
      </c>
      <c r="T178">
        <v>0</v>
      </c>
      <c r="U178">
        <v>0</v>
      </c>
      <c r="V178">
        <v>0</v>
      </c>
    </row>
    <row r="179" spans="1:22" x14ac:dyDescent="0.2">
      <c r="A179" s="99" t="s">
        <v>983</v>
      </c>
      <c r="B179" s="103" t="s">
        <v>426</v>
      </c>
      <c r="C179" s="104" t="s">
        <v>15</v>
      </c>
      <c r="D179" s="104" t="s">
        <v>2895</v>
      </c>
      <c r="E179" s="104" t="s">
        <v>226</v>
      </c>
      <c r="F179" s="105">
        <f>VLOOKUP(A179,'Original vs Adjsuted Budget'!$B$2:$H$1100,7,FALSE)</f>
        <v>20402</v>
      </c>
      <c r="G179" s="105">
        <f>VLOOKUP($A179,'[14]2014 TB'!$A$1:$H$1482,4,FALSE)</f>
        <v>0</v>
      </c>
      <c r="H179" s="105">
        <f>VLOOKUP($A179,'[14]2014 TB'!$A$1:$H$1482,5,FALSE)</f>
        <v>10100</v>
      </c>
      <c r="I179" s="105">
        <f>VLOOKUP($A179,'[14]2014 TB'!$A$1:$H$1482,6,FALSE)</f>
        <v>0</v>
      </c>
      <c r="J179" s="106">
        <f t="shared" si="8"/>
        <v>10100</v>
      </c>
      <c r="K179" s="107"/>
      <c r="M179" t="s">
        <v>983</v>
      </c>
      <c r="N179" t="s">
        <v>426</v>
      </c>
      <c r="O179" t="s">
        <v>15</v>
      </c>
      <c r="P179" t="s">
        <v>2895</v>
      </c>
      <c r="Q179" t="s">
        <v>226</v>
      </c>
      <c r="R179">
        <v>0</v>
      </c>
      <c r="S179">
        <v>0</v>
      </c>
      <c r="T179">
        <v>10100</v>
      </c>
      <c r="U179">
        <v>0</v>
      </c>
      <c r="V179">
        <v>10100</v>
      </c>
    </row>
    <row r="180" spans="1:22" x14ac:dyDescent="0.2">
      <c r="A180" s="99" t="s">
        <v>2170</v>
      </c>
      <c r="B180" s="103" t="s">
        <v>440</v>
      </c>
      <c r="C180" s="104" t="s">
        <v>15</v>
      </c>
      <c r="D180" s="104" t="s">
        <v>2895</v>
      </c>
      <c r="E180" s="104" t="s">
        <v>226</v>
      </c>
      <c r="F180" s="105">
        <f>VLOOKUP(A180,'Original vs Adjsuted Budget'!$B$2:$H$1100,7,FALSE)</f>
        <v>0</v>
      </c>
      <c r="G180" s="105">
        <f>VLOOKUP($A180,'[14]2014 TB'!$A$1:$H$1482,4,FALSE)</f>
        <v>0</v>
      </c>
      <c r="H180" s="105">
        <f>VLOOKUP($A180,'[14]2014 TB'!$A$1:$H$1482,5,FALSE)</f>
        <v>0</v>
      </c>
      <c r="I180" s="105">
        <f>VLOOKUP($A180,'[14]2014 TB'!$A$1:$H$1482,6,FALSE)</f>
        <v>0</v>
      </c>
      <c r="J180" s="106">
        <f t="shared" si="8"/>
        <v>0</v>
      </c>
      <c r="K180" s="107"/>
      <c r="M180" t="s">
        <v>2170</v>
      </c>
      <c r="N180" t="s">
        <v>440</v>
      </c>
      <c r="O180" t="s">
        <v>15</v>
      </c>
      <c r="P180" t="s">
        <v>2895</v>
      </c>
      <c r="Q180" t="s">
        <v>226</v>
      </c>
      <c r="R180">
        <v>0</v>
      </c>
      <c r="S180">
        <v>0</v>
      </c>
      <c r="T180">
        <v>0</v>
      </c>
      <c r="U180">
        <v>0</v>
      </c>
      <c r="V180">
        <v>0</v>
      </c>
    </row>
    <row r="181" spans="1:22" x14ac:dyDescent="0.2">
      <c r="A181" s="99" t="s">
        <v>1178</v>
      </c>
      <c r="B181" s="103" t="s">
        <v>442</v>
      </c>
      <c r="C181" s="104" t="s">
        <v>15</v>
      </c>
      <c r="D181" s="104" t="s">
        <v>482</v>
      </c>
      <c r="E181" s="104" t="s">
        <v>2986</v>
      </c>
      <c r="F181" s="105">
        <f>VLOOKUP(A181,'Original vs Adjsuted Budget'!$B$2:$H$1100,7,FALSE)</f>
        <v>95001.913</v>
      </c>
      <c r="G181" s="105">
        <f>VLOOKUP($A181,'[14]2014 TB'!$A$1:$H$1482,4,FALSE)</f>
        <v>0</v>
      </c>
      <c r="H181" s="105">
        <f>VLOOKUP($A181,'[14]2014 TB'!$A$1:$H$1482,5,FALSE)</f>
        <v>1939718.5499999998</v>
      </c>
      <c r="I181" s="105">
        <f>VLOOKUP($A181,'[14]2014 TB'!$A$1:$H$1482,6,FALSE)</f>
        <v>0</v>
      </c>
      <c r="J181" s="106">
        <f t="shared" si="8"/>
        <v>1939718.5499999998</v>
      </c>
      <c r="K181" s="107"/>
      <c r="M181" t="s">
        <v>1178</v>
      </c>
      <c r="N181" t="s">
        <v>442</v>
      </c>
      <c r="O181" t="s">
        <v>15</v>
      </c>
      <c r="P181" t="s">
        <v>482</v>
      </c>
      <c r="Q181" t="s">
        <v>2986</v>
      </c>
      <c r="R181">
        <v>0</v>
      </c>
      <c r="S181">
        <v>0</v>
      </c>
      <c r="T181">
        <v>47030.65</v>
      </c>
      <c r="U181">
        <v>0</v>
      </c>
      <c r="V181">
        <v>47030.65</v>
      </c>
    </row>
    <row r="182" spans="1:22" x14ac:dyDescent="0.2">
      <c r="A182" s="99" t="s">
        <v>2289</v>
      </c>
      <c r="B182" s="103" t="s">
        <v>452</v>
      </c>
      <c r="C182" s="104" t="s">
        <v>15</v>
      </c>
      <c r="D182" s="104" t="s">
        <v>490</v>
      </c>
      <c r="E182" s="104" t="s">
        <v>3007</v>
      </c>
      <c r="F182" s="105">
        <f>VLOOKUP(A182,'Original vs Adjsuted Budget'!$B$2:$H$1100,7,FALSE)</f>
        <v>0</v>
      </c>
      <c r="G182" s="105">
        <f>VLOOKUP($A182,'[14]2014 TB'!$A$1:$H$1482,4,FALSE)</f>
        <v>0</v>
      </c>
      <c r="H182" s="105">
        <f>VLOOKUP($A182,'[14]2014 TB'!$A$1:$H$1482,5,FALSE)</f>
        <v>0</v>
      </c>
      <c r="I182" s="105">
        <f>VLOOKUP($A182,'[14]2014 TB'!$A$1:$H$1482,6,FALSE)</f>
        <v>0</v>
      </c>
      <c r="J182" s="106">
        <f t="shared" si="8"/>
        <v>0</v>
      </c>
      <c r="K182" s="107"/>
      <c r="M182" t="s">
        <v>2289</v>
      </c>
      <c r="N182" t="s">
        <v>452</v>
      </c>
      <c r="O182" t="s">
        <v>15</v>
      </c>
      <c r="P182" t="s">
        <v>490</v>
      </c>
      <c r="Q182" t="s">
        <v>3007</v>
      </c>
      <c r="R182">
        <v>0</v>
      </c>
      <c r="S182">
        <v>0</v>
      </c>
      <c r="T182">
        <v>0</v>
      </c>
      <c r="U182">
        <v>0</v>
      </c>
      <c r="V182">
        <v>0</v>
      </c>
    </row>
    <row r="183" spans="1:22" x14ac:dyDescent="0.2">
      <c r="A183" s="99" t="s">
        <v>2357</v>
      </c>
      <c r="B183" s="103" t="s">
        <v>8</v>
      </c>
      <c r="C183" s="104" t="s">
        <v>15</v>
      </c>
      <c r="D183" s="104" t="s">
        <v>2895</v>
      </c>
      <c r="E183" s="104" t="s">
        <v>226</v>
      </c>
      <c r="F183" s="105">
        <f>VLOOKUP(A183,'Original vs Adjsuted Budget'!$B$2:$H$1100,7,FALSE)</f>
        <v>0</v>
      </c>
      <c r="G183" s="105">
        <f>VLOOKUP($A183,'[14]2014 TB'!$A$1:$H$1482,4,FALSE)</f>
        <v>0</v>
      </c>
      <c r="H183" s="105">
        <f>VLOOKUP($A183,'[14]2014 TB'!$A$1:$H$1482,5,FALSE)</f>
        <v>0</v>
      </c>
      <c r="I183" s="105">
        <f>VLOOKUP($A183,'[14]2014 TB'!$A$1:$H$1482,6,FALSE)</f>
        <v>0</v>
      </c>
      <c r="J183" s="106">
        <f t="shared" si="8"/>
        <v>0</v>
      </c>
      <c r="K183" s="107"/>
      <c r="M183" t="s">
        <v>2357</v>
      </c>
      <c r="N183" t="s">
        <v>8</v>
      </c>
      <c r="O183" t="s">
        <v>15</v>
      </c>
      <c r="P183" t="s">
        <v>2895</v>
      </c>
      <c r="Q183" t="s">
        <v>226</v>
      </c>
      <c r="R183">
        <v>0</v>
      </c>
      <c r="S183">
        <v>0</v>
      </c>
      <c r="T183">
        <v>0</v>
      </c>
      <c r="U183">
        <v>0</v>
      </c>
      <c r="V183">
        <v>0</v>
      </c>
    </row>
    <row r="184" spans="1:22" x14ac:dyDescent="0.2">
      <c r="A184" s="99" t="s">
        <v>2402</v>
      </c>
      <c r="B184" s="103" t="s">
        <v>18</v>
      </c>
      <c r="C184" s="104" t="s">
        <v>15</v>
      </c>
      <c r="D184" s="104" t="s">
        <v>2895</v>
      </c>
      <c r="E184" s="104" t="s">
        <v>226</v>
      </c>
      <c r="F184" s="105">
        <f>VLOOKUP(A184,'Original vs Adjsuted Budget'!$B$2:$H$1100,7,FALSE)</f>
        <v>0</v>
      </c>
      <c r="G184" s="105">
        <f>VLOOKUP($A184,'[14]2014 TB'!$A$1:$H$1482,4,FALSE)</f>
        <v>0</v>
      </c>
      <c r="H184" s="105">
        <f>VLOOKUP($A184,'[14]2014 TB'!$A$1:$H$1482,5,FALSE)</f>
        <v>0</v>
      </c>
      <c r="I184" s="105">
        <f>VLOOKUP($A184,'[14]2014 TB'!$A$1:$H$1482,6,FALSE)</f>
        <v>0</v>
      </c>
      <c r="J184" s="106">
        <f t="shared" si="8"/>
        <v>0</v>
      </c>
      <c r="K184" s="107"/>
      <c r="M184" t="s">
        <v>2402</v>
      </c>
      <c r="N184" t="s">
        <v>18</v>
      </c>
      <c r="O184" t="s">
        <v>15</v>
      </c>
      <c r="P184" t="s">
        <v>2895</v>
      </c>
      <c r="Q184" t="s">
        <v>226</v>
      </c>
      <c r="R184">
        <v>0</v>
      </c>
      <c r="S184">
        <v>0</v>
      </c>
      <c r="T184">
        <v>0</v>
      </c>
      <c r="U184">
        <v>0</v>
      </c>
      <c r="V184">
        <v>0</v>
      </c>
    </row>
    <row r="185" spans="1:22" x14ac:dyDescent="0.2">
      <c r="A185" s="99" t="s">
        <v>2422</v>
      </c>
      <c r="B185" s="103" t="s">
        <v>459</v>
      </c>
      <c r="C185" s="104" t="s">
        <v>15</v>
      </c>
      <c r="D185" s="104" t="s">
        <v>2895</v>
      </c>
      <c r="E185" s="104" t="s">
        <v>226</v>
      </c>
      <c r="F185" s="105">
        <f>VLOOKUP(A185,'Original vs Adjsuted Budget'!$B$2:$H$1100,7,FALSE)</f>
        <v>0</v>
      </c>
      <c r="G185" s="105">
        <f>VLOOKUP($A185,'[14]2014 TB'!$A$1:$H$1482,4,FALSE)</f>
        <v>0</v>
      </c>
      <c r="H185" s="105">
        <f>VLOOKUP($A185,'[14]2014 TB'!$A$1:$H$1482,5,FALSE)</f>
        <v>0</v>
      </c>
      <c r="I185" s="105">
        <f>VLOOKUP($A185,'[14]2014 TB'!$A$1:$H$1482,6,FALSE)</f>
        <v>0</v>
      </c>
      <c r="J185" s="106">
        <f t="shared" si="8"/>
        <v>0</v>
      </c>
      <c r="K185" s="107"/>
      <c r="M185" t="s">
        <v>2422</v>
      </c>
      <c r="N185" t="s">
        <v>459</v>
      </c>
      <c r="O185" t="s">
        <v>15</v>
      </c>
      <c r="P185" t="s">
        <v>2895</v>
      </c>
      <c r="Q185" t="s">
        <v>226</v>
      </c>
      <c r="R185">
        <v>0</v>
      </c>
      <c r="S185">
        <v>0</v>
      </c>
      <c r="T185">
        <v>0</v>
      </c>
      <c r="U185">
        <v>0</v>
      </c>
      <c r="V185">
        <v>0</v>
      </c>
    </row>
    <row r="186" spans="1:22" x14ac:dyDescent="0.2">
      <c r="A186" s="99" t="s">
        <v>1451</v>
      </c>
      <c r="B186" s="103" t="s">
        <v>461</v>
      </c>
      <c r="C186" s="104" t="s">
        <v>15</v>
      </c>
      <c r="D186" s="104" t="s">
        <v>2895</v>
      </c>
      <c r="E186" s="104" t="s">
        <v>226</v>
      </c>
      <c r="F186" s="105">
        <f>VLOOKUP(A186,'Original vs Adjsuted Budget'!$B$2:$H$1100,7,FALSE)</f>
        <v>118688.63499999999</v>
      </c>
      <c r="G186" s="105">
        <f>VLOOKUP($A186,'[14]2014 TB'!$A$1:$H$1482,4,FALSE)</f>
        <v>0</v>
      </c>
      <c r="H186" s="105">
        <f>VLOOKUP($A186,'[14]2014 TB'!$A$1:$H$1482,5,FALSE)</f>
        <v>58756.75</v>
      </c>
      <c r="I186" s="105">
        <f>VLOOKUP($A186,'[14]2014 TB'!$A$1:$H$1482,6,FALSE)</f>
        <v>0</v>
      </c>
      <c r="J186" s="106">
        <f t="shared" si="8"/>
        <v>58756.75</v>
      </c>
      <c r="K186" s="107"/>
      <c r="M186" t="s">
        <v>1451</v>
      </c>
      <c r="N186" t="s">
        <v>461</v>
      </c>
      <c r="O186" t="s">
        <v>15</v>
      </c>
      <c r="P186" t="s">
        <v>2895</v>
      </c>
      <c r="Q186" t="s">
        <v>226</v>
      </c>
      <c r="R186">
        <v>0</v>
      </c>
      <c r="S186">
        <v>0</v>
      </c>
      <c r="T186">
        <v>58756.75</v>
      </c>
      <c r="U186">
        <v>0</v>
      </c>
      <c r="V186">
        <v>58756.75</v>
      </c>
    </row>
    <row r="187" spans="1:22" ht="15" thickBot="1" x14ac:dyDescent="0.25">
      <c r="A187" s="99"/>
      <c r="B187" s="154" t="s">
        <v>3134</v>
      </c>
      <c r="C187" s="155"/>
      <c r="D187" s="155"/>
      <c r="E187" s="155"/>
      <c r="F187" s="108">
        <f>SUM(F178:F186)</f>
        <v>234092.54800000001</v>
      </c>
      <c r="G187" s="108">
        <f>SUM(G178:G186)</f>
        <v>0</v>
      </c>
      <c r="H187" s="108">
        <f>SUM(H178:H186)</f>
        <v>2008575.2999999998</v>
      </c>
      <c r="I187" s="108">
        <f>SUM(I178:I186)</f>
        <v>0</v>
      </c>
      <c r="J187" s="108">
        <f>SUM(J178:J186)</f>
        <v>2008575.2999999998</v>
      </c>
      <c r="K187" s="107"/>
      <c r="N187" t="s">
        <v>3134</v>
      </c>
      <c r="R187">
        <v>0</v>
      </c>
      <c r="S187">
        <v>0</v>
      </c>
      <c r="T187">
        <v>115887.4</v>
      </c>
      <c r="U187">
        <v>0</v>
      </c>
      <c r="V187">
        <v>115887.4</v>
      </c>
    </row>
    <row r="188" spans="1:22" ht="15" thickTop="1" x14ac:dyDescent="0.2">
      <c r="A188" s="99"/>
      <c r="B188" s="103"/>
      <c r="C188" s="104"/>
      <c r="D188" s="104"/>
      <c r="E188" s="104"/>
      <c r="F188" s="105"/>
      <c r="G188" s="105"/>
      <c r="H188" s="105"/>
      <c r="I188" s="105"/>
      <c r="J188" s="106"/>
      <c r="K188" s="107"/>
    </row>
    <row r="189" spans="1:22" x14ac:dyDescent="0.2">
      <c r="A189" s="99" t="s">
        <v>852</v>
      </c>
      <c r="B189" s="103" t="s">
        <v>4</v>
      </c>
      <c r="C189" s="104" t="s">
        <v>16</v>
      </c>
      <c r="D189" s="104" t="s">
        <v>2895</v>
      </c>
      <c r="E189" s="104" t="s">
        <v>227</v>
      </c>
      <c r="F189" s="105">
        <f>VLOOKUP(A189,'Original vs Adjsuted Budget'!$B$2:$H$1100,7,FALSE)</f>
        <v>188870</v>
      </c>
      <c r="G189" s="105">
        <v>179510</v>
      </c>
      <c r="H189" s="105">
        <f>VLOOKUP($A189,'[14]2014 TB'!$A$1:$H$1482,5,FALSE)</f>
        <v>93500</v>
      </c>
      <c r="I189" s="105">
        <f>VLOOKUP($A189,'[14]2014 TB'!$A$1:$H$1482,6,FALSE)</f>
        <v>0</v>
      </c>
      <c r="J189" s="106">
        <f t="shared" ref="J189:J206" si="9">H189+I189</f>
        <v>93500</v>
      </c>
      <c r="K189" s="107"/>
      <c r="M189" t="s">
        <v>852</v>
      </c>
      <c r="N189" t="s">
        <v>4</v>
      </c>
      <c r="O189" t="s">
        <v>16</v>
      </c>
      <c r="P189" t="s">
        <v>2895</v>
      </c>
      <c r="Q189" t="s">
        <v>227</v>
      </c>
      <c r="R189">
        <v>179510</v>
      </c>
      <c r="S189">
        <v>0</v>
      </c>
      <c r="T189">
        <v>93500</v>
      </c>
      <c r="U189">
        <v>0</v>
      </c>
      <c r="V189">
        <v>93500</v>
      </c>
    </row>
    <row r="190" spans="1:22" x14ac:dyDescent="0.2">
      <c r="A190" s="99" t="s">
        <v>892</v>
      </c>
      <c r="B190" s="103" t="s">
        <v>215</v>
      </c>
      <c r="C190" s="104" t="s">
        <v>16</v>
      </c>
      <c r="D190" s="104" t="s">
        <v>2895</v>
      </c>
      <c r="E190" s="104" t="s">
        <v>227</v>
      </c>
      <c r="F190" s="105">
        <f>VLOOKUP(A190,'Original vs Adjsuted Budget'!$B$2:$H$1100,7,FALSE)</f>
        <v>269670</v>
      </c>
      <c r="G190" s="105">
        <v>285290</v>
      </c>
      <c r="H190" s="105">
        <f>VLOOKUP($A190,'[14]2014 TB'!$A$1:$H$1482,5,FALSE)</f>
        <v>133500</v>
      </c>
      <c r="I190" s="105">
        <f>VLOOKUP($A190,'[14]2014 TB'!$A$1:$H$1482,6,FALSE)</f>
        <v>0</v>
      </c>
      <c r="J190" s="106">
        <f t="shared" si="9"/>
        <v>133500</v>
      </c>
      <c r="K190" s="107"/>
      <c r="M190" t="s">
        <v>892</v>
      </c>
      <c r="N190" t="s">
        <v>215</v>
      </c>
      <c r="O190" t="s">
        <v>16</v>
      </c>
      <c r="P190" t="s">
        <v>2895</v>
      </c>
      <c r="Q190" t="s">
        <v>227</v>
      </c>
      <c r="R190">
        <v>285290</v>
      </c>
      <c r="S190">
        <v>0</v>
      </c>
      <c r="T190">
        <v>133500</v>
      </c>
      <c r="U190">
        <v>0</v>
      </c>
      <c r="V190">
        <v>133500</v>
      </c>
    </row>
    <row r="191" spans="1:22" x14ac:dyDescent="0.2">
      <c r="A191" s="99" t="s">
        <v>914</v>
      </c>
      <c r="B191" s="103" t="s">
        <v>218</v>
      </c>
      <c r="C191" s="104" t="s">
        <v>16</v>
      </c>
      <c r="D191" s="104" t="s">
        <v>474</v>
      </c>
      <c r="E191" s="104" t="s">
        <v>1578</v>
      </c>
      <c r="F191" s="105">
        <f>VLOOKUP(A191,'Original vs Adjsuted Budget'!$B$2:$H$1100,7,FALSE)</f>
        <v>0</v>
      </c>
      <c r="G191" s="105">
        <v>192330</v>
      </c>
      <c r="H191" s="105">
        <f>VLOOKUP($A191,'[14]2014 TB'!$A$1:$H$1482,5,FALSE)</f>
        <v>0</v>
      </c>
      <c r="I191" s="105">
        <f>VLOOKUP($A191,'[14]2014 TB'!$A$1:$H$1482,6,FALSE)</f>
        <v>0</v>
      </c>
      <c r="J191" s="106">
        <f t="shared" si="9"/>
        <v>0</v>
      </c>
      <c r="K191" s="107"/>
      <c r="M191" t="s">
        <v>914</v>
      </c>
      <c r="N191" t="s">
        <v>218</v>
      </c>
      <c r="O191" t="s">
        <v>16</v>
      </c>
      <c r="P191" t="s">
        <v>474</v>
      </c>
      <c r="Q191" t="s">
        <v>1578</v>
      </c>
      <c r="R191">
        <v>192330</v>
      </c>
      <c r="S191">
        <v>0</v>
      </c>
      <c r="T191">
        <v>0</v>
      </c>
      <c r="U191">
        <v>0</v>
      </c>
      <c r="V191">
        <v>0</v>
      </c>
    </row>
    <row r="192" spans="1:22" x14ac:dyDescent="0.2">
      <c r="A192" s="99" t="s">
        <v>915</v>
      </c>
      <c r="B192" s="103" t="s">
        <v>218</v>
      </c>
      <c r="C192" s="104" t="s">
        <v>16</v>
      </c>
      <c r="D192" s="104" t="s">
        <v>476</v>
      </c>
      <c r="E192" s="104" t="s">
        <v>2923</v>
      </c>
      <c r="F192" s="105">
        <f>VLOOKUP(A192,'Original vs Adjsuted Budget'!$B$2:$H$1100,7,FALSE)</f>
        <v>153520</v>
      </c>
      <c r="G192" s="105">
        <v>128220</v>
      </c>
      <c r="H192" s="105">
        <f>VLOOKUP($A192,'[14]2014 TB'!$A$1:$H$1482,5,FALSE)</f>
        <v>76000</v>
      </c>
      <c r="I192" s="105">
        <f>VLOOKUP($A192,'[14]2014 TB'!$A$1:$H$1482,6,FALSE)</f>
        <v>0</v>
      </c>
      <c r="J192" s="106">
        <f t="shared" si="9"/>
        <v>76000</v>
      </c>
      <c r="K192" s="107"/>
      <c r="M192" t="s">
        <v>915</v>
      </c>
      <c r="N192" t="s">
        <v>218</v>
      </c>
      <c r="O192" t="s">
        <v>16</v>
      </c>
      <c r="P192" t="s">
        <v>476</v>
      </c>
      <c r="Q192" t="s">
        <v>2923</v>
      </c>
      <c r="R192">
        <v>128220</v>
      </c>
      <c r="S192">
        <v>0</v>
      </c>
      <c r="T192">
        <v>76000</v>
      </c>
      <c r="U192">
        <v>0</v>
      </c>
      <c r="V192">
        <v>76000</v>
      </c>
    </row>
    <row r="193" spans="1:22" x14ac:dyDescent="0.2">
      <c r="A193" s="99" t="s">
        <v>1844</v>
      </c>
      <c r="B193" s="103" t="s">
        <v>218</v>
      </c>
      <c r="C193" s="104" t="s">
        <v>16</v>
      </c>
      <c r="D193" s="104" t="s">
        <v>478</v>
      </c>
      <c r="E193" s="104" t="s">
        <v>1845</v>
      </c>
      <c r="F193" s="105">
        <f>VLOOKUP(A193,'Original vs Adjsuted Budget'!$B$2:$H$1100,7,FALSE)</f>
        <v>0</v>
      </c>
      <c r="G193" s="105">
        <v>0</v>
      </c>
      <c r="H193" s="105">
        <f>VLOOKUP($A193,'[14]2014 TB'!$A$1:$H$1482,5,FALSE)</f>
        <v>0</v>
      </c>
      <c r="I193" s="105">
        <f>VLOOKUP($A193,'[14]2014 TB'!$A$1:$H$1482,6,FALSE)</f>
        <v>0</v>
      </c>
      <c r="J193" s="106">
        <f t="shared" si="9"/>
        <v>0</v>
      </c>
      <c r="K193" s="107"/>
      <c r="M193" t="s">
        <v>1844</v>
      </c>
      <c r="N193" t="s">
        <v>218</v>
      </c>
      <c r="O193" t="s">
        <v>16</v>
      </c>
      <c r="P193" t="s">
        <v>478</v>
      </c>
      <c r="Q193" t="s">
        <v>1845</v>
      </c>
      <c r="R193">
        <v>0</v>
      </c>
      <c r="S193">
        <v>0</v>
      </c>
      <c r="T193">
        <v>0</v>
      </c>
      <c r="U193">
        <v>0</v>
      </c>
      <c r="V193">
        <v>0</v>
      </c>
    </row>
    <row r="194" spans="1:22" x14ac:dyDescent="0.2">
      <c r="A194" s="99" t="s">
        <v>984</v>
      </c>
      <c r="B194" s="103" t="s">
        <v>426</v>
      </c>
      <c r="C194" s="104" t="s">
        <v>16</v>
      </c>
      <c r="D194" s="104" t="s">
        <v>2895</v>
      </c>
      <c r="E194" s="104" t="s">
        <v>227</v>
      </c>
      <c r="F194" s="105">
        <f>VLOOKUP(A194,'Original vs Adjsuted Budget'!$B$2:$H$1100,7,FALSE)</f>
        <v>149480</v>
      </c>
      <c r="G194" s="105">
        <v>153860</v>
      </c>
      <c r="H194" s="105">
        <f>VLOOKUP($A194,'[14]2014 TB'!$A$1:$H$1482,5,FALSE)</f>
        <v>74000</v>
      </c>
      <c r="I194" s="105">
        <f>VLOOKUP($A194,'[14]2014 TB'!$A$1:$H$1482,6,FALSE)</f>
        <v>0</v>
      </c>
      <c r="J194" s="106">
        <f t="shared" si="9"/>
        <v>74000</v>
      </c>
      <c r="K194" s="107"/>
      <c r="M194" t="s">
        <v>984</v>
      </c>
      <c r="N194" t="s">
        <v>426</v>
      </c>
      <c r="O194" t="s">
        <v>16</v>
      </c>
      <c r="P194" t="s">
        <v>2895</v>
      </c>
      <c r="Q194" t="s">
        <v>227</v>
      </c>
      <c r="R194">
        <v>153860</v>
      </c>
      <c r="S194">
        <v>0</v>
      </c>
      <c r="T194">
        <v>74000</v>
      </c>
      <c r="U194">
        <v>0</v>
      </c>
      <c r="V194">
        <v>74000</v>
      </c>
    </row>
    <row r="195" spans="1:22" x14ac:dyDescent="0.2">
      <c r="A195" s="99" t="s">
        <v>1970</v>
      </c>
      <c r="B195" s="103" t="s">
        <v>428</v>
      </c>
      <c r="C195" s="104" t="s">
        <v>16</v>
      </c>
      <c r="D195" s="104" t="s">
        <v>2895</v>
      </c>
      <c r="E195" s="104" t="s">
        <v>227</v>
      </c>
      <c r="F195" s="105">
        <f>VLOOKUP(A195,'Original vs Adjsuted Budget'!$B$2:$H$1100,7,FALSE)</f>
        <v>0</v>
      </c>
      <c r="G195" s="105">
        <v>0</v>
      </c>
      <c r="H195" s="105">
        <f>VLOOKUP($A195,'[14]2014 TB'!$A$1:$H$1482,5,FALSE)</f>
        <v>0</v>
      </c>
      <c r="I195" s="105">
        <f>VLOOKUP($A195,'[14]2014 TB'!$A$1:$H$1482,6,FALSE)</f>
        <v>0</v>
      </c>
      <c r="J195" s="106">
        <f t="shared" si="9"/>
        <v>0</v>
      </c>
      <c r="K195" s="107"/>
      <c r="M195" t="s">
        <v>1970</v>
      </c>
      <c r="N195" t="s">
        <v>428</v>
      </c>
      <c r="O195" t="s">
        <v>16</v>
      </c>
      <c r="P195" t="s">
        <v>2895</v>
      </c>
      <c r="Q195" t="s">
        <v>227</v>
      </c>
      <c r="R195">
        <v>0</v>
      </c>
      <c r="S195">
        <v>0</v>
      </c>
      <c r="T195">
        <v>0</v>
      </c>
      <c r="U195">
        <v>0</v>
      </c>
      <c r="V195">
        <v>0</v>
      </c>
    </row>
    <row r="196" spans="1:22" x14ac:dyDescent="0.2">
      <c r="A196" s="99" t="s">
        <v>1049</v>
      </c>
      <c r="B196" s="103" t="s">
        <v>432</v>
      </c>
      <c r="C196" s="104" t="s">
        <v>16</v>
      </c>
      <c r="D196" s="104" t="s">
        <v>466</v>
      </c>
      <c r="E196" s="104" t="s">
        <v>2963</v>
      </c>
      <c r="F196" s="105">
        <f>VLOOKUP(A196,'Original vs Adjsuted Budget'!$B$2:$H$1100,7,FALSE)</f>
        <v>151500</v>
      </c>
      <c r="G196" s="105">
        <v>160280</v>
      </c>
      <c r="H196" s="105">
        <f>VLOOKUP($A196,'[14]2014 TB'!$A$1:$H$1482,5,FALSE)</f>
        <v>75000</v>
      </c>
      <c r="I196" s="105">
        <f>VLOOKUP($A196,'[14]2014 TB'!$A$1:$H$1482,6,FALSE)</f>
        <v>0</v>
      </c>
      <c r="J196" s="106">
        <f t="shared" si="9"/>
        <v>75000</v>
      </c>
      <c r="K196" s="107"/>
      <c r="M196" t="s">
        <v>1049</v>
      </c>
      <c r="N196" t="s">
        <v>432</v>
      </c>
      <c r="O196" t="s">
        <v>16</v>
      </c>
      <c r="P196" t="s">
        <v>466</v>
      </c>
      <c r="Q196" t="s">
        <v>2963</v>
      </c>
      <c r="R196">
        <v>160280</v>
      </c>
      <c r="S196">
        <v>0</v>
      </c>
      <c r="T196">
        <v>75000</v>
      </c>
      <c r="U196">
        <v>0</v>
      </c>
      <c r="V196">
        <v>75000</v>
      </c>
    </row>
    <row r="197" spans="1:22" x14ac:dyDescent="0.2">
      <c r="A197" s="99" t="s">
        <v>1050</v>
      </c>
      <c r="B197" s="103" t="s">
        <v>432</v>
      </c>
      <c r="C197" s="104" t="s">
        <v>16</v>
      </c>
      <c r="D197" s="104" t="s">
        <v>468</v>
      </c>
      <c r="E197" s="104" t="s">
        <v>2963</v>
      </c>
      <c r="F197" s="105">
        <f>VLOOKUP(A197,'Original vs Adjsuted Budget'!$B$2:$H$1100,7,FALSE)</f>
        <v>7070</v>
      </c>
      <c r="G197" s="105">
        <v>82100</v>
      </c>
      <c r="H197" s="105">
        <f>VLOOKUP($A197,'[14]2014 TB'!$A$1:$H$1482,5,FALSE)</f>
        <v>3500</v>
      </c>
      <c r="I197" s="105">
        <f>VLOOKUP($A197,'[14]2014 TB'!$A$1:$H$1482,6,FALSE)</f>
        <v>0</v>
      </c>
      <c r="J197" s="106">
        <f t="shared" si="9"/>
        <v>3500</v>
      </c>
      <c r="K197" s="107"/>
      <c r="M197" t="s">
        <v>1050</v>
      </c>
      <c r="N197" t="s">
        <v>432</v>
      </c>
      <c r="O197" t="s">
        <v>16</v>
      </c>
      <c r="P197" t="s">
        <v>468</v>
      </c>
      <c r="Q197" t="s">
        <v>2963</v>
      </c>
      <c r="R197">
        <v>82100</v>
      </c>
      <c r="S197">
        <v>0</v>
      </c>
      <c r="T197">
        <v>3500</v>
      </c>
      <c r="U197">
        <v>0</v>
      </c>
      <c r="V197">
        <v>3500</v>
      </c>
    </row>
    <row r="198" spans="1:22" x14ac:dyDescent="0.2">
      <c r="A198" s="99" t="s">
        <v>1051</v>
      </c>
      <c r="B198" s="103" t="s">
        <v>432</v>
      </c>
      <c r="C198" s="104" t="s">
        <v>16</v>
      </c>
      <c r="D198" s="104" t="s">
        <v>470</v>
      </c>
      <c r="E198" s="104" t="s">
        <v>1633</v>
      </c>
      <c r="F198" s="105">
        <f>VLOOKUP(A198,'Original vs Adjsuted Budget'!$B$2:$H$1100,7,FALSE)</f>
        <v>28522.400000000001</v>
      </c>
      <c r="G198" s="105">
        <v>0</v>
      </c>
      <c r="H198" s="105">
        <f>VLOOKUP($A198,'[14]2014 TB'!$A$1:$H$1482,5,FALSE)</f>
        <v>14120</v>
      </c>
      <c r="I198" s="105">
        <f>VLOOKUP($A198,'[14]2014 TB'!$A$1:$H$1482,6,FALSE)</f>
        <v>0</v>
      </c>
      <c r="J198" s="106">
        <f t="shared" si="9"/>
        <v>14120</v>
      </c>
      <c r="K198" s="107"/>
      <c r="M198" t="s">
        <v>1051</v>
      </c>
      <c r="N198" t="s">
        <v>432</v>
      </c>
      <c r="O198" t="s">
        <v>16</v>
      </c>
      <c r="P198" t="s">
        <v>470</v>
      </c>
      <c r="Q198" t="s">
        <v>1633</v>
      </c>
      <c r="R198">
        <v>0</v>
      </c>
      <c r="S198">
        <v>0</v>
      </c>
      <c r="T198">
        <v>14120</v>
      </c>
      <c r="U198">
        <v>0</v>
      </c>
      <c r="V198">
        <v>14120</v>
      </c>
    </row>
    <row r="199" spans="1:22" x14ac:dyDescent="0.2">
      <c r="A199" s="99" t="s">
        <v>1052</v>
      </c>
      <c r="B199" s="103" t="s">
        <v>432</v>
      </c>
      <c r="C199" s="104" t="s">
        <v>16</v>
      </c>
      <c r="D199" s="104" t="s">
        <v>472</v>
      </c>
      <c r="E199" s="104" t="s">
        <v>1634</v>
      </c>
      <c r="F199" s="105">
        <f>VLOOKUP(A199,'Original vs Adjsuted Budget'!$B$2:$H$1100,7,FALSE)</f>
        <v>102131.2</v>
      </c>
      <c r="G199" s="105">
        <v>108990</v>
      </c>
      <c r="H199" s="105">
        <f>VLOOKUP($A199,'[14]2014 TB'!$A$1:$H$1482,5,FALSE)</f>
        <v>50560</v>
      </c>
      <c r="I199" s="105">
        <f>VLOOKUP($A199,'[14]2014 TB'!$A$1:$H$1482,6,FALSE)</f>
        <v>0</v>
      </c>
      <c r="J199" s="106">
        <f t="shared" si="9"/>
        <v>50560</v>
      </c>
      <c r="K199" s="107"/>
      <c r="M199" t="s">
        <v>1052</v>
      </c>
      <c r="N199" t="s">
        <v>432</v>
      </c>
      <c r="O199" t="s">
        <v>16</v>
      </c>
      <c r="P199" t="s">
        <v>472</v>
      </c>
      <c r="Q199" t="s">
        <v>1634</v>
      </c>
      <c r="R199">
        <v>108990</v>
      </c>
      <c r="S199">
        <v>0</v>
      </c>
      <c r="T199">
        <v>50560</v>
      </c>
      <c r="U199">
        <v>0</v>
      </c>
      <c r="V199">
        <v>50560</v>
      </c>
    </row>
    <row r="200" spans="1:22" x14ac:dyDescent="0.2">
      <c r="A200" s="99" t="s">
        <v>1124</v>
      </c>
      <c r="B200" s="103" t="s">
        <v>434</v>
      </c>
      <c r="C200" s="104" t="s">
        <v>16</v>
      </c>
      <c r="D200" s="104" t="s">
        <v>2895</v>
      </c>
      <c r="E200" s="104" t="s">
        <v>227</v>
      </c>
      <c r="F200" s="105">
        <f>VLOOKUP(A200,'Original vs Adjsuted Budget'!$B$2:$H$1100,7,FALSE)</f>
        <v>224220</v>
      </c>
      <c r="G200" s="105">
        <v>193040</v>
      </c>
      <c r="H200" s="105">
        <f>VLOOKUP($A200,'[14]2014 TB'!$A$1:$H$1482,5,FALSE)</f>
        <v>111000</v>
      </c>
      <c r="I200" s="105">
        <f>VLOOKUP($A200,'[14]2014 TB'!$A$1:$H$1482,6,FALSE)</f>
        <v>0</v>
      </c>
      <c r="J200" s="106">
        <f t="shared" si="9"/>
        <v>111000</v>
      </c>
      <c r="K200" s="107"/>
      <c r="M200" t="s">
        <v>1124</v>
      </c>
      <c r="N200" t="s">
        <v>434</v>
      </c>
      <c r="O200" t="s">
        <v>16</v>
      </c>
      <c r="P200" t="s">
        <v>2895</v>
      </c>
      <c r="Q200" t="s">
        <v>227</v>
      </c>
      <c r="R200">
        <v>193040</v>
      </c>
      <c r="S200">
        <v>0</v>
      </c>
      <c r="T200">
        <v>111000</v>
      </c>
      <c r="U200">
        <v>0</v>
      </c>
      <c r="V200">
        <v>111000</v>
      </c>
    </row>
    <row r="201" spans="1:22" x14ac:dyDescent="0.2">
      <c r="A201" s="99" t="s">
        <v>1179</v>
      </c>
      <c r="B201" s="103" t="s">
        <v>442</v>
      </c>
      <c r="C201" s="104" t="s">
        <v>16</v>
      </c>
      <c r="D201" s="104" t="s">
        <v>480</v>
      </c>
      <c r="E201" s="104" t="s">
        <v>2963</v>
      </c>
      <c r="F201" s="105">
        <f>VLOOKUP(A201,'Original vs Adjsuted Budget'!$B$2:$H$1100,7,FALSE)</f>
        <v>0</v>
      </c>
      <c r="G201" s="105">
        <v>160280</v>
      </c>
      <c r="H201" s="105">
        <f>VLOOKUP($A201,'[14]2014 TB'!$A$1:$H$1482,5,FALSE)</f>
        <v>0</v>
      </c>
      <c r="I201" s="105">
        <f>VLOOKUP($A201,'[14]2014 TB'!$A$1:$H$1482,6,FALSE)</f>
        <v>0</v>
      </c>
      <c r="J201" s="106">
        <f t="shared" si="9"/>
        <v>0</v>
      </c>
      <c r="K201" s="107"/>
      <c r="M201" t="s">
        <v>1179</v>
      </c>
      <c r="N201" t="s">
        <v>442</v>
      </c>
      <c r="O201" t="s">
        <v>16</v>
      </c>
      <c r="P201" t="s">
        <v>480</v>
      </c>
      <c r="Q201" t="s">
        <v>2963</v>
      </c>
      <c r="R201">
        <v>160280</v>
      </c>
      <c r="S201">
        <v>0</v>
      </c>
      <c r="T201">
        <v>0</v>
      </c>
      <c r="U201">
        <v>0</v>
      </c>
      <c r="V201">
        <v>0</v>
      </c>
    </row>
    <row r="202" spans="1:22" x14ac:dyDescent="0.2">
      <c r="A202" s="99" t="s">
        <v>1180</v>
      </c>
      <c r="B202" s="103" t="s">
        <v>442</v>
      </c>
      <c r="C202" s="104" t="s">
        <v>16</v>
      </c>
      <c r="D202" s="104" t="s">
        <v>482</v>
      </c>
      <c r="E202" s="104" t="s">
        <v>1690</v>
      </c>
      <c r="F202" s="105">
        <f>VLOOKUP(A202,'Original vs Adjsuted Budget'!$B$2:$H$1100,7,FALSE)</f>
        <v>263610</v>
      </c>
      <c r="G202" s="105">
        <v>280830</v>
      </c>
      <c r="H202" s="105">
        <f>VLOOKUP($A202,'[14]2014 TB'!$A$1:$H$1482,5,FALSE)</f>
        <v>130500</v>
      </c>
      <c r="I202" s="105">
        <f>VLOOKUP($A202,'[14]2014 TB'!$A$1:$H$1482,6,FALSE)</f>
        <v>0</v>
      </c>
      <c r="J202" s="106">
        <f t="shared" si="9"/>
        <v>130500</v>
      </c>
      <c r="K202" s="107"/>
      <c r="M202" t="s">
        <v>1180</v>
      </c>
      <c r="N202" t="s">
        <v>442</v>
      </c>
      <c r="O202" t="s">
        <v>16</v>
      </c>
      <c r="P202" t="s">
        <v>482</v>
      </c>
      <c r="Q202" t="s">
        <v>1690</v>
      </c>
      <c r="R202">
        <v>280830</v>
      </c>
      <c r="S202">
        <v>0</v>
      </c>
      <c r="T202">
        <v>130500</v>
      </c>
      <c r="U202">
        <v>0</v>
      </c>
      <c r="V202">
        <v>130500</v>
      </c>
    </row>
    <row r="203" spans="1:22" x14ac:dyDescent="0.2">
      <c r="A203" s="99" t="s">
        <v>2226</v>
      </c>
      <c r="B203" s="103" t="s">
        <v>444</v>
      </c>
      <c r="C203" s="104" t="s">
        <v>16</v>
      </c>
      <c r="D203" s="104" t="s">
        <v>2895</v>
      </c>
      <c r="E203" s="104" t="s">
        <v>227</v>
      </c>
      <c r="F203" s="105">
        <f>VLOOKUP(A203,'Original vs Adjsuted Budget'!$B$2:$H$1100,7,FALSE)</f>
        <v>0</v>
      </c>
      <c r="G203" s="105">
        <v>0</v>
      </c>
      <c r="H203" s="105">
        <f>VLOOKUP($A203,'[14]2014 TB'!$A$1:$H$1482,5,FALSE)</f>
        <v>0</v>
      </c>
      <c r="I203" s="105">
        <f>VLOOKUP($A203,'[14]2014 TB'!$A$1:$H$1482,6,FALSE)</f>
        <v>0</v>
      </c>
      <c r="J203" s="106">
        <f t="shared" si="9"/>
        <v>0</v>
      </c>
      <c r="K203" s="107"/>
      <c r="M203" t="s">
        <v>2226</v>
      </c>
      <c r="N203" t="s">
        <v>444</v>
      </c>
      <c r="O203" t="s">
        <v>16</v>
      </c>
      <c r="P203" t="s">
        <v>2895</v>
      </c>
      <c r="Q203" t="s">
        <v>227</v>
      </c>
      <c r="R203">
        <v>0</v>
      </c>
      <c r="S203">
        <v>0</v>
      </c>
      <c r="T203">
        <v>0</v>
      </c>
      <c r="U203">
        <v>0</v>
      </c>
      <c r="V203">
        <v>0</v>
      </c>
    </row>
    <row r="204" spans="1:22" x14ac:dyDescent="0.2">
      <c r="A204" s="99" t="s">
        <v>1233</v>
      </c>
      <c r="B204" s="103" t="s">
        <v>446</v>
      </c>
      <c r="C204" s="104" t="s">
        <v>16</v>
      </c>
      <c r="D204" s="104" t="s">
        <v>2895</v>
      </c>
      <c r="E204" s="104" t="s">
        <v>227</v>
      </c>
      <c r="F204" s="105">
        <f>VLOOKUP(A204,'Original vs Adjsuted Budget'!$B$2:$H$1100,7,FALSE)</f>
        <v>130290</v>
      </c>
      <c r="G204" s="105">
        <v>154660</v>
      </c>
      <c r="H204" s="105">
        <f>VLOOKUP($A204,'[14]2014 TB'!$A$1:$H$1482,5,FALSE)</f>
        <v>64500</v>
      </c>
      <c r="I204" s="105">
        <f>VLOOKUP($A204,'[14]2014 TB'!$A$1:$H$1482,6,FALSE)</f>
        <v>0</v>
      </c>
      <c r="J204" s="106">
        <f t="shared" si="9"/>
        <v>64500</v>
      </c>
      <c r="K204" s="107"/>
      <c r="M204" t="s">
        <v>1233</v>
      </c>
      <c r="N204" t="s">
        <v>446</v>
      </c>
      <c r="O204" t="s">
        <v>16</v>
      </c>
      <c r="P204" t="s">
        <v>2895</v>
      </c>
      <c r="Q204" t="s">
        <v>227</v>
      </c>
      <c r="R204">
        <v>154660</v>
      </c>
      <c r="S204">
        <v>0</v>
      </c>
      <c r="T204">
        <v>64500</v>
      </c>
      <c r="U204">
        <v>0</v>
      </c>
      <c r="V204">
        <v>64500</v>
      </c>
    </row>
    <row r="205" spans="1:22" x14ac:dyDescent="0.2">
      <c r="A205" s="99" t="s">
        <v>1310</v>
      </c>
      <c r="B205" s="103" t="s">
        <v>8</v>
      </c>
      <c r="C205" s="104" t="s">
        <v>16</v>
      </c>
      <c r="D205" s="104" t="s">
        <v>2895</v>
      </c>
      <c r="E205" s="104" t="s">
        <v>227</v>
      </c>
      <c r="F205" s="105">
        <f>VLOOKUP(A205,'Original vs Adjsuted Budget'!$B$2:$H$1100,7,FALSE)</f>
        <v>43430</v>
      </c>
      <c r="G205" s="105">
        <v>45870</v>
      </c>
      <c r="H205" s="105">
        <f>VLOOKUP($A205,'[14]2014 TB'!$A$1:$H$1482,5,FALSE)</f>
        <v>21500</v>
      </c>
      <c r="I205" s="105">
        <f>VLOOKUP($A205,'[14]2014 TB'!$A$1:$H$1482,6,FALSE)</f>
        <v>0</v>
      </c>
      <c r="J205" s="106">
        <f t="shared" si="9"/>
        <v>21500</v>
      </c>
      <c r="K205" s="107"/>
      <c r="M205" t="s">
        <v>1310</v>
      </c>
      <c r="N205" t="s">
        <v>8</v>
      </c>
      <c r="O205" t="s">
        <v>16</v>
      </c>
      <c r="P205" t="s">
        <v>2895</v>
      </c>
      <c r="Q205" t="s">
        <v>227</v>
      </c>
      <c r="R205">
        <v>45870</v>
      </c>
      <c r="S205">
        <v>0</v>
      </c>
      <c r="T205">
        <v>21500</v>
      </c>
      <c r="U205">
        <v>0</v>
      </c>
      <c r="V205">
        <v>21500</v>
      </c>
    </row>
    <row r="206" spans="1:22" x14ac:dyDescent="0.2">
      <c r="A206" s="99" t="s">
        <v>2423</v>
      </c>
      <c r="B206" s="103" t="s">
        <v>459</v>
      </c>
      <c r="C206" s="104" t="s">
        <v>16</v>
      </c>
      <c r="D206" s="104" t="s">
        <v>2895</v>
      </c>
      <c r="E206" s="104" t="s">
        <v>227</v>
      </c>
      <c r="F206" s="105">
        <f>VLOOKUP(A206,'Original vs Adjsuted Budget'!$B$2:$H$1100,7,FALSE)</f>
        <v>0</v>
      </c>
      <c r="G206" s="105">
        <f>VLOOKUP($A206,'[14]2014 TB'!$A$1:$H$1482,4,FALSE)</f>
        <v>0</v>
      </c>
      <c r="H206" s="105">
        <f>VLOOKUP($A206,'[14]2014 TB'!$A$1:$H$1482,5,FALSE)</f>
        <v>0</v>
      </c>
      <c r="I206" s="105">
        <f>VLOOKUP($A206,'[14]2014 TB'!$A$1:$H$1482,6,FALSE)</f>
        <v>0</v>
      </c>
      <c r="J206" s="106">
        <f t="shared" si="9"/>
        <v>0</v>
      </c>
      <c r="K206" s="107"/>
      <c r="M206" t="s">
        <v>2423</v>
      </c>
      <c r="N206" t="s">
        <v>459</v>
      </c>
      <c r="O206" t="s">
        <v>16</v>
      </c>
      <c r="P206" t="s">
        <v>2895</v>
      </c>
      <c r="Q206" t="s">
        <v>227</v>
      </c>
      <c r="R206">
        <v>0</v>
      </c>
      <c r="S206">
        <v>0</v>
      </c>
      <c r="T206">
        <v>0</v>
      </c>
      <c r="U206">
        <v>0</v>
      </c>
      <c r="V206">
        <v>0</v>
      </c>
    </row>
    <row r="207" spans="1:22" ht="15" thickBot="1" x14ac:dyDescent="0.25">
      <c r="A207" s="99"/>
      <c r="B207" s="154" t="s">
        <v>3135</v>
      </c>
      <c r="C207" s="155"/>
      <c r="D207" s="155"/>
      <c r="E207" s="155"/>
      <c r="F207" s="108">
        <f>SUM(F189:F206)</f>
        <v>1712313.6</v>
      </c>
      <c r="G207" s="108">
        <f>SUM(G189:G206)</f>
        <v>2125260</v>
      </c>
      <c r="H207" s="108">
        <f>SUM(H189:H206)</f>
        <v>847680</v>
      </c>
      <c r="I207" s="108">
        <f>SUM(I189:I206)</f>
        <v>0</v>
      </c>
      <c r="J207" s="108">
        <f>SUM(J189:J206)</f>
        <v>847680</v>
      </c>
      <c r="K207" s="107"/>
      <c r="N207" t="s">
        <v>3135</v>
      </c>
      <c r="R207">
        <v>2125260</v>
      </c>
      <c r="S207">
        <v>0</v>
      </c>
      <c r="T207">
        <v>847680</v>
      </c>
      <c r="U207">
        <v>0</v>
      </c>
      <c r="V207">
        <v>847680</v>
      </c>
    </row>
    <row r="208" spans="1:22" ht="15" thickTop="1" x14ac:dyDescent="0.2">
      <c r="A208" s="99"/>
      <c r="B208" s="103"/>
      <c r="C208" s="104"/>
      <c r="D208" s="104"/>
      <c r="E208" s="104"/>
      <c r="F208" s="105"/>
      <c r="G208" s="105"/>
      <c r="H208" s="105"/>
      <c r="I208" s="105"/>
      <c r="J208" s="106"/>
      <c r="K208" s="107"/>
    </row>
    <row r="209" spans="1:22" x14ac:dyDescent="0.2">
      <c r="A209" s="99" t="s">
        <v>853</v>
      </c>
      <c r="B209" s="103" t="s">
        <v>4</v>
      </c>
      <c r="C209" s="104" t="s">
        <v>17</v>
      </c>
      <c r="D209" s="104" t="s">
        <v>2895</v>
      </c>
      <c r="E209" s="104" t="s">
        <v>228</v>
      </c>
      <c r="F209" s="105">
        <f>VLOOKUP(A209,'Original vs Adjsuted Budget'!$B$2:$H$1100,7,FALSE)</f>
        <v>1000.506</v>
      </c>
      <c r="G209" s="105">
        <v>1850</v>
      </c>
      <c r="H209" s="105">
        <f>VLOOKUP($A209,'[14]2014 TB'!$A$1:$H$1482,5,FALSE)</f>
        <v>495.3</v>
      </c>
      <c r="I209" s="105">
        <f>VLOOKUP($A209,'[14]2014 TB'!$A$1:$H$1482,6,FALSE)</f>
        <v>0</v>
      </c>
      <c r="J209" s="106">
        <f t="shared" ref="J209:J238" si="10">H209+I209</f>
        <v>495.3</v>
      </c>
      <c r="K209" s="107"/>
      <c r="M209" t="s">
        <v>853</v>
      </c>
      <c r="N209" t="s">
        <v>4</v>
      </c>
      <c r="O209" t="s">
        <v>17</v>
      </c>
      <c r="P209" t="s">
        <v>2895</v>
      </c>
      <c r="Q209" t="s">
        <v>228</v>
      </c>
      <c r="R209">
        <v>1850</v>
      </c>
      <c r="S209">
        <v>0</v>
      </c>
      <c r="T209">
        <v>495.3</v>
      </c>
      <c r="U209">
        <v>0</v>
      </c>
      <c r="V209">
        <v>495.3</v>
      </c>
    </row>
    <row r="210" spans="1:22" x14ac:dyDescent="0.2">
      <c r="A210" s="99" t="s">
        <v>893</v>
      </c>
      <c r="B210" s="103" t="s">
        <v>215</v>
      </c>
      <c r="C210" s="104" t="s">
        <v>17</v>
      </c>
      <c r="D210" s="104" t="s">
        <v>2895</v>
      </c>
      <c r="E210" s="104" t="s">
        <v>228</v>
      </c>
      <c r="F210" s="105">
        <f>VLOOKUP(A210,'Original vs Adjsuted Budget'!$B$2:$H$1100,7,FALSE)</f>
        <v>153.92400000000001</v>
      </c>
      <c r="G210" s="105">
        <v>290</v>
      </c>
      <c r="H210" s="105">
        <f>VLOOKUP($A210,'[14]2014 TB'!$A$1:$H$1482,5,FALSE)</f>
        <v>76.2</v>
      </c>
      <c r="I210" s="105">
        <f>VLOOKUP($A210,'[14]2014 TB'!$A$1:$H$1482,6,FALSE)</f>
        <v>0</v>
      </c>
      <c r="J210" s="106">
        <f t="shared" si="10"/>
        <v>76.2</v>
      </c>
      <c r="K210" s="107"/>
      <c r="M210" t="s">
        <v>893</v>
      </c>
      <c r="N210" t="s">
        <v>215</v>
      </c>
      <c r="O210" t="s">
        <v>17</v>
      </c>
      <c r="P210" t="s">
        <v>2895</v>
      </c>
      <c r="Q210" t="s">
        <v>228</v>
      </c>
      <c r="R210">
        <v>290</v>
      </c>
      <c r="S210">
        <v>0</v>
      </c>
      <c r="T210">
        <v>76.2</v>
      </c>
      <c r="U210">
        <v>0</v>
      </c>
      <c r="V210">
        <v>76.2</v>
      </c>
    </row>
    <row r="211" spans="1:22" x14ac:dyDescent="0.2">
      <c r="A211" s="99" t="s">
        <v>916</v>
      </c>
      <c r="B211" s="103" t="s">
        <v>218</v>
      </c>
      <c r="C211" s="104" t="s">
        <v>17</v>
      </c>
      <c r="D211" s="104" t="s">
        <v>474</v>
      </c>
      <c r="E211" s="104" t="s">
        <v>1579</v>
      </c>
      <c r="F211" s="105">
        <f>VLOOKUP(A211,'Original vs Adjsuted Budget'!$B$2:$H$1100,7,FALSE)</f>
        <v>12.827</v>
      </c>
      <c r="G211" s="105">
        <v>150</v>
      </c>
      <c r="H211" s="105">
        <f>VLOOKUP($A211,'[14]2014 TB'!$A$1:$H$1482,5,FALSE)</f>
        <v>6.35</v>
      </c>
      <c r="I211" s="105">
        <f>VLOOKUP($A211,'[14]2014 TB'!$A$1:$H$1482,6,FALSE)</f>
        <v>0</v>
      </c>
      <c r="J211" s="106">
        <f t="shared" si="10"/>
        <v>6.35</v>
      </c>
      <c r="K211" s="107"/>
      <c r="M211" t="s">
        <v>916</v>
      </c>
      <c r="N211" t="s">
        <v>218</v>
      </c>
      <c r="O211" t="s">
        <v>17</v>
      </c>
      <c r="P211" t="s">
        <v>474</v>
      </c>
      <c r="Q211" t="s">
        <v>1579</v>
      </c>
      <c r="R211">
        <v>150</v>
      </c>
      <c r="S211">
        <v>0</v>
      </c>
      <c r="T211">
        <v>6.35</v>
      </c>
      <c r="U211">
        <v>0</v>
      </c>
      <c r="V211">
        <v>6.35</v>
      </c>
    </row>
    <row r="212" spans="1:22" x14ac:dyDescent="0.2">
      <c r="A212" s="99" t="s">
        <v>917</v>
      </c>
      <c r="B212" s="103" t="s">
        <v>218</v>
      </c>
      <c r="C212" s="104" t="s">
        <v>17</v>
      </c>
      <c r="D212" s="104" t="s">
        <v>476</v>
      </c>
      <c r="E212" s="104" t="s">
        <v>1580</v>
      </c>
      <c r="F212" s="105">
        <f>VLOOKUP(A212,'Original vs Adjsuted Budget'!$B$2:$H$1100,7,FALSE)</f>
        <v>1744.472</v>
      </c>
      <c r="G212" s="105">
        <v>5740</v>
      </c>
      <c r="H212" s="105">
        <f>VLOOKUP($A212,'[14]2014 TB'!$A$1:$H$1482,5,FALSE)</f>
        <v>863.6</v>
      </c>
      <c r="I212" s="105">
        <f>VLOOKUP($A212,'[14]2014 TB'!$A$1:$H$1482,6,FALSE)</f>
        <v>0</v>
      </c>
      <c r="J212" s="106">
        <f t="shared" si="10"/>
        <v>863.6</v>
      </c>
      <c r="K212" s="107"/>
      <c r="M212" t="s">
        <v>917</v>
      </c>
      <c r="N212" t="s">
        <v>218</v>
      </c>
      <c r="O212" t="s">
        <v>17</v>
      </c>
      <c r="P212" t="s">
        <v>476</v>
      </c>
      <c r="Q212" t="s">
        <v>1580</v>
      </c>
      <c r="R212">
        <v>5740</v>
      </c>
      <c r="S212">
        <v>0</v>
      </c>
      <c r="T212">
        <v>863.6</v>
      </c>
      <c r="U212">
        <v>0</v>
      </c>
      <c r="V212">
        <v>863.6</v>
      </c>
    </row>
    <row r="213" spans="1:22" x14ac:dyDescent="0.2">
      <c r="A213" s="99" t="s">
        <v>1846</v>
      </c>
      <c r="B213" s="103" t="s">
        <v>218</v>
      </c>
      <c r="C213" s="104" t="s">
        <v>17</v>
      </c>
      <c r="D213" s="104" t="s">
        <v>478</v>
      </c>
      <c r="E213" s="104" t="s">
        <v>1847</v>
      </c>
      <c r="F213" s="105">
        <f>VLOOKUP(A213,'Original vs Adjsuted Budget'!$B$2:$H$1100,7,FALSE)</f>
        <v>0</v>
      </c>
      <c r="G213" s="105">
        <v>0</v>
      </c>
      <c r="H213" s="105">
        <f>VLOOKUP($A213,'[14]2014 TB'!$A$1:$H$1482,5,FALSE)</f>
        <v>0</v>
      </c>
      <c r="I213" s="105">
        <f>VLOOKUP($A213,'[14]2014 TB'!$A$1:$H$1482,6,FALSE)</f>
        <v>0</v>
      </c>
      <c r="J213" s="106">
        <f t="shared" si="10"/>
        <v>0</v>
      </c>
      <c r="K213" s="107"/>
      <c r="M213" t="s">
        <v>1846</v>
      </c>
      <c r="N213" t="s">
        <v>218</v>
      </c>
      <c r="O213" t="s">
        <v>17</v>
      </c>
      <c r="P213" t="s">
        <v>478</v>
      </c>
      <c r="Q213" t="s">
        <v>1847</v>
      </c>
      <c r="R213">
        <v>0</v>
      </c>
      <c r="S213">
        <v>0</v>
      </c>
      <c r="T213">
        <v>0</v>
      </c>
      <c r="U213">
        <v>0</v>
      </c>
      <c r="V213">
        <v>0</v>
      </c>
    </row>
    <row r="214" spans="1:22" x14ac:dyDescent="0.2">
      <c r="A214" s="99" t="s">
        <v>985</v>
      </c>
      <c r="B214" s="103" t="s">
        <v>426</v>
      </c>
      <c r="C214" s="104" t="s">
        <v>17</v>
      </c>
      <c r="D214" s="104" t="s">
        <v>2895</v>
      </c>
      <c r="E214" s="104" t="s">
        <v>228</v>
      </c>
      <c r="F214" s="105">
        <f>VLOOKUP(A214,'Original vs Adjsuted Budget'!$B$2:$H$1100,7,FALSE)</f>
        <v>461.77199999999999</v>
      </c>
      <c r="G214" s="105">
        <v>820</v>
      </c>
      <c r="H214" s="105">
        <f>VLOOKUP($A214,'[14]2014 TB'!$A$1:$H$1482,5,FALSE)</f>
        <v>228.6</v>
      </c>
      <c r="I214" s="105">
        <f>VLOOKUP($A214,'[14]2014 TB'!$A$1:$H$1482,6,FALSE)</f>
        <v>0</v>
      </c>
      <c r="J214" s="106">
        <f t="shared" si="10"/>
        <v>228.6</v>
      </c>
      <c r="K214" s="107"/>
      <c r="M214" t="s">
        <v>985</v>
      </c>
      <c r="N214" t="s">
        <v>426</v>
      </c>
      <c r="O214" t="s">
        <v>17</v>
      </c>
      <c r="P214" t="s">
        <v>2895</v>
      </c>
      <c r="Q214" t="s">
        <v>228</v>
      </c>
      <c r="R214">
        <v>820</v>
      </c>
      <c r="S214">
        <v>0</v>
      </c>
      <c r="T214">
        <v>228.6</v>
      </c>
      <c r="U214">
        <v>0</v>
      </c>
      <c r="V214">
        <v>228.6</v>
      </c>
    </row>
    <row r="215" spans="1:22" x14ac:dyDescent="0.2">
      <c r="A215" s="99" t="s">
        <v>1006</v>
      </c>
      <c r="B215" s="103" t="s">
        <v>428</v>
      </c>
      <c r="C215" s="104" t="s">
        <v>17</v>
      </c>
      <c r="D215" s="104" t="s">
        <v>2895</v>
      </c>
      <c r="E215" s="104" t="s">
        <v>228</v>
      </c>
      <c r="F215" s="105">
        <f>VLOOKUP(A215,'Original vs Adjsuted Budget'!$B$2:$H$1100,7,FALSE)</f>
        <v>153.92400000000001</v>
      </c>
      <c r="G215" s="105">
        <v>270</v>
      </c>
      <c r="H215" s="105">
        <f>VLOOKUP($A215,'[14]2014 TB'!$A$1:$H$1482,5,FALSE)</f>
        <v>76.2</v>
      </c>
      <c r="I215" s="105">
        <f>VLOOKUP($A215,'[14]2014 TB'!$A$1:$H$1482,6,FALSE)</f>
        <v>0</v>
      </c>
      <c r="J215" s="106">
        <f t="shared" si="10"/>
        <v>76.2</v>
      </c>
      <c r="K215" s="107"/>
      <c r="M215" t="s">
        <v>1006</v>
      </c>
      <c r="N215" t="s">
        <v>428</v>
      </c>
      <c r="O215" t="s">
        <v>17</v>
      </c>
      <c r="P215" t="s">
        <v>2895</v>
      </c>
      <c r="Q215" t="s">
        <v>228</v>
      </c>
      <c r="R215">
        <v>270</v>
      </c>
      <c r="S215">
        <v>0</v>
      </c>
      <c r="T215">
        <v>76.2</v>
      </c>
      <c r="U215">
        <v>0</v>
      </c>
      <c r="V215">
        <v>76.2</v>
      </c>
    </row>
    <row r="216" spans="1:22" x14ac:dyDescent="0.2">
      <c r="A216" s="99" t="s">
        <v>1981</v>
      </c>
      <c r="B216" s="103" t="s">
        <v>430</v>
      </c>
      <c r="C216" s="104" t="s">
        <v>17</v>
      </c>
      <c r="D216" s="104" t="s">
        <v>488</v>
      </c>
      <c r="E216" s="104" t="s">
        <v>1982</v>
      </c>
      <c r="F216" s="105">
        <f>VLOOKUP(A216,'Original vs Adjsuted Budget'!$B$2:$H$1100,7,FALSE)</f>
        <v>0</v>
      </c>
      <c r="G216" s="105">
        <v>0</v>
      </c>
      <c r="H216" s="105">
        <f>VLOOKUP($A216,'[14]2014 TB'!$A$1:$H$1482,5,FALSE)</f>
        <v>0</v>
      </c>
      <c r="I216" s="105">
        <f>VLOOKUP($A216,'[14]2014 TB'!$A$1:$H$1482,6,FALSE)</f>
        <v>0</v>
      </c>
      <c r="J216" s="106">
        <f t="shared" si="10"/>
        <v>0</v>
      </c>
      <c r="K216" s="107"/>
      <c r="M216" t="s">
        <v>1981</v>
      </c>
      <c r="N216" t="s">
        <v>430</v>
      </c>
      <c r="O216" t="s">
        <v>17</v>
      </c>
      <c r="P216" t="s">
        <v>488</v>
      </c>
      <c r="Q216" t="s">
        <v>1982</v>
      </c>
      <c r="R216">
        <v>0</v>
      </c>
      <c r="S216">
        <v>0</v>
      </c>
      <c r="T216">
        <v>0</v>
      </c>
      <c r="U216">
        <v>0</v>
      </c>
      <c r="V216">
        <v>0</v>
      </c>
    </row>
    <row r="217" spans="1:22" x14ac:dyDescent="0.2">
      <c r="A217" s="99" t="s">
        <v>1053</v>
      </c>
      <c r="B217" s="103" t="s">
        <v>432</v>
      </c>
      <c r="C217" s="104" t="s">
        <v>17</v>
      </c>
      <c r="D217" s="104" t="s">
        <v>466</v>
      </c>
      <c r="E217" s="104" t="s">
        <v>1635</v>
      </c>
      <c r="F217" s="105">
        <f>VLOOKUP(A217,'Original vs Adjsuted Budget'!$B$2:$H$1100,7,FALSE)</f>
        <v>76.962000000000003</v>
      </c>
      <c r="G217" s="105">
        <v>150</v>
      </c>
      <c r="H217" s="105">
        <f>VLOOKUP($A217,'[14]2014 TB'!$A$1:$H$1482,5,FALSE)</f>
        <v>38.1</v>
      </c>
      <c r="I217" s="105">
        <f>VLOOKUP($A217,'[14]2014 TB'!$A$1:$H$1482,6,FALSE)</f>
        <v>0</v>
      </c>
      <c r="J217" s="106">
        <f t="shared" si="10"/>
        <v>38.1</v>
      </c>
      <c r="K217" s="107"/>
      <c r="M217" t="s">
        <v>1053</v>
      </c>
      <c r="N217" t="s">
        <v>432</v>
      </c>
      <c r="O217" t="s">
        <v>17</v>
      </c>
      <c r="P217" t="s">
        <v>466</v>
      </c>
      <c r="Q217" t="s">
        <v>1635</v>
      </c>
      <c r="R217">
        <v>150</v>
      </c>
      <c r="S217">
        <v>0</v>
      </c>
      <c r="T217">
        <v>38.1</v>
      </c>
      <c r="U217">
        <v>0</v>
      </c>
      <c r="V217">
        <v>38.1</v>
      </c>
    </row>
    <row r="218" spans="1:22" x14ac:dyDescent="0.2">
      <c r="A218" s="99" t="s">
        <v>1054</v>
      </c>
      <c r="B218" s="103" t="s">
        <v>432</v>
      </c>
      <c r="C218" s="104" t="s">
        <v>17</v>
      </c>
      <c r="D218" s="104" t="s">
        <v>468</v>
      </c>
      <c r="E218" s="104" t="s">
        <v>1635</v>
      </c>
      <c r="F218" s="105">
        <f>VLOOKUP(A218,'Original vs Adjsuted Budget'!$B$2:$H$1100,7,FALSE)</f>
        <v>192.405</v>
      </c>
      <c r="G218" s="105">
        <v>620</v>
      </c>
      <c r="H218" s="105">
        <f>VLOOKUP($A218,'[14]2014 TB'!$A$1:$H$1482,5,FALSE)</f>
        <v>95.25</v>
      </c>
      <c r="I218" s="105">
        <f>VLOOKUP($A218,'[14]2014 TB'!$A$1:$H$1482,6,FALSE)</f>
        <v>0</v>
      </c>
      <c r="J218" s="106">
        <f t="shared" si="10"/>
        <v>95.25</v>
      </c>
      <c r="K218" s="107"/>
      <c r="M218" t="s">
        <v>1054</v>
      </c>
      <c r="N218" t="s">
        <v>432</v>
      </c>
      <c r="O218" t="s">
        <v>17</v>
      </c>
      <c r="P218" t="s">
        <v>468</v>
      </c>
      <c r="Q218" t="s">
        <v>1635</v>
      </c>
      <c r="R218">
        <v>620</v>
      </c>
      <c r="S218">
        <v>0</v>
      </c>
      <c r="T218">
        <v>95.25</v>
      </c>
      <c r="U218">
        <v>0</v>
      </c>
      <c r="V218">
        <v>95.25</v>
      </c>
    </row>
    <row r="219" spans="1:22" x14ac:dyDescent="0.2">
      <c r="A219" s="99" t="s">
        <v>1055</v>
      </c>
      <c r="B219" s="103" t="s">
        <v>432</v>
      </c>
      <c r="C219" s="104" t="s">
        <v>17</v>
      </c>
      <c r="D219" s="104" t="s">
        <v>470</v>
      </c>
      <c r="E219" s="104" t="s">
        <v>1636</v>
      </c>
      <c r="F219" s="105">
        <f>VLOOKUP(A219,'Original vs Adjsuted Budget'!$B$2:$H$1100,7,FALSE)</f>
        <v>38.481000000000002</v>
      </c>
      <c r="G219" s="105">
        <v>0</v>
      </c>
      <c r="H219" s="105">
        <f>VLOOKUP($A219,'[14]2014 TB'!$A$1:$H$1482,5,FALSE)</f>
        <v>19.05</v>
      </c>
      <c r="I219" s="105">
        <f>VLOOKUP($A219,'[14]2014 TB'!$A$1:$H$1482,6,FALSE)</f>
        <v>0</v>
      </c>
      <c r="J219" s="106">
        <f t="shared" si="10"/>
        <v>19.05</v>
      </c>
      <c r="K219" s="107"/>
      <c r="M219" t="s">
        <v>1055</v>
      </c>
      <c r="N219" t="s">
        <v>432</v>
      </c>
      <c r="O219" t="s">
        <v>17</v>
      </c>
      <c r="P219" t="s">
        <v>470</v>
      </c>
      <c r="Q219" t="s">
        <v>1636</v>
      </c>
      <c r="R219">
        <v>0</v>
      </c>
      <c r="S219">
        <v>0</v>
      </c>
      <c r="T219">
        <v>19.05</v>
      </c>
      <c r="U219">
        <v>0</v>
      </c>
      <c r="V219">
        <v>19.05</v>
      </c>
    </row>
    <row r="220" spans="1:22" x14ac:dyDescent="0.2">
      <c r="A220" s="99" t="s">
        <v>1056</v>
      </c>
      <c r="B220" s="103" t="s">
        <v>432</v>
      </c>
      <c r="C220" s="104" t="s">
        <v>17</v>
      </c>
      <c r="D220" s="104" t="s">
        <v>472</v>
      </c>
      <c r="E220" s="104" t="s">
        <v>1637</v>
      </c>
      <c r="F220" s="105">
        <f>VLOOKUP(A220,'Original vs Adjsuted Budget'!$B$2:$H$1100,7,FALSE)</f>
        <v>743.96600000000001</v>
      </c>
      <c r="G220" s="105">
        <v>1230</v>
      </c>
      <c r="H220" s="105">
        <f>VLOOKUP($A220,'[14]2014 TB'!$A$1:$H$1482,5,FALSE)</f>
        <v>368.3</v>
      </c>
      <c r="I220" s="105">
        <f>VLOOKUP($A220,'[14]2014 TB'!$A$1:$H$1482,6,FALSE)</f>
        <v>0</v>
      </c>
      <c r="J220" s="106">
        <f t="shared" si="10"/>
        <v>368.3</v>
      </c>
      <c r="K220" s="107"/>
      <c r="M220" t="s">
        <v>1056</v>
      </c>
      <c r="N220" t="s">
        <v>432</v>
      </c>
      <c r="O220" t="s">
        <v>17</v>
      </c>
      <c r="P220" t="s">
        <v>472</v>
      </c>
      <c r="Q220" t="s">
        <v>1637</v>
      </c>
      <c r="R220">
        <v>1230</v>
      </c>
      <c r="S220">
        <v>0</v>
      </c>
      <c r="T220">
        <v>368.3</v>
      </c>
      <c r="U220">
        <v>0</v>
      </c>
      <c r="V220">
        <v>368.3</v>
      </c>
    </row>
    <row r="221" spans="1:22" x14ac:dyDescent="0.2">
      <c r="A221" s="99" t="s">
        <v>1125</v>
      </c>
      <c r="B221" s="103" t="s">
        <v>434</v>
      </c>
      <c r="C221" s="104" t="s">
        <v>17</v>
      </c>
      <c r="D221" s="104" t="s">
        <v>2895</v>
      </c>
      <c r="E221" s="104" t="s">
        <v>228</v>
      </c>
      <c r="F221" s="105">
        <f>VLOOKUP(A221,'Original vs Adjsuted Budget'!$B$2:$H$1100,7,FALSE)</f>
        <v>384.81</v>
      </c>
      <c r="G221" s="105">
        <v>550</v>
      </c>
      <c r="H221" s="105">
        <f>VLOOKUP($A221,'[14]2014 TB'!$A$1:$H$1482,5,FALSE)</f>
        <v>190.5</v>
      </c>
      <c r="I221" s="105">
        <f>VLOOKUP($A221,'[14]2014 TB'!$A$1:$H$1482,6,FALSE)</f>
        <v>0</v>
      </c>
      <c r="J221" s="106">
        <f t="shared" si="10"/>
        <v>190.5</v>
      </c>
      <c r="K221" s="107"/>
      <c r="M221" t="s">
        <v>1125</v>
      </c>
      <c r="N221" t="s">
        <v>434</v>
      </c>
      <c r="O221" t="s">
        <v>17</v>
      </c>
      <c r="P221" t="s">
        <v>2895</v>
      </c>
      <c r="Q221" t="s">
        <v>228</v>
      </c>
      <c r="R221">
        <v>550</v>
      </c>
      <c r="S221">
        <v>0</v>
      </c>
      <c r="T221">
        <v>190.5</v>
      </c>
      <c r="U221">
        <v>0</v>
      </c>
      <c r="V221">
        <v>190.5</v>
      </c>
    </row>
    <row r="222" spans="1:22" x14ac:dyDescent="0.2">
      <c r="A222" s="99" t="s">
        <v>1140</v>
      </c>
      <c r="B222" s="103" t="s">
        <v>436</v>
      </c>
      <c r="C222" s="104" t="s">
        <v>17</v>
      </c>
      <c r="D222" s="104" t="s">
        <v>2895</v>
      </c>
      <c r="E222" s="104" t="s">
        <v>228</v>
      </c>
      <c r="F222" s="105">
        <f>VLOOKUP(A222,'Original vs Adjsuted Budget'!$B$2:$H$1100,7,FALSE)</f>
        <v>384.81</v>
      </c>
      <c r="G222" s="105">
        <v>820</v>
      </c>
      <c r="H222" s="105">
        <f>VLOOKUP($A222,'[14]2014 TB'!$A$1:$H$1482,5,FALSE)</f>
        <v>190.5</v>
      </c>
      <c r="I222" s="105">
        <f>VLOOKUP($A222,'[14]2014 TB'!$A$1:$H$1482,6,FALSE)</f>
        <v>0</v>
      </c>
      <c r="J222" s="106">
        <f t="shared" si="10"/>
        <v>190.5</v>
      </c>
      <c r="K222" s="107"/>
      <c r="M222" t="s">
        <v>1140</v>
      </c>
      <c r="N222" t="s">
        <v>436</v>
      </c>
      <c r="O222" t="s">
        <v>17</v>
      </c>
      <c r="P222" t="s">
        <v>2895</v>
      </c>
      <c r="Q222" t="s">
        <v>228</v>
      </c>
      <c r="R222">
        <v>820</v>
      </c>
      <c r="S222">
        <v>0</v>
      </c>
      <c r="T222">
        <v>190.5</v>
      </c>
      <c r="U222">
        <v>0</v>
      </c>
      <c r="V222">
        <v>190.5</v>
      </c>
    </row>
    <row r="223" spans="1:22" x14ac:dyDescent="0.2">
      <c r="A223" s="99" t="s">
        <v>1153</v>
      </c>
      <c r="B223" s="103" t="s">
        <v>438</v>
      </c>
      <c r="C223" s="104" t="s">
        <v>17</v>
      </c>
      <c r="D223" s="104" t="s">
        <v>2895</v>
      </c>
      <c r="E223" s="104" t="s">
        <v>228</v>
      </c>
      <c r="F223" s="105">
        <f>VLOOKUP(A223,'Original vs Adjsuted Budget'!$B$2:$H$1100,7,FALSE)</f>
        <v>76.962000000000003</v>
      </c>
      <c r="G223" s="105">
        <v>140</v>
      </c>
      <c r="H223" s="105">
        <f>VLOOKUP($A223,'[14]2014 TB'!$A$1:$H$1482,5,FALSE)</f>
        <v>38.1</v>
      </c>
      <c r="I223" s="105">
        <f>VLOOKUP($A223,'[14]2014 TB'!$A$1:$H$1482,6,FALSE)</f>
        <v>0</v>
      </c>
      <c r="J223" s="106">
        <f t="shared" si="10"/>
        <v>38.1</v>
      </c>
      <c r="K223" s="107"/>
      <c r="M223" t="s">
        <v>1153</v>
      </c>
      <c r="N223" t="s">
        <v>438</v>
      </c>
      <c r="O223" t="s">
        <v>17</v>
      </c>
      <c r="P223" t="s">
        <v>2895</v>
      </c>
      <c r="Q223" t="s">
        <v>228</v>
      </c>
      <c r="R223">
        <v>140</v>
      </c>
      <c r="S223">
        <v>0</v>
      </c>
      <c r="T223">
        <v>38.1</v>
      </c>
      <c r="U223">
        <v>0</v>
      </c>
      <c r="V223">
        <v>38.1</v>
      </c>
    </row>
    <row r="224" spans="1:22" x14ac:dyDescent="0.2">
      <c r="A224" s="99" t="s">
        <v>1181</v>
      </c>
      <c r="B224" s="103" t="s">
        <v>442</v>
      </c>
      <c r="C224" s="104" t="s">
        <v>17</v>
      </c>
      <c r="D224" s="104" t="s">
        <v>480</v>
      </c>
      <c r="E224" s="104" t="s">
        <v>1635</v>
      </c>
      <c r="F224" s="105">
        <f>VLOOKUP(A224,'Original vs Adjsuted Budget'!$B$2:$H$1100,7,FALSE)</f>
        <v>0</v>
      </c>
      <c r="G224" s="105">
        <v>150</v>
      </c>
      <c r="H224" s="105">
        <f>VLOOKUP($A224,'[14]2014 TB'!$A$1:$H$1482,5,FALSE)</f>
        <v>0</v>
      </c>
      <c r="I224" s="105">
        <f>VLOOKUP($A224,'[14]2014 TB'!$A$1:$H$1482,6,FALSE)</f>
        <v>0</v>
      </c>
      <c r="J224" s="106">
        <f t="shared" si="10"/>
        <v>0</v>
      </c>
      <c r="K224" s="107"/>
      <c r="M224" t="s">
        <v>1181</v>
      </c>
      <c r="N224" t="s">
        <v>442</v>
      </c>
      <c r="O224" t="s">
        <v>17</v>
      </c>
      <c r="P224" t="s">
        <v>480</v>
      </c>
      <c r="Q224" t="s">
        <v>1635</v>
      </c>
      <c r="R224">
        <v>150</v>
      </c>
      <c r="S224">
        <v>0</v>
      </c>
      <c r="T224">
        <v>0</v>
      </c>
      <c r="U224">
        <v>0</v>
      </c>
      <c r="V224">
        <v>0</v>
      </c>
    </row>
    <row r="225" spans="1:22" x14ac:dyDescent="0.2">
      <c r="A225" s="99" t="s">
        <v>1182</v>
      </c>
      <c r="B225" s="103" t="s">
        <v>442</v>
      </c>
      <c r="C225" s="104" t="s">
        <v>17</v>
      </c>
      <c r="D225" s="104" t="s">
        <v>482</v>
      </c>
      <c r="E225" s="104" t="s">
        <v>1691</v>
      </c>
      <c r="F225" s="105">
        <f>VLOOKUP(A225,'Original vs Adjsuted Budget'!$B$2:$H$1100,7,FALSE)</f>
        <v>1949.7040000000002</v>
      </c>
      <c r="G225" s="105">
        <v>5880</v>
      </c>
      <c r="H225" s="105">
        <f>VLOOKUP($A225,'[14]2014 TB'!$A$1:$H$1482,5,FALSE)</f>
        <v>965.2</v>
      </c>
      <c r="I225" s="105">
        <f>VLOOKUP($A225,'[14]2014 TB'!$A$1:$H$1482,6,FALSE)</f>
        <v>0</v>
      </c>
      <c r="J225" s="106">
        <f t="shared" si="10"/>
        <v>965.2</v>
      </c>
      <c r="K225" s="107"/>
      <c r="M225" t="s">
        <v>1182</v>
      </c>
      <c r="N225" t="s">
        <v>442</v>
      </c>
      <c r="O225" t="s">
        <v>17</v>
      </c>
      <c r="P225" t="s">
        <v>482</v>
      </c>
      <c r="Q225" t="s">
        <v>1691</v>
      </c>
      <c r="R225">
        <v>5880</v>
      </c>
      <c r="S225">
        <v>0</v>
      </c>
      <c r="T225">
        <v>965.2</v>
      </c>
      <c r="U225">
        <v>0</v>
      </c>
      <c r="V225">
        <v>965.2</v>
      </c>
    </row>
    <row r="226" spans="1:22" x14ac:dyDescent="0.2">
      <c r="A226" s="99" t="s">
        <v>2198</v>
      </c>
      <c r="B226" s="103" t="s">
        <v>442</v>
      </c>
      <c r="C226" s="104" t="s">
        <v>17</v>
      </c>
      <c r="D226" s="104" t="s">
        <v>484</v>
      </c>
      <c r="E226" s="104" t="s">
        <v>2199</v>
      </c>
      <c r="F226" s="105">
        <f>VLOOKUP(A226,'Original vs Adjsuted Budget'!$B$2:$H$1100,7,FALSE)</f>
        <v>0</v>
      </c>
      <c r="G226" s="105">
        <v>0</v>
      </c>
      <c r="H226" s="105">
        <f>VLOOKUP($A226,'[14]2014 TB'!$A$1:$H$1482,5,FALSE)</f>
        <v>0</v>
      </c>
      <c r="I226" s="105">
        <f>VLOOKUP($A226,'[14]2014 TB'!$A$1:$H$1482,6,FALSE)</f>
        <v>0</v>
      </c>
      <c r="J226" s="106">
        <f t="shared" si="10"/>
        <v>0</v>
      </c>
      <c r="K226" s="107"/>
      <c r="M226" t="s">
        <v>2198</v>
      </c>
      <c r="N226" t="s">
        <v>442</v>
      </c>
      <c r="O226" t="s">
        <v>17</v>
      </c>
      <c r="P226" t="s">
        <v>484</v>
      </c>
      <c r="Q226" t="s">
        <v>2199</v>
      </c>
      <c r="R226">
        <v>0</v>
      </c>
      <c r="S226">
        <v>0</v>
      </c>
      <c r="T226">
        <v>0</v>
      </c>
      <c r="U226">
        <v>0</v>
      </c>
      <c r="V226">
        <v>0</v>
      </c>
    </row>
    <row r="227" spans="1:22" x14ac:dyDescent="0.2">
      <c r="A227" s="99" t="s">
        <v>1213</v>
      </c>
      <c r="B227" s="103" t="s">
        <v>444</v>
      </c>
      <c r="C227" s="104" t="s">
        <v>17</v>
      </c>
      <c r="D227" s="104" t="s">
        <v>2895</v>
      </c>
      <c r="E227" s="104" t="s">
        <v>228</v>
      </c>
      <c r="F227" s="105">
        <f>VLOOKUP(A227,'Original vs Adjsuted Budget'!$B$2:$H$1100,7,FALSE)</f>
        <v>230.886</v>
      </c>
      <c r="G227" s="105">
        <v>410</v>
      </c>
      <c r="H227" s="105">
        <f>VLOOKUP($A227,'[14]2014 TB'!$A$1:$H$1482,5,FALSE)</f>
        <v>114.3</v>
      </c>
      <c r="I227" s="105">
        <f>VLOOKUP($A227,'[14]2014 TB'!$A$1:$H$1482,6,FALSE)</f>
        <v>0</v>
      </c>
      <c r="J227" s="106">
        <f t="shared" si="10"/>
        <v>114.3</v>
      </c>
      <c r="K227" s="107"/>
      <c r="M227" t="s">
        <v>1213</v>
      </c>
      <c r="N227" t="s">
        <v>444</v>
      </c>
      <c r="O227" t="s">
        <v>17</v>
      </c>
      <c r="P227" t="s">
        <v>2895</v>
      </c>
      <c r="Q227" t="s">
        <v>228</v>
      </c>
      <c r="R227">
        <v>410</v>
      </c>
      <c r="S227">
        <v>0</v>
      </c>
      <c r="T227">
        <v>114.3</v>
      </c>
      <c r="U227">
        <v>0</v>
      </c>
      <c r="V227">
        <v>114.3</v>
      </c>
    </row>
    <row r="228" spans="1:22" x14ac:dyDescent="0.2">
      <c r="A228" s="99" t="s">
        <v>1234</v>
      </c>
      <c r="B228" s="103" t="s">
        <v>446</v>
      </c>
      <c r="C228" s="104" t="s">
        <v>17</v>
      </c>
      <c r="D228" s="104" t="s">
        <v>2895</v>
      </c>
      <c r="E228" s="104" t="s">
        <v>228</v>
      </c>
      <c r="F228" s="105">
        <f>VLOOKUP(A228,'Original vs Adjsuted Budget'!$B$2:$H$1100,7,FALSE)</f>
        <v>384.81</v>
      </c>
      <c r="G228" s="105">
        <v>680</v>
      </c>
      <c r="H228" s="105">
        <f>VLOOKUP($A228,'[14]2014 TB'!$A$1:$H$1482,5,FALSE)</f>
        <v>190.5</v>
      </c>
      <c r="I228" s="105">
        <f>VLOOKUP($A228,'[14]2014 TB'!$A$1:$H$1482,6,FALSE)</f>
        <v>0</v>
      </c>
      <c r="J228" s="106">
        <f t="shared" si="10"/>
        <v>190.5</v>
      </c>
      <c r="K228" s="107"/>
      <c r="M228" t="s">
        <v>1234</v>
      </c>
      <c r="N228" t="s">
        <v>446</v>
      </c>
      <c r="O228" t="s">
        <v>17</v>
      </c>
      <c r="P228" t="s">
        <v>2895</v>
      </c>
      <c r="Q228" t="s">
        <v>228</v>
      </c>
      <c r="R228">
        <v>680</v>
      </c>
      <c r="S228">
        <v>0</v>
      </c>
      <c r="T228">
        <v>190.5</v>
      </c>
      <c r="U228">
        <v>0</v>
      </c>
      <c r="V228">
        <v>190.5</v>
      </c>
    </row>
    <row r="229" spans="1:22" x14ac:dyDescent="0.2">
      <c r="A229" s="99" t="s">
        <v>2255</v>
      </c>
      <c r="B229" s="103" t="s">
        <v>448</v>
      </c>
      <c r="C229" s="104" t="s">
        <v>17</v>
      </c>
      <c r="D229" s="104" t="s">
        <v>2895</v>
      </c>
      <c r="E229" s="104" t="s">
        <v>228</v>
      </c>
      <c r="F229" s="105">
        <f>VLOOKUP(A229,'Original vs Adjsuted Budget'!$B$2:$H$1100,7,FALSE)</f>
        <v>0</v>
      </c>
      <c r="G229" s="105">
        <v>0</v>
      </c>
      <c r="H229" s="105">
        <f>VLOOKUP($A229,'[14]2014 TB'!$A$1:$H$1482,5,FALSE)</f>
        <v>0</v>
      </c>
      <c r="I229" s="105">
        <f>VLOOKUP($A229,'[14]2014 TB'!$A$1:$H$1482,6,FALSE)</f>
        <v>0</v>
      </c>
      <c r="J229" s="106">
        <f t="shared" si="10"/>
        <v>0</v>
      </c>
      <c r="K229" s="107"/>
      <c r="M229" t="s">
        <v>2255</v>
      </c>
      <c r="N229" t="s">
        <v>448</v>
      </c>
      <c r="O229" t="s">
        <v>17</v>
      </c>
      <c r="P229" t="s">
        <v>2895</v>
      </c>
      <c r="Q229" t="s">
        <v>228</v>
      </c>
      <c r="R229">
        <v>0</v>
      </c>
      <c r="S229">
        <v>0</v>
      </c>
      <c r="T229">
        <v>0</v>
      </c>
      <c r="U229">
        <v>0</v>
      </c>
      <c r="V229">
        <v>0</v>
      </c>
    </row>
    <row r="230" spans="1:22" x14ac:dyDescent="0.2">
      <c r="A230" s="99" t="s">
        <v>1257</v>
      </c>
      <c r="B230" s="103" t="s">
        <v>450</v>
      </c>
      <c r="C230" s="104" t="s">
        <v>17</v>
      </c>
      <c r="D230" s="104" t="s">
        <v>2895</v>
      </c>
      <c r="E230" s="104" t="s">
        <v>228</v>
      </c>
      <c r="F230" s="105">
        <f>VLOOKUP(A230,'Original vs Adjsuted Budget'!$B$2:$H$1100,7,FALSE)</f>
        <v>153.92400000000001</v>
      </c>
      <c r="G230" s="105">
        <v>270</v>
      </c>
      <c r="H230" s="105">
        <f>VLOOKUP($A230,'[14]2014 TB'!$A$1:$H$1482,5,FALSE)</f>
        <v>76.2</v>
      </c>
      <c r="I230" s="105">
        <f>VLOOKUP($A230,'[14]2014 TB'!$A$1:$H$1482,6,FALSE)</f>
        <v>0</v>
      </c>
      <c r="J230" s="106">
        <f t="shared" si="10"/>
        <v>76.2</v>
      </c>
      <c r="K230" s="107"/>
      <c r="M230" t="s">
        <v>1257</v>
      </c>
      <c r="N230" t="s">
        <v>450</v>
      </c>
      <c r="O230" t="s">
        <v>17</v>
      </c>
      <c r="P230" t="s">
        <v>2895</v>
      </c>
      <c r="Q230" t="s">
        <v>228</v>
      </c>
      <c r="R230">
        <v>270</v>
      </c>
      <c r="S230">
        <v>0</v>
      </c>
      <c r="T230">
        <v>76.2</v>
      </c>
      <c r="U230">
        <v>0</v>
      </c>
      <c r="V230">
        <v>76.2</v>
      </c>
    </row>
    <row r="231" spans="1:22" x14ac:dyDescent="0.2">
      <c r="A231" s="99" t="s">
        <v>1275</v>
      </c>
      <c r="B231" s="103" t="s">
        <v>452</v>
      </c>
      <c r="C231" s="104" t="s">
        <v>17</v>
      </c>
      <c r="D231" s="104" t="s">
        <v>490</v>
      </c>
      <c r="E231" s="104" t="s">
        <v>1707</v>
      </c>
      <c r="F231" s="105">
        <f>VLOOKUP(A231,'Original vs Adjsuted Budget'!$B$2:$H$1100,7,FALSE)</f>
        <v>538.73399999999992</v>
      </c>
      <c r="G231" s="105">
        <v>960</v>
      </c>
      <c r="H231" s="105">
        <f>VLOOKUP($A231,'[14]2014 TB'!$A$1:$H$1482,5,FALSE)</f>
        <v>266.7</v>
      </c>
      <c r="I231" s="105">
        <f>VLOOKUP($A231,'[14]2014 TB'!$A$1:$H$1482,6,FALSE)</f>
        <v>0</v>
      </c>
      <c r="J231" s="106">
        <f t="shared" si="10"/>
        <v>266.7</v>
      </c>
      <c r="K231" s="107"/>
      <c r="M231" t="s">
        <v>1275</v>
      </c>
      <c r="N231" t="s">
        <v>452</v>
      </c>
      <c r="O231" t="s">
        <v>17</v>
      </c>
      <c r="P231" t="s">
        <v>490</v>
      </c>
      <c r="Q231" t="s">
        <v>1707</v>
      </c>
      <c r="R231">
        <v>960</v>
      </c>
      <c r="S231">
        <v>0</v>
      </c>
      <c r="T231">
        <v>266.7</v>
      </c>
      <c r="U231">
        <v>0</v>
      </c>
      <c r="V231">
        <v>266.7</v>
      </c>
    </row>
    <row r="232" spans="1:22" x14ac:dyDescent="0.2">
      <c r="A232" s="99" t="s">
        <v>1276</v>
      </c>
      <c r="B232" s="103" t="s">
        <v>452</v>
      </c>
      <c r="C232" s="104" t="s">
        <v>17</v>
      </c>
      <c r="D232" s="104" t="s">
        <v>492</v>
      </c>
      <c r="E232" s="104" t="s">
        <v>1708</v>
      </c>
      <c r="F232" s="105">
        <f>VLOOKUP(A232,'Original vs Adjsuted Budget'!$B$2:$H$1100,7,FALSE)</f>
        <v>307.84800000000001</v>
      </c>
      <c r="G232" s="105">
        <v>550</v>
      </c>
      <c r="H232" s="105">
        <f>VLOOKUP($A232,'[14]2014 TB'!$A$1:$H$1482,5,FALSE)</f>
        <v>152.4</v>
      </c>
      <c r="I232" s="105">
        <f>VLOOKUP($A232,'[14]2014 TB'!$A$1:$H$1482,6,FALSE)</f>
        <v>0</v>
      </c>
      <c r="J232" s="106">
        <f t="shared" si="10"/>
        <v>152.4</v>
      </c>
      <c r="K232" s="107"/>
      <c r="M232" t="s">
        <v>1276</v>
      </c>
      <c r="N232" t="s">
        <v>452</v>
      </c>
      <c r="O232" t="s">
        <v>17</v>
      </c>
      <c r="P232" t="s">
        <v>492</v>
      </c>
      <c r="Q232" t="s">
        <v>1708</v>
      </c>
      <c r="R232">
        <v>550</v>
      </c>
      <c r="S232">
        <v>0</v>
      </c>
      <c r="T232">
        <v>152.4</v>
      </c>
      <c r="U232">
        <v>0</v>
      </c>
      <c r="V232">
        <v>152.4</v>
      </c>
    </row>
    <row r="233" spans="1:22" x14ac:dyDescent="0.2">
      <c r="A233" s="99" t="s">
        <v>2340</v>
      </c>
      <c r="B233" s="103" t="s">
        <v>454</v>
      </c>
      <c r="C233" s="104" t="s">
        <v>17</v>
      </c>
      <c r="D233" s="104" t="s">
        <v>2895</v>
      </c>
      <c r="E233" s="104" t="s">
        <v>228</v>
      </c>
      <c r="F233" s="105">
        <f>VLOOKUP(A233,'Original vs Adjsuted Budget'!$B$2:$H$1100,7,FALSE)</f>
        <v>0</v>
      </c>
      <c r="G233" s="105">
        <v>0</v>
      </c>
      <c r="H233" s="105">
        <f>VLOOKUP($A233,'[14]2014 TB'!$A$1:$H$1482,5,FALSE)</f>
        <v>0</v>
      </c>
      <c r="I233" s="105">
        <f>VLOOKUP($A233,'[14]2014 TB'!$A$1:$H$1482,6,FALSE)</f>
        <v>0</v>
      </c>
      <c r="J233" s="106">
        <f t="shared" si="10"/>
        <v>0</v>
      </c>
      <c r="K233" s="107"/>
      <c r="M233" t="s">
        <v>2340</v>
      </c>
      <c r="N233" t="s">
        <v>454</v>
      </c>
      <c r="O233" t="s">
        <v>17</v>
      </c>
      <c r="P233" t="s">
        <v>2895</v>
      </c>
      <c r="Q233" t="s">
        <v>228</v>
      </c>
      <c r="R233">
        <v>0</v>
      </c>
      <c r="S233">
        <v>0</v>
      </c>
      <c r="T233">
        <v>0</v>
      </c>
      <c r="U233">
        <v>0</v>
      </c>
      <c r="V233">
        <v>0</v>
      </c>
    </row>
    <row r="234" spans="1:22" x14ac:dyDescent="0.2">
      <c r="A234" s="99" t="s">
        <v>1311</v>
      </c>
      <c r="B234" s="103" t="s">
        <v>8</v>
      </c>
      <c r="C234" s="104" t="s">
        <v>17</v>
      </c>
      <c r="D234" s="104" t="s">
        <v>2895</v>
      </c>
      <c r="E234" s="104" t="s">
        <v>228</v>
      </c>
      <c r="F234" s="105">
        <f>VLOOKUP(A234,'Original vs Adjsuted Budget'!$B$2:$H$1100,7,FALSE)</f>
        <v>4463.7960000000003</v>
      </c>
      <c r="G234" s="105">
        <v>6700</v>
      </c>
      <c r="H234" s="105">
        <f>VLOOKUP($A234,'[14]2014 TB'!$A$1:$H$1482,5,FALSE)</f>
        <v>2209.8000000000002</v>
      </c>
      <c r="I234" s="105">
        <f>VLOOKUP($A234,'[14]2014 TB'!$A$1:$H$1482,6,FALSE)</f>
        <v>0</v>
      </c>
      <c r="J234" s="106">
        <f t="shared" si="10"/>
        <v>2209.8000000000002</v>
      </c>
      <c r="K234" s="107"/>
      <c r="M234" t="s">
        <v>1311</v>
      </c>
      <c r="N234" t="s">
        <v>8</v>
      </c>
      <c r="O234" t="s">
        <v>17</v>
      </c>
      <c r="P234" t="s">
        <v>2895</v>
      </c>
      <c r="Q234" t="s">
        <v>228</v>
      </c>
      <c r="R234">
        <v>6700</v>
      </c>
      <c r="S234">
        <v>0</v>
      </c>
      <c r="T234">
        <v>2209.8000000000002</v>
      </c>
      <c r="U234">
        <v>0</v>
      </c>
      <c r="V234">
        <v>2209.8000000000002</v>
      </c>
    </row>
    <row r="235" spans="1:22" x14ac:dyDescent="0.2">
      <c r="A235" s="99" t="s">
        <v>1360</v>
      </c>
      <c r="B235" s="103" t="s">
        <v>18</v>
      </c>
      <c r="C235" s="104" t="s">
        <v>17</v>
      </c>
      <c r="D235" s="104" t="s">
        <v>2895</v>
      </c>
      <c r="E235" s="104" t="s">
        <v>228</v>
      </c>
      <c r="F235" s="105">
        <f>VLOOKUP(A235,'Original vs Adjsuted Budget'!$B$2:$H$1100,7,FALSE)</f>
        <v>3065.6530000000002</v>
      </c>
      <c r="G235" s="105">
        <v>4240</v>
      </c>
      <c r="H235" s="105">
        <f>VLOOKUP($A235,'[14]2014 TB'!$A$1:$H$1482,5,FALSE)</f>
        <v>1517.65</v>
      </c>
      <c r="I235" s="105">
        <f>VLOOKUP($A235,'[14]2014 TB'!$A$1:$H$1482,6,FALSE)</f>
        <v>0</v>
      </c>
      <c r="J235" s="106">
        <f t="shared" si="10"/>
        <v>1517.65</v>
      </c>
      <c r="K235" s="107"/>
      <c r="M235" t="s">
        <v>1360</v>
      </c>
      <c r="N235" t="s">
        <v>18</v>
      </c>
      <c r="O235" t="s">
        <v>17</v>
      </c>
      <c r="P235" t="s">
        <v>2895</v>
      </c>
      <c r="Q235" t="s">
        <v>228</v>
      </c>
      <c r="R235">
        <v>4240</v>
      </c>
      <c r="S235">
        <v>0</v>
      </c>
      <c r="T235">
        <v>1517.65</v>
      </c>
      <c r="U235">
        <v>0</v>
      </c>
      <c r="V235">
        <v>1517.65</v>
      </c>
    </row>
    <row r="236" spans="1:22" x14ac:dyDescent="0.2">
      <c r="A236" s="99" t="s">
        <v>1405</v>
      </c>
      <c r="B236" s="103" t="s">
        <v>459</v>
      </c>
      <c r="C236" s="104" t="s">
        <v>17</v>
      </c>
      <c r="D236" s="104" t="s">
        <v>2895</v>
      </c>
      <c r="E236" s="104" t="s">
        <v>228</v>
      </c>
      <c r="F236" s="105">
        <f>VLOOKUP(A236,'Original vs Adjsuted Budget'!$B$2:$H$1100,7,FALSE)</f>
        <v>2603.8809999999999</v>
      </c>
      <c r="G236" s="105">
        <v>3970</v>
      </c>
      <c r="H236" s="105">
        <f>VLOOKUP($A236,'[14]2014 TB'!$A$1:$H$1482,5,FALSE)</f>
        <v>1289.05</v>
      </c>
      <c r="I236" s="105">
        <f>VLOOKUP($A236,'[14]2014 TB'!$A$1:$H$1482,6,FALSE)</f>
        <v>0</v>
      </c>
      <c r="J236" s="106">
        <f t="shared" si="10"/>
        <v>1289.05</v>
      </c>
      <c r="K236" s="107"/>
      <c r="M236" t="s">
        <v>1405</v>
      </c>
      <c r="N236" t="s">
        <v>459</v>
      </c>
      <c r="O236" t="s">
        <v>17</v>
      </c>
      <c r="P236" t="s">
        <v>2895</v>
      </c>
      <c r="Q236" t="s">
        <v>228</v>
      </c>
      <c r="R236">
        <v>3970</v>
      </c>
      <c r="S236">
        <v>0</v>
      </c>
      <c r="T236">
        <v>1289.05</v>
      </c>
      <c r="U236">
        <v>0</v>
      </c>
      <c r="V236">
        <v>1289.05</v>
      </c>
    </row>
    <row r="237" spans="1:22" x14ac:dyDescent="0.2">
      <c r="A237" s="99" t="s">
        <v>1452</v>
      </c>
      <c r="B237" s="103" t="s">
        <v>461</v>
      </c>
      <c r="C237" s="104" t="s">
        <v>17</v>
      </c>
      <c r="D237" s="104" t="s">
        <v>2895</v>
      </c>
      <c r="E237" s="104" t="s">
        <v>228</v>
      </c>
      <c r="F237" s="105">
        <f>VLOOKUP(A237,'Original vs Adjsuted Budget'!$B$2:$H$1100,7,FALSE)</f>
        <v>3694.1759999999999</v>
      </c>
      <c r="G237" s="105">
        <v>3560</v>
      </c>
      <c r="H237" s="105">
        <f>VLOOKUP($A237,'[14]2014 TB'!$A$1:$H$1482,5,FALSE)</f>
        <v>1828.8</v>
      </c>
      <c r="I237" s="105">
        <f>VLOOKUP($A237,'[14]2014 TB'!$A$1:$H$1482,6,FALSE)</f>
        <v>0</v>
      </c>
      <c r="J237" s="106">
        <f t="shared" si="10"/>
        <v>1828.8</v>
      </c>
      <c r="K237" s="107"/>
      <c r="M237" t="s">
        <v>1452</v>
      </c>
      <c r="N237" t="s">
        <v>461</v>
      </c>
      <c r="O237" t="s">
        <v>17</v>
      </c>
      <c r="P237" t="s">
        <v>2895</v>
      </c>
      <c r="Q237" t="s">
        <v>228</v>
      </c>
      <c r="R237">
        <v>3560</v>
      </c>
      <c r="S237">
        <v>0</v>
      </c>
      <c r="T237">
        <v>1828.8</v>
      </c>
      <c r="U237">
        <v>0</v>
      </c>
      <c r="V237">
        <v>1828.8</v>
      </c>
    </row>
    <row r="238" spans="1:22" x14ac:dyDescent="0.2">
      <c r="A238" s="99" t="s">
        <v>1508</v>
      </c>
      <c r="B238" s="103" t="s">
        <v>463</v>
      </c>
      <c r="C238" s="104" t="s">
        <v>17</v>
      </c>
      <c r="D238" s="104" t="s">
        <v>2895</v>
      </c>
      <c r="E238" s="104" t="s">
        <v>228</v>
      </c>
      <c r="F238" s="105">
        <f>VLOOKUP(A238,'Original vs Adjsuted Budget'!$B$2:$H$1100,7,FALSE)</f>
        <v>230.886</v>
      </c>
      <c r="G238" s="105">
        <v>410</v>
      </c>
      <c r="H238" s="105">
        <f>VLOOKUP($A238,'[14]2014 TB'!$A$1:$H$1482,5,FALSE)</f>
        <v>114.3</v>
      </c>
      <c r="I238" s="105">
        <f>VLOOKUP($A238,'[14]2014 TB'!$A$1:$H$1482,6,FALSE)</f>
        <v>0</v>
      </c>
      <c r="J238" s="106">
        <f t="shared" si="10"/>
        <v>114.3</v>
      </c>
      <c r="K238" s="107"/>
      <c r="M238" t="s">
        <v>1508</v>
      </c>
      <c r="N238" t="s">
        <v>463</v>
      </c>
      <c r="O238" t="s">
        <v>17</v>
      </c>
      <c r="P238" t="s">
        <v>2895</v>
      </c>
      <c r="Q238" t="s">
        <v>228</v>
      </c>
      <c r="R238">
        <v>410</v>
      </c>
      <c r="S238">
        <v>0</v>
      </c>
      <c r="T238">
        <v>114.3</v>
      </c>
      <c r="U238">
        <v>0</v>
      </c>
      <c r="V238">
        <v>114.3</v>
      </c>
    </row>
    <row r="239" spans="1:22" ht="15" thickBot="1" x14ac:dyDescent="0.25">
      <c r="A239" s="99"/>
      <c r="B239" s="154" t="s">
        <v>3136</v>
      </c>
      <c r="C239" s="155"/>
      <c r="D239" s="155"/>
      <c r="E239" s="155"/>
      <c r="F239" s="108">
        <f>SUM(F209:F238)</f>
        <v>23050.119000000002</v>
      </c>
      <c r="G239" s="108">
        <f>SUM(G209:G238)</f>
        <v>40410</v>
      </c>
      <c r="H239" s="108">
        <f>SUM(H209:H238)</f>
        <v>11410.949999999997</v>
      </c>
      <c r="I239" s="108">
        <f>SUM(I209:I238)</f>
        <v>0</v>
      </c>
      <c r="J239" s="108">
        <f>SUM(J209:J238)</f>
        <v>11410.949999999997</v>
      </c>
      <c r="K239" s="107"/>
      <c r="N239" t="s">
        <v>3136</v>
      </c>
      <c r="R239">
        <v>40410</v>
      </c>
      <c r="S239">
        <v>0</v>
      </c>
      <c r="T239">
        <v>11410.949999999997</v>
      </c>
      <c r="U239">
        <v>0</v>
      </c>
      <c r="V239">
        <v>11410.949999999997</v>
      </c>
    </row>
    <row r="240" spans="1:22" ht="15" thickTop="1" x14ac:dyDescent="0.2">
      <c r="A240" s="99"/>
      <c r="B240" s="103"/>
      <c r="C240" s="104"/>
      <c r="D240" s="104"/>
      <c r="E240" s="104"/>
      <c r="F240" s="105"/>
      <c r="G240" s="105"/>
      <c r="H240" s="105"/>
      <c r="I240" s="105"/>
      <c r="J240" s="106"/>
      <c r="K240" s="107"/>
    </row>
    <row r="241" spans="1:22" x14ac:dyDescent="0.2">
      <c r="A241" s="99" t="s">
        <v>854</v>
      </c>
      <c r="B241" s="103" t="s">
        <v>4</v>
      </c>
      <c r="C241" s="104" t="s">
        <v>18</v>
      </c>
      <c r="D241" s="104" t="s">
        <v>2895</v>
      </c>
      <c r="E241" s="104" t="s">
        <v>229</v>
      </c>
      <c r="F241" s="105">
        <f>VLOOKUP(A241,'Original vs Adjsuted Budget'!$B$2:$H$1100,7,FALSE)</f>
        <v>19748.792599999997</v>
      </c>
      <c r="G241" s="105">
        <v>18350</v>
      </c>
      <c r="H241" s="105">
        <f>VLOOKUP($A241,'[14]2014 TB'!$A$1:$H$1482,5,FALSE)</f>
        <v>9776.6299999999992</v>
      </c>
      <c r="I241" s="105">
        <f>VLOOKUP($A241,'[14]2014 TB'!$A$1:$H$1482,6,FALSE)</f>
        <v>0</v>
      </c>
      <c r="J241" s="106">
        <f t="shared" ref="J241:J267" si="11">H241+I241</f>
        <v>9776.6299999999992</v>
      </c>
      <c r="K241" s="107"/>
      <c r="M241" t="s">
        <v>854</v>
      </c>
      <c r="N241" t="s">
        <v>4</v>
      </c>
      <c r="O241" t="s">
        <v>18</v>
      </c>
      <c r="P241" t="s">
        <v>2895</v>
      </c>
      <c r="Q241" t="s">
        <v>229</v>
      </c>
      <c r="R241">
        <v>18350</v>
      </c>
      <c r="S241">
        <v>0</v>
      </c>
      <c r="T241">
        <v>9776.6299999999992</v>
      </c>
      <c r="U241">
        <v>0</v>
      </c>
      <c r="V241">
        <v>9776.6299999999992</v>
      </c>
    </row>
    <row r="242" spans="1:22" x14ac:dyDescent="0.2">
      <c r="A242" s="99" t="s">
        <v>894</v>
      </c>
      <c r="B242" s="103" t="s">
        <v>215</v>
      </c>
      <c r="C242" s="104" t="s">
        <v>18</v>
      </c>
      <c r="D242" s="104" t="s">
        <v>2895</v>
      </c>
      <c r="E242" s="104" t="s">
        <v>229</v>
      </c>
      <c r="F242" s="105">
        <f>VLOOKUP(A242,'Original vs Adjsuted Budget'!$B$2:$H$1100,7,FALSE)</f>
        <v>9093.0300000000007</v>
      </c>
      <c r="G242" s="105">
        <v>8880</v>
      </c>
      <c r="H242" s="105">
        <f>VLOOKUP($A242,'[14]2014 TB'!$A$1:$H$1482,5,FALSE)</f>
        <v>4501.5</v>
      </c>
      <c r="I242" s="105">
        <f>VLOOKUP($A242,'[14]2014 TB'!$A$1:$H$1482,6,FALSE)</f>
        <v>0</v>
      </c>
      <c r="J242" s="106">
        <f t="shared" si="11"/>
        <v>4501.5</v>
      </c>
      <c r="K242" s="107"/>
      <c r="M242" t="s">
        <v>894</v>
      </c>
      <c r="N242" t="s">
        <v>215</v>
      </c>
      <c r="O242" t="s">
        <v>18</v>
      </c>
      <c r="P242" t="s">
        <v>2895</v>
      </c>
      <c r="Q242" t="s">
        <v>229</v>
      </c>
      <c r="R242">
        <v>8880</v>
      </c>
      <c r="S242">
        <v>0</v>
      </c>
      <c r="T242">
        <v>4501.5</v>
      </c>
      <c r="U242">
        <v>0</v>
      </c>
      <c r="V242">
        <v>4501.5</v>
      </c>
    </row>
    <row r="243" spans="1:22" x14ac:dyDescent="0.2">
      <c r="A243" s="99" t="s">
        <v>918</v>
      </c>
      <c r="B243" s="103" t="s">
        <v>218</v>
      </c>
      <c r="C243" s="104" t="s">
        <v>18</v>
      </c>
      <c r="D243" s="104" t="s">
        <v>474</v>
      </c>
      <c r="E243" s="104" t="s">
        <v>1581</v>
      </c>
      <c r="F243" s="105">
        <f>VLOOKUP(A243,'Original vs Adjsuted Budget'!$B$2:$H$1100,7,FALSE)</f>
        <v>2633.7972</v>
      </c>
      <c r="G243" s="105">
        <v>5150</v>
      </c>
      <c r="H243" s="105">
        <f>VLOOKUP($A243,'[14]2014 TB'!$A$1:$H$1482,5,FALSE)</f>
        <v>1303.8599999999999</v>
      </c>
      <c r="I243" s="105">
        <f>VLOOKUP($A243,'[14]2014 TB'!$A$1:$H$1482,6,FALSE)</f>
        <v>0</v>
      </c>
      <c r="J243" s="106">
        <f t="shared" si="11"/>
        <v>1303.8599999999999</v>
      </c>
      <c r="K243" s="107"/>
      <c r="M243" t="s">
        <v>918</v>
      </c>
      <c r="N243" t="s">
        <v>218</v>
      </c>
      <c r="O243" t="s">
        <v>18</v>
      </c>
      <c r="P243" t="s">
        <v>474</v>
      </c>
      <c r="Q243" t="s">
        <v>1581</v>
      </c>
      <c r="R243">
        <v>5150</v>
      </c>
      <c r="S243">
        <v>0</v>
      </c>
      <c r="T243">
        <v>1303.8599999999999</v>
      </c>
      <c r="U243">
        <v>0</v>
      </c>
      <c r="V243">
        <v>1303.8599999999999</v>
      </c>
    </row>
    <row r="244" spans="1:22" x14ac:dyDescent="0.2">
      <c r="A244" s="99" t="s">
        <v>919</v>
      </c>
      <c r="B244" s="103" t="s">
        <v>218</v>
      </c>
      <c r="C244" s="104" t="s">
        <v>18</v>
      </c>
      <c r="D244" s="104" t="s">
        <v>476</v>
      </c>
      <c r="E244" s="104" t="s">
        <v>1582</v>
      </c>
      <c r="F244" s="105">
        <f>VLOOKUP(A244,'Original vs Adjsuted Budget'!$B$2:$H$1100,7,FALSE)</f>
        <v>38902.917399999998</v>
      </c>
      <c r="G244" s="105">
        <v>46310</v>
      </c>
      <c r="H244" s="105">
        <f>VLOOKUP($A244,'[14]2014 TB'!$A$1:$H$1482,5,FALSE)</f>
        <v>19258.87</v>
      </c>
      <c r="I244" s="105">
        <f>VLOOKUP($A244,'[14]2014 TB'!$A$1:$H$1482,6,FALSE)</f>
        <v>0</v>
      </c>
      <c r="J244" s="106">
        <f t="shared" si="11"/>
        <v>19258.87</v>
      </c>
      <c r="K244" s="107"/>
      <c r="M244" t="s">
        <v>919</v>
      </c>
      <c r="N244" t="s">
        <v>218</v>
      </c>
      <c r="O244" t="s">
        <v>18</v>
      </c>
      <c r="P244" t="s">
        <v>476</v>
      </c>
      <c r="Q244" t="s">
        <v>1582</v>
      </c>
      <c r="R244">
        <v>46310</v>
      </c>
      <c r="S244">
        <v>0</v>
      </c>
      <c r="T244">
        <v>19258.87</v>
      </c>
      <c r="U244">
        <v>0</v>
      </c>
      <c r="V244">
        <v>19258.87</v>
      </c>
    </row>
    <row r="245" spans="1:22" x14ac:dyDescent="0.2">
      <c r="A245" s="99" t="s">
        <v>1848</v>
      </c>
      <c r="B245" s="103" t="s">
        <v>218</v>
      </c>
      <c r="C245" s="104" t="s">
        <v>18</v>
      </c>
      <c r="D245" s="104" t="s">
        <v>478</v>
      </c>
      <c r="E245" s="104" t="s">
        <v>1849</v>
      </c>
      <c r="F245" s="105">
        <f>VLOOKUP(A245,'Original vs Adjsuted Budget'!$B$2:$H$1100,7,FALSE)</f>
        <v>0</v>
      </c>
      <c r="G245" s="105">
        <v>0</v>
      </c>
      <c r="H245" s="105">
        <f>VLOOKUP($A245,'[14]2014 TB'!$A$1:$H$1482,5,FALSE)</f>
        <v>0</v>
      </c>
      <c r="I245" s="105">
        <f>VLOOKUP($A245,'[14]2014 TB'!$A$1:$H$1482,6,FALSE)</f>
        <v>0</v>
      </c>
      <c r="J245" s="106">
        <f t="shared" si="11"/>
        <v>0</v>
      </c>
      <c r="K245" s="107"/>
      <c r="M245" t="s">
        <v>1848</v>
      </c>
      <c r="N245" t="s">
        <v>218</v>
      </c>
      <c r="O245" t="s">
        <v>18</v>
      </c>
      <c r="P245" t="s">
        <v>478</v>
      </c>
      <c r="Q245" t="s">
        <v>1849</v>
      </c>
      <c r="R245">
        <v>0</v>
      </c>
      <c r="S245">
        <v>0</v>
      </c>
      <c r="T245">
        <v>0</v>
      </c>
      <c r="U245">
        <v>0</v>
      </c>
      <c r="V245">
        <v>0</v>
      </c>
    </row>
    <row r="246" spans="1:22" x14ac:dyDescent="0.2">
      <c r="A246" s="99" t="s">
        <v>986</v>
      </c>
      <c r="B246" s="103" t="s">
        <v>426</v>
      </c>
      <c r="C246" s="104" t="s">
        <v>18</v>
      </c>
      <c r="D246" s="104" t="s">
        <v>2895</v>
      </c>
      <c r="E246" s="104" t="s">
        <v>229</v>
      </c>
      <c r="F246" s="105">
        <f>VLOOKUP(A246,'Original vs Adjsuted Budget'!$B$2:$H$1100,7,FALSE)</f>
        <v>12868.430200000001</v>
      </c>
      <c r="G246" s="105">
        <v>11730</v>
      </c>
      <c r="H246" s="105">
        <f>VLOOKUP($A246,'[14]2014 TB'!$A$1:$H$1482,5,FALSE)</f>
        <v>6370.51</v>
      </c>
      <c r="I246" s="105">
        <f>VLOOKUP($A246,'[14]2014 TB'!$A$1:$H$1482,6,FALSE)</f>
        <v>0</v>
      </c>
      <c r="J246" s="106">
        <f t="shared" si="11"/>
        <v>6370.51</v>
      </c>
      <c r="K246" s="107"/>
      <c r="M246" t="s">
        <v>986</v>
      </c>
      <c r="N246" t="s">
        <v>426</v>
      </c>
      <c r="O246" t="s">
        <v>18</v>
      </c>
      <c r="P246" t="s">
        <v>2895</v>
      </c>
      <c r="Q246" t="s">
        <v>229</v>
      </c>
      <c r="R246">
        <v>11730</v>
      </c>
      <c r="S246">
        <v>0</v>
      </c>
      <c r="T246">
        <v>6370.51</v>
      </c>
      <c r="U246">
        <v>0</v>
      </c>
      <c r="V246">
        <v>6370.51</v>
      </c>
    </row>
    <row r="247" spans="1:22" x14ac:dyDescent="0.2">
      <c r="A247" s="99" t="s">
        <v>1007</v>
      </c>
      <c r="B247" s="103" t="s">
        <v>428</v>
      </c>
      <c r="C247" s="104" t="s">
        <v>18</v>
      </c>
      <c r="D247" s="104" t="s">
        <v>2895</v>
      </c>
      <c r="E247" s="104" t="s">
        <v>229</v>
      </c>
      <c r="F247" s="105">
        <f>VLOOKUP(A247,'Original vs Adjsuted Budget'!$B$2:$H$1100,7,FALSE)</f>
        <v>2703.4669999999996</v>
      </c>
      <c r="G247" s="105">
        <v>2420</v>
      </c>
      <c r="H247" s="105">
        <f>VLOOKUP($A247,'[14]2014 TB'!$A$1:$H$1482,5,FALSE)</f>
        <v>1338.35</v>
      </c>
      <c r="I247" s="105">
        <f>VLOOKUP($A247,'[14]2014 TB'!$A$1:$H$1482,6,FALSE)</f>
        <v>0</v>
      </c>
      <c r="J247" s="106">
        <f t="shared" si="11"/>
        <v>1338.35</v>
      </c>
      <c r="K247" s="107"/>
      <c r="M247" t="s">
        <v>1007</v>
      </c>
      <c r="N247" t="s">
        <v>428</v>
      </c>
      <c r="O247" t="s">
        <v>18</v>
      </c>
      <c r="P247" t="s">
        <v>2895</v>
      </c>
      <c r="Q247" t="s">
        <v>229</v>
      </c>
      <c r="R247">
        <v>2420</v>
      </c>
      <c r="S247">
        <v>0</v>
      </c>
      <c r="T247">
        <v>1338.35</v>
      </c>
      <c r="U247">
        <v>0</v>
      </c>
      <c r="V247">
        <v>1338.35</v>
      </c>
    </row>
    <row r="248" spans="1:22" x14ac:dyDescent="0.2">
      <c r="A248" s="99" t="s">
        <v>1057</v>
      </c>
      <c r="B248" s="103" t="s">
        <v>432</v>
      </c>
      <c r="C248" s="104" t="s">
        <v>18</v>
      </c>
      <c r="D248" s="104" t="s">
        <v>466</v>
      </c>
      <c r="E248" s="104" t="s">
        <v>1638</v>
      </c>
      <c r="F248" s="105">
        <f>VLOOKUP(A248,'Original vs Adjsuted Budget'!$B$2:$H$1100,7,FALSE)</f>
        <v>5517.9935999999998</v>
      </c>
      <c r="G248" s="105">
        <v>5490</v>
      </c>
      <c r="H248" s="105">
        <f>VLOOKUP($A248,'[14]2014 TB'!$A$1:$H$1482,5,FALSE)</f>
        <v>2731.68</v>
      </c>
      <c r="I248" s="105">
        <f>VLOOKUP($A248,'[14]2014 TB'!$A$1:$H$1482,6,FALSE)</f>
        <v>0</v>
      </c>
      <c r="J248" s="106">
        <f t="shared" si="11"/>
        <v>2731.68</v>
      </c>
      <c r="K248" s="107"/>
      <c r="M248" t="s">
        <v>1057</v>
      </c>
      <c r="N248" t="s">
        <v>432</v>
      </c>
      <c r="O248" t="s">
        <v>18</v>
      </c>
      <c r="P248" t="s">
        <v>466</v>
      </c>
      <c r="Q248" t="s">
        <v>1638</v>
      </c>
      <c r="R248">
        <v>5490</v>
      </c>
      <c r="S248">
        <v>0</v>
      </c>
      <c r="T248">
        <v>2731.68</v>
      </c>
      <c r="U248">
        <v>0</v>
      </c>
      <c r="V248">
        <v>2731.68</v>
      </c>
    </row>
    <row r="249" spans="1:22" x14ac:dyDescent="0.2">
      <c r="A249" s="99" t="s">
        <v>1058</v>
      </c>
      <c r="B249" s="103" t="s">
        <v>432</v>
      </c>
      <c r="C249" s="104" t="s">
        <v>18</v>
      </c>
      <c r="D249" s="104" t="s">
        <v>468</v>
      </c>
      <c r="E249" s="104" t="s">
        <v>1638</v>
      </c>
      <c r="F249" s="105">
        <f>VLOOKUP(A249,'Original vs Adjsuted Budget'!$B$2:$H$1100,7,FALSE)</f>
        <v>9787.021200000001</v>
      </c>
      <c r="G249" s="105">
        <v>13880</v>
      </c>
      <c r="H249" s="105">
        <f>VLOOKUP($A249,'[14]2014 TB'!$A$1:$H$1482,5,FALSE)</f>
        <v>4845.0600000000004</v>
      </c>
      <c r="I249" s="105">
        <f>VLOOKUP($A249,'[14]2014 TB'!$A$1:$H$1482,6,FALSE)</f>
        <v>0</v>
      </c>
      <c r="J249" s="106">
        <f t="shared" si="11"/>
        <v>4845.0600000000004</v>
      </c>
      <c r="K249" s="107"/>
      <c r="M249" t="s">
        <v>1058</v>
      </c>
      <c r="N249" t="s">
        <v>432</v>
      </c>
      <c r="O249" t="s">
        <v>18</v>
      </c>
      <c r="P249" t="s">
        <v>468</v>
      </c>
      <c r="Q249" t="s">
        <v>1638</v>
      </c>
      <c r="R249">
        <v>13880</v>
      </c>
      <c r="S249">
        <v>0</v>
      </c>
      <c r="T249">
        <v>4845.0600000000004</v>
      </c>
      <c r="U249">
        <v>0</v>
      </c>
      <c r="V249">
        <v>4845.0600000000004</v>
      </c>
    </row>
    <row r="250" spans="1:22" x14ac:dyDescent="0.2">
      <c r="A250" s="99" t="s">
        <v>1059</v>
      </c>
      <c r="B250" s="103" t="s">
        <v>432</v>
      </c>
      <c r="C250" s="104" t="s">
        <v>18</v>
      </c>
      <c r="D250" s="104" t="s">
        <v>470</v>
      </c>
      <c r="E250" s="104" t="s">
        <v>1639</v>
      </c>
      <c r="F250" s="105">
        <f>VLOOKUP(A250,'Original vs Adjsuted Budget'!$B$2:$H$1100,7,FALSE)</f>
        <v>1421.9386</v>
      </c>
      <c r="G250" s="105">
        <v>0</v>
      </c>
      <c r="H250" s="105">
        <f>VLOOKUP($A250,'[14]2014 TB'!$A$1:$H$1482,5,FALSE)</f>
        <v>703.93</v>
      </c>
      <c r="I250" s="105">
        <f>VLOOKUP($A250,'[14]2014 TB'!$A$1:$H$1482,6,FALSE)</f>
        <v>0</v>
      </c>
      <c r="J250" s="106">
        <f t="shared" si="11"/>
        <v>703.93</v>
      </c>
      <c r="K250" s="107"/>
      <c r="M250" t="s">
        <v>1059</v>
      </c>
      <c r="N250" t="s">
        <v>432</v>
      </c>
      <c r="O250" t="s">
        <v>18</v>
      </c>
      <c r="P250" t="s">
        <v>470</v>
      </c>
      <c r="Q250" t="s">
        <v>1639</v>
      </c>
      <c r="R250">
        <v>0</v>
      </c>
      <c r="S250">
        <v>0</v>
      </c>
      <c r="T250">
        <v>703.93</v>
      </c>
      <c r="U250">
        <v>0</v>
      </c>
      <c r="V250">
        <v>703.93</v>
      </c>
    </row>
    <row r="251" spans="1:22" x14ac:dyDescent="0.2">
      <c r="A251" s="99" t="s">
        <v>1060</v>
      </c>
      <c r="B251" s="103" t="s">
        <v>432</v>
      </c>
      <c r="C251" s="104" t="s">
        <v>18</v>
      </c>
      <c r="D251" s="104" t="s">
        <v>472</v>
      </c>
      <c r="E251" s="104" t="s">
        <v>1640</v>
      </c>
      <c r="F251" s="105">
        <f>VLOOKUP(A251,'Original vs Adjsuted Budget'!$B$2:$H$1100,7,FALSE)</f>
        <v>17940.064399999999</v>
      </c>
      <c r="G251" s="105">
        <v>14940</v>
      </c>
      <c r="H251" s="105">
        <f>VLOOKUP($A251,'[14]2014 TB'!$A$1:$H$1482,5,FALSE)</f>
        <v>8881.2199999999993</v>
      </c>
      <c r="I251" s="105">
        <f>VLOOKUP($A251,'[14]2014 TB'!$A$1:$H$1482,6,FALSE)</f>
        <v>0</v>
      </c>
      <c r="J251" s="106">
        <f t="shared" si="11"/>
        <v>8881.2199999999993</v>
      </c>
      <c r="K251" s="107"/>
      <c r="M251" t="s">
        <v>1060</v>
      </c>
      <c r="N251" t="s">
        <v>432</v>
      </c>
      <c r="O251" t="s">
        <v>18</v>
      </c>
      <c r="P251" t="s">
        <v>472</v>
      </c>
      <c r="Q251" t="s">
        <v>1640</v>
      </c>
      <c r="R251">
        <v>14940</v>
      </c>
      <c r="S251">
        <v>0</v>
      </c>
      <c r="T251">
        <v>8881.2199999999993</v>
      </c>
      <c r="U251">
        <v>0</v>
      </c>
      <c r="V251">
        <v>8881.2199999999993</v>
      </c>
    </row>
    <row r="252" spans="1:22" x14ac:dyDescent="0.2">
      <c r="A252" s="99" t="s">
        <v>1126</v>
      </c>
      <c r="B252" s="103" t="s">
        <v>434</v>
      </c>
      <c r="C252" s="104" t="s">
        <v>18</v>
      </c>
      <c r="D252" s="104" t="s">
        <v>2895</v>
      </c>
      <c r="E252" s="104" t="s">
        <v>229</v>
      </c>
      <c r="F252" s="105">
        <f>VLOOKUP(A252,'Original vs Adjsuted Budget'!$B$2:$H$1100,7,FALSE)</f>
        <v>13778.521000000001</v>
      </c>
      <c r="G252" s="105">
        <v>11980</v>
      </c>
      <c r="H252" s="105">
        <f>VLOOKUP($A252,'[14]2014 TB'!$A$1:$H$1482,5,FALSE)</f>
        <v>6821.05</v>
      </c>
      <c r="I252" s="105">
        <f>VLOOKUP($A252,'[14]2014 TB'!$A$1:$H$1482,6,FALSE)</f>
        <v>0</v>
      </c>
      <c r="J252" s="106">
        <f t="shared" si="11"/>
        <v>6821.05</v>
      </c>
      <c r="K252" s="107"/>
      <c r="M252" t="s">
        <v>1126</v>
      </c>
      <c r="N252" t="s">
        <v>434</v>
      </c>
      <c r="O252" t="s">
        <v>18</v>
      </c>
      <c r="P252" t="s">
        <v>2895</v>
      </c>
      <c r="Q252" t="s">
        <v>229</v>
      </c>
      <c r="R252">
        <v>11980</v>
      </c>
      <c r="S252">
        <v>0</v>
      </c>
      <c r="T252">
        <v>6821.05</v>
      </c>
      <c r="U252">
        <v>0</v>
      </c>
      <c r="V252">
        <v>6821.05</v>
      </c>
    </row>
    <row r="253" spans="1:22" x14ac:dyDescent="0.2">
      <c r="A253" s="99" t="s">
        <v>1141</v>
      </c>
      <c r="B253" s="103" t="s">
        <v>436</v>
      </c>
      <c r="C253" s="104" t="s">
        <v>18</v>
      </c>
      <c r="D253" s="104" t="s">
        <v>2895</v>
      </c>
      <c r="E253" s="104" t="s">
        <v>229</v>
      </c>
      <c r="F253" s="105">
        <f>VLOOKUP(A253,'Original vs Adjsuted Budget'!$B$2:$H$1100,7,FALSE)</f>
        <v>8270.3243999999995</v>
      </c>
      <c r="G253" s="105">
        <v>8130</v>
      </c>
      <c r="H253" s="105">
        <f>VLOOKUP($A253,'[14]2014 TB'!$A$1:$H$1482,5,FALSE)</f>
        <v>4094.22</v>
      </c>
      <c r="I253" s="105">
        <f>VLOOKUP($A253,'[14]2014 TB'!$A$1:$H$1482,6,FALSE)</f>
        <v>0</v>
      </c>
      <c r="J253" s="106">
        <f t="shared" si="11"/>
        <v>4094.22</v>
      </c>
      <c r="K253" s="107"/>
      <c r="M253" t="s">
        <v>1141</v>
      </c>
      <c r="N253" t="s">
        <v>436</v>
      </c>
      <c r="O253" t="s">
        <v>18</v>
      </c>
      <c r="P253" t="s">
        <v>2895</v>
      </c>
      <c r="Q253" t="s">
        <v>229</v>
      </c>
      <c r="R253">
        <v>8130</v>
      </c>
      <c r="S253">
        <v>0</v>
      </c>
      <c r="T253">
        <v>4094.22</v>
      </c>
      <c r="U253">
        <v>0</v>
      </c>
      <c r="V253">
        <v>4094.22</v>
      </c>
    </row>
    <row r="254" spans="1:22" x14ac:dyDescent="0.2">
      <c r="A254" s="99" t="s">
        <v>1154</v>
      </c>
      <c r="B254" s="103" t="s">
        <v>438</v>
      </c>
      <c r="C254" s="104" t="s">
        <v>18</v>
      </c>
      <c r="D254" s="104" t="s">
        <v>2895</v>
      </c>
      <c r="E254" s="104" t="s">
        <v>229</v>
      </c>
      <c r="F254" s="105">
        <f>VLOOKUP(A254,'Original vs Adjsuted Budget'!$B$2:$H$1100,7,FALSE)</f>
        <v>835.59320000000002</v>
      </c>
      <c r="G254" s="105">
        <v>760</v>
      </c>
      <c r="H254" s="105">
        <f>VLOOKUP($A254,'[14]2014 TB'!$A$1:$H$1482,5,FALSE)</f>
        <v>413.66</v>
      </c>
      <c r="I254" s="105">
        <f>VLOOKUP($A254,'[14]2014 TB'!$A$1:$H$1482,6,FALSE)</f>
        <v>0</v>
      </c>
      <c r="J254" s="106">
        <f t="shared" si="11"/>
        <v>413.66</v>
      </c>
      <c r="K254" s="107"/>
      <c r="M254" t="s">
        <v>1154</v>
      </c>
      <c r="N254" t="s">
        <v>438</v>
      </c>
      <c r="O254" t="s">
        <v>18</v>
      </c>
      <c r="P254" t="s">
        <v>2895</v>
      </c>
      <c r="Q254" t="s">
        <v>229</v>
      </c>
      <c r="R254">
        <v>760</v>
      </c>
      <c r="S254">
        <v>0</v>
      </c>
      <c r="T254">
        <v>413.66</v>
      </c>
      <c r="U254">
        <v>0</v>
      </c>
      <c r="V254">
        <v>413.66</v>
      </c>
    </row>
    <row r="255" spans="1:22" x14ac:dyDescent="0.2">
      <c r="A255" s="99" t="s">
        <v>1183</v>
      </c>
      <c r="B255" s="103" t="s">
        <v>442</v>
      </c>
      <c r="C255" s="104" t="s">
        <v>18</v>
      </c>
      <c r="D255" s="104" t="s">
        <v>480</v>
      </c>
      <c r="E255" s="104" t="s">
        <v>1638</v>
      </c>
      <c r="F255" s="105">
        <f>VLOOKUP(A255,'Original vs Adjsuted Budget'!$B$2:$H$1100,7,FALSE)</f>
        <v>0</v>
      </c>
      <c r="G255" s="105">
        <v>5490</v>
      </c>
      <c r="H255" s="105">
        <f>VLOOKUP($A255,'[14]2014 TB'!$A$1:$H$1482,5,FALSE)</f>
        <v>0</v>
      </c>
      <c r="I255" s="105">
        <f>VLOOKUP($A255,'[14]2014 TB'!$A$1:$H$1482,6,FALSE)</f>
        <v>0</v>
      </c>
      <c r="J255" s="106">
        <f t="shared" si="11"/>
        <v>0</v>
      </c>
      <c r="K255" s="107"/>
      <c r="M255" t="s">
        <v>1183</v>
      </c>
      <c r="N255" t="s">
        <v>442</v>
      </c>
      <c r="O255" t="s">
        <v>18</v>
      </c>
      <c r="P255" t="s">
        <v>480</v>
      </c>
      <c r="Q255" t="s">
        <v>1638</v>
      </c>
      <c r="R255">
        <v>5490</v>
      </c>
      <c r="S255">
        <v>0</v>
      </c>
      <c r="T255">
        <v>0</v>
      </c>
      <c r="U255">
        <v>0</v>
      </c>
      <c r="V255">
        <v>0</v>
      </c>
    </row>
    <row r="256" spans="1:22" x14ac:dyDescent="0.2">
      <c r="A256" s="99" t="s">
        <v>1184</v>
      </c>
      <c r="B256" s="103" t="s">
        <v>442</v>
      </c>
      <c r="C256" s="104" t="s">
        <v>18</v>
      </c>
      <c r="D256" s="104" t="s">
        <v>482</v>
      </c>
      <c r="E256" s="104" t="s">
        <v>1692</v>
      </c>
      <c r="F256" s="105">
        <f>VLOOKUP(A256,'Original vs Adjsuted Budget'!$B$2:$H$1100,7,FALSE)</f>
        <v>34233.364199999996</v>
      </c>
      <c r="G256" s="105">
        <v>45320</v>
      </c>
      <c r="H256" s="105">
        <f>VLOOKUP($A256,'[14]2014 TB'!$A$1:$H$1482,5,FALSE)</f>
        <v>16947.21</v>
      </c>
      <c r="I256" s="105">
        <f>VLOOKUP($A256,'[14]2014 TB'!$A$1:$H$1482,6,FALSE)</f>
        <v>0</v>
      </c>
      <c r="J256" s="106">
        <f t="shared" si="11"/>
        <v>16947.21</v>
      </c>
      <c r="K256" s="107"/>
      <c r="M256" t="s">
        <v>1184</v>
      </c>
      <c r="N256" t="s">
        <v>442</v>
      </c>
      <c r="O256" t="s">
        <v>18</v>
      </c>
      <c r="P256" t="s">
        <v>482</v>
      </c>
      <c r="Q256" t="s">
        <v>1692</v>
      </c>
      <c r="R256">
        <v>45320</v>
      </c>
      <c r="S256">
        <v>0</v>
      </c>
      <c r="T256">
        <v>16947.21</v>
      </c>
      <c r="U256">
        <v>0</v>
      </c>
      <c r="V256">
        <v>16947.21</v>
      </c>
    </row>
    <row r="257" spans="1:22" x14ac:dyDescent="0.2">
      <c r="A257" s="99" t="s">
        <v>1214</v>
      </c>
      <c r="B257" s="103" t="s">
        <v>444</v>
      </c>
      <c r="C257" s="104" t="s">
        <v>18</v>
      </c>
      <c r="D257" s="104" t="s">
        <v>2895</v>
      </c>
      <c r="E257" s="104" t="s">
        <v>229</v>
      </c>
      <c r="F257" s="105">
        <f>VLOOKUP(A257,'Original vs Adjsuted Budget'!$B$2:$H$1100,7,FALSE)</f>
        <v>4542.0911999999998</v>
      </c>
      <c r="G257" s="105">
        <v>2790</v>
      </c>
      <c r="H257" s="105">
        <f>VLOOKUP($A257,'[14]2014 TB'!$A$1:$H$1482,5,FALSE)</f>
        <v>2248.56</v>
      </c>
      <c r="I257" s="105">
        <f>VLOOKUP($A257,'[14]2014 TB'!$A$1:$H$1482,6,FALSE)</f>
        <v>0</v>
      </c>
      <c r="J257" s="106">
        <f t="shared" si="11"/>
        <v>2248.56</v>
      </c>
      <c r="K257" s="107"/>
      <c r="M257" t="s">
        <v>1214</v>
      </c>
      <c r="N257" t="s">
        <v>444</v>
      </c>
      <c r="O257" t="s">
        <v>18</v>
      </c>
      <c r="P257" t="s">
        <v>2895</v>
      </c>
      <c r="Q257" t="s">
        <v>229</v>
      </c>
      <c r="R257">
        <v>2790</v>
      </c>
      <c r="S257">
        <v>0</v>
      </c>
      <c r="T257">
        <v>2248.56</v>
      </c>
      <c r="U257">
        <v>0</v>
      </c>
      <c r="V257">
        <v>2248.56</v>
      </c>
    </row>
    <row r="258" spans="1:22" x14ac:dyDescent="0.2">
      <c r="A258" s="99" t="s">
        <v>1235</v>
      </c>
      <c r="B258" s="103" t="s">
        <v>446</v>
      </c>
      <c r="C258" s="104" t="s">
        <v>18</v>
      </c>
      <c r="D258" s="104" t="s">
        <v>2895</v>
      </c>
      <c r="E258" s="104" t="s">
        <v>229</v>
      </c>
      <c r="F258" s="105">
        <f>VLOOKUP(A258,'Original vs Adjsuted Budget'!$B$2:$H$1100,7,FALSE)</f>
        <v>8681.4954000000016</v>
      </c>
      <c r="G258" s="105">
        <v>8180</v>
      </c>
      <c r="H258" s="105">
        <f>VLOOKUP($A258,'[14]2014 TB'!$A$1:$H$1482,5,FALSE)</f>
        <v>4297.7700000000004</v>
      </c>
      <c r="I258" s="105">
        <f>VLOOKUP($A258,'[14]2014 TB'!$A$1:$H$1482,6,FALSE)</f>
        <v>0</v>
      </c>
      <c r="J258" s="106">
        <f t="shared" si="11"/>
        <v>4297.7700000000004</v>
      </c>
      <c r="K258" s="107"/>
      <c r="M258" t="s">
        <v>1235</v>
      </c>
      <c r="N258" t="s">
        <v>446</v>
      </c>
      <c r="O258" t="s">
        <v>18</v>
      </c>
      <c r="P258" t="s">
        <v>2895</v>
      </c>
      <c r="Q258" t="s">
        <v>229</v>
      </c>
      <c r="R258">
        <v>8180</v>
      </c>
      <c r="S258">
        <v>0</v>
      </c>
      <c r="T258">
        <v>4297.7700000000004</v>
      </c>
      <c r="U258">
        <v>0</v>
      </c>
      <c r="V258">
        <v>4297.7700000000004</v>
      </c>
    </row>
    <row r="259" spans="1:22" x14ac:dyDescent="0.2">
      <c r="A259" s="99" t="s">
        <v>1258</v>
      </c>
      <c r="B259" s="103" t="s">
        <v>450</v>
      </c>
      <c r="C259" s="104" t="s">
        <v>18</v>
      </c>
      <c r="D259" s="104" t="s">
        <v>2895</v>
      </c>
      <c r="E259" s="104" t="s">
        <v>229</v>
      </c>
      <c r="F259" s="105">
        <f>VLOOKUP(A259,'Original vs Adjsuted Budget'!$B$2:$H$1100,7,FALSE)</f>
        <v>1523.5244</v>
      </c>
      <c r="G259" s="105">
        <v>1430</v>
      </c>
      <c r="H259" s="105">
        <f>VLOOKUP($A259,'[14]2014 TB'!$A$1:$H$1482,5,FALSE)</f>
        <v>754.22</v>
      </c>
      <c r="I259" s="105">
        <f>VLOOKUP($A259,'[14]2014 TB'!$A$1:$H$1482,6,FALSE)</f>
        <v>0</v>
      </c>
      <c r="J259" s="106">
        <f t="shared" si="11"/>
        <v>754.22</v>
      </c>
      <c r="K259" s="107"/>
      <c r="M259" t="s">
        <v>1258</v>
      </c>
      <c r="N259" t="s">
        <v>450</v>
      </c>
      <c r="O259" t="s">
        <v>18</v>
      </c>
      <c r="P259" t="s">
        <v>2895</v>
      </c>
      <c r="Q259" t="s">
        <v>229</v>
      </c>
      <c r="R259">
        <v>1430</v>
      </c>
      <c r="S259">
        <v>0</v>
      </c>
      <c r="T259">
        <v>754.22</v>
      </c>
      <c r="U259">
        <v>0</v>
      </c>
      <c r="V259">
        <v>754.22</v>
      </c>
    </row>
    <row r="260" spans="1:22" x14ac:dyDescent="0.2">
      <c r="A260" s="99" t="s">
        <v>1277</v>
      </c>
      <c r="B260" s="103" t="s">
        <v>452</v>
      </c>
      <c r="C260" s="104" t="s">
        <v>18</v>
      </c>
      <c r="D260" s="104" t="s">
        <v>490</v>
      </c>
      <c r="E260" s="104" t="s">
        <v>1709</v>
      </c>
      <c r="F260" s="105">
        <f>VLOOKUP(A260,'Original vs Adjsuted Budget'!$B$2:$H$1100,7,FALSE)</f>
        <v>6254.3643999999995</v>
      </c>
      <c r="G260" s="105">
        <v>6940</v>
      </c>
      <c r="H260" s="105">
        <f>VLOOKUP($A260,'[14]2014 TB'!$A$1:$H$1482,5,FALSE)</f>
        <v>3096.22</v>
      </c>
      <c r="I260" s="105">
        <f>VLOOKUP($A260,'[14]2014 TB'!$A$1:$H$1482,6,FALSE)</f>
        <v>0</v>
      </c>
      <c r="J260" s="106">
        <f t="shared" si="11"/>
        <v>3096.22</v>
      </c>
      <c r="K260" s="107"/>
      <c r="M260" t="s">
        <v>1277</v>
      </c>
      <c r="N260" t="s">
        <v>452</v>
      </c>
      <c r="O260" t="s">
        <v>18</v>
      </c>
      <c r="P260" t="s">
        <v>490</v>
      </c>
      <c r="Q260" t="s">
        <v>1709</v>
      </c>
      <c r="R260">
        <v>6940</v>
      </c>
      <c r="S260">
        <v>0</v>
      </c>
      <c r="T260">
        <v>3096.22</v>
      </c>
      <c r="U260">
        <v>0</v>
      </c>
      <c r="V260">
        <v>3096.22</v>
      </c>
    </row>
    <row r="261" spans="1:22" x14ac:dyDescent="0.2">
      <c r="A261" s="99" t="s">
        <v>1278</v>
      </c>
      <c r="B261" s="103" t="s">
        <v>452</v>
      </c>
      <c r="C261" s="104" t="s">
        <v>18</v>
      </c>
      <c r="D261" s="104" t="s">
        <v>492</v>
      </c>
      <c r="E261" s="104" t="s">
        <v>1710</v>
      </c>
      <c r="F261" s="105">
        <f>VLOOKUP(A261,'Original vs Adjsuted Budget'!$B$2:$H$1100,7,FALSE)</f>
        <v>3132.2726000000002</v>
      </c>
      <c r="G261" s="105">
        <v>2880</v>
      </c>
      <c r="H261" s="105">
        <f>VLOOKUP($A261,'[14]2014 TB'!$A$1:$H$1482,5,FALSE)</f>
        <v>1550.63</v>
      </c>
      <c r="I261" s="105">
        <f>VLOOKUP($A261,'[14]2014 TB'!$A$1:$H$1482,6,FALSE)</f>
        <v>0</v>
      </c>
      <c r="J261" s="106">
        <f t="shared" si="11"/>
        <v>1550.63</v>
      </c>
      <c r="K261" s="107"/>
      <c r="M261" t="s">
        <v>1278</v>
      </c>
      <c r="N261" t="s">
        <v>452</v>
      </c>
      <c r="O261" t="s">
        <v>18</v>
      </c>
      <c r="P261" t="s">
        <v>492</v>
      </c>
      <c r="Q261" t="s">
        <v>1710</v>
      </c>
      <c r="R261">
        <v>2880</v>
      </c>
      <c r="S261">
        <v>0</v>
      </c>
      <c r="T261">
        <v>1550.63</v>
      </c>
      <c r="U261">
        <v>0</v>
      </c>
      <c r="V261">
        <v>1550.63</v>
      </c>
    </row>
    <row r="262" spans="1:22" x14ac:dyDescent="0.2">
      <c r="A262" s="99" t="s">
        <v>2341</v>
      </c>
      <c r="B262" s="103" t="s">
        <v>454</v>
      </c>
      <c r="C262" s="104" t="s">
        <v>18</v>
      </c>
      <c r="D262" s="104" t="s">
        <v>2895</v>
      </c>
      <c r="E262" s="104" t="s">
        <v>229</v>
      </c>
      <c r="F262" s="105">
        <f>VLOOKUP(A262,'Original vs Adjsuted Budget'!$B$2:$H$1100,7,FALSE)</f>
        <v>0</v>
      </c>
      <c r="G262" s="105">
        <v>0</v>
      </c>
      <c r="H262" s="105">
        <f>VLOOKUP($A262,'[14]2014 TB'!$A$1:$H$1482,5,FALSE)</f>
        <v>0</v>
      </c>
      <c r="I262" s="105">
        <f>VLOOKUP($A262,'[14]2014 TB'!$A$1:$H$1482,6,FALSE)</f>
        <v>0</v>
      </c>
      <c r="J262" s="106">
        <f t="shared" si="11"/>
        <v>0</v>
      </c>
      <c r="K262" s="107"/>
      <c r="M262" t="s">
        <v>2341</v>
      </c>
      <c r="N262" t="s">
        <v>454</v>
      </c>
      <c r="O262" t="s">
        <v>18</v>
      </c>
      <c r="P262" t="s">
        <v>2895</v>
      </c>
      <c r="Q262" t="s">
        <v>229</v>
      </c>
      <c r="R262">
        <v>0</v>
      </c>
      <c r="S262">
        <v>0</v>
      </c>
      <c r="T262">
        <v>0</v>
      </c>
      <c r="U262">
        <v>0</v>
      </c>
      <c r="V262">
        <v>0</v>
      </c>
    </row>
    <row r="263" spans="1:22" x14ac:dyDescent="0.2">
      <c r="A263" s="99" t="s">
        <v>1312</v>
      </c>
      <c r="B263" s="103" t="s">
        <v>8</v>
      </c>
      <c r="C263" s="104" t="s">
        <v>18</v>
      </c>
      <c r="D263" s="104" t="s">
        <v>2895</v>
      </c>
      <c r="E263" s="104" t="s">
        <v>229</v>
      </c>
      <c r="F263" s="105">
        <f>VLOOKUP(A263,'Original vs Adjsuted Budget'!$B$2:$H$1100,7,FALSE)</f>
        <v>64001.336600000002</v>
      </c>
      <c r="G263" s="105">
        <v>55720</v>
      </c>
      <c r="H263" s="105">
        <f>VLOOKUP($A263,'[14]2014 TB'!$A$1:$H$1482,5,FALSE)</f>
        <v>31683.83</v>
      </c>
      <c r="I263" s="105">
        <f>VLOOKUP($A263,'[14]2014 TB'!$A$1:$H$1482,6,FALSE)</f>
        <v>0</v>
      </c>
      <c r="J263" s="106">
        <f t="shared" si="11"/>
        <v>31683.83</v>
      </c>
      <c r="K263" s="107"/>
      <c r="M263" t="s">
        <v>1312</v>
      </c>
      <c r="N263" t="s">
        <v>8</v>
      </c>
      <c r="O263" t="s">
        <v>18</v>
      </c>
      <c r="P263" t="s">
        <v>2895</v>
      </c>
      <c r="Q263" t="s">
        <v>229</v>
      </c>
      <c r="R263">
        <v>55720</v>
      </c>
      <c r="S263">
        <v>0</v>
      </c>
      <c r="T263">
        <v>31683.83</v>
      </c>
      <c r="U263">
        <v>0</v>
      </c>
      <c r="V263">
        <v>31683.83</v>
      </c>
    </row>
    <row r="264" spans="1:22" x14ac:dyDescent="0.2">
      <c r="A264" s="99" t="s">
        <v>1361</v>
      </c>
      <c r="B264" s="103" t="s">
        <v>18</v>
      </c>
      <c r="C264" s="104" t="s">
        <v>18</v>
      </c>
      <c r="D264" s="104" t="s">
        <v>2895</v>
      </c>
      <c r="E264" s="104" t="s">
        <v>229</v>
      </c>
      <c r="F264" s="105">
        <f>VLOOKUP(A264,'Original vs Adjsuted Budget'!$B$2:$H$1100,7,FALSE)</f>
        <v>33594.761400000003</v>
      </c>
      <c r="G264" s="105">
        <v>26490</v>
      </c>
      <c r="H264" s="105">
        <f>VLOOKUP($A264,'[14]2014 TB'!$A$1:$H$1482,5,FALSE)</f>
        <v>16631.07</v>
      </c>
      <c r="I264" s="105">
        <f>VLOOKUP($A264,'[14]2014 TB'!$A$1:$H$1482,6,FALSE)</f>
        <v>0</v>
      </c>
      <c r="J264" s="106">
        <f t="shared" si="11"/>
        <v>16631.07</v>
      </c>
      <c r="K264" s="107"/>
      <c r="M264" t="s">
        <v>1361</v>
      </c>
      <c r="N264" t="s">
        <v>18</v>
      </c>
      <c r="O264" t="s">
        <v>18</v>
      </c>
      <c r="P264" t="s">
        <v>2895</v>
      </c>
      <c r="Q264" t="s">
        <v>229</v>
      </c>
      <c r="R264">
        <v>26490</v>
      </c>
      <c r="S264">
        <v>0</v>
      </c>
      <c r="T264">
        <v>16631.07</v>
      </c>
      <c r="U264">
        <v>0</v>
      </c>
      <c r="V264">
        <v>16631.07</v>
      </c>
    </row>
    <row r="265" spans="1:22" x14ac:dyDescent="0.2">
      <c r="A265" s="99" t="s">
        <v>1406</v>
      </c>
      <c r="B265" s="103" t="s">
        <v>459</v>
      </c>
      <c r="C265" s="104" t="s">
        <v>18</v>
      </c>
      <c r="D265" s="104" t="s">
        <v>2895</v>
      </c>
      <c r="E265" s="104" t="s">
        <v>229</v>
      </c>
      <c r="F265" s="105">
        <f>VLOOKUP(A265,'Original vs Adjsuted Budget'!$B$2:$H$1100,7,FALSE)</f>
        <v>27225.681199999999</v>
      </c>
      <c r="G265" s="105">
        <v>24310</v>
      </c>
      <c r="H265" s="105">
        <f>VLOOKUP($A265,'[14]2014 TB'!$A$1:$H$1482,5,FALSE)</f>
        <v>13478.06</v>
      </c>
      <c r="I265" s="105">
        <f>VLOOKUP($A265,'[14]2014 TB'!$A$1:$H$1482,6,FALSE)</f>
        <v>0</v>
      </c>
      <c r="J265" s="106">
        <f t="shared" si="11"/>
        <v>13478.06</v>
      </c>
      <c r="K265" s="107"/>
      <c r="M265" t="s">
        <v>1406</v>
      </c>
      <c r="N265" t="s">
        <v>459</v>
      </c>
      <c r="O265" t="s">
        <v>18</v>
      </c>
      <c r="P265" t="s">
        <v>2895</v>
      </c>
      <c r="Q265" t="s">
        <v>229</v>
      </c>
      <c r="R265">
        <v>24310</v>
      </c>
      <c r="S265">
        <v>0</v>
      </c>
      <c r="T265">
        <v>13478.06</v>
      </c>
      <c r="U265">
        <v>0</v>
      </c>
      <c r="V265">
        <v>13478.06</v>
      </c>
    </row>
    <row r="266" spans="1:22" x14ac:dyDescent="0.2">
      <c r="A266" s="99" t="s">
        <v>1453</v>
      </c>
      <c r="B266" s="103" t="s">
        <v>461</v>
      </c>
      <c r="C266" s="104" t="s">
        <v>18</v>
      </c>
      <c r="D266" s="104" t="s">
        <v>2895</v>
      </c>
      <c r="E266" s="104" t="s">
        <v>229</v>
      </c>
      <c r="F266" s="105">
        <f>VLOOKUP(A266,'Original vs Adjsuted Budget'!$B$2:$H$1100,7,FALSE)</f>
        <v>50725.492600000005</v>
      </c>
      <c r="G266" s="105">
        <v>25050</v>
      </c>
      <c r="H266" s="105">
        <f>VLOOKUP($A266,'[14]2014 TB'!$A$1:$H$1482,5,FALSE)</f>
        <v>25111.63</v>
      </c>
      <c r="I266" s="105">
        <f>VLOOKUP($A266,'[14]2014 TB'!$A$1:$H$1482,6,FALSE)</f>
        <v>0</v>
      </c>
      <c r="J266" s="106">
        <f t="shared" si="11"/>
        <v>25111.63</v>
      </c>
      <c r="K266" s="107"/>
      <c r="M266" t="s">
        <v>1453</v>
      </c>
      <c r="N266" t="s">
        <v>461</v>
      </c>
      <c r="O266" t="s">
        <v>18</v>
      </c>
      <c r="P266" t="s">
        <v>2895</v>
      </c>
      <c r="Q266" t="s">
        <v>229</v>
      </c>
      <c r="R266">
        <v>25050</v>
      </c>
      <c r="S266">
        <v>0</v>
      </c>
      <c r="T266">
        <v>25111.63</v>
      </c>
      <c r="U266">
        <v>0</v>
      </c>
      <c r="V266">
        <v>25111.63</v>
      </c>
    </row>
    <row r="267" spans="1:22" x14ac:dyDescent="0.2">
      <c r="A267" s="99" t="s">
        <v>1509</v>
      </c>
      <c r="B267" s="103" t="s">
        <v>463</v>
      </c>
      <c r="C267" s="104" t="s">
        <v>18</v>
      </c>
      <c r="D267" s="104" t="s">
        <v>2895</v>
      </c>
      <c r="E267" s="104" t="s">
        <v>229</v>
      </c>
      <c r="F267" s="105">
        <f>VLOOKUP(A267,'Original vs Adjsuted Budget'!$B$2:$H$1100,7,FALSE)</f>
        <v>6423.4182000000001</v>
      </c>
      <c r="G267" s="105">
        <v>6440</v>
      </c>
      <c r="H267" s="105">
        <f>VLOOKUP($A267,'[14]2014 TB'!$A$1:$H$1482,5,FALSE)</f>
        <v>3179.91</v>
      </c>
      <c r="I267" s="105">
        <f>VLOOKUP($A267,'[14]2014 TB'!$A$1:$H$1482,6,FALSE)</f>
        <v>0</v>
      </c>
      <c r="J267" s="106">
        <f t="shared" si="11"/>
        <v>3179.91</v>
      </c>
      <c r="K267" s="107"/>
      <c r="M267" t="s">
        <v>1509</v>
      </c>
      <c r="N267" t="s">
        <v>463</v>
      </c>
      <c r="O267" t="s">
        <v>18</v>
      </c>
      <c r="P267" t="s">
        <v>2895</v>
      </c>
      <c r="Q267" t="s">
        <v>229</v>
      </c>
      <c r="R267">
        <v>6440</v>
      </c>
      <c r="S267">
        <v>0</v>
      </c>
      <c r="T267">
        <v>3179.91</v>
      </c>
      <c r="U267">
        <v>0</v>
      </c>
      <c r="V267">
        <v>3179.91</v>
      </c>
    </row>
    <row r="268" spans="1:22" ht="15" thickBot="1" x14ac:dyDescent="0.25">
      <c r="A268" s="99"/>
      <c r="B268" s="154" t="s">
        <v>3137</v>
      </c>
      <c r="C268" s="155"/>
      <c r="D268" s="155"/>
      <c r="E268" s="155"/>
      <c r="F268" s="108">
        <f>SUM(F241:F267)</f>
        <v>383839.69300000003</v>
      </c>
      <c r="G268" s="108">
        <f>SUM(G241:G267)</f>
        <v>359060</v>
      </c>
      <c r="H268" s="108">
        <f>SUM(H241:H267)</f>
        <v>190019.65000000002</v>
      </c>
      <c r="I268" s="108">
        <f>SUM(I241:I267)</f>
        <v>0</v>
      </c>
      <c r="J268" s="108">
        <f>SUM(J241:J267)</f>
        <v>190019.65000000002</v>
      </c>
      <c r="K268" s="107"/>
      <c r="N268" t="s">
        <v>3137</v>
      </c>
      <c r="R268">
        <v>359060</v>
      </c>
      <c r="S268">
        <v>0</v>
      </c>
      <c r="T268">
        <v>190019.65000000002</v>
      </c>
      <c r="U268">
        <v>0</v>
      </c>
      <c r="V268">
        <v>190019.65000000002</v>
      </c>
    </row>
    <row r="269" spans="1:22" ht="15" thickTop="1" x14ac:dyDescent="0.2">
      <c r="A269" s="99"/>
      <c r="B269" s="103"/>
      <c r="C269" s="104"/>
      <c r="D269" s="104"/>
      <c r="E269" s="104"/>
      <c r="F269" s="105"/>
      <c r="G269" s="105"/>
      <c r="H269" s="105"/>
      <c r="I269" s="105"/>
      <c r="J269" s="106"/>
      <c r="K269" s="107"/>
    </row>
    <row r="270" spans="1:22" x14ac:dyDescent="0.2">
      <c r="A270" s="99" t="s">
        <v>1763</v>
      </c>
      <c r="B270" s="103" t="s">
        <v>4</v>
      </c>
      <c r="C270" s="104" t="s">
        <v>19</v>
      </c>
      <c r="D270" s="104" t="s">
        <v>2895</v>
      </c>
      <c r="E270" s="104" t="s">
        <v>230</v>
      </c>
      <c r="F270" s="105">
        <f>VLOOKUP(A270,'Original vs Adjsuted Budget'!$B$2:$H$1100,7,FALSE)</f>
        <v>0</v>
      </c>
      <c r="G270" s="105">
        <f>VLOOKUP($A270,'[14]2014 TB'!$A$1:$H$1482,4,FALSE)</f>
        <v>0</v>
      </c>
      <c r="H270" s="105">
        <f>VLOOKUP($A270,'[14]2014 TB'!$A$1:$H$1482,5,FALSE)</f>
        <v>0</v>
      </c>
      <c r="I270" s="105">
        <f>VLOOKUP($A270,'[14]2014 TB'!$A$1:$H$1482,6,FALSE)</f>
        <v>0</v>
      </c>
      <c r="J270" s="106">
        <f t="shared" ref="J270:J296" si="12">H270+I270</f>
        <v>0</v>
      </c>
      <c r="K270" s="107"/>
      <c r="M270" t="s">
        <v>1763</v>
      </c>
      <c r="N270" t="s">
        <v>4</v>
      </c>
      <c r="O270" t="s">
        <v>19</v>
      </c>
      <c r="P270" t="s">
        <v>2895</v>
      </c>
      <c r="Q270" t="s">
        <v>230</v>
      </c>
      <c r="R270">
        <v>0</v>
      </c>
      <c r="S270">
        <v>0</v>
      </c>
      <c r="T270">
        <v>0</v>
      </c>
      <c r="U270">
        <v>0</v>
      </c>
      <c r="V270">
        <v>0</v>
      </c>
    </row>
    <row r="271" spans="1:22" x14ac:dyDescent="0.2">
      <c r="A271" s="99" t="s">
        <v>1807</v>
      </c>
      <c r="B271" s="103" t="s">
        <v>215</v>
      </c>
      <c r="C271" s="104" t="s">
        <v>19</v>
      </c>
      <c r="D271" s="104" t="s">
        <v>2895</v>
      </c>
      <c r="E271" s="104" t="s">
        <v>230</v>
      </c>
      <c r="F271" s="105">
        <f>VLOOKUP(A271,'Original vs Adjsuted Budget'!$B$2:$H$1100,7,FALSE)</f>
        <v>0</v>
      </c>
      <c r="G271" s="105">
        <f>VLOOKUP($A271,'[14]2014 TB'!$A$1:$H$1482,4,FALSE)</f>
        <v>0</v>
      </c>
      <c r="H271" s="105">
        <f>VLOOKUP($A271,'[14]2014 TB'!$A$1:$H$1482,5,FALSE)</f>
        <v>0</v>
      </c>
      <c r="I271" s="105">
        <f>VLOOKUP($A271,'[14]2014 TB'!$A$1:$H$1482,6,FALSE)</f>
        <v>0</v>
      </c>
      <c r="J271" s="106">
        <f t="shared" si="12"/>
        <v>0</v>
      </c>
      <c r="K271" s="107"/>
      <c r="M271" t="s">
        <v>1807</v>
      </c>
      <c r="N271" t="s">
        <v>215</v>
      </c>
      <c r="O271" t="s">
        <v>19</v>
      </c>
      <c r="P271" t="s">
        <v>2895</v>
      </c>
      <c r="Q271" t="s">
        <v>230</v>
      </c>
      <c r="R271">
        <v>0</v>
      </c>
      <c r="S271">
        <v>0</v>
      </c>
      <c r="T271">
        <v>0</v>
      </c>
      <c r="U271">
        <v>0</v>
      </c>
      <c r="V271">
        <v>0</v>
      </c>
    </row>
    <row r="272" spans="1:22" x14ac:dyDescent="0.2">
      <c r="A272" s="99" t="s">
        <v>1850</v>
      </c>
      <c r="B272" s="103" t="s">
        <v>218</v>
      </c>
      <c r="C272" s="104" t="s">
        <v>19</v>
      </c>
      <c r="D272" s="104" t="s">
        <v>474</v>
      </c>
      <c r="E272" s="104" t="s">
        <v>1851</v>
      </c>
      <c r="F272" s="105">
        <f>VLOOKUP(A272,'Original vs Adjsuted Budget'!$B$2:$H$1100,7,FALSE)</f>
        <v>0</v>
      </c>
      <c r="G272" s="105">
        <f>VLOOKUP($A272,'[14]2014 TB'!$A$1:$H$1482,4,FALSE)</f>
        <v>0</v>
      </c>
      <c r="H272" s="105">
        <f>VLOOKUP($A272,'[14]2014 TB'!$A$1:$H$1482,5,FALSE)</f>
        <v>0</v>
      </c>
      <c r="I272" s="105">
        <f>VLOOKUP($A272,'[14]2014 TB'!$A$1:$H$1482,6,FALSE)</f>
        <v>0</v>
      </c>
      <c r="J272" s="106">
        <f t="shared" si="12"/>
        <v>0</v>
      </c>
      <c r="K272" s="107"/>
      <c r="M272" t="s">
        <v>1850</v>
      </c>
      <c r="N272" t="s">
        <v>218</v>
      </c>
      <c r="O272" t="s">
        <v>19</v>
      </c>
      <c r="P272" t="s">
        <v>474</v>
      </c>
      <c r="Q272" t="s">
        <v>1851</v>
      </c>
      <c r="R272">
        <v>0</v>
      </c>
      <c r="S272">
        <v>0</v>
      </c>
      <c r="T272">
        <v>0</v>
      </c>
      <c r="U272">
        <v>0</v>
      </c>
      <c r="V272">
        <v>0</v>
      </c>
    </row>
    <row r="273" spans="1:22" x14ac:dyDescent="0.2">
      <c r="A273" s="99" t="s">
        <v>1852</v>
      </c>
      <c r="B273" s="103" t="s">
        <v>218</v>
      </c>
      <c r="C273" s="104" t="s">
        <v>19</v>
      </c>
      <c r="D273" s="104" t="s">
        <v>476</v>
      </c>
      <c r="E273" s="104" t="s">
        <v>1853</v>
      </c>
      <c r="F273" s="105">
        <f>VLOOKUP(A273,'Original vs Adjsuted Budget'!$B$2:$H$1100,7,FALSE)</f>
        <v>0</v>
      </c>
      <c r="G273" s="105">
        <f>VLOOKUP($A273,'[14]2014 TB'!$A$1:$H$1482,4,FALSE)</f>
        <v>0</v>
      </c>
      <c r="H273" s="105">
        <f>VLOOKUP($A273,'[14]2014 TB'!$A$1:$H$1482,5,FALSE)</f>
        <v>0</v>
      </c>
      <c r="I273" s="105">
        <f>VLOOKUP($A273,'[14]2014 TB'!$A$1:$H$1482,6,FALSE)</f>
        <v>0</v>
      </c>
      <c r="J273" s="106">
        <f t="shared" si="12"/>
        <v>0</v>
      </c>
      <c r="K273" s="107"/>
      <c r="M273" t="s">
        <v>1852</v>
      </c>
      <c r="N273" t="s">
        <v>218</v>
      </c>
      <c r="O273" t="s">
        <v>19</v>
      </c>
      <c r="P273" t="s">
        <v>476</v>
      </c>
      <c r="Q273" t="s">
        <v>1853</v>
      </c>
      <c r="R273">
        <v>0</v>
      </c>
      <c r="S273">
        <v>0</v>
      </c>
      <c r="T273">
        <v>0</v>
      </c>
      <c r="U273">
        <v>0</v>
      </c>
      <c r="V273">
        <v>0</v>
      </c>
    </row>
    <row r="274" spans="1:22" x14ac:dyDescent="0.2">
      <c r="A274" s="99" t="s">
        <v>1854</v>
      </c>
      <c r="B274" s="103" t="s">
        <v>218</v>
      </c>
      <c r="C274" s="104" t="s">
        <v>19</v>
      </c>
      <c r="D274" s="104" t="s">
        <v>478</v>
      </c>
      <c r="E274" s="104" t="s">
        <v>1855</v>
      </c>
      <c r="F274" s="105">
        <f>VLOOKUP(A274,'Original vs Adjsuted Budget'!$B$2:$H$1100,7,FALSE)</f>
        <v>0</v>
      </c>
      <c r="G274" s="105">
        <f>VLOOKUP($A274,'[14]2014 TB'!$A$1:$H$1482,4,FALSE)</f>
        <v>0</v>
      </c>
      <c r="H274" s="105">
        <f>VLOOKUP($A274,'[14]2014 TB'!$A$1:$H$1482,5,FALSE)</f>
        <v>0</v>
      </c>
      <c r="I274" s="105">
        <f>VLOOKUP($A274,'[14]2014 TB'!$A$1:$H$1482,6,FALSE)</f>
        <v>0</v>
      </c>
      <c r="J274" s="106">
        <f t="shared" si="12"/>
        <v>0</v>
      </c>
      <c r="K274" s="107"/>
      <c r="M274" t="s">
        <v>1854</v>
      </c>
      <c r="N274" t="s">
        <v>218</v>
      </c>
      <c r="O274" t="s">
        <v>19</v>
      </c>
      <c r="P274" t="s">
        <v>478</v>
      </c>
      <c r="Q274" t="s">
        <v>1855</v>
      </c>
      <c r="R274">
        <v>0</v>
      </c>
      <c r="S274">
        <v>0</v>
      </c>
      <c r="T274">
        <v>0</v>
      </c>
      <c r="U274">
        <v>0</v>
      </c>
      <c r="V274">
        <v>0</v>
      </c>
    </row>
    <row r="275" spans="1:22" x14ac:dyDescent="0.2">
      <c r="A275" s="99" t="s">
        <v>1960</v>
      </c>
      <c r="B275" s="103" t="s">
        <v>426</v>
      </c>
      <c r="C275" s="104" t="s">
        <v>19</v>
      </c>
      <c r="D275" s="104" t="s">
        <v>2895</v>
      </c>
      <c r="E275" s="104" t="s">
        <v>230</v>
      </c>
      <c r="F275" s="105">
        <f>VLOOKUP(A275,'Original vs Adjsuted Budget'!$B$2:$H$1100,7,FALSE)</f>
        <v>0</v>
      </c>
      <c r="G275" s="105">
        <f>VLOOKUP($A275,'[14]2014 TB'!$A$1:$H$1482,4,FALSE)</f>
        <v>0</v>
      </c>
      <c r="H275" s="105">
        <f>VLOOKUP($A275,'[14]2014 TB'!$A$1:$H$1482,5,FALSE)</f>
        <v>0</v>
      </c>
      <c r="I275" s="105">
        <f>VLOOKUP($A275,'[14]2014 TB'!$A$1:$H$1482,6,FALSE)</f>
        <v>0</v>
      </c>
      <c r="J275" s="106">
        <f t="shared" si="12"/>
        <v>0</v>
      </c>
      <c r="K275" s="107"/>
      <c r="M275" t="s">
        <v>1960</v>
      </c>
      <c r="N275" t="s">
        <v>426</v>
      </c>
      <c r="O275" t="s">
        <v>19</v>
      </c>
      <c r="P275" t="s">
        <v>2895</v>
      </c>
      <c r="Q275" t="s">
        <v>230</v>
      </c>
      <c r="R275">
        <v>0</v>
      </c>
      <c r="S275">
        <v>0</v>
      </c>
      <c r="T275">
        <v>0</v>
      </c>
      <c r="U275">
        <v>0</v>
      </c>
      <c r="V275">
        <v>0</v>
      </c>
    </row>
    <row r="276" spans="1:22" x14ac:dyDescent="0.2">
      <c r="A276" s="99" t="s">
        <v>1971</v>
      </c>
      <c r="B276" s="103" t="s">
        <v>428</v>
      </c>
      <c r="C276" s="104" t="s">
        <v>19</v>
      </c>
      <c r="D276" s="104" t="s">
        <v>2895</v>
      </c>
      <c r="E276" s="104" t="s">
        <v>230</v>
      </c>
      <c r="F276" s="105">
        <f>VLOOKUP(A276,'Original vs Adjsuted Budget'!$B$2:$H$1100,7,FALSE)</f>
        <v>0</v>
      </c>
      <c r="G276" s="105">
        <f>VLOOKUP($A276,'[14]2014 TB'!$A$1:$H$1482,4,FALSE)</f>
        <v>0</v>
      </c>
      <c r="H276" s="105">
        <f>VLOOKUP($A276,'[14]2014 TB'!$A$1:$H$1482,5,FALSE)</f>
        <v>0</v>
      </c>
      <c r="I276" s="105">
        <f>VLOOKUP($A276,'[14]2014 TB'!$A$1:$H$1482,6,FALSE)</f>
        <v>0</v>
      </c>
      <c r="J276" s="106">
        <f t="shared" si="12"/>
        <v>0</v>
      </c>
      <c r="K276" s="107"/>
      <c r="M276" t="s">
        <v>1971</v>
      </c>
      <c r="N276" t="s">
        <v>428</v>
      </c>
      <c r="O276" t="s">
        <v>19</v>
      </c>
      <c r="P276" t="s">
        <v>2895</v>
      </c>
      <c r="Q276" t="s">
        <v>230</v>
      </c>
      <c r="R276">
        <v>0</v>
      </c>
      <c r="S276">
        <v>0</v>
      </c>
      <c r="T276">
        <v>0</v>
      </c>
      <c r="U276">
        <v>0</v>
      </c>
      <c r="V276">
        <v>0</v>
      </c>
    </row>
    <row r="277" spans="1:22" x14ac:dyDescent="0.2">
      <c r="A277" s="99" t="s">
        <v>2037</v>
      </c>
      <c r="B277" s="103" t="s">
        <v>432</v>
      </c>
      <c r="C277" s="104" t="s">
        <v>19</v>
      </c>
      <c r="D277" s="104" t="s">
        <v>466</v>
      </c>
      <c r="E277" s="104" t="s">
        <v>2038</v>
      </c>
      <c r="F277" s="105">
        <f>VLOOKUP(A277,'Original vs Adjsuted Budget'!$B$2:$H$1100,7,FALSE)</f>
        <v>0</v>
      </c>
      <c r="G277" s="105">
        <f>VLOOKUP($A277,'[14]2014 TB'!$A$1:$H$1482,4,FALSE)</f>
        <v>0</v>
      </c>
      <c r="H277" s="105">
        <f>VLOOKUP($A277,'[14]2014 TB'!$A$1:$H$1482,5,FALSE)</f>
        <v>0</v>
      </c>
      <c r="I277" s="105">
        <f>VLOOKUP($A277,'[14]2014 TB'!$A$1:$H$1482,6,FALSE)</f>
        <v>0</v>
      </c>
      <c r="J277" s="106">
        <f t="shared" si="12"/>
        <v>0</v>
      </c>
      <c r="K277" s="107"/>
      <c r="M277" t="s">
        <v>2037</v>
      </c>
      <c r="N277" t="s">
        <v>432</v>
      </c>
      <c r="O277" t="s">
        <v>19</v>
      </c>
      <c r="P277" t="s">
        <v>466</v>
      </c>
      <c r="Q277" t="s">
        <v>2038</v>
      </c>
      <c r="R277">
        <v>0</v>
      </c>
      <c r="S277">
        <v>0</v>
      </c>
      <c r="T277">
        <v>0</v>
      </c>
      <c r="U277">
        <v>0</v>
      </c>
      <c r="V277">
        <v>0</v>
      </c>
    </row>
    <row r="278" spans="1:22" x14ac:dyDescent="0.2">
      <c r="A278" s="99" t="s">
        <v>2039</v>
      </c>
      <c r="B278" s="103" t="s">
        <v>432</v>
      </c>
      <c r="C278" s="104" t="s">
        <v>19</v>
      </c>
      <c r="D278" s="104" t="s">
        <v>468</v>
      </c>
      <c r="E278" s="104" t="s">
        <v>2038</v>
      </c>
      <c r="F278" s="105">
        <f>VLOOKUP(A278,'Original vs Adjsuted Budget'!$B$2:$H$1100,7,FALSE)</f>
        <v>0</v>
      </c>
      <c r="G278" s="105">
        <f>VLOOKUP($A278,'[14]2014 TB'!$A$1:$H$1482,4,FALSE)</f>
        <v>0</v>
      </c>
      <c r="H278" s="105">
        <f>VLOOKUP($A278,'[14]2014 TB'!$A$1:$H$1482,5,FALSE)</f>
        <v>0</v>
      </c>
      <c r="I278" s="105">
        <f>VLOOKUP($A278,'[14]2014 TB'!$A$1:$H$1482,6,FALSE)</f>
        <v>0</v>
      </c>
      <c r="J278" s="106">
        <f t="shared" si="12"/>
        <v>0</v>
      </c>
      <c r="K278" s="107"/>
      <c r="M278" t="s">
        <v>2039</v>
      </c>
      <c r="N278" t="s">
        <v>432</v>
      </c>
      <c r="O278" t="s">
        <v>19</v>
      </c>
      <c r="P278" t="s">
        <v>468</v>
      </c>
      <c r="Q278" t="s">
        <v>2038</v>
      </c>
      <c r="R278">
        <v>0</v>
      </c>
      <c r="S278">
        <v>0</v>
      </c>
      <c r="T278">
        <v>0</v>
      </c>
      <c r="U278">
        <v>0</v>
      </c>
      <c r="V278">
        <v>0</v>
      </c>
    </row>
    <row r="279" spans="1:22" x14ac:dyDescent="0.2">
      <c r="A279" s="99" t="s">
        <v>2040</v>
      </c>
      <c r="B279" s="103" t="s">
        <v>432</v>
      </c>
      <c r="C279" s="104" t="s">
        <v>19</v>
      </c>
      <c r="D279" s="104" t="s">
        <v>470</v>
      </c>
      <c r="E279" s="104" t="s">
        <v>2041</v>
      </c>
      <c r="F279" s="105">
        <f>VLOOKUP(A279,'Original vs Adjsuted Budget'!$B$2:$H$1100,7,FALSE)</f>
        <v>0</v>
      </c>
      <c r="G279" s="105">
        <f>VLOOKUP($A279,'[14]2014 TB'!$A$1:$H$1482,4,FALSE)</f>
        <v>0</v>
      </c>
      <c r="H279" s="105">
        <f>VLOOKUP($A279,'[14]2014 TB'!$A$1:$H$1482,5,FALSE)</f>
        <v>0</v>
      </c>
      <c r="I279" s="105">
        <f>VLOOKUP($A279,'[14]2014 TB'!$A$1:$H$1482,6,FALSE)</f>
        <v>0</v>
      </c>
      <c r="J279" s="106">
        <f t="shared" si="12"/>
        <v>0</v>
      </c>
      <c r="K279" s="107"/>
      <c r="M279" t="s">
        <v>2040</v>
      </c>
      <c r="N279" t="s">
        <v>432</v>
      </c>
      <c r="O279" t="s">
        <v>19</v>
      </c>
      <c r="P279" t="s">
        <v>470</v>
      </c>
      <c r="Q279" t="s">
        <v>2041</v>
      </c>
      <c r="R279">
        <v>0</v>
      </c>
      <c r="S279">
        <v>0</v>
      </c>
      <c r="T279">
        <v>0</v>
      </c>
      <c r="U279">
        <v>0</v>
      </c>
      <c r="V279">
        <v>0</v>
      </c>
    </row>
    <row r="280" spans="1:22" x14ac:dyDescent="0.2">
      <c r="A280" s="99" t="s">
        <v>2042</v>
      </c>
      <c r="B280" s="103" t="s">
        <v>432</v>
      </c>
      <c r="C280" s="104" t="s">
        <v>19</v>
      </c>
      <c r="D280" s="104" t="s">
        <v>472</v>
      </c>
      <c r="E280" s="104" t="s">
        <v>2043</v>
      </c>
      <c r="F280" s="105">
        <f>VLOOKUP(A280,'Original vs Adjsuted Budget'!$B$2:$H$1100,7,FALSE)</f>
        <v>0</v>
      </c>
      <c r="G280" s="105">
        <f>VLOOKUP($A280,'[14]2014 TB'!$A$1:$H$1482,4,FALSE)</f>
        <v>0</v>
      </c>
      <c r="H280" s="105">
        <f>VLOOKUP($A280,'[14]2014 TB'!$A$1:$H$1482,5,FALSE)</f>
        <v>0</v>
      </c>
      <c r="I280" s="105">
        <f>VLOOKUP($A280,'[14]2014 TB'!$A$1:$H$1482,6,FALSE)</f>
        <v>0</v>
      </c>
      <c r="J280" s="106">
        <f t="shared" si="12"/>
        <v>0</v>
      </c>
      <c r="K280" s="107"/>
      <c r="M280" t="s">
        <v>2042</v>
      </c>
      <c r="N280" t="s">
        <v>432</v>
      </c>
      <c r="O280" t="s">
        <v>19</v>
      </c>
      <c r="P280" t="s">
        <v>472</v>
      </c>
      <c r="Q280" t="s">
        <v>2043</v>
      </c>
      <c r="R280">
        <v>0</v>
      </c>
      <c r="S280">
        <v>0</v>
      </c>
      <c r="T280">
        <v>0</v>
      </c>
      <c r="U280">
        <v>0</v>
      </c>
      <c r="V280">
        <v>0</v>
      </c>
    </row>
    <row r="281" spans="1:22" x14ac:dyDescent="0.2">
      <c r="A281" s="99" t="s">
        <v>2090</v>
      </c>
      <c r="B281" s="103" t="s">
        <v>434</v>
      </c>
      <c r="C281" s="104" t="s">
        <v>19</v>
      </c>
      <c r="D281" s="104" t="s">
        <v>2895</v>
      </c>
      <c r="E281" s="104" t="s">
        <v>230</v>
      </c>
      <c r="F281" s="105">
        <f>VLOOKUP(A281,'Original vs Adjsuted Budget'!$B$2:$H$1100,7,FALSE)</f>
        <v>0</v>
      </c>
      <c r="G281" s="105">
        <f>VLOOKUP($A281,'[14]2014 TB'!$A$1:$H$1482,4,FALSE)</f>
        <v>0</v>
      </c>
      <c r="H281" s="105">
        <f>VLOOKUP($A281,'[14]2014 TB'!$A$1:$H$1482,5,FALSE)</f>
        <v>0</v>
      </c>
      <c r="I281" s="105">
        <f>VLOOKUP($A281,'[14]2014 TB'!$A$1:$H$1482,6,FALSE)</f>
        <v>0</v>
      </c>
      <c r="J281" s="106">
        <f t="shared" si="12"/>
        <v>0</v>
      </c>
      <c r="K281" s="107"/>
      <c r="M281" t="s">
        <v>2090</v>
      </c>
      <c r="N281" t="s">
        <v>434</v>
      </c>
      <c r="O281" t="s">
        <v>19</v>
      </c>
      <c r="P281" t="s">
        <v>2895</v>
      </c>
      <c r="Q281" t="s">
        <v>230</v>
      </c>
      <c r="R281">
        <v>0</v>
      </c>
      <c r="S281">
        <v>0</v>
      </c>
      <c r="T281">
        <v>0</v>
      </c>
      <c r="U281">
        <v>0</v>
      </c>
      <c r="V281">
        <v>0</v>
      </c>
    </row>
    <row r="282" spans="1:22" x14ac:dyDescent="0.2">
      <c r="A282" s="99" t="s">
        <v>2124</v>
      </c>
      <c r="B282" s="103" t="s">
        <v>436</v>
      </c>
      <c r="C282" s="104" t="s">
        <v>19</v>
      </c>
      <c r="D282" s="104" t="s">
        <v>2895</v>
      </c>
      <c r="E282" s="104" t="s">
        <v>230</v>
      </c>
      <c r="F282" s="105">
        <f>VLOOKUP(A282,'Original vs Adjsuted Budget'!$B$2:$H$1100,7,FALSE)</f>
        <v>0</v>
      </c>
      <c r="G282" s="105">
        <f>VLOOKUP($A282,'[14]2014 TB'!$A$1:$H$1482,4,FALSE)</f>
        <v>0</v>
      </c>
      <c r="H282" s="105">
        <f>VLOOKUP($A282,'[14]2014 TB'!$A$1:$H$1482,5,FALSE)</f>
        <v>0</v>
      </c>
      <c r="I282" s="105">
        <f>VLOOKUP($A282,'[14]2014 TB'!$A$1:$H$1482,6,FALSE)</f>
        <v>0</v>
      </c>
      <c r="J282" s="106">
        <f t="shared" si="12"/>
        <v>0</v>
      </c>
      <c r="K282" s="107"/>
      <c r="M282" t="s">
        <v>2124</v>
      </c>
      <c r="N282" t="s">
        <v>436</v>
      </c>
      <c r="O282" t="s">
        <v>19</v>
      </c>
      <c r="P282" t="s">
        <v>2895</v>
      </c>
      <c r="Q282" t="s">
        <v>230</v>
      </c>
      <c r="R282">
        <v>0</v>
      </c>
      <c r="S282">
        <v>0</v>
      </c>
      <c r="T282">
        <v>0</v>
      </c>
      <c r="U282">
        <v>0</v>
      </c>
      <c r="V282">
        <v>0</v>
      </c>
    </row>
    <row r="283" spans="1:22" x14ac:dyDescent="0.2">
      <c r="A283" s="99" t="s">
        <v>2142</v>
      </c>
      <c r="B283" s="103" t="s">
        <v>438</v>
      </c>
      <c r="C283" s="104" t="s">
        <v>19</v>
      </c>
      <c r="D283" s="104" t="s">
        <v>2895</v>
      </c>
      <c r="E283" s="104" t="s">
        <v>230</v>
      </c>
      <c r="F283" s="105">
        <f>VLOOKUP(A283,'Original vs Adjsuted Budget'!$B$2:$H$1100,7,FALSE)</f>
        <v>0</v>
      </c>
      <c r="G283" s="105">
        <f>VLOOKUP($A283,'[14]2014 TB'!$A$1:$H$1482,4,FALSE)</f>
        <v>0</v>
      </c>
      <c r="H283" s="105">
        <f>VLOOKUP($A283,'[14]2014 TB'!$A$1:$H$1482,5,FALSE)</f>
        <v>0</v>
      </c>
      <c r="I283" s="105">
        <f>VLOOKUP($A283,'[14]2014 TB'!$A$1:$H$1482,6,FALSE)</f>
        <v>0</v>
      </c>
      <c r="J283" s="106">
        <f t="shared" si="12"/>
        <v>0</v>
      </c>
      <c r="K283" s="107"/>
      <c r="M283" t="s">
        <v>2142</v>
      </c>
      <c r="N283" t="s">
        <v>438</v>
      </c>
      <c r="O283" t="s">
        <v>19</v>
      </c>
      <c r="P283" t="s">
        <v>2895</v>
      </c>
      <c r="Q283" t="s">
        <v>230</v>
      </c>
      <c r="R283">
        <v>0</v>
      </c>
      <c r="S283">
        <v>0</v>
      </c>
      <c r="T283">
        <v>0</v>
      </c>
      <c r="U283">
        <v>0</v>
      </c>
      <c r="V283">
        <v>0</v>
      </c>
    </row>
    <row r="284" spans="1:22" x14ac:dyDescent="0.2">
      <c r="A284" s="99" t="s">
        <v>2200</v>
      </c>
      <c r="B284" s="103" t="s">
        <v>442</v>
      </c>
      <c r="C284" s="104" t="s">
        <v>19</v>
      </c>
      <c r="D284" s="104" t="s">
        <v>480</v>
      </c>
      <c r="E284" s="104" t="s">
        <v>2038</v>
      </c>
      <c r="F284" s="105">
        <f>VLOOKUP(A284,'Original vs Adjsuted Budget'!$B$2:$H$1100,7,FALSE)</f>
        <v>0</v>
      </c>
      <c r="G284" s="105">
        <f>VLOOKUP($A284,'[14]2014 TB'!$A$1:$H$1482,4,FALSE)</f>
        <v>0</v>
      </c>
      <c r="H284" s="105">
        <f>VLOOKUP($A284,'[14]2014 TB'!$A$1:$H$1482,5,FALSE)</f>
        <v>0</v>
      </c>
      <c r="I284" s="105">
        <f>VLOOKUP($A284,'[14]2014 TB'!$A$1:$H$1482,6,FALSE)</f>
        <v>0</v>
      </c>
      <c r="J284" s="106">
        <f t="shared" si="12"/>
        <v>0</v>
      </c>
      <c r="K284" s="107"/>
      <c r="M284" t="s">
        <v>2200</v>
      </c>
      <c r="N284" t="s">
        <v>442</v>
      </c>
      <c r="O284" t="s">
        <v>19</v>
      </c>
      <c r="P284" t="s">
        <v>480</v>
      </c>
      <c r="Q284" t="s">
        <v>2038</v>
      </c>
      <c r="R284">
        <v>0</v>
      </c>
      <c r="S284">
        <v>0</v>
      </c>
      <c r="T284">
        <v>0</v>
      </c>
      <c r="U284">
        <v>0</v>
      </c>
      <c r="V284">
        <v>0</v>
      </c>
    </row>
    <row r="285" spans="1:22" x14ac:dyDescent="0.2">
      <c r="A285" s="99" t="s">
        <v>2201</v>
      </c>
      <c r="B285" s="103" t="s">
        <v>442</v>
      </c>
      <c r="C285" s="104" t="s">
        <v>19</v>
      </c>
      <c r="D285" s="104" t="s">
        <v>482</v>
      </c>
      <c r="E285" s="104" t="s">
        <v>2202</v>
      </c>
      <c r="F285" s="105">
        <f>VLOOKUP(A285,'Original vs Adjsuted Budget'!$B$2:$H$1100,7,FALSE)</f>
        <v>0</v>
      </c>
      <c r="G285" s="105">
        <f>VLOOKUP($A285,'[14]2014 TB'!$A$1:$H$1482,4,FALSE)</f>
        <v>0</v>
      </c>
      <c r="H285" s="105">
        <f>VLOOKUP($A285,'[14]2014 TB'!$A$1:$H$1482,5,FALSE)</f>
        <v>0</v>
      </c>
      <c r="I285" s="105">
        <f>VLOOKUP($A285,'[14]2014 TB'!$A$1:$H$1482,6,FALSE)</f>
        <v>0</v>
      </c>
      <c r="J285" s="106">
        <f t="shared" si="12"/>
        <v>0</v>
      </c>
      <c r="K285" s="107"/>
      <c r="M285" t="s">
        <v>2201</v>
      </c>
      <c r="N285" t="s">
        <v>442</v>
      </c>
      <c r="O285" t="s">
        <v>19</v>
      </c>
      <c r="P285" t="s">
        <v>482</v>
      </c>
      <c r="Q285" t="s">
        <v>2202</v>
      </c>
      <c r="R285">
        <v>0</v>
      </c>
      <c r="S285">
        <v>0</v>
      </c>
      <c r="T285">
        <v>0</v>
      </c>
      <c r="U285">
        <v>0</v>
      </c>
      <c r="V285">
        <v>0</v>
      </c>
    </row>
    <row r="286" spans="1:22" x14ac:dyDescent="0.2">
      <c r="A286" s="99" t="s">
        <v>2227</v>
      </c>
      <c r="B286" s="103" t="s">
        <v>444</v>
      </c>
      <c r="C286" s="104" t="s">
        <v>19</v>
      </c>
      <c r="D286" s="104" t="s">
        <v>2895</v>
      </c>
      <c r="E286" s="104" t="s">
        <v>230</v>
      </c>
      <c r="F286" s="105">
        <f>VLOOKUP(A286,'Original vs Adjsuted Budget'!$B$2:$H$1100,7,FALSE)</f>
        <v>0</v>
      </c>
      <c r="G286" s="105">
        <f>VLOOKUP($A286,'[14]2014 TB'!$A$1:$H$1482,4,FALSE)</f>
        <v>0</v>
      </c>
      <c r="H286" s="105">
        <f>VLOOKUP($A286,'[14]2014 TB'!$A$1:$H$1482,5,FALSE)</f>
        <v>0</v>
      </c>
      <c r="I286" s="105">
        <f>VLOOKUP($A286,'[14]2014 TB'!$A$1:$H$1482,6,FALSE)</f>
        <v>0</v>
      </c>
      <c r="J286" s="106">
        <f t="shared" si="12"/>
        <v>0</v>
      </c>
      <c r="K286" s="107"/>
      <c r="M286" t="s">
        <v>2227</v>
      </c>
      <c r="N286" t="s">
        <v>444</v>
      </c>
      <c r="O286" t="s">
        <v>19</v>
      </c>
      <c r="P286" t="s">
        <v>2895</v>
      </c>
      <c r="Q286" t="s">
        <v>230</v>
      </c>
      <c r="R286">
        <v>0</v>
      </c>
      <c r="S286">
        <v>0</v>
      </c>
      <c r="T286">
        <v>0</v>
      </c>
      <c r="U286">
        <v>0</v>
      </c>
      <c r="V286">
        <v>0</v>
      </c>
    </row>
    <row r="287" spans="1:22" x14ac:dyDescent="0.2">
      <c r="A287" s="99" t="s">
        <v>2235</v>
      </c>
      <c r="B287" s="103" t="s">
        <v>446</v>
      </c>
      <c r="C287" s="104" t="s">
        <v>19</v>
      </c>
      <c r="D287" s="104" t="s">
        <v>2895</v>
      </c>
      <c r="E287" s="104" t="s">
        <v>230</v>
      </c>
      <c r="F287" s="105">
        <f>VLOOKUP(A287,'Original vs Adjsuted Budget'!$B$2:$H$1100,7,FALSE)</f>
        <v>0</v>
      </c>
      <c r="G287" s="105">
        <f>VLOOKUP($A287,'[14]2014 TB'!$A$1:$H$1482,4,FALSE)</f>
        <v>0</v>
      </c>
      <c r="H287" s="105">
        <f>VLOOKUP($A287,'[14]2014 TB'!$A$1:$H$1482,5,FALSE)</f>
        <v>0</v>
      </c>
      <c r="I287" s="105">
        <f>VLOOKUP($A287,'[14]2014 TB'!$A$1:$H$1482,6,FALSE)</f>
        <v>0</v>
      </c>
      <c r="J287" s="106">
        <f t="shared" si="12"/>
        <v>0</v>
      </c>
      <c r="K287" s="107"/>
      <c r="M287" t="s">
        <v>2235</v>
      </c>
      <c r="N287" t="s">
        <v>446</v>
      </c>
      <c r="O287" t="s">
        <v>19</v>
      </c>
      <c r="P287" t="s">
        <v>2895</v>
      </c>
      <c r="Q287" t="s">
        <v>230</v>
      </c>
      <c r="R287">
        <v>0</v>
      </c>
      <c r="S287">
        <v>0</v>
      </c>
      <c r="T287">
        <v>0</v>
      </c>
      <c r="U287">
        <v>0</v>
      </c>
      <c r="V287">
        <v>0</v>
      </c>
    </row>
    <row r="288" spans="1:22" x14ac:dyDescent="0.2">
      <c r="A288" s="99" t="s">
        <v>2263</v>
      </c>
      <c r="B288" s="103" t="s">
        <v>450</v>
      </c>
      <c r="C288" s="104" t="s">
        <v>19</v>
      </c>
      <c r="D288" s="104" t="s">
        <v>2895</v>
      </c>
      <c r="E288" s="104" t="s">
        <v>230</v>
      </c>
      <c r="F288" s="105">
        <f>VLOOKUP(A288,'Original vs Adjsuted Budget'!$B$2:$H$1100,7,FALSE)</f>
        <v>0</v>
      </c>
      <c r="G288" s="105">
        <f>VLOOKUP($A288,'[14]2014 TB'!$A$1:$H$1482,4,FALSE)</f>
        <v>0</v>
      </c>
      <c r="H288" s="105">
        <f>VLOOKUP($A288,'[14]2014 TB'!$A$1:$H$1482,5,FALSE)</f>
        <v>0</v>
      </c>
      <c r="I288" s="105">
        <f>VLOOKUP($A288,'[14]2014 TB'!$A$1:$H$1482,6,FALSE)</f>
        <v>0</v>
      </c>
      <c r="J288" s="106">
        <f t="shared" si="12"/>
        <v>0</v>
      </c>
      <c r="K288" s="107"/>
      <c r="M288" t="s">
        <v>2263</v>
      </c>
      <c r="N288" t="s">
        <v>450</v>
      </c>
      <c r="O288" t="s">
        <v>19</v>
      </c>
      <c r="P288" t="s">
        <v>2895</v>
      </c>
      <c r="Q288" t="s">
        <v>230</v>
      </c>
      <c r="R288">
        <v>0</v>
      </c>
      <c r="S288">
        <v>0</v>
      </c>
      <c r="T288">
        <v>0</v>
      </c>
      <c r="U288">
        <v>0</v>
      </c>
      <c r="V288">
        <v>0</v>
      </c>
    </row>
    <row r="289" spans="1:22" x14ac:dyDescent="0.2">
      <c r="A289" s="99" t="s">
        <v>2291</v>
      </c>
      <c r="B289" s="103" t="s">
        <v>452</v>
      </c>
      <c r="C289" s="104" t="s">
        <v>19</v>
      </c>
      <c r="D289" s="104" t="s">
        <v>490</v>
      </c>
      <c r="E289" s="104" t="s">
        <v>2292</v>
      </c>
      <c r="F289" s="105">
        <f>VLOOKUP(A289,'Original vs Adjsuted Budget'!$B$2:$H$1100,7,FALSE)</f>
        <v>0</v>
      </c>
      <c r="G289" s="105">
        <f>VLOOKUP($A289,'[14]2014 TB'!$A$1:$H$1482,4,FALSE)</f>
        <v>0</v>
      </c>
      <c r="H289" s="105">
        <f>VLOOKUP($A289,'[14]2014 TB'!$A$1:$H$1482,5,FALSE)</f>
        <v>0</v>
      </c>
      <c r="I289" s="105">
        <f>VLOOKUP($A289,'[14]2014 TB'!$A$1:$H$1482,6,FALSE)</f>
        <v>0</v>
      </c>
      <c r="J289" s="106">
        <f t="shared" si="12"/>
        <v>0</v>
      </c>
      <c r="K289" s="107"/>
      <c r="M289" t="s">
        <v>2291</v>
      </c>
      <c r="N289" t="s">
        <v>452</v>
      </c>
      <c r="O289" t="s">
        <v>19</v>
      </c>
      <c r="P289" t="s">
        <v>490</v>
      </c>
      <c r="Q289" t="s">
        <v>2292</v>
      </c>
      <c r="R289">
        <v>0</v>
      </c>
      <c r="S289">
        <v>0</v>
      </c>
      <c r="T289">
        <v>0</v>
      </c>
      <c r="U289">
        <v>0</v>
      </c>
      <c r="V289">
        <v>0</v>
      </c>
    </row>
    <row r="290" spans="1:22" x14ac:dyDescent="0.2">
      <c r="A290" s="99" t="s">
        <v>2293</v>
      </c>
      <c r="B290" s="103" t="s">
        <v>452</v>
      </c>
      <c r="C290" s="104" t="s">
        <v>19</v>
      </c>
      <c r="D290" s="104" t="s">
        <v>492</v>
      </c>
      <c r="E290" s="104" t="s">
        <v>2294</v>
      </c>
      <c r="F290" s="105">
        <f>VLOOKUP(A290,'Original vs Adjsuted Budget'!$B$2:$H$1100,7,FALSE)</f>
        <v>0</v>
      </c>
      <c r="G290" s="105">
        <f>VLOOKUP($A290,'[14]2014 TB'!$A$1:$H$1482,4,FALSE)</f>
        <v>0</v>
      </c>
      <c r="H290" s="105">
        <f>VLOOKUP($A290,'[14]2014 TB'!$A$1:$H$1482,5,FALSE)</f>
        <v>0</v>
      </c>
      <c r="I290" s="105">
        <f>VLOOKUP($A290,'[14]2014 TB'!$A$1:$H$1482,6,FALSE)</f>
        <v>0</v>
      </c>
      <c r="J290" s="106">
        <f t="shared" si="12"/>
        <v>0</v>
      </c>
      <c r="K290" s="107"/>
      <c r="M290" t="s">
        <v>2293</v>
      </c>
      <c r="N290" t="s">
        <v>452</v>
      </c>
      <c r="O290" t="s">
        <v>19</v>
      </c>
      <c r="P290" t="s">
        <v>492</v>
      </c>
      <c r="Q290" t="s">
        <v>2294</v>
      </c>
      <c r="R290">
        <v>0</v>
      </c>
      <c r="S290">
        <v>0</v>
      </c>
      <c r="T290">
        <v>0</v>
      </c>
      <c r="U290">
        <v>0</v>
      </c>
      <c r="V290">
        <v>0</v>
      </c>
    </row>
    <row r="291" spans="1:22" x14ac:dyDescent="0.2">
      <c r="A291" s="99" t="s">
        <v>2342</v>
      </c>
      <c r="B291" s="103" t="s">
        <v>454</v>
      </c>
      <c r="C291" s="104" t="s">
        <v>19</v>
      </c>
      <c r="D291" s="104" t="s">
        <v>2895</v>
      </c>
      <c r="E291" s="104" t="s">
        <v>230</v>
      </c>
      <c r="F291" s="105">
        <f>VLOOKUP(A291,'Original vs Adjsuted Budget'!$B$2:$H$1100,7,FALSE)</f>
        <v>0</v>
      </c>
      <c r="G291" s="105">
        <f>VLOOKUP($A291,'[14]2014 TB'!$A$1:$H$1482,4,FALSE)</f>
        <v>0</v>
      </c>
      <c r="H291" s="105">
        <f>VLOOKUP($A291,'[14]2014 TB'!$A$1:$H$1482,5,FALSE)</f>
        <v>0</v>
      </c>
      <c r="I291" s="105">
        <f>VLOOKUP($A291,'[14]2014 TB'!$A$1:$H$1482,6,FALSE)</f>
        <v>0</v>
      </c>
      <c r="J291" s="106">
        <f t="shared" si="12"/>
        <v>0</v>
      </c>
      <c r="K291" s="107"/>
      <c r="M291" t="s">
        <v>2342</v>
      </c>
      <c r="N291" t="s">
        <v>454</v>
      </c>
      <c r="O291" t="s">
        <v>19</v>
      </c>
      <c r="P291" t="s">
        <v>2895</v>
      </c>
      <c r="Q291" t="s">
        <v>230</v>
      </c>
      <c r="R291">
        <v>0</v>
      </c>
      <c r="S291">
        <v>0</v>
      </c>
      <c r="T291">
        <v>0</v>
      </c>
      <c r="U291">
        <v>0</v>
      </c>
      <c r="V291">
        <v>0</v>
      </c>
    </row>
    <row r="292" spans="1:22" x14ac:dyDescent="0.2">
      <c r="A292" s="99" t="s">
        <v>2358</v>
      </c>
      <c r="B292" s="103" t="s">
        <v>8</v>
      </c>
      <c r="C292" s="104" t="s">
        <v>19</v>
      </c>
      <c r="D292" s="104" t="s">
        <v>2895</v>
      </c>
      <c r="E292" s="104" t="s">
        <v>230</v>
      </c>
      <c r="F292" s="105">
        <f>VLOOKUP(A292,'Original vs Adjsuted Budget'!$B$2:$H$1100,7,FALSE)</f>
        <v>0</v>
      </c>
      <c r="G292" s="105">
        <f>VLOOKUP($A292,'[14]2014 TB'!$A$1:$H$1482,4,FALSE)</f>
        <v>0</v>
      </c>
      <c r="H292" s="105">
        <f>VLOOKUP($A292,'[14]2014 TB'!$A$1:$H$1482,5,FALSE)</f>
        <v>0</v>
      </c>
      <c r="I292" s="105">
        <f>VLOOKUP($A292,'[14]2014 TB'!$A$1:$H$1482,6,FALSE)</f>
        <v>0</v>
      </c>
      <c r="J292" s="106">
        <f t="shared" si="12"/>
        <v>0</v>
      </c>
      <c r="K292" s="107"/>
      <c r="M292" t="s">
        <v>2358</v>
      </c>
      <c r="N292" t="s">
        <v>8</v>
      </c>
      <c r="O292" t="s">
        <v>19</v>
      </c>
      <c r="P292" t="s">
        <v>2895</v>
      </c>
      <c r="Q292" t="s">
        <v>230</v>
      </c>
      <c r="R292">
        <v>0</v>
      </c>
      <c r="S292">
        <v>0</v>
      </c>
      <c r="T292">
        <v>0</v>
      </c>
      <c r="U292">
        <v>0</v>
      </c>
      <c r="V292">
        <v>0</v>
      </c>
    </row>
    <row r="293" spans="1:22" x14ac:dyDescent="0.2">
      <c r="A293" s="99" t="s">
        <v>2403</v>
      </c>
      <c r="B293" s="103" t="s">
        <v>18</v>
      </c>
      <c r="C293" s="104" t="s">
        <v>19</v>
      </c>
      <c r="D293" s="104" t="s">
        <v>2895</v>
      </c>
      <c r="E293" s="104" t="s">
        <v>230</v>
      </c>
      <c r="F293" s="105">
        <f>VLOOKUP(A293,'Original vs Adjsuted Budget'!$B$2:$H$1100,7,FALSE)</f>
        <v>0</v>
      </c>
      <c r="G293" s="105">
        <f>VLOOKUP($A293,'[14]2014 TB'!$A$1:$H$1482,4,FALSE)</f>
        <v>0</v>
      </c>
      <c r="H293" s="105">
        <f>VLOOKUP($A293,'[14]2014 TB'!$A$1:$H$1482,5,FALSE)</f>
        <v>0</v>
      </c>
      <c r="I293" s="105">
        <f>VLOOKUP($A293,'[14]2014 TB'!$A$1:$H$1482,6,FALSE)</f>
        <v>0</v>
      </c>
      <c r="J293" s="106">
        <f t="shared" si="12"/>
        <v>0</v>
      </c>
      <c r="K293" s="107"/>
      <c r="M293" t="s">
        <v>2403</v>
      </c>
      <c r="N293" t="s">
        <v>18</v>
      </c>
      <c r="O293" t="s">
        <v>19</v>
      </c>
      <c r="P293" t="s">
        <v>2895</v>
      </c>
      <c r="Q293" t="s">
        <v>230</v>
      </c>
      <c r="R293">
        <v>0</v>
      </c>
      <c r="S293">
        <v>0</v>
      </c>
      <c r="T293">
        <v>0</v>
      </c>
      <c r="U293">
        <v>0</v>
      </c>
      <c r="V293">
        <v>0</v>
      </c>
    </row>
    <row r="294" spans="1:22" x14ac:dyDescent="0.2">
      <c r="A294" s="99" t="s">
        <v>2424</v>
      </c>
      <c r="B294" s="103" t="s">
        <v>459</v>
      </c>
      <c r="C294" s="104" t="s">
        <v>19</v>
      </c>
      <c r="D294" s="104" t="s">
        <v>2895</v>
      </c>
      <c r="E294" s="104" t="s">
        <v>230</v>
      </c>
      <c r="F294" s="105">
        <f>VLOOKUP(A294,'Original vs Adjsuted Budget'!$B$2:$H$1100,7,FALSE)</f>
        <v>0</v>
      </c>
      <c r="G294" s="105">
        <f>VLOOKUP($A294,'[14]2014 TB'!$A$1:$H$1482,4,FALSE)</f>
        <v>0</v>
      </c>
      <c r="H294" s="105">
        <f>VLOOKUP($A294,'[14]2014 TB'!$A$1:$H$1482,5,FALSE)</f>
        <v>0</v>
      </c>
      <c r="I294" s="105">
        <f>VLOOKUP($A294,'[14]2014 TB'!$A$1:$H$1482,6,FALSE)</f>
        <v>0</v>
      </c>
      <c r="J294" s="106">
        <f t="shared" si="12"/>
        <v>0</v>
      </c>
      <c r="K294" s="107"/>
      <c r="M294" t="s">
        <v>2424</v>
      </c>
      <c r="N294" t="s">
        <v>459</v>
      </c>
      <c r="O294" t="s">
        <v>19</v>
      </c>
      <c r="P294" t="s">
        <v>2895</v>
      </c>
      <c r="Q294" t="s">
        <v>230</v>
      </c>
      <c r="R294">
        <v>0</v>
      </c>
      <c r="S294">
        <v>0</v>
      </c>
      <c r="T294">
        <v>0</v>
      </c>
      <c r="U294">
        <v>0</v>
      </c>
      <c r="V294">
        <v>0</v>
      </c>
    </row>
    <row r="295" spans="1:22" x14ac:dyDescent="0.2">
      <c r="A295" s="99" t="s">
        <v>2455</v>
      </c>
      <c r="B295" s="103" t="s">
        <v>461</v>
      </c>
      <c r="C295" s="104" t="s">
        <v>19</v>
      </c>
      <c r="D295" s="104" t="s">
        <v>2895</v>
      </c>
      <c r="E295" s="104" t="s">
        <v>230</v>
      </c>
      <c r="F295" s="105">
        <f>VLOOKUP(A295,'Original vs Adjsuted Budget'!$B$2:$H$1100,7,FALSE)</f>
        <v>0</v>
      </c>
      <c r="G295" s="105">
        <f>VLOOKUP($A295,'[14]2014 TB'!$A$1:$H$1482,4,FALSE)</f>
        <v>0</v>
      </c>
      <c r="H295" s="105">
        <f>VLOOKUP($A295,'[14]2014 TB'!$A$1:$H$1482,5,FALSE)</f>
        <v>0</v>
      </c>
      <c r="I295" s="105">
        <f>VLOOKUP($A295,'[14]2014 TB'!$A$1:$H$1482,6,FALSE)</f>
        <v>0</v>
      </c>
      <c r="J295" s="106">
        <f t="shared" si="12"/>
        <v>0</v>
      </c>
      <c r="K295" s="107"/>
      <c r="M295" t="s">
        <v>2455</v>
      </c>
      <c r="N295" t="s">
        <v>461</v>
      </c>
      <c r="O295" t="s">
        <v>19</v>
      </c>
      <c r="P295" t="s">
        <v>2895</v>
      </c>
      <c r="Q295" t="s">
        <v>230</v>
      </c>
      <c r="R295">
        <v>0</v>
      </c>
      <c r="S295">
        <v>0</v>
      </c>
      <c r="T295">
        <v>0</v>
      </c>
      <c r="U295">
        <v>0</v>
      </c>
      <c r="V295">
        <v>0</v>
      </c>
    </row>
    <row r="296" spans="1:22" x14ac:dyDescent="0.2">
      <c r="A296" s="99" t="s">
        <v>2491</v>
      </c>
      <c r="B296" s="103" t="s">
        <v>463</v>
      </c>
      <c r="C296" s="104" t="s">
        <v>19</v>
      </c>
      <c r="D296" s="104" t="s">
        <v>2895</v>
      </c>
      <c r="E296" s="104" t="s">
        <v>230</v>
      </c>
      <c r="F296" s="105">
        <f>VLOOKUP(A296,'Original vs Adjsuted Budget'!$B$2:$H$1100,7,FALSE)</f>
        <v>0</v>
      </c>
      <c r="G296" s="105">
        <f>VLOOKUP($A296,'[14]2014 TB'!$A$1:$H$1482,4,FALSE)</f>
        <v>0</v>
      </c>
      <c r="H296" s="105">
        <f>VLOOKUP($A296,'[14]2014 TB'!$A$1:$H$1482,5,FALSE)</f>
        <v>0</v>
      </c>
      <c r="I296" s="105">
        <f>VLOOKUP($A296,'[14]2014 TB'!$A$1:$H$1482,6,FALSE)</f>
        <v>0</v>
      </c>
      <c r="J296" s="106">
        <f t="shared" si="12"/>
        <v>0</v>
      </c>
      <c r="K296" s="107"/>
      <c r="M296" t="s">
        <v>2491</v>
      </c>
      <c r="N296" t="s">
        <v>463</v>
      </c>
      <c r="O296" t="s">
        <v>19</v>
      </c>
      <c r="P296" t="s">
        <v>2895</v>
      </c>
      <c r="Q296" t="s">
        <v>230</v>
      </c>
      <c r="R296">
        <v>0</v>
      </c>
      <c r="S296">
        <v>0</v>
      </c>
      <c r="T296">
        <v>0</v>
      </c>
      <c r="U296">
        <v>0</v>
      </c>
      <c r="V296">
        <v>0</v>
      </c>
    </row>
    <row r="297" spans="1:22" ht="15" thickBot="1" x14ac:dyDescent="0.25">
      <c r="A297" s="99"/>
      <c r="B297" s="154" t="s">
        <v>3138</v>
      </c>
      <c r="C297" s="155"/>
      <c r="D297" s="155"/>
      <c r="E297" s="155"/>
      <c r="F297" s="108">
        <f>SUM(F270:F296)</f>
        <v>0</v>
      </c>
      <c r="G297" s="108">
        <f>SUM(G270:G296)</f>
        <v>0</v>
      </c>
      <c r="H297" s="108">
        <f>SUM(H270:H296)</f>
        <v>0</v>
      </c>
      <c r="I297" s="108">
        <f>SUM(I270:I296)</f>
        <v>0</v>
      </c>
      <c r="J297" s="108">
        <f>SUM(J270:J296)</f>
        <v>0</v>
      </c>
      <c r="K297" s="107"/>
      <c r="N297" t="s">
        <v>3138</v>
      </c>
      <c r="R297">
        <v>0</v>
      </c>
      <c r="S297">
        <v>0</v>
      </c>
      <c r="T297">
        <v>0</v>
      </c>
      <c r="U297">
        <v>0</v>
      </c>
      <c r="V297">
        <v>0</v>
      </c>
    </row>
    <row r="298" spans="1:22" ht="15" thickTop="1" x14ac:dyDescent="0.2">
      <c r="A298" s="99"/>
      <c r="B298" s="103"/>
      <c r="C298" s="104"/>
      <c r="D298" s="104"/>
      <c r="E298" s="104"/>
      <c r="F298" s="105"/>
      <c r="G298" s="105"/>
      <c r="H298" s="105"/>
      <c r="I298" s="105"/>
      <c r="J298" s="106"/>
      <c r="K298" s="107"/>
    </row>
    <row r="299" spans="1:22" x14ac:dyDescent="0.2">
      <c r="A299" s="99" t="s">
        <v>855</v>
      </c>
      <c r="B299" s="103" t="s">
        <v>4</v>
      </c>
      <c r="C299" s="104" t="s">
        <v>2836</v>
      </c>
      <c r="D299" s="104" t="s">
        <v>2895</v>
      </c>
      <c r="E299" s="104" t="s">
        <v>2900</v>
      </c>
      <c r="F299" s="105">
        <f>VLOOKUP(A299,'Original vs Adjsuted Budget'!$B$2:$H$1100,7,FALSE)</f>
        <v>331280</v>
      </c>
      <c r="G299" s="105">
        <f>VLOOKUP($A299,'[14]2014 TB'!$A$1:$H$1482,4,FALSE)</f>
        <v>0</v>
      </c>
      <c r="H299" s="105">
        <f>VLOOKUP($A299,'[14]2014 TB'!$A$1:$H$1482,5,FALSE)</f>
        <v>219770.4</v>
      </c>
      <c r="I299" s="105">
        <f>VLOOKUP($A299,'[14]2014 TB'!$A$1:$H$1482,6,FALSE)</f>
        <v>0</v>
      </c>
      <c r="J299" s="106">
        <f t="shared" ref="J299" si="13">H299+I299</f>
        <v>219770.4</v>
      </c>
      <c r="K299" s="107"/>
      <c r="M299" t="s">
        <v>855</v>
      </c>
      <c r="N299" t="s">
        <v>4</v>
      </c>
      <c r="O299" t="s">
        <v>2836</v>
      </c>
      <c r="P299" t="s">
        <v>2895</v>
      </c>
      <c r="Q299" t="s">
        <v>2900</v>
      </c>
      <c r="R299">
        <v>0</v>
      </c>
      <c r="S299">
        <v>0</v>
      </c>
      <c r="T299">
        <v>164000</v>
      </c>
      <c r="U299">
        <v>0</v>
      </c>
      <c r="V299">
        <v>164000</v>
      </c>
    </row>
    <row r="300" spans="1:22" ht="15" thickBot="1" x14ac:dyDescent="0.25">
      <c r="A300" s="99"/>
      <c r="B300" s="154" t="s">
        <v>3139</v>
      </c>
      <c r="C300" s="155"/>
      <c r="D300" s="155"/>
      <c r="E300" s="155"/>
      <c r="F300" s="108">
        <f>F299</f>
        <v>331280</v>
      </c>
      <c r="G300" s="108">
        <f>G299</f>
        <v>0</v>
      </c>
      <c r="H300" s="108">
        <f>H299</f>
        <v>219770.4</v>
      </c>
      <c r="I300" s="108">
        <f>I299</f>
        <v>0</v>
      </c>
      <c r="J300" s="108">
        <f>J299</f>
        <v>219770.4</v>
      </c>
      <c r="K300" s="107"/>
      <c r="N300" t="s">
        <v>3139</v>
      </c>
      <c r="R300">
        <v>0</v>
      </c>
      <c r="S300">
        <v>0</v>
      </c>
      <c r="T300">
        <v>164000</v>
      </c>
      <c r="U300">
        <v>0</v>
      </c>
      <c r="V300">
        <v>164000</v>
      </c>
    </row>
    <row r="301" spans="1:22" ht="15" thickTop="1" x14ac:dyDescent="0.2">
      <c r="A301" s="99"/>
      <c r="B301" s="103"/>
      <c r="C301" s="104"/>
      <c r="D301" s="104"/>
      <c r="E301" s="104"/>
      <c r="F301" s="105"/>
      <c r="G301" s="105"/>
      <c r="H301" s="105"/>
      <c r="I301" s="105"/>
      <c r="J301" s="106"/>
      <c r="K301" s="107"/>
    </row>
    <row r="302" spans="1:22" x14ac:dyDescent="0.2">
      <c r="A302" s="99" t="s">
        <v>856</v>
      </c>
      <c r="B302" s="103" t="s">
        <v>4</v>
      </c>
      <c r="C302" s="104" t="s">
        <v>20</v>
      </c>
      <c r="D302" s="104" t="s">
        <v>2895</v>
      </c>
      <c r="E302" s="104" t="s">
        <v>231</v>
      </c>
      <c r="F302" s="105">
        <f>VLOOKUP(A302,'Original vs Adjsuted Budget'!$B$2:$H$1100,7,FALSE)</f>
        <v>80101.08</v>
      </c>
      <c r="G302" s="105">
        <v>85650</v>
      </c>
      <c r="H302" s="105">
        <f>VLOOKUP($A302,'[14]2014 TB'!$A$1:$H$1482,5,FALSE)</f>
        <v>39654</v>
      </c>
      <c r="I302" s="105">
        <f>VLOOKUP($A302,'[14]2014 TB'!$A$1:$H$1482,6,FALSE)</f>
        <v>0</v>
      </c>
      <c r="J302" s="106">
        <f t="shared" ref="J302:J331" si="14">H302+I302</f>
        <v>39654</v>
      </c>
      <c r="K302" s="107"/>
      <c r="M302" t="s">
        <v>856</v>
      </c>
      <c r="N302" t="s">
        <v>4</v>
      </c>
      <c r="O302" t="s">
        <v>20</v>
      </c>
      <c r="P302" t="s">
        <v>2895</v>
      </c>
      <c r="Q302" t="s">
        <v>231</v>
      </c>
      <c r="R302">
        <v>85650</v>
      </c>
      <c r="S302">
        <v>0</v>
      </c>
      <c r="T302">
        <v>39654</v>
      </c>
      <c r="U302">
        <v>0</v>
      </c>
      <c r="V302">
        <v>39654</v>
      </c>
    </row>
    <row r="303" spans="1:22" x14ac:dyDescent="0.2">
      <c r="A303" s="99" t="s">
        <v>895</v>
      </c>
      <c r="B303" s="103" t="s">
        <v>215</v>
      </c>
      <c r="C303" s="104" t="s">
        <v>20</v>
      </c>
      <c r="D303" s="104" t="s">
        <v>2895</v>
      </c>
      <c r="E303" s="104" t="s">
        <v>231</v>
      </c>
      <c r="F303" s="105">
        <f>VLOOKUP(A303,'Original vs Adjsuted Budget'!$B$2:$H$1100,7,FALSE)</f>
        <v>3023.94</v>
      </c>
      <c r="G303" s="105">
        <v>19400</v>
      </c>
      <c r="H303" s="105">
        <f>VLOOKUP($A303,'[14]2014 TB'!$A$1:$H$1482,5,FALSE)</f>
        <v>1497</v>
      </c>
      <c r="I303" s="105">
        <f>VLOOKUP($A303,'[14]2014 TB'!$A$1:$H$1482,6,FALSE)</f>
        <v>0</v>
      </c>
      <c r="J303" s="106">
        <f t="shared" si="14"/>
        <v>1497</v>
      </c>
      <c r="K303" s="107"/>
      <c r="M303" t="s">
        <v>895</v>
      </c>
      <c r="N303" t="s">
        <v>215</v>
      </c>
      <c r="O303" t="s">
        <v>20</v>
      </c>
      <c r="P303" t="s">
        <v>2895</v>
      </c>
      <c r="Q303" t="s">
        <v>231</v>
      </c>
      <c r="R303">
        <v>19400</v>
      </c>
      <c r="S303">
        <v>0</v>
      </c>
      <c r="T303">
        <v>1497</v>
      </c>
      <c r="U303">
        <v>0</v>
      </c>
      <c r="V303">
        <v>1497</v>
      </c>
    </row>
    <row r="304" spans="1:22" x14ac:dyDescent="0.2">
      <c r="A304" s="99" t="s">
        <v>920</v>
      </c>
      <c r="B304" s="103" t="s">
        <v>218</v>
      </c>
      <c r="C304" s="104" t="s">
        <v>20</v>
      </c>
      <c r="D304" s="104" t="s">
        <v>474</v>
      </c>
      <c r="E304" s="104" t="s">
        <v>1583</v>
      </c>
      <c r="F304" s="105">
        <f>VLOOKUP(A304,'Original vs Adjsuted Budget'!$B$2:$H$1100,7,FALSE)</f>
        <v>0</v>
      </c>
      <c r="G304" s="105">
        <v>20380</v>
      </c>
      <c r="H304" s="105">
        <f>VLOOKUP($A304,'[14]2014 TB'!$A$1:$H$1482,5,FALSE)</f>
        <v>0</v>
      </c>
      <c r="I304" s="105">
        <f>VLOOKUP($A304,'[14]2014 TB'!$A$1:$H$1482,6,FALSE)</f>
        <v>0</v>
      </c>
      <c r="J304" s="106">
        <f t="shared" si="14"/>
        <v>0</v>
      </c>
      <c r="K304" s="107"/>
      <c r="M304" t="s">
        <v>920</v>
      </c>
      <c r="N304" t="s">
        <v>218</v>
      </c>
      <c r="O304" t="s">
        <v>20</v>
      </c>
      <c r="P304" t="s">
        <v>474</v>
      </c>
      <c r="Q304" t="s">
        <v>1583</v>
      </c>
      <c r="R304">
        <v>20380</v>
      </c>
      <c r="S304">
        <v>0</v>
      </c>
      <c r="T304">
        <v>0</v>
      </c>
      <c r="U304">
        <v>0</v>
      </c>
      <c r="V304">
        <v>0</v>
      </c>
    </row>
    <row r="305" spans="1:22" x14ac:dyDescent="0.2">
      <c r="A305" s="99" t="s">
        <v>921</v>
      </c>
      <c r="B305" s="103" t="s">
        <v>218</v>
      </c>
      <c r="C305" s="104" t="s">
        <v>20</v>
      </c>
      <c r="D305" s="104" t="s">
        <v>476</v>
      </c>
      <c r="E305" s="104" t="s">
        <v>2924</v>
      </c>
      <c r="F305" s="105">
        <f>VLOOKUP(A305,'Original vs Adjsuted Budget'!$B$2:$H$1100,7,FALSE)</f>
        <v>264965.03619999997</v>
      </c>
      <c r="G305" s="105">
        <v>214840</v>
      </c>
      <c r="H305" s="105">
        <f>VLOOKUP($A305,'[14]2014 TB'!$A$1:$H$1482,5,FALSE)</f>
        <v>131170.81</v>
      </c>
      <c r="I305" s="105">
        <f>VLOOKUP($A305,'[14]2014 TB'!$A$1:$H$1482,6,FALSE)</f>
        <v>0</v>
      </c>
      <c r="J305" s="106">
        <f t="shared" si="14"/>
        <v>131170.81</v>
      </c>
      <c r="K305" s="107"/>
      <c r="M305" t="s">
        <v>921</v>
      </c>
      <c r="N305" t="s">
        <v>218</v>
      </c>
      <c r="O305" t="s">
        <v>20</v>
      </c>
      <c r="P305" t="s">
        <v>476</v>
      </c>
      <c r="Q305" t="s">
        <v>2924</v>
      </c>
      <c r="R305">
        <v>214840</v>
      </c>
      <c r="S305">
        <v>0</v>
      </c>
      <c r="T305">
        <v>131170.81</v>
      </c>
      <c r="U305">
        <v>0</v>
      </c>
      <c r="V305">
        <v>131170.81</v>
      </c>
    </row>
    <row r="306" spans="1:22" x14ac:dyDescent="0.2">
      <c r="A306" s="99" t="s">
        <v>1857</v>
      </c>
      <c r="B306" s="103" t="s">
        <v>218</v>
      </c>
      <c r="C306" s="104" t="s">
        <v>20</v>
      </c>
      <c r="D306" s="104" t="s">
        <v>478</v>
      </c>
      <c r="E306" s="104" t="s">
        <v>1858</v>
      </c>
      <c r="F306" s="105">
        <f>VLOOKUP(A306,'Original vs Adjsuted Budget'!$B$2:$H$1100,7,FALSE)</f>
        <v>0</v>
      </c>
      <c r="G306" s="105">
        <v>0</v>
      </c>
      <c r="H306" s="105">
        <f>VLOOKUP($A306,'[14]2014 TB'!$A$1:$H$1482,5,FALSE)</f>
        <v>0</v>
      </c>
      <c r="I306" s="105">
        <f>VLOOKUP($A306,'[14]2014 TB'!$A$1:$H$1482,6,FALSE)</f>
        <v>0</v>
      </c>
      <c r="J306" s="106">
        <f t="shared" si="14"/>
        <v>0</v>
      </c>
      <c r="K306" s="107"/>
      <c r="M306" t="s">
        <v>1857</v>
      </c>
      <c r="N306" t="s">
        <v>218</v>
      </c>
      <c r="O306" t="s">
        <v>20</v>
      </c>
      <c r="P306" t="s">
        <v>478</v>
      </c>
      <c r="Q306" t="s">
        <v>1858</v>
      </c>
      <c r="R306">
        <v>0</v>
      </c>
      <c r="S306">
        <v>0</v>
      </c>
      <c r="T306">
        <v>0</v>
      </c>
      <c r="U306">
        <v>0</v>
      </c>
      <c r="V306">
        <v>0</v>
      </c>
    </row>
    <row r="307" spans="1:22" x14ac:dyDescent="0.2">
      <c r="A307" s="99" t="s">
        <v>987</v>
      </c>
      <c r="B307" s="103" t="s">
        <v>426</v>
      </c>
      <c r="C307" s="104" t="s">
        <v>20</v>
      </c>
      <c r="D307" s="104" t="s">
        <v>2895</v>
      </c>
      <c r="E307" s="104" t="s">
        <v>231</v>
      </c>
      <c r="F307" s="105">
        <f>VLOOKUP(A307,'Original vs Adjsuted Budget'!$B$2:$H$1100,7,FALSE)</f>
        <v>11540.664000000001</v>
      </c>
      <c r="G307" s="105">
        <v>27500</v>
      </c>
      <c r="H307" s="105">
        <f>VLOOKUP($A307,'[14]2014 TB'!$A$1:$H$1482,5,FALSE)</f>
        <v>29713.200000000001</v>
      </c>
      <c r="I307" s="105">
        <f>VLOOKUP($A307,'[14]2014 TB'!$A$1:$H$1482,6,FALSE)</f>
        <v>-24000</v>
      </c>
      <c r="J307" s="106">
        <f t="shared" si="14"/>
        <v>5713.2000000000007</v>
      </c>
      <c r="K307" s="107"/>
      <c r="M307" t="s">
        <v>987</v>
      </c>
      <c r="N307" t="s">
        <v>426</v>
      </c>
      <c r="O307" t="s">
        <v>20</v>
      </c>
      <c r="P307" t="s">
        <v>2895</v>
      </c>
      <c r="Q307" t="s">
        <v>231</v>
      </c>
      <c r="R307">
        <v>27500</v>
      </c>
      <c r="S307">
        <v>0</v>
      </c>
      <c r="T307">
        <v>29713.200000000001</v>
      </c>
      <c r="U307">
        <v>-24000</v>
      </c>
      <c r="V307">
        <v>5713.2000000000007</v>
      </c>
    </row>
    <row r="308" spans="1:22" x14ac:dyDescent="0.2">
      <c r="A308" s="99" t="s">
        <v>1008</v>
      </c>
      <c r="B308" s="103" t="s">
        <v>428</v>
      </c>
      <c r="C308" s="104" t="s">
        <v>20</v>
      </c>
      <c r="D308" s="104" t="s">
        <v>2895</v>
      </c>
      <c r="E308" s="104" t="s">
        <v>231</v>
      </c>
      <c r="F308" s="105">
        <f>VLOOKUP(A308,'Original vs Adjsuted Budget'!$B$2:$H$1100,7,FALSE)</f>
        <v>19132.632000000001</v>
      </c>
      <c r="G308" s="105">
        <v>20460</v>
      </c>
      <c r="H308" s="105">
        <f>VLOOKUP($A308,'[14]2014 TB'!$A$1:$H$1482,5,FALSE)</f>
        <v>9471.6</v>
      </c>
      <c r="I308" s="105">
        <f>VLOOKUP($A308,'[14]2014 TB'!$A$1:$H$1482,6,FALSE)</f>
        <v>0</v>
      </c>
      <c r="J308" s="106">
        <f t="shared" si="14"/>
        <v>9471.6</v>
      </c>
      <c r="K308" s="107"/>
      <c r="M308" t="s">
        <v>1008</v>
      </c>
      <c r="N308" t="s">
        <v>428</v>
      </c>
      <c r="O308" t="s">
        <v>20</v>
      </c>
      <c r="P308" t="s">
        <v>2895</v>
      </c>
      <c r="Q308" t="s">
        <v>231</v>
      </c>
      <c r="R308">
        <v>20460</v>
      </c>
      <c r="S308">
        <v>0</v>
      </c>
      <c r="T308">
        <v>9471.6</v>
      </c>
      <c r="U308">
        <v>0</v>
      </c>
      <c r="V308">
        <v>9471.6</v>
      </c>
    </row>
    <row r="309" spans="1:22" x14ac:dyDescent="0.2">
      <c r="A309" s="99" t="s">
        <v>1983</v>
      </c>
      <c r="B309" s="103" t="s">
        <v>430</v>
      </c>
      <c r="C309" s="104" t="s">
        <v>20</v>
      </c>
      <c r="D309" s="104" t="s">
        <v>488</v>
      </c>
      <c r="E309" s="104" t="s">
        <v>2955</v>
      </c>
      <c r="F309" s="105">
        <f>VLOOKUP(A309,'Original vs Adjsuted Budget'!$B$2:$H$1100,7,FALSE)</f>
        <v>0</v>
      </c>
      <c r="G309" s="105">
        <v>0</v>
      </c>
      <c r="H309" s="105">
        <f>VLOOKUP($A309,'[14]2014 TB'!$A$1:$H$1482,5,FALSE)</f>
        <v>0</v>
      </c>
      <c r="I309" s="105">
        <f>VLOOKUP($A309,'[14]2014 TB'!$A$1:$H$1482,6,FALSE)</f>
        <v>0</v>
      </c>
      <c r="J309" s="106">
        <f t="shared" si="14"/>
        <v>0</v>
      </c>
      <c r="K309" s="107"/>
      <c r="M309" t="s">
        <v>1983</v>
      </c>
      <c r="N309" t="s">
        <v>430</v>
      </c>
      <c r="O309" t="s">
        <v>20</v>
      </c>
      <c r="P309" t="s">
        <v>488</v>
      </c>
      <c r="Q309" t="s">
        <v>2955</v>
      </c>
      <c r="R309">
        <v>0</v>
      </c>
      <c r="S309">
        <v>0</v>
      </c>
      <c r="T309">
        <v>0</v>
      </c>
      <c r="U309">
        <v>0</v>
      </c>
      <c r="V309">
        <v>0</v>
      </c>
    </row>
    <row r="310" spans="1:22" x14ac:dyDescent="0.2">
      <c r="A310" s="99" t="s">
        <v>1061</v>
      </c>
      <c r="B310" s="103" t="s">
        <v>432</v>
      </c>
      <c r="C310" s="104" t="s">
        <v>20</v>
      </c>
      <c r="D310" s="104" t="s">
        <v>466</v>
      </c>
      <c r="E310" s="104" t="s">
        <v>1641</v>
      </c>
      <c r="F310" s="105">
        <f>VLOOKUP(A310,'Original vs Adjsuted Budget'!$B$2:$H$1100,7,FALSE)</f>
        <v>30956.904000000002</v>
      </c>
      <c r="G310" s="105">
        <v>33100</v>
      </c>
      <c r="H310" s="105">
        <f>VLOOKUP($A310,'[14]2014 TB'!$A$1:$H$1482,5,FALSE)</f>
        <v>15325.2</v>
      </c>
      <c r="I310" s="105">
        <f>VLOOKUP($A310,'[14]2014 TB'!$A$1:$H$1482,6,FALSE)</f>
        <v>0</v>
      </c>
      <c r="J310" s="106">
        <f t="shared" si="14"/>
        <v>15325.2</v>
      </c>
      <c r="K310" s="107"/>
      <c r="M310" t="s">
        <v>1061</v>
      </c>
      <c r="N310" t="s">
        <v>432</v>
      </c>
      <c r="O310" t="s">
        <v>20</v>
      </c>
      <c r="P310" t="s">
        <v>466</v>
      </c>
      <c r="Q310" t="s">
        <v>1641</v>
      </c>
      <c r="R310">
        <v>33100</v>
      </c>
      <c r="S310">
        <v>0</v>
      </c>
      <c r="T310">
        <v>15325.2</v>
      </c>
      <c r="U310">
        <v>0</v>
      </c>
      <c r="V310">
        <v>15325.2</v>
      </c>
    </row>
    <row r="311" spans="1:22" x14ac:dyDescent="0.2">
      <c r="A311" s="99" t="s">
        <v>2044</v>
      </c>
      <c r="B311" s="103" t="s">
        <v>432</v>
      </c>
      <c r="C311" s="104" t="s">
        <v>20</v>
      </c>
      <c r="D311" s="104" t="s">
        <v>468</v>
      </c>
      <c r="E311" s="104" t="s">
        <v>2045</v>
      </c>
      <c r="F311" s="105">
        <f>VLOOKUP(A311,'Original vs Adjsuted Budget'!$B$2:$H$1100,7,FALSE)</f>
        <v>0</v>
      </c>
      <c r="G311" s="105">
        <v>0</v>
      </c>
      <c r="H311" s="105">
        <f>VLOOKUP($A311,'[14]2014 TB'!$A$1:$H$1482,5,FALSE)</f>
        <v>0</v>
      </c>
      <c r="I311" s="105">
        <f>VLOOKUP($A311,'[14]2014 TB'!$A$1:$H$1482,6,FALSE)</f>
        <v>0</v>
      </c>
      <c r="J311" s="106">
        <f t="shared" si="14"/>
        <v>0</v>
      </c>
      <c r="K311" s="107"/>
      <c r="M311" t="s">
        <v>2044</v>
      </c>
      <c r="N311" t="s">
        <v>432</v>
      </c>
      <c r="O311" t="s">
        <v>20</v>
      </c>
      <c r="P311" t="s">
        <v>468</v>
      </c>
      <c r="Q311" t="s">
        <v>2045</v>
      </c>
      <c r="R311">
        <v>0</v>
      </c>
      <c r="S311">
        <v>0</v>
      </c>
      <c r="T311">
        <v>0</v>
      </c>
      <c r="U311">
        <v>0</v>
      </c>
      <c r="V311">
        <v>0</v>
      </c>
    </row>
    <row r="312" spans="1:22" x14ac:dyDescent="0.2">
      <c r="A312" s="99" t="s">
        <v>1642</v>
      </c>
      <c r="B312" s="103" t="s">
        <v>432</v>
      </c>
      <c r="C312" s="104" t="s">
        <v>20</v>
      </c>
      <c r="D312" s="104" t="s">
        <v>470</v>
      </c>
      <c r="E312" s="104" t="s">
        <v>1643</v>
      </c>
      <c r="F312" s="105">
        <f>VLOOKUP(A312,'Original vs Adjsuted Budget'!$B$2:$H$1100,7,FALSE)</f>
        <v>4460.16</v>
      </c>
      <c r="G312" s="105">
        <v>0</v>
      </c>
      <c r="H312" s="105">
        <f>VLOOKUP($A312,'[14]2014 TB'!$A$1:$H$1482,5,FALSE)</f>
        <v>2208</v>
      </c>
      <c r="I312" s="105">
        <f>VLOOKUP($A312,'[14]2014 TB'!$A$1:$H$1482,6,FALSE)</f>
        <v>0</v>
      </c>
      <c r="J312" s="106">
        <f t="shared" si="14"/>
        <v>2208</v>
      </c>
      <c r="K312" s="107"/>
      <c r="M312" t="s">
        <v>1642</v>
      </c>
      <c r="N312" t="s">
        <v>432</v>
      </c>
      <c r="O312" t="s">
        <v>20</v>
      </c>
      <c r="P312" t="s">
        <v>470</v>
      </c>
      <c r="Q312" t="s">
        <v>1643</v>
      </c>
      <c r="R312">
        <v>0</v>
      </c>
      <c r="S312">
        <v>0</v>
      </c>
      <c r="T312">
        <v>2208</v>
      </c>
      <c r="U312">
        <v>0</v>
      </c>
      <c r="V312">
        <v>2208</v>
      </c>
    </row>
    <row r="313" spans="1:22" x14ac:dyDescent="0.2">
      <c r="A313" s="99" t="s">
        <v>1062</v>
      </c>
      <c r="B313" s="103" t="s">
        <v>432</v>
      </c>
      <c r="C313" s="104" t="s">
        <v>20</v>
      </c>
      <c r="D313" s="104" t="s">
        <v>472</v>
      </c>
      <c r="E313" s="104" t="s">
        <v>1644</v>
      </c>
      <c r="F313" s="105">
        <f>VLOOKUP(A313,'Original vs Adjsuted Budget'!$B$2:$H$1100,7,FALSE)</f>
        <v>107663.17199999999</v>
      </c>
      <c r="G313" s="105">
        <v>121250</v>
      </c>
      <c r="H313" s="105">
        <f>VLOOKUP($A313,'[14]2014 TB'!$A$1:$H$1482,5,FALSE)</f>
        <v>53298.6</v>
      </c>
      <c r="I313" s="105">
        <f>VLOOKUP($A313,'[14]2014 TB'!$A$1:$H$1482,6,FALSE)</f>
        <v>0</v>
      </c>
      <c r="J313" s="106">
        <f t="shared" si="14"/>
        <v>53298.6</v>
      </c>
      <c r="K313" s="107"/>
      <c r="M313" t="s">
        <v>1062</v>
      </c>
      <c r="N313" t="s">
        <v>432</v>
      </c>
      <c r="O313" t="s">
        <v>20</v>
      </c>
      <c r="P313" t="s">
        <v>472</v>
      </c>
      <c r="Q313" t="s">
        <v>1644</v>
      </c>
      <c r="R313">
        <v>121250</v>
      </c>
      <c r="S313">
        <v>0</v>
      </c>
      <c r="T313">
        <v>53298.6</v>
      </c>
      <c r="U313">
        <v>0</v>
      </c>
      <c r="V313">
        <v>53298.6</v>
      </c>
    </row>
    <row r="314" spans="1:22" x14ac:dyDescent="0.2">
      <c r="A314" s="99" t="s">
        <v>1127</v>
      </c>
      <c r="B314" s="103" t="s">
        <v>434</v>
      </c>
      <c r="C314" s="104" t="s">
        <v>20</v>
      </c>
      <c r="D314" s="104" t="s">
        <v>2895</v>
      </c>
      <c r="E314" s="104" t="s">
        <v>231</v>
      </c>
      <c r="F314" s="105">
        <f>VLOOKUP(A314,'Original vs Adjsuted Budget'!$B$2:$H$1100,7,FALSE)</f>
        <v>95874.04800000001</v>
      </c>
      <c r="G314" s="105">
        <v>95720</v>
      </c>
      <c r="H314" s="105">
        <f>VLOOKUP($A314,'[14]2014 TB'!$A$1:$H$1482,5,FALSE)</f>
        <v>47462.400000000001</v>
      </c>
      <c r="I314" s="105">
        <f>VLOOKUP($A314,'[14]2014 TB'!$A$1:$H$1482,6,FALSE)</f>
        <v>0</v>
      </c>
      <c r="J314" s="106">
        <f t="shared" si="14"/>
        <v>47462.400000000001</v>
      </c>
      <c r="K314" s="107"/>
      <c r="M314" t="s">
        <v>1127</v>
      </c>
      <c r="N314" t="s">
        <v>434</v>
      </c>
      <c r="O314" t="s">
        <v>20</v>
      </c>
      <c r="P314" t="s">
        <v>2895</v>
      </c>
      <c r="Q314" t="s">
        <v>231</v>
      </c>
      <c r="R314">
        <v>95720</v>
      </c>
      <c r="S314">
        <v>0</v>
      </c>
      <c r="T314">
        <v>47462.400000000001</v>
      </c>
      <c r="U314">
        <v>0</v>
      </c>
      <c r="V314">
        <v>47462.400000000001</v>
      </c>
    </row>
    <row r="315" spans="1:22" x14ac:dyDescent="0.2">
      <c r="A315" s="99" t="s">
        <v>1142</v>
      </c>
      <c r="B315" s="103" t="s">
        <v>436</v>
      </c>
      <c r="C315" s="104" t="s">
        <v>20</v>
      </c>
      <c r="D315" s="104" t="s">
        <v>2895</v>
      </c>
      <c r="E315" s="104" t="s">
        <v>231</v>
      </c>
      <c r="F315" s="105">
        <f>VLOOKUP(A315,'Original vs Adjsuted Budget'!$B$2:$H$1100,7,FALSE)</f>
        <v>57063.383999999998</v>
      </c>
      <c r="G315" s="105">
        <v>61020</v>
      </c>
      <c r="H315" s="105">
        <f>VLOOKUP($A315,'[14]2014 TB'!$A$1:$H$1482,5,FALSE)</f>
        <v>28249.200000000001</v>
      </c>
      <c r="I315" s="105">
        <f>VLOOKUP($A315,'[14]2014 TB'!$A$1:$H$1482,6,FALSE)</f>
        <v>0</v>
      </c>
      <c r="J315" s="106">
        <f t="shared" si="14"/>
        <v>28249.200000000001</v>
      </c>
      <c r="K315" s="107"/>
      <c r="M315" t="s">
        <v>1142</v>
      </c>
      <c r="N315" t="s">
        <v>436</v>
      </c>
      <c r="O315" t="s">
        <v>20</v>
      </c>
      <c r="P315" t="s">
        <v>2895</v>
      </c>
      <c r="Q315" t="s">
        <v>231</v>
      </c>
      <c r="R315">
        <v>61020</v>
      </c>
      <c r="S315">
        <v>0</v>
      </c>
      <c r="T315">
        <v>28249.200000000001</v>
      </c>
      <c r="U315">
        <v>0</v>
      </c>
      <c r="V315">
        <v>28249.200000000001</v>
      </c>
    </row>
    <row r="316" spans="1:22" x14ac:dyDescent="0.2">
      <c r="A316" s="99" t="s">
        <v>2143</v>
      </c>
      <c r="B316" s="103" t="s">
        <v>438</v>
      </c>
      <c r="C316" s="104" t="s">
        <v>20</v>
      </c>
      <c r="D316" s="104" t="s">
        <v>2895</v>
      </c>
      <c r="E316" s="104" t="s">
        <v>231</v>
      </c>
      <c r="F316" s="105">
        <f>VLOOKUP(A316,'Original vs Adjsuted Budget'!$B$2:$H$1100,7,FALSE)</f>
        <v>0</v>
      </c>
      <c r="G316" s="105">
        <v>0</v>
      </c>
      <c r="H316" s="105">
        <f>VLOOKUP($A316,'[14]2014 TB'!$A$1:$H$1482,5,FALSE)</f>
        <v>0</v>
      </c>
      <c r="I316" s="105">
        <f>VLOOKUP($A316,'[14]2014 TB'!$A$1:$H$1482,6,FALSE)</f>
        <v>0</v>
      </c>
      <c r="J316" s="106">
        <f t="shared" si="14"/>
        <v>0</v>
      </c>
      <c r="K316" s="107"/>
      <c r="M316" t="s">
        <v>2143</v>
      </c>
      <c r="N316" t="s">
        <v>438</v>
      </c>
      <c r="O316" t="s">
        <v>20</v>
      </c>
      <c r="P316" t="s">
        <v>2895</v>
      </c>
      <c r="Q316" t="s">
        <v>231</v>
      </c>
      <c r="R316">
        <v>0</v>
      </c>
      <c r="S316">
        <v>0</v>
      </c>
      <c r="T316">
        <v>0</v>
      </c>
      <c r="U316">
        <v>0</v>
      </c>
      <c r="V316">
        <v>0</v>
      </c>
    </row>
    <row r="317" spans="1:22" x14ac:dyDescent="0.2">
      <c r="A317" s="99" t="s">
        <v>1185</v>
      </c>
      <c r="B317" s="103" t="s">
        <v>442</v>
      </c>
      <c r="C317" s="104" t="s">
        <v>20</v>
      </c>
      <c r="D317" s="104" t="s">
        <v>480</v>
      </c>
      <c r="E317" s="104" t="s">
        <v>1693</v>
      </c>
      <c r="F317" s="105">
        <f>VLOOKUP(A317,'Original vs Adjsuted Budget'!$B$2:$H$1100,7,FALSE)</f>
        <v>0</v>
      </c>
      <c r="G317" s="105">
        <v>33100</v>
      </c>
      <c r="H317" s="105">
        <f>VLOOKUP($A317,'[14]2014 TB'!$A$1:$H$1482,5,FALSE)</f>
        <v>0</v>
      </c>
      <c r="I317" s="105">
        <f>VLOOKUP($A317,'[14]2014 TB'!$A$1:$H$1482,6,FALSE)</f>
        <v>0</v>
      </c>
      <c r="J317" s="106">
        <f t="shared" si="14"/>
        <v>0</v>
      </c>
      <c r="K317" s="107"/>
      <c r="M317" t="s">
        <v>1185</v>
      </c>
      <c r="N317" t="s">
        <v>442</v>
      </c>
      <c r="O317" t="s">
        <v>20</v>
      </c>
      <c r="P317" t="s">
        <v>480</v>
      </c>
      <c r="Q317" t="s">
        <v>1693</v>
      </c>
      <c r="R317">
        <v>33100</v>
      </c>
      <c r="S317">
        <v>0</v>
      </c>
      <c r="T317">
        <v>0</v>
      </c>
      <c r="U317">
        <v>0</v>
      </c>
      <c r="V317">
        <v>0</v>
      </c>
    </row>
    <row r="318" spans="1:22" x14ac:dyDescent="0.2">
      <c r="A318" s="99" t="s">
        <v>1186</v>
      </c>
      <c r="B318" s="103" t="s">
        <v>442</v>
      </c>
      <c r="C318" s="104" t="s">
        <v>20</v>
      </c>
      <c r="D318" s="104" t="s">
        <v>482</v>
      </c>
      <c r="E318" s="104" t="s">
        <v>1694</v>
      </c>
      <c r="F318" s="105">
        <f>VLOOKUP(A318,'Original vs Adjsuted Budget'!$B$2:$H$1100,7,FALSE)</f>
        <v>248427.27600000001</v>
      </c>
      <c r="G318" s="105">
        <v>248890</v>
      </c>
      <c r="H318" s="105">
        <f>VLOOKUP($A318,'[14]2014 TB'!$A$1:$H$1482,5,FALSE)</f>
        <v>122983.8</v>
      </c>
      <c r="I318" s="105">
        <f>VLOOKUP($A318,'[14]2014 TB'!$A$1:$H$1482,6,FALSE)</f>
        <v>0</v>
      </c>
      <c r="J318" s="106">
        <f t="shared" si="14"/>
        <v>122983.8</v>
      </c>
      <c r="K318" s="107"/>
      <c r="M318" t="s">
        <v>1186</v>
      </c>
      <c r="N318" t="s">
        <v>442</v>
      </c>
      <c r="O318" t="s">
        <v>20</v>
      </c>
      <c r="P318" t="s">
        <v>482</v>
      </c>
      <c r="Q318" t="s">
        <v>1694</v>
      </c>
      <c r="R318">
        <v>248890</v>
      </c>
      <c r="S318">
        <v>0</v>
      </c>
      <c r="T318">
        <v>122983.8</v>
      </c>
      <c r="U318">
        <v>0</v>
      </c>
      <c r="V318">
        <v>122983.8</v>
      </c>
    </row>
    <row r="319" spans="1:22" x14ac:dyDescent="0.2">
      <c r="A319" s="99" t="s">
        <v>2203</v>
      </c>
      <c r="B319" s="103" t="s">
        <v>442</v>
      </c>
      <c r="C319" s="104" t="s">
        <v>20</v>
      </c>
      <c r="D319" s="104" t="s">
        <v>484</v>
      </c>
      <c r="E319" s="104" t="s">
        <v>2204</v>
      </c>
      <c r="F319" s="105">
        <f>VLOOKUP(A319,'Original vs Adjsuted Budget'!$B$2:$H$1100,7,FALSE)</f>
        <v>0</v>
      </c>
      <c r="G319" s="105">
        <v>0</v>
      </c>
      <c r="H319" s="105">
        <f>VLOOKUP($A319,'[14]2014 TB'!$A$1:$H$1482,5,FALSE)</f>
        <v>0</v>
      </c>
      <c r="I319" s="105">
        <f>VLOOKUP($A319,'[14]2014 TB'!$A$1:$H$1482,6,FALSE)</f>
        <v>0</v>
      </c>
      <c r="J319" s="106">
        <f t="shared" si="14"/>
        <v>0</v>
      </c>
      <c r="K319" s="107"/>
      <c r="M319" t="s">
        <v>2203</v>
      </c>
      <c r="N319" t="s">
        <v>442</v>
      </c>
      <c r="O319" t="s">
        <v>20</v>
      </c>
      <c r="P319" t="s">
        <v>484</v>
      </c>
      <c r="Q319" t="s">
        <v>2204</v>
      </c>
      <c r="R319">
        <v>0</v>
      </c>
      <c r="S319">
        <v>0</v>
      </c>
      <c r="T319">
        <v>0</v>
      </c>
      <c r="U319">
        <v>0</v>
      </c>
      <c r="V319">
        <v>0</v>
      </c>
    </row>
    <row r="320" spans="1:22" x14ac:dyDescent="0.2">
      <c r="A320" s="99" t="s">
        <v>1215</v>
      </c>
      <c r="B320" s="103" t="s">
        <v>444</v>
      </c>
      <c r="C320" s="104" t="s">
        <v>20</v>
      </c>
      <c r="D320" s="104" t="s">
        <v>2895</v>
      </c>
      <c r="E320" s="104" t="s">
        <v>231</v>
      </c>
      <c r="F320" s="105">
        <f>VLOOKUP(A320,'Original vs Adjsuted Budget'!$B$2:$H$1100,7,FALSE)</f>
        <v>15511.175999999999</v>
      </c>
      <c r="G320" s="105">
        <v>0</v>
      </c>
      <c r="H320" s="105">
        <f>VLOOKUP($A320,'[14]2014 TB'!$A$1:$H$1482,5,FALSE)</f>
        <v>7678.8</v>
      </c>
      <c r="I320" s="105">
        <f>VLOOKUP($A320,'[14]2014 TB'!$A$1:$H$1482,6,FALSE)</f>
        <v>0</v>
      </c>
      <c r="J320" s="106">
        <f t="shared" si="14"/>
        <v>7678.8</v>
      </c>
      <c r="K320" s="107"/>
      <c r="M320" t="s">
        <v>1215</v>
      </c>
      <c r="N320" t="s">
        <v>444</v>
      </c>
      <c r="O320" t="s">
        <v>20</v>
      </c>
      <c r="P320" t="s">
        <v>2895</v>
      </c>
      <c r="Q320" t="s">
        <v>231</v>
      </c>
      <c r="R320">
        <v>0</v>
      </c>
      <c r="S320">
        <v>0</v>
      </c>
      <c r="T320">
        <v>7678.8</v>
      </c>
      <c r="U320">
        <v>0</v>
      </c>
      <c r="V320">
        <v>7678.8</v>
      </c>
    </row>
    <row r="321" spans="1:22" x14ac:dyDescent="0.2">
      <c r="A321" s="99" t="s">
        <v>1236</v>
      </c>
      <c r="B321" s="103" t="s">
        <v>446</v>
      </c>
      <c r="C321" s="104" t="s">
        <v>20</v>
      </c>
      <c r="D321" s="104" t="s">
        <v>2895</v>
      </c>
      <c r="E321" s="104" t="s">
        <v>231</v>
      </c>
      <c r="F321" s="105">
        <f>VLOOKUP(A321,'Original vs Adjsuted Budget'!$B$2:$H$1100,7,FALSE)</f>
        <v>36098.208000000006</v>
      </c>
      <c r="G321" s="105">
        <v>38600</v>
      </c>
      <c r="H321" s="105">
        <f>VLOOKUP($A321,'[14]2014 TB'!$A$1:$H$1482,5,FALSE)</f>
        <v>17870.400000000001</v>
      </c>
      <c r="I321" s="105">
        <f>VLOOKUP($A321,'[14]2014 TB'!$A$1:$H$1482,6,FALSE)</f>
        <v>0</v>
      </c>
      <c r="J321" s="106">
        <f t="shared" si="14"/>
        <v>17870.400000000001</v>
      </c>
      <c r="K321" s="107"/>
      <c r="M321" t="s">
        <v>1236</v>
      </c>
      <c r="N321" t="s">
        <v>446</v>
      </c>
      <c r="O321" t="s">
        <v>20</v>
      </c>
      <c r="P321" t="s">
        <v>2895</v>
      </c>
      <c r="Q321" t="s">
        <v>231</v>
      </c>
      <c r="R321">
        <v>38600</v>
      </c>
      <c r="S321">
        <v>0</v>
      </c>
      <c r="T321">
        <v>17870.400000000001</v>
      </c>
      <c r="U321">
        <v>0</v>
      </c>
      <c r="V321">
        <v>17870.400000000001</v>
      </c>
    </row>
    <row r="322" spans="1:22" x14ac:dyDescent="0.2">
      <c r="A322" s="99" t="s">
        <v>2256</v>
      </c>
      <c r="B322" s="103" t="s">
        <v>448</v>
      </c>
      <c r="C322" s="104" t="s">
        <v>20</v>
      </c>
      <c r="D322" s="104" t="s">
        <v>2895</v>
      </c>
      <c r="E322" s="104" t="s">
        <v>231</v>
      </c>
      <c r="F322" s="105">
        <f>VLOOKUP(A322,'Original vs Adjsuted Budget'!$B$2:$H$1100,7,FALSE)</f>
        <v>0</v>
      </c>
      <c r="G322" s="105">
        <v>0</v>
      </c>
      <c r="H322" s="105">
        <f>VLOOKUP($A322,'[14]2014 TB'!$A$1:$H$1482,5,FALSE)</f>
        <v>0</v>
      </c>
      <c r="I322" s="105">
        <f>VLOOKUP($A322,'[14]2014 TB'!$A$1:$H$1482,6,FALSE)</f>
        <v>0</v>
      </c>
      <c r="J322" s="106">
        <f t="shared" si="14"/>
        <v>0</v>
      </c>
      <c r="K322" s="107"/>
      <c r="M322" t="s">
        <v>2256</v>
      </c>
      <c r="N322" t="s">
        <v>448</v>
      </c>
      <c r="O322" t="s">
        <v>20</v>
      </c>
      <c r="P322" t="s">
        <v>2895</v>
      </c>
      <c r="Q322" t="s">
        <v>231</v>
      </c>
      <c r="R322">
        <v>0</v>
      </c>
      <c r="S322">
        <v>0</v>
      </c>
      <c r="T322">
        <v>0</v>
      </c>
      <c r="U322">
        <v>0</v>
      </c>
      <c r="V322">
        <v>0</v>
      </c>
    </row>
    <row r="323" spans="1:22" x14ac:dyDescent="0.2">
      <c r="A323" s="99" t="s">
        <v>2264</v>
      </c>
      <c r="B323" s="103" t="s">
        <v>450</v>
      </c>
      <c r="C323" s="104" t="s">
        <v>20</v>
      </c>
      <c r="D323" s="104" t="s">
        <v>2895</v>
      </c>
      <c r="E323" s="104" t="s">
        <v>231</v>
      </c>
      <c r="F323" s="105">
        <f>VLOOKUP(A323,'Original vs Adjsuted Budget'!$B$2:$H$1100,7,FALSE)</f>
        <v>0</v>
      </c>
      <c r="G323" s="105">
        <v>0</v>
      </c>
      <c r="H323" s="105">
        <f>VLOOKUP($A323,'[14]2014 TB'!$A$1:$H$1482,5,FALSE)</f>
        <v>0</v>
      </c>
      <c r="I323" s="105">
        <f>VLOOKUP($A323,'[14]2014 TB'!$A$1:$H$1482,6,FALSE)</f>
        <v>0</v>
      </c>
      <c r="J323" s="106">
        <f t="shared" si="14"/>
        <v>0</v>
      </c>
      <c r="K323" s="107"/>
      <c r="M323" t="s">
        <v>2264</v>
      </c>
      <c r="N323" t="s">
        <v>450</v>
      </c>
      <c r="O323" t="s">
        <v>20</v>
      </c>
      <c r="P323" t="s">
        <v>2895</v>
      </c>
      <c r="Q323" t="s">
        <v>231</v>
      </c>
      <c r="R323">
        <v>0</v>
      </c>
      <c r="S323">
        <v>0</v>
      </c>
      <c r="T323">
        <v>0</v>
      </c>
      <c r="U323">
        <v>0</v>
      </c>
      <c r="V323">
        <v>0</v>
      </c>
    </row>
    <row r="324" spans="1:22" x14ac:dyDescent="0.2">
      <c r="A324" s="99" t="s">
        <v>1279</v>
      </c>
      <c r="B324" s="103" t="s">
        <v>452</v>
      </c>
      <c r="C324" s="104" t="s">
        <v>20</v>
      </c>
      <c r="D324" s="104" t="s">
        <v>490</v>
      </c>
      <c r="E324" s="104" t="s">
        <v>3008</v>
      </c>
      <c r="F324" s="105">
        <f>VLOOKUP(A324,'Original vs Adjsuted Budget'!$B$2:$H$1100,7,FALSE)</f>
        <v>28581.384000000002</v>
      </c>
      <c r="G324" s="105">
        <v>29990</v>
      </c>
      <c r="H324" s="105">
        <f>VLOOKUP($A324,'[14]2014 TB'!$A$1:$H$1482,5,FALSE)</f>
        <v>14149.2</v>
      </c>
      <c r="I324" s="105">
        <f>VLOOKUP($A324,'[14]2014 TB'!$A$1:$H$1482,6,FALSE)</f>
        <v>0</v>
      </c>
      <c r="J324" s="106">
        <f t="shared" si="14"/>
        <v>14149.2</v>
      </c>
      <c r="K324" s="107"/>
      <c r="M324" t="s">
        <v>1279</v>
      </c>
      <c r="N324" t="s">
        <v>452</v>
      </c>
      <c r="O324" t="s">
        <v>20</v>
      </c>
      <c r="P324" t="s">
        <v>490</v>
      </c>
      <c r="Q324" t="s">
        <v>3008</v>
      </c>
      <c r="R324">
        <v>29990</v>
      </c>
      <c r="S324">
        <v>0</v>
      </c>
      <c r="T324">
        <v>14149.2</v>
      </c>
      <c r="U324">
        <v>0</v>
      </c>
      <c r="V324">
        <v>14149.2</v>
      </c>
    </row>
    <row r="325" spans="1:22" x14ac:dyDescent="0.2">
      <c r="A325" s="99" t="s">
        <v>1280</v>
      </c>
      <c r="B325" s="103" t="s">
        <v>452</v>
      </c>
      <c r="C325" s="104" t="s">
        <v>20</v>
      </c>
      <c r="D325" s="104" t="s">
        <v>492</v>
      </c>
      <c r="E325" s="104" t="s">
        <v>1711</v>
      </c>
      <c r="F325" s="105">
        <f>VLOOKUP(A325,'Original vs Adjsuted Budget'!$B$2:$H$1100,7,FALSE)</f>
        <v>7802.8560000000007</v>
      </c>
      <c r="G325" s="105">
        <v>9540</v>
      </c>
      <c r="H325" s="105">
        <f>VLOOKUP($A325,'[14]2014 TB'!$A$1:$H$1482,5,FALSE)</f>
        <v>3862.8</v>
      </c>
      <c r="I325" s="105">
        <f>VLOOKUP($A325,'[14]2014 TB'!$A$1:$H$1482,6,FALSE)</f>
        <v>0</v>
      </c>
      <c r="J325" s="106">
        <f t="shared" si="14"/>
        <v>3862.8</v>
      </c>
      <c r="K325" s="107"/>
      <c r="M325" t="s">
        <v>1280</v>
      </c>
      <c r="N325" t="s">
        <v>452</v>
      </c>
      <c r="O325" t="s">
        <v>20</v>
      </c>
      <c r="P325" t="s">
        <v>492</v>
      </c>
      <c r="Q325" t="s">
        <v>1711</v>
      </c>
      <c r="R325">
        <v>9540</v>
      </c>
      <c r="S325">
        <v>0</v>
      </c>
      <c r="T325">
        <v>3862.8</v>
      </c>
      <c r="U325">
        <v>0</v>
      </c>
      <c r="V325">
        <v>3862.8</v>
      </c>
    </row>
    <row r="326" spans="1:22" x14ac:dyDescent="0.2">
      <c r="A326" s="99" t="s">
        <v>2343</v>
      </c>
      <c r="B326" s="103" t="s">
        <v>454</v>
      </c>
      <c r="C326" s="104" t="s">
        <v>20</v>
      </c>
      <c r="D326" s="104" t="s">
        <v>2895</v>
      </c>
      <c r="E326" s="104" t="s">
        <v>231</v>
      </c>
      <c r="F326" s="105">
        <f>VLOOKUP(A326,'Original vs Adjsuted Budget'!$B$2:$H$1100,7,FALSE)</f>
        <v>0</v>
      </c>
      <c r="G326" s="105">
        <v>0</v>
      </c>
      <c r="H326" s="105">
        <f>VLOOKUP($A326,'[14]2014 TB'!$A$1:$H$1482,5,FALSE)</f>
        <v>0</v>
      </c>
      <c r="I326" s="105">
        <f>VLOOKUP($A326,'[14]2014 TB'!$A$1:$H$1482,6,FALSE)</f>
        <v>0</v>
      </c>
      <c r="J326" s="106">
        <f t="shared" si="14"/>
        <v>0</v>
      </c>
      <c r="K326" s="107"/>
      <c r="M326" t="s">
        <v>2343</v>
      </c>
      <c r="N326" t="s">
        <v>454</v>
      </c>
      <c r="O326" t="s">
        <v>20</v>
      </c>
      <c r="P326" t="s">
        <v>2895</v>
      </c>
      <c r="Q326" t="s">
        <v>231</v>
      </c>
      <c r="R326">
        <v>0</v>
      </c>
      <c r="S326">
        <v>0</v>
      </c>
      <c r="T326">
        <v>0</v>
      </c>
      <c r="U326">
        <v>0</v>
      </c>
      <c r="V326">
        <v>0</v>
      </c>
    </row>
    <row r="327" spans="1:22" x14ac:dyDescent="0.2">
      <c r="A327" s="99" t="s">
        <v>1313</v>
      </c>
      <c r="B327" s="103" t="s">
        <v>8</v>
      </c>
      <c r="C327" s="104" t="s">
        <v>20</v>
      </c>
      <c r="D327" s="104" t="s">
        <v>2895</v>
      </c>
      <c r="E327" s="104" t="s">
        <v>231</v>
      </c>
      <c r="F327" s="105">
        <f>VLOOKUP(A327,'Original vs Adjsuted Budget'!$B$2:$H$1100,7,FALSE)</f>
        <v>349023.23560000001</v>
      </c>
      <c r="G327" s="105">
        <v>296600</v>
      </c>
      <c r="H327" s="105">
        <f>VLOOKUP($A327,'[14]2014 TB'!$A$1:$H$1482,5,FALSE)</f>
        <v>172783.78</v>
      </c>
      <c r="I327" s="105">
        <f>VLOOKUP($A327,'[14]2014 TB'!$A$1:$H$1482,6,FALSE)</f>
        <v>0</v>
      </c>
      <c r="J327" s="106">
        <f t="shared" si="14"/>
        <v>172783.78</v>
      </c>
      <c r="K327" s="107"/>
      <c r="M327" t="s">
        <v>1313</v>
      </c>
      <c r="N327" t="s">
        <v>8</v>
      </c>
      <c r="O327" t="s">
        <v>20</v>
      </c>
      <c r="P327" t="s">
        <v>2895</v>
      </c>
      <c r="Q327" t="s">
        <v>231</v>
      </c>
      <c r="R327">
        <v>296600</v>
      </c>
      <c r="S327">
        <v>0</v>
      </c>
      <c r="T327">
        <v>172783.78</v>
      </c>
      <c r="U327">
        <v>0</v>
      </c>
      <c r="V327">
        <v>172783.78</v>
      </c>
    </row>
    <row r="328" spans="1:22" x14ac:dyDescent="0.2">
      <c r="A328" s="99" t="s">
        <v>1362</v>
      </c>
      <c r="B328" s="103" t="s">
        <v>18</v>
      </c>
      <c r="C328" s="104" t="s">
        <v>20</v>
      </c>
      <c r="D328" s="104" t="s">
        <v>2895</v>
      </c>
      <c r="E328" s="104" t="s">
        <v>231</v>
      </c>
      <c r="F328" s="105">
        <f>VLOOKUP(A328,'Original vs Adjsuted Budget'!$B$2:$H$1100,7,FALSE)</f>
        <v>158584.14000000001</v>
      </c>
      <c r="G328" s="105">
        <v>95460</v>
      </c>
      <c r="H328" s="105">
        <f>VLOOKUP($A328,'[14]2014 TB'!$A$1:$H$1482,5,FALSE)</f>
        <v>78507</v>
      </c>
      <c r="I328" s="105">
        <f>VLOOKUP($A328,'[14]2014 TB'!$A$1:$H$1482,6,FALSE)</f>
        <v>0</v>
      </c>
      <c r="J328" s="106">
        <f t="shared" si="14"/>
        <v>78507</v>
      </c>
      <c r="K328" s="107"/>
      <c r="M328" t="s">
        <v>1362</v>
      </c>
      <c r="N328" t="s">
        <v>18</v>
      </c>
      <c r="O328" t="s">
        <v>20</v>
      </c>
      <c r="P328" t="s">
        <v>2895</v>
      </c>
      <c r="Q328" t="s">
        <v>231</v>
      </c>
      <c r="R328">
        <v>95460</v>
      </c>
      <c r="S328">
        <v>0</v>
      </c>
      <c r="T328">
        <v>78507</v>
      </c>
      <c r="U328">
        <v>0</v>
      </c>
      <c r="V328">
        <v>78507</v>
      </c>
    </row>
    <row r="329" spans="1:22" x14ac:dyDescent="0.2">
      <c r="A329" s="99" t="s">
        <v>1407</v>
      </c>
      <c r="B329" s="103" t="s">
        <v>459</v>
      </c>
      <c r="C329" s="104" t="s">
        <v>20</v>
      </c>
      <c r="D329" s="104" t="s">
        <v>2895</v>
      </c>
      <c r="E329" s="104" t="s">
        <v>231</v>
      </c>
      <c r="F329" s="105">
        <f>VLOOKUP(A329,'Original vs Adjsuted Budget'!$B$2:$H$1100,7,FALSE)</f>
        <v>145504.9632</v>
      </c>
      <c r="G329" s="105">
        <v>143010</v>
      </c>
      <c r="H329" s="105">
        <f>VLOOKUP($A329,'[14]2014 TB'!$A$1:$H$1482,5,FALSE)</f>
        <v>72032.160000000003</v>
      </c>
      <c r="I329" s="105">
        <f>VLOOKUP($A329,'[14]2014 TB'!$A$1:$H$1482,6,FALSE)</f>
        <v>0</v>
      </c>
      <c r="J329" s="106">
        <f t="shared" si="14"/>
        <v>72032.160000000003</v>
      </c>
      <c r="K329" s="107"/>
      <c r="M329" t="s">
        <v>1407</v>
      </c>
      <c r="N329" t="s">
        <v>459</v>
      </c>
      <c r="O329" t="s">
        <v>20</v>
      </c>
      <c r="P329" t="s">
        <v>2895</v>
      </c>
      <c r="Q329" t="s">
        <v>231</v>
      </c>
      <c r="R329">
        <v>143010</v>
      </c>
      <c r="S329">
        <v>0</v>
      </c>
      <c r="T329">
        <v>72032.160000000003</v>
      </c>
      <c r="U329">
        <v>0</v>
      </c>
      <c r="V329">
        <v>72032.160000000003</v>
      </c>
    </row>
    <row r="330" spans="1:22" x14ac:dyDescent="0.2">
      <c r="A330" s="99" t="s">
        <v>1454</v>
      </c>
      <c r="B330" s="103" t="s">
        <v>461</v>
      </c>
      <c r="C330" s="104" t="s">
        <v>20</v>
      </c>
      <c r="D330" s="104" t="s">
        <v>2895</v>
      </c>
      <c r="E330" s="104" t="s">
        <v>231</v>
      </c>
      <c r="F330" s="105">
        <f>VLOOKUP(A330,'Original vs Adjsuted Budget'!$B$2:$H$1100,7,FALSE)</f>
        <v>279204.804</v>
      </c>
      <c r="G330" s="105">
        <v>141980</v>
      </c>
      <c r="H330" s="105">
        <f>VLOOKUP($A330,'[14]2014 TB'!$A$1:$H$1482,5,FALSE)</f>
        <v>138220.20000000001</v>
      </c>
      <c r="I330" s="105">
        <f>VLOOKUP($A330,'[14]2014 TB'!$A$1:$H$1482,6,FALSE)</f>
        <v>0</v>
      </c>
      <c r="J330" s="106">
        <f t="shared" si="14"/>
        <v>138220.20000000001</v>
      </c>
      <c r="K330" s="107"/>
      <c r="M330" t="s">
        <v>1454</v>
      </c>
      <c r="N330" t="s">
        <v>461</v>
      </c>
      <c r="O330" t="s">
        <v>20</v>
      </c>
      <c r="P330" t="s">
        <v>2895</v>
      </c>
      <c r="Q330" t="s">
        <v>231</v>
      </c>
      <c r="R330">
        <v>141980</v>
      </c>
      <c r="S330">
        <v>0</v>
      </c>
      <c r="T330">
        <v>138220.20000000001</v>
      </c>
      <c r="U330">
        <v>0</v>
      </c>
      <c r="V330">
        <v>138220.20000000001</v>
      </c>
    </row>
    <row r="331" spans="1:22" x14ac:dyDescent="0.2">
      <c r="A331" s="99" t="s">
        <v>1510</v>
      </c>
      <c r="B331" s="103" t="s">
        <v>463</v>
      </c>
      <c r="C331" s="104" t="s">
        <v>20</v>
      </c>
      <c r="D331" s="104" t="s">
        <v>2895</v>
      </c>
      <c r="E331" s="104" t="s">
        <v>231</v>
      </c>
      <c r="F331" s="105">
        <f>VLOOKUP(A331,'Original vs Adjsuted Budget'!$B$2:$H$1100,7,FALSE)</f>
        <v>42541.2</v>
      </c>
      <c r="G331" s="105">
        <v>45490</v>
      </c>
      <c r="H331" s="105">
        <f>VLOOKUP($A331,'[14]2014 TB'!$A$1:$H$1482,5,FALSE)</f>
        <v>21060</v>
      </c>
      <c r="I331" s="105">
        <f>VLOOKUP($A331,'[14]2014 TB'!$A$1:$H$1482,6,FALSE)</f>
        <v>0</v>
      </c>
      <c r="J331" s="106">
        <f t="shared" si="14"/>
        <v>21060</v>
      </c>
      <c r="K331" s="107"/>
      <c r="M331" t="s">
        <v>1510</v>
      </c>
      <c r="N331" t="s">
        <v>463</v>
      </c>
      <c r="O331" t="s">
        <v>20</v>
      </c>
      <c r="P331" t="s">
        <v>2895</v>
      </c>
      <c r="Q331" t="s">
        <v>231</v>
      </c>
      <c r="R331">
        <v>45490</v>
      </c>
      <c r="S331">
        <v>0</v>
      </c>
      <c r="T331">
        <v>21060</v>
      </c>
      <c r="U331">
        <v>0</v>
      </c>
      <c r="V331">
        <v>21060</v>
      </c>
    </row>
    <row r="332" spans="1:22" ht="15" thickBot="1" x14ac:dyDescent="0.25">
      <c r="A332" s="99"/>
      <c r="B332" s="154" t="s">
        <v>3140</v>
      </c>
      <c r="C332" s="155"/>
      <c r="D332" s="155"/>
      <c r="E332" s="155"/>
      <c r="F332" s="108">
        <f>SUM(F302:F331)</f>
        <v>1986060.263</v>
      </c>
      <c r="G332" s="108">
        <f>SUM(G302:G331)</f>
        <v>1781980</v>
      </c>
      <c r="H332" s="108">
        <f>SUM(H302:H331)</f>
        <v>1007198.1500000001</v>
      </c>
      <c r="I332" s="108">
        <f>SUM(I302:I331)</f>
        <v>-24000</v>
      </c>
      <c r="J332" s="108">
        <f>SUM(J302:J331)</f>
        <v>983198.15000000014</v>
      </c>
      <c r="K332" s="107"/>
      <c r="N332" t="s">
        <v>3140</v>
      </c>
      <c r="R332">
        <v>1781980</v>
      </c>
      <c r="S332">
        <v>0</v>
      </c>
      <c r="T332">
        <v>1007198.1500000001</v>
      </c>
      <c r="U332">
        <v>-24000</v>
      </c>
      <c r="V332">
        <v>983198.15000000014</v>
      </c>
    </row>
    <row r="333" spans="1:22" ht="15" thickTop="1" x14ac:dyDescent="0.2">
      <c r="A333" s="99"/>
      <c r="B333" s="103"/>
      <c r="C333" s="104"/>
      <c r="D333" s="104"/>
      <c r="E333" s="104"/>
      <c r="F333" s="105"/>
      <c r="G333" s="105"/>
      <c r="H333" s="105"/>
      <c r="I333" s="105"/>
      <c r="J333" s="106"/>
      <c r="K333" s="107"/>
    </row>
    <row r="334" spans="1:22" x14ac:dyDescent="0.2">
      <c r="A334" s="99" t="s">
        <v>857</v>
      </c>
      <c r="B334" s="103" t="s">
        <v>4</v>
      </c>
      <c r="C334" s="104" t="s">
        <v>21</v>
      </c>
      <c r="D334" s="104" t="s">
        <v>2895</v>
      </c>
      <c r="E334" s="104" t="s">
        <v>232</v>
      </c>
      <c r="F334" s="105">
        <f>VLOOKUP(A334,'Original vs Adjsuted Budget'!$B$2:$H$1100,7,FALSE)</f>
        <v>201890.96040000001</v>
      </c>
      <c r="G334" s="105">
        <v>186440</v>
      </c>
      <c r="H334" s="105">
        <f>VLOOKUP($A334,'[14]2014 TB'!$A$1:$H$1482,5,FALSE)</f>
        <v>99946.02</v>
      </c>
      <c r="I334" s="105">
        <f>VLOOKUP($A334,'[14]2014 TB'!$A$1:$H$1482,6,FALSE)</f>
        <v>0</v>
      </c>
      <c r="J334" s="106">
        <f t="shared" ref="J334:J363" si="15">H334+I334</f>
        <v>99946.02</v>
      </c>
      <c r="K334" s="107"/>
      <c r="M334" t="s">
        <v>857</v>
      </c>
      <c r="N334" t="s">
        <v>4</v>
      </c>
      <c r="O334" t="s">
        <v>21</v>
      </c>
      <c r="P334" t="s">
        <v>2895</v>
      </c>
      <c r="Q334" t="s">
        <v>232</v>
      </c>
      <c r="R334">
        <v>186440</v>
      </c>
      <c r="S334">
        <v>0</v>
      </c>
      <c r="T334">
        <v>99946.02</v>
      </c>
      <c r="U334">
        <v>0</v>
      </c>
      <c r="V334">
        <v>99946.02</v>
      </c>
    </row>
    <row r="335" spans="1:22" x14ac:dyDescent="0.2">
      <c r="A335" s="99" t="s">
        <v>896</v>
      </c>
      <c r="B335" s="103" t="s">
        <v>215</v>
      </c>
      <c r="C335" s="104" t="s">
        <v>21</v>
      </c>
      <c r="D335" s="104" t="s">
        <v>2895</v>
      </c>
      <c r="E335" s="104" t="s">
        <v>232</v>
      </c>
      <c r="F335" s="105">
        <f>VLOOKUP(A335,'Original vs Adjsuted Budget'!$B$2:$H$1100,7,FALSE)</f>
        <v>177811.91399999999</v>
      </c>
      <c r="G335" s="105">
        <v>153350</v>
      </c>
      <c r="H335" s="105">
        <f>VLOOKUP($A335,'[14]2014 TB'!$A$1:$H$1482,5,FALSE)</f>
        <v>88025.7</v>
      </c>
      <c r="I335" s="105">
        <f>VLOOKUP($A335,'[14]2014 TB'!$A$1:$H$1482,6,FALSE)</f>
        <v>0</v>
      </c>
      <c r="J335" s="106">
        <f t="shared" si="15"/>
        <v>88025.7</v>
      </c>
      <c r="K335" s="107"/>
      <c r="M335" t="s">
        <v>896</v>
      </c>
      <c r="N335" t="s">
        <v>215</v>
      </c>
      <c r="O335" t="s">
        <v>21</v>
      </c>
      <c r="P335" t="s">
        <v>2895</v>
      </c>
      <c r="Q335" t="s">
        <v>232</v>
      </c>
      <c r="R335">
        <v>153350</v>
      </c>
      <c r="S335">
        <v>0</v>
      </c>
      <c r="T335">
        <v>88025.7</v>
      </c>
      <c r="U335">
        <v>0</v>
      </c>
      <c r="V335">
        <v>88025.7</v>
      </c>
    </row>
    <row r="336" spans="1:22" x14ac:dyDescent="0.2">
      <c r="A336" s="99" t="s">
        <v>1859</v>
      </c>
      <c r="B336" s="103" t="s">
        <v>218</v>
      </c>
      <c r="C336" s="104" t="s">
        <v>21</v>
      </c>
      <c r="D336" s="104" t="s">
        <v>474</v>
      </c>
      <c r="E336" s="104" t="s">
        <v>1860</v>
      </c>
      <c r="F336" s="105">
        <f>VLOOKUP(A336,'Original vs Adjsuted Budget'!$B$2:$H$1100,7,FALSE)</f>
        <v>0</v>
      </c>
      <c r="G336" s="105">
        <v>0</v>
      </c>
      <c r="H336" s="105">
        <f>VLOOKUP($A336,'[14]2014 TB'!$A$1:$H$1482,5,FALSE)</f>
        <v>0</v>
      </c>
      <c r="I336" s="105">
        <f>VLOOKUP($A336,'[14]2014 TB'!$A$1:$H$1482,6,FALSE)</f>
        <v>0</v>
      </c>
      <c r="J336" s="106">
        <f t="shared" si="15"/>
        <v>0</v>
      </c>
      <c r="K336" s="107"/>
      <c r="M336" t="s">
        <v>1859</v>
      </c>
      <c r="N336" t="s">
        <v>218</v>
      </c>
      <c r="O336" t="s">
        <v>21</v>
      </c>
      <c r="P336" t="s">
        <v>474</v>
      </c>
      <c r="Q336" t="s">
        <v>1860</v>
      </c>
      <c r="R336">
        <v>0</v>
      </c>
      <c r="S336">
        <v>0</v>
      </c>
      <c r="T336">
        <v>0</v>
      </c>
      <c r="U336">
        <v>0</v>
      </c>
      <c r="V336">
        <v>0</v>
      </c>
    </row>
    <row r="337" spans="1:22" x14ac:dyDescent="0.2">
      <c r="A337" s="99" t="s">
        <v>922</v>
      </c>
      <c r="B337" s="103" t="s">
        <v>218</v>
      </c>
      <c r="C337" s="104" t="s">
        <v>21</v>
      </c>
      <c r="D337" s="104" t="s">
        <v>476</v>
      </c>
      <c r="E337" s="104" t="s">
        <v>2925</v>
      </c>
      <c r="F337" s="105">
        <f>VLOOKUP(A337,'Original vs Adjsuted Budget'!$B$2:$H$1100,7,FALSE)</f>
        <v>575532.76420000009</v>
      </c>
      <c r="G337" s="105">
        <v>744490</v>
      </c>
      <c r="H337" s="105">
        <f>VLOOKUP($A337,'[14]2014 TB'!$A$1:$H$1482,5,FALSE)</f>
        <v>284917.21000000002</v>
      </c>
      <c r="I337" s="105">
        <f>VLOOKUP($A337,'[14]2014 TB'!$A$1:$H$1482,6,FALSE)</f>
        <v>0</v>
      </c>
      <c r="J337" s="106">
        <f t="shared" si="15"/>
        <v>284917.21000000002</v>
      </c>
      <c r="K337" s="107"/>
      <c r="M337" t="s">
        <v>922</v>
      </c>
      <c r="N337" t="s">
        <v>218</v>
      </c>
      <c r="O337" t="s">
        <v>21</v>
      </c>
      <c r="P337" t="s">
        <v>476</v>
      </c>
      <c r="Q337" t="s">
        <v>2925</v>
      </c>
      <c r="R337">
        <v>744490</v>
      </c>
      <c r="S337">
        <v>0</v>
      </c>
      <c r="T337">
        <v>284917.21000000002</v>
      </c>
      <c r="U337">
        <v>0</v>
      </c>
      <c r="V337">
        <v>284917.21000000002</v>
      </c>
    </row>
    <row r="338" spans="1:22" x14ac:dyDescent="0.2">
      <c r="A338" s="99" t="s">
        <v>1862</v>
      </c>
      <c r="B338" s="103" t="s">
        <v>218</v>
      </c>
      <c r="C338" s="104" t="s">
        <v>21</v>
      </c>
      <c r="D338" s="104" t="s">
        <v>478</v>
      </c>
      <c r="E338" s="104" t="s">
        <v>1863</v>
      </c>
      <c r="F338" s="105">
        <f>VLOOKUP(A338,'Original vs Adjsuted Budget'!$B$2:$H$1100,7,FALSE)</f>
        <v>0</v>
      </c>
      <c r="G338" s="105">
        <v>0</v>
      </c>
      <c r="H338" s="105">
        <f>VLOOKUP($A338,'[14]2014 TB'!$A$1:$H$1482,5,FALSE)</f>
        <v>0</v>
      </c>
      <c r="I338" s="105">
        <f>VLOOKUP($A338,'[14]2014 TB'!$A$1:$H$1482,6,FALSE)</f>
        <v>0</v>
      </c>
      <c r="J338" s="106">
        <f t="shared" si="15"/>
        <v>0</v>
      </c>
      <c r="K338" s="107"/>
      <c r="M338" t="s">
        <v>1862</v>
      </c>
      <c r="N338" t="s">
        <v>218</v>
      </c>
      <c r="O338" t="s">
        <v>21</v>
      </c>
      <c r="P338" t="s">
        <v>478</v>
      </c>
      <c r="Q338" t="s">
        <v>1863</v>
      </c>
      <c r="R338">
        <v>0</v>
      </c>
      <c r="S338">
        <v>0</v>
      </c>
      <c r="T338">
        <v>0</v>
      </c>
      <c r="U338">
        <v>0</v>
      </c>
      <c r="V338">
        <v>0</v>
      </c>
    </row>
    <row r="339" spans="1:22" x14ac:dyDescent="0.2">
      <c r="A339" s="99" t="s">
        <v>988</v>
      </c>
      <c r="B339" s="103" t="s">
        <v>426</v>
      </c>
      <c r="C339" s="104" t="s">
        <v>21</v>
      </c>
      <c r="D339" s="104" t="s">
        <v>2895</v>
      </c>
      <c r="E339" s="104" t="s">
        <v>232</v>
      </c>
      <c r="F339" s="105">
        <f>VLOOKUP(A339,'Original vs Adjsuted Budget'!$B$2:$H$1100,7,FALSE)</f>
        <v>209949.95239999998</v>
      </c>
      <c r="G339" s="105">
        <v>185130</v>
      </c>
      <c r="H339" s="105">
        <f>VLOOKUP($A339,'[14]2014 TB'!$A$1:$H$1482,5,FALSE)</f>
        <v>103935.62</v>
      </c>
      <c r="I339" s="105">
        <f>VLOOKUP($A339,'[14]2014 TB'!$A$1:$H$1482,6,FALSE)</f>
        <v>0</v>
      </c>
      <c r="J339" s="106">
        <f t="shared" si="15"/>
        <v>103935.62</v>
      </c>
      <c r="K339" s="107"/>
      <c r="M339" t="s">
        <v>988</v>
      </c>
      <c r="N339" t="s">
        <v>426</v>
      </c>
      <c r="O339" t="s">
        <v>21</v>
      </c>
      <c r="P339" t="s">
        <v>2895</v>
      </c>
      <c r="Q339" t="s">
        <v>232</v>
      </c>
      <c r="R339">
        <v>185130</v>
      </c>
      <c r="S339">
        <v>0</v>
      </c>
      <c r="T339">
        <v>103935.62</v>
      </c>
      <c r="U339">
        <v>0</v>
      </c>
      <c r="V339">
        <v>103935.62</v>
      </c>
    </row>
    <row r="340" spans="1:22" x14ac:dyDescent="0.2">
      <c r="A340" s="99" t="s">
        <v>1009</v>
      </c>
      <c r="B340" s="103" t="s">
        <v>428</v>
      </c>
      <c r="C340" s="104" t="s">
        <v>21</v>
      </c>
      <c r="D340" s="104" t="s">
        <v>2895</v>
      </c>
      <c r="E340" s="104" t="s">
        <v>232</v>
      </c>
      <c r="F340" s="105">
        <f>VLOOKUP(A340,'Original vs Adjsuted Budget'!$B$2:$H$1100,7,FALSE)</f>
        <v>47912.420400000003</v>
      </c>
      <c r="G340" s="105">
        <v>40610</v>
      </c>
      <c r="H340" s="105">
        <f>VLOOKUP($A340,'[14]2014 TB'!$A$1:$H$1482,5,FALSE)</f>
        <v>23719.02</v>
      </c>
      <c r="I340" s="105">
        <f>VLOOKUP($A340,'[14]2014 TB'!$A$1:$H$1482,6,FALSE)</f>
        <v>0</v>
      </c>
      <c r="J340" s="106">
        <f t="shared" si="15"/>
        <v>23719.02</v>
      </c>
      <c r="K340" s="107"/>
      <c r="M340" t="s">
        <v>1009</v>
      </c>
      <c r="N340" t="s">
        <v>428</v>
      </c>
      <c r="O340" t="s">
        <v>21</v>
      </c>
      <c r="P340" t="s">
        <v>2895</v>
      </c>
      <c r="Q340" t="s">
        <v>232</v>
      </c>
      <c r="R340">
        <v>40610</v>
      </c>
      <c r="S340">
        <v>0</v>
      </c>
      <c r="T340">
        <v>23719.02</v>
      </c>
      <c r="U340">
        <v>0</v>
      </c>
      <c r="V340">
        <v>23719.02</v>
      </c>
    </row>
    <row r="341" spans="1:22" x14ac:dyDescent="0.2">
      <c r="A341" s="99" t="s">
        <v>1985</v>
      </c>
      <c r="B341" s="103" t="s">
        <v>430</v>
      </c>
      <c r="C341" s="104" t="s">
        <v>21</v>
      </c>
      <c r="D341" s="104" t="s">
        <v>488</v>
      </c>
      <c r="E341" s="104" t="s">
        <v>2956</v>
      </c>
      <c r="F341" s="105">
        <f>VLOOKUP(A341,'Original vs Adjsuted Budget'!$B$2:$H$1100,7,FALSE)</f>
        <v>0</v>
      </c>
      <c r="G341" s="105">
        <v>0</v>
      </c>
      <c r="H341" s="105">
        <f>VLOOKUP($A341,'[14]2014 TB'!$A$1:$H$1482,5,FALSE)</f>
        <v>0</v>
      </c>
      <c r="I341" s="105">
        <f>VLOOKUP($A341,'[14]2014 TB'!$A$1:$H$1482,6,FALSE)</f>
        <v>0</v>
      </c>
      <c r="J341" s="106">
        <f t="shared" si="15"/>
        <v>0</v>
      </c>
      <c r="K341" s="107"/>
      <c r="M341" t="s">
        <v>1985</v>
      </c>
      <c r="N341" t="s">
        <v>430</v>
      </c>
      <c r="O341" t="s">
        <v>21</v>
      </c>
      <c r="P341" t="s">
        <v>488</v>
      </c>
      <c r="Q341" t="s">
        <v>2956</v>
      </c>
      <c r="R341">
        <v>0</v>
      </c>
      <c r="S341">
        <v>0</v>
      </c>
      <c r="T341">
        <v>0</v>
      </c>
      <c r="U341">
        <v>0</v>
      </c>
      <c r="V341">
        <v>0</v>
      </c>
    </row>
    <row r="342" spans="1:22" x14ac:dyDescent="0.2">
      <c r="A342" s="99" t="s">
        <v>1063</v>
      </c>
      <c r="B342" s="103" t="s">
        <v>432</v>
      </c>
      <c r="C342" s="104" t="s">
        <v>21</v>
      </c>
      <c r="D342" s="104" t="s">
        <v>466</v>
      </c>
      <c r="E342" s="104" t="s">
        <v>1645</v>
      </c>
      <c r="F342" s="105">
        <f>VLOOKUP(A342,'Original vs Adjsuted Budget'!$B$2:$H$1100,7,FALSE)</f>
        <v>77196.441200000001</v>
      </c>
      <c r="G342" s="105">
        <v>68220</v>
      </c>
      <c r="H342" s="105">
        <f>VLOOKUP($A342,'[14]2014 TB'!$A$1:$H$1482,5,FALSE)</f>
        <v>38216.06</v>
      </c>
      <c r="I342" s="105">
        <f>VLOOKUP($A342,'[14]2014 TB'!$A$1:$H$1482,6,FALSE)</f>
        <v>0</v>
      </c>
      <c r="J342" s="106">
        <f t="shared" si="15"/>
        <v>38216.06</v>
      </c>
      <c r="K342" s="107"/>
      <c r="M342" t="s">
        <v>1063</v>
      </c>
      <c r="N342" t="s">
        <v>432</v>
      </c>
      <c r="O342" t="s">
        <v>21</v>
      </c>
      <c r="P342" t="s">
        <v>466</v>
      </c>
      <c r="Q342" t="s">
        <v>1645</v>
      </c>
      <c r="R342">
        <v>68220</v>
      </c>
      <c r="S342">
        <v>0</v>
      </c>
      <c r="T342">
        <v>38216.06</v>
      </c>
      <c r="U342">
        <v>0</v>
      </c>
      <c r="V342">
        <v>38216.06</v>
      </c>
    </row>
    <row r="343" spans="1:22" x14ac:dyDescent="0.2">
      <c r="A343" s="99" t="s">
        <v>1064</v>
      </c>
      <c r="B343" s="103" t="s">
        <v>432</v>
      </c>
      <c r="C343" s="104" t="s">
        <v>21</v>
      </c>
      <c r="D343" s="104" t="s">
        <v>468</v>
      </c>
      <c r="E343" s="104" t="s">
        <v>1646</v>
      </c>
      <c r="F343" s="105">
        <f>VLOOKUP(A343,'Original vs Adjsuted Budget'!$B$2:$H$1100,7,FALSE)</f>
        <v>105191.11619999999</v>
      </c>
      <c r="G343" s="105">
        <v>175250</v>
      </c>
      <c r="H343" s="105">
        <f>VLOOKUP($A343,'[14]2014 TB'!$A$1:$H$1482,5,FALSE)</f>
        <v>52074.81</v>
      </c>
      <c r="I343" s="105">
        <f>VLOOKUP($A343,'[14]2014 TB'!$A$1:$H$1482,6,FALSE)</f>
        <v>0</v>
      </c>
      <c r="J343" s="106">
        <f t="shared" si="15"/>
        <v>52074.81</v>
      </c>
      <c r="K343" s="107"/>
      <c r="M343" t="s">
        <v>1064</v>
      </c>
      <c r="N343" t="s">
        <v>432</v>
      </c>
      <c r="O343" t="s">
        <v>21</v>
      </c>
      <c r="P343" t="s">
        <v>468</v>
      </c>
      <c r="Q343" t="s">
        <v>1646</v>
      </c>
      <c r="R343">
        <v>175250</v>
      </c>
      <c r="S343">
        <v>0</v>
      </c>
      <c r="T343">
        <v>52074.81</v>
      </c>
      <c r="U343">
        <v>0</v>
      </c>
      <c r="V343">
        <v>52074.81</v>
      </c>
    </row>
    <row r="344" spans="1:22" x14ac:dyDescent="0.2">
      <c r="A344" s="99" t="s">
        <v>1065</v>
      </c>
      <c r="B344" s="103" t="s">
        <v>432</v>
      </c>
      <c r="C344" s="104" t="s">
        <v>21</v>
      </c>
      <c r="D344" s="104" t="s">
        <v>470</v>
      </c>
      <c r="E344" s="104" t="s">
        <v>1647</v>
      </c>
      <c r="F344" s="105">
        <f>VLOOKUP(A344,'Original vs Adjsuted Budget'!$B$2:$H$1100,7,FALSE)</f>
        <v>20698.132000000001</v>
      </c>
      <c r="G344" s="105">
        <v>0</v>
      </c>
      <c r="H344" s="105">
        <f>VLOOKUP($A344,'[14]2014 TB'!$A$1:$H$1482,5,FALSE)</f>
        <v>10246.6</v>
      </c>
      <c r="I344" s="105">
        <f>VLOOKUP($A344,'[14]2014 TB'!$A$1:$H$1482,6,FALSE)</f>
        <v>0</v>
      </c>
      <c r="J344" s="106">
        <f t="shared" si="15"/>
        <v>10246.6</v>
      </c>
      <c r="K344" s="107"/>
      <c r="M344" t="s">
        <v>1065</v>
      </c>
      <c r="N344" t="s">
        <v>432</v>
      </c>
      <c r="O344" t="s">
        <v>21</v>
      </c>
      <c r="P344" t="s">
        <v>470</v>
      </c>
      <c r="Q344" t="s">
        <v>1647</v>
      </c>
      <c r="R344">
        <v>0</v>
      </c>
      <c r="S344">
        <v>0</v>
      </c>
      <c r="T344">
        <v>10246.6</v>
      </c>
      <c r="U344">
        <v>0</v>
      </c>
      <c r="V344">
        <v>10246.6</v>
      </c>
    </row>
    <row r="345" spans="1:22" x14ac:dyDescent="0.2">
      <c r="A345" s="99" t="s">
        <v>1066</v>
      </c>
      <c r="B345" s="103" t="s">
        <v>432</v>
      </c>
      <c r="C345" s="104" t="s">
        <v>21</v>
      </c>
      <c r="D345" s="104" t="s">
        <v>472</v>
      </c>
      <c r="E345" s="104" t="s">
        <v>1648</v>
      </c>
      <c r="F345" s="105">
        <f>VLOOKUP(A345,'Original vs Adjsuted Budget'!$B$2:$H$1100,7,FALSE)</f>
        <v>296991.34840000002</v>
      </c>
      <c r="G345" s="105">
        <v>239960</v>
      </c>
      <c r="H345" s="105">
        <f>VLOOKUP($A345,'[14]2014 TB'!$A$1:$H$1482,5,FALSE)</f>
        <v>147025.42000000001</v>
      </c>
      <c r="I345" s="105">
        <f>VLOOKUP($A345,'[14]2014 TB'!$A$1:$H$1482,6,FALSE)</f>
        <v>0</v>
      </c>
      <c r="J345" s="106">
        <f t="shared" si="15"/>
        <v>147025.42000000001</v>
      </c>
      <c r="K345" s="107"/>
      <c r="M345" t="s">
        <v>1066</v>
      </c>
      <c r="N345" t="s">
        <v>432</v>
      </c>
      <c r="O345" t="s">
        <v>21</v>
      </c>
      <c r="P345" t="s">
        <v>472</v>
      </c>
      <c r="Q345" t="s">
        <v>1648</v>
      </c>
      <c r="R345">
        <v>239960</v>
      </c>
      <c r="S345">
        <v>0</v>
      </c>
      <c r="T345">
        <v>147025.42000000001</v>
      </c>
      <c r="U345">
        <v>0</v>
      </c>
      <c r="V345">
        <v>147025.42000000001</v>
      </c>
    </row>
    <row r="346" spans="1:22" x14ac:dyDescent="0.2">
      <c r="A346" s="99" t="s">
        <v>1128</v>
      </c>
      <c r="B346" s="103" t="s">
        <v>434</v>
      </c>
      <c r="C346" s="104" t="s">
        <v>21</v>
      </c>
      <c r="D346" s="104" t="s">
        <v>2895</v>
      </c>
      <c r="E346" s="104" t="s">
        <v>232</v>
      </c>
      <c r="F346" s="105">
        <f>VLOOKUP(A346,'Original vs Adjsuted Budget'!$B$2:$H$1100,7,FALSE)</f>
        <v>227708.98440000002</v>
      </c>
      <c r="G346" s="105">
        <v>172350</v>
      </c>
      <c r="H346" s="105">
        <f>VLOOKUP($A346,'[14]2014 TB'!$A$1:$H$1482,5,FALSE)</f>
        <v>112727.22</v>
      </c>
      <c r="I346" s="105">
        <f>VLOOKUP($A346,'[14]2014 TB'!$A$1:$H$1482,6,FALSE)</f>
        <v>0</v>
      </c>
      <c r="J346" s="106">
        <f t="shared" si="15"/>
        <v>112727.22</v>
      </c>
      <c r="K346" s="107"/>
      <c r="M346" t="s">
        <v>1128</v>
      </c>
      <c r="N346" t="s">
        <v>434</v>
      </c>
      <c r="O346" t="s">
        <v>21</v>
      </c>
      <c r="P346" t="s">
        <v>2895</v>
      </c>
      <c r="Q346" t="s">
        <v>232</v>
      </c>
      <c r="R346">
        <v>172350</v>
      </c>
      <c r="S346">
        <v>0</v>
      </c>
      <c r="T346">
        <v>112727.22</v>
      </c>
      <c r="U346">
        <v>0</v>
      </c>
      <c r="V346">
        <v>112727.22</v>
      </c>
    </row>
    <row r="347" spans="1:22" x14ac:dyDescent="0.2">
      <c r="A347" s="99" t="s">
        <v>1143</v>
      </c>
      <c r="B347" s="103" t="s">
        <v>436</v>
      </c>
      <c r="C347" s="104" t="s">
        <v>21</v>
      </c>
      <c r="D347" s="104" t="s">
        <v>2895</v>
      </c>
      <c r="E347" s="104" t="s">
        <v>232</v>
      </c>
      <c r="F347" s="105">
        <f>VLOOKUP(A347,'Original vs Adjsuted Budget'!$B$2:$H$1100,7,FALSE)</f>
        <v>130783.5264</v>
      </c>
      <c r="G347" s="105">
        <v>131540</v>
      </c>
      <c r="H347" s="105">
        <f>VLOOKUP($A347,'[14]2014 TB'!$A$1:$H$1482,5,FALSE)</f>
        <v>64744.32</v>
      </c>
      <c r="I347" s="105">
        <f>VLOOKUP($A347,'[14]2014 TB'!$A$1:$H$1482,6,FALSE)</f>
        <v>0</v>
      </c>
      <c r="J347" s="106">
        <f t="shared" si="15"/>
        <v>64744.32</v>
      </c>
      <c r="K347" s="107"/>
      <c r="M347" t="s">
        <v>1143</v>
      </c>
      <c r="N347" t="s">
        <v>436</v>
      </c>
      <c r="O347" t="s">
        <v>21</v>
      </c>
      <c r="P347" t="s">
        <v>2895</v>
      </c>
      <c r="Q347" t="s">
        <v>232</v>
      </c>
      <c r="R347">
        <v>131540</v>
      </c>
      <c r="S347">
        <v>0</v>
      </c>
      <c r="T347">
        <v>64744.32</v>
      </c>
      <c r="U347">
        <v>0</v>
      </c>
      <c r="V347">
        <v>64744.32</v>
      </c>
    </row>
    <row r="348" spans="1:22" x14ac:dyDescent="0.2">
      <c r="A348" s="99" t="s">
        <v>1155</v>
      </c>
      <c r="B348" s="103" t="s">
        <v>438</v>
      </c>
      <c r="C348" s="104" t="s">
        <v>21</v>
      </c>
      <c r="D348" s="104" t="s">
        <v>2895</v>
      </c>
      <c r="E348" s="104" t="s">
        <v>232</v>
      </c>
      <c r="F348" s="105">
        <f>VLOOKUP(A348,'Original vs Adjsuted Budget'!$B$2:$H$1100,7,FALSE)</f>
        <v>12853.704400000001</v>
      </c>
      <c r="G348" s="105">
        <v>12440</v>
      </c>
      <c r="H348" s="105">
        <f>VLOOKUP($A348,'[14]2014 TB'!$A$1:$H$1482,5,FALSE)</f>
        <v>6363.22</v>
      </c>
      <c r="I348" s="105">
        <f>VLOOKUP($A348,'[14]2014 TB'!$A$1:$H$1482,6,FALSE)</f>
        <v>0</v>
      </c>
      <c r="J348" s="106">
        <f t="shared" si="15"/>
        <v>6363.22</v>
      </c>
      <c r="K348" s="107"/>
      <c r="M348" t="s">
        <v>1155</v>
      </c>
      <c r="N348" t="s">
        <v>438</v>
      </c>
      <c r="O348" t="s">
        <v>21</v>
      </c>
      <c r="P348" t="s">
        <v>2895</v>
      </c>
      <c r="Q348" t="s">
        <v>232</v>
      </c>
      <c r="R348">
        <v>12440</v>
      </c>
      <c r="S348">
        <v>0</v>
      </c>
      <c r="T348">
        <v>6363.22</v>
      </c>
      <c r="U348">
        <v>0</v>
      </c>
      <c r="V348">
        <v>6363.22</v>
      </c>
    </row>
    <row r="349" spans="1:22" x14ac:dyDescent="0.2">
      <c r="A349" s="99" t="s">
        <v>1187</v>
      </c>
      <c r="B349" s="103" t="s">
        <v>442</v>
      </c>
      <c r="C349" s="104" t="s">
        <v>21</v>
      </c>
      <c r="D349" s="104" t="s">
        <v>480</v>
      </c>
      <c r="E349" s="104" t="s">
        <v>1695</v>
      </c>
      <c r="F349" s="105">
        <f>VLOOKUP(A349,'Original vs Adjsuted Budget'!$B$2:$H$1100,7,FALSE)</f>
        <v>0</v>
      </c>
      <c r="G349" s="105">
        <v>68220</v>
      </c>
      <c r="H349" s="105">
        <f>VLOOKUP($A349,'[14]2014 TB'!$A$1:$H$1482,5,FALSE)</f>
        <v>0</v>
      </c>
      <c r="I349" s="105">
        <f>VLOOKUP($A349,'[14]2014 TB'!$A$1:$H$1482,6,FALSE)</f>
        <v>0</v>
      </c>
      <c r="J349" s="106">
        <f t="shared" si="15"/>
        <v>0</v>
      </c>
      <c r="K349" s="107"/>
      <c r="M349" t="s">
        <v>1187</v>
      </c>
      <c r="N349" t="s">
        <v>442</v>
      </c>
      <c r="O349" t="s">
        <v>21</v>
      </c>
      <c r="P349" t="s">
        <v>480</v>
      </c>
      <c r="Q349" t="s">
        <v>1695</v>
      </c>
      <c r="R349">
        <v>68220</v>
      </c>
      <c r="S349">
        <v>0</v>
      </c>
      <c r="T349">
        <v>0</v>
      </c>
      <c r="U349">
        <v>0</v>
      </c>
      <c r="V349">
        <v>0</v>
      </c>
    </row>
    <row r="350" spans="1:22" x14ac:dyDescent="0.2">
      <c r="A350" s="99" t="s">
        <v>1188</v>
      </c>
      <c r="B350" s="103" t="s">
        <v>442</v>
      </c>
      <c r="C350" s="104" t="s">
        <v>21</v>
      </c>
      <c r="D350" s="104" t="s">
        <v>482</v>
      </c>
      <c r="E350" s="104" t="s">
        <v>1696</v>
      </c>
      <c r="F350" s="105">
        <f>VLOOKUP(A350,'Original vs Adjsuted Budget'!$B$2:$H$1100,7,FALSE)</f>
        <v>538140.07959999994</v>
      </c>
      <c r="G350" s="105">
        <v>695000</v>
      </c>
      <c r="H350" s="105">
        <f>VLOOKUP($A350,'[14]2014 TB'!$A$1:$H$1482,5,FALSE)</f>
        <v>266405.98</v>
      </c>
      <c r="I350" s="105">
        <f>VLOOKUP($A350,'[14]2014 TB'!$A$1:$H$1482,6,FALSE)</f>
        <v>0</v>
      </c>
      <c r="J350" s="106">
        <f t="shared" si="15"/>
        <v>266405.98</v>
      </c>
      <c r="K350" s="107"/>
      <c r="M350" t="s">
        <v>1188</v>
      </c>
      <c r="N350" t="s">
        <v>442</v>
      </c>
      <c r="O350" t="s">
        <v>21</v>
      </c>
      <c r="P350" t="s">
        <v>482</v>
      </c>
      <c r="Q350" t="s">
        <v>1696</v>
      </c>
      <c r="R350">
        <v>695000</v>
      </c>
      <c r="S350">
        <v>0</v>
      </c>
      <c r="T350">
        <v>266405.98</v>
      </c>
      <c r="U350">
        <v>0</v>
      </c>
      <c r="V350">
        <v>266405.98</v>
      </c>
    </row>
    <row r="351" spans="1:22" x14ac:dyDescent="0.2">
      <c r="A351" s="99" t="s">
        <v>2205</v>
      </c>
      <c r="B351" s="103" t="s">
        <v>442</v>
      </c>
      <c r="C351" s="104" t="s">
        <v>21</v>
      </c>
      <c r="D351" s="104" t="s">
        <v>484</v>
      </c>
      <c r="E351" s="104" t="s">
        <v>2206</v>
      </c>
      <c r="F351" s="105">
        <f>VLOOKUP(A351,'Original vs Adjsuted Budget'!$B$2:$H$1100,7,FALSE)</f>
        <v>0</v>
      </c>
      <c r="G351" s="105">
        <v>0</v>
      </c>
      <c r="H351" s="105">
        <f>VLOOKUP($A351,'[14]2014 TB'!$A$1:$H$1482,5,FALSE)</f>
        <v>0</v>
      </c>
      <c r="I351" s="105">
        <f>VLOOKUP($A351,'[14]2014 TB'!$A$1:$H$1482,6,FALSE)</f>
        <v>0</v>
      </c>
      <c r="J351" s="106">
        <f t="shared" si="15"/>
        <v>0</v>
      </c>
      <c r="K351" s="107"/>
      <c r="M351" t="s">
        <v>2205</v>
      </c>
      <c r="N351" t="s">
        <v>442</v>
      </c>
      <c r="O351" t="s">
        <v>21</v>
      </c>
      <c r="P351" t="s">
        <v>484</v>
      </c>
      <c r="Q351" t="s">
        <v>2206</v>
      </c>
      <c r="R351">
        <v>0</v>
      </c>
      <c r="S351">
        <v>0</v>
      </c>
      <c r="T351">
        <v>0</v>
      </c>
      <c r="U351">
        <v>0</v>
      </c>
      <c r="V351">
        <v>0</v>
      </c>
    </row>
    <row r="352" spans="1:22" x14ac:dyDescent="0.2">
      <c r="A352" s="99" t="s">
        <v>1216</v>
      </c>
      <c r="B352" s="103" t="s">
        <v>444</v>
      </c>
      <c r="C352" s="104" t="s">
        <v>21</v>
      </c>
      <c r="D352" s="104" t="s">
        <v>2895</v>
      </c>
      <c r="E352" s="104" t="s">
        <v>232</v>
      </c>
      <c r="F352" s="105">
        <f>VLOOKUP(A352,'Original vs Adjsuted Budget'!$B$2:$H$1100,7,FALSE)</f>
        <v>62233.917399999998</v>
      </c>
      <c r="G352" s="105">
        <v>53010</v>
      </c>
      <c r="H352" s="105">
        <f>VLOOKUP($A352,'[14]2014 TB'!$A$1:$H$1482,5,FALSE)</f>
        <v>30808.87</v>
      </c>
      <c r="I352" s="105">
        <f>VLOOKUP($A352,'[14]2014 TB'!$A$1:$H$1482,6,FALSE)</f>
        <v>0</v>
      </c>
      <c r="J352" s="106">
        <f t="shared" si="15"/>
        <v>30808.87</v>
      </c>
      <c r="K352" s="107"/>
      <c r="M352" t="s">
        <v>1216</v>
      </c>
      <c r="N352" t="s">
        <v>444</v>
      </c>
      <c r="O352" t="s">
        <v>21</v>
      </c>
      <c r="P352" t="s">
        <v>2895</v>
      </c>
      <c r="Q352" t="s">
        <v>232</v>
      </c>
      <c r="R352">
        <v>53010</v>
      </c>
      <c r="S352">
        <v>0</v>
      </c>
      <c r="T352">
        <v>30808.87</v>
      </c>
      <c r="U352">
        <v>0</v>
      </c>
      <c r="V352">
        <v>30808.87</v>
      </c>
    </row>
    <row r="353" spans="1:22" x14ac:dyDescent="0.2">
      <c r="A353" s="99" t="s">
        <v>1237</v>
      </c>
      <c r="B353" s="103" t="s">
        <v>446</v>
      </c>
      <c r="C353" s="104" t="s">
        <v>21</v>
      </c>
      <c r="D353" s="104" t="s">
        <v>2895</v>
      </c>
      <c r="E353" s="104" t="s">
        <v>232</v>
      </c>
      <c r="F353" s="105">
        <f>VLOOKUP(A353,'Original vs Adjsuted Budget'!$B$2:$H$1100,7,FALSE)</f>
        <v>120310.3112</v>
      </c>
      <c r="G353" s="105">
        <v>102710</v>
      </c>
      <c r="H353" s="105">
        <f>VLOOKUP($A353,'[14]2014 TB'!$A$1:$H$1482,5,FALSE)</f>
        <v>59559.56</v>
      </c>
      <c r="I353" s="105">
        <f>VLOOKUP($A353,'[14]2014 TB'!$A$1:$H$1482,6,FALSE)</f>
        <v>0</v>
      </c>
      <c r="J353" s="106">
        <f t="shared" si="15"/>
        <v>59559.56</v>
      </c>
      <c r="K353" s="107"/>
      <c r="M353" t="s">
        <v>1237</v>
      </c>
      <c r="N353" t="s">
        <v>446</v>
      </c>
      <c r="O353" t="s">
        <v>21</v>
      </c>
      <c r="P353" t="s">
        <v>2895</v>
      </c>
      <c r="Q353" t="s">
        <v>232</v>
      </c>
      <c r="R353">
        <v>102710</v>
      </c>
      <c r="S353">
        <v>0</v>
      </c>
      <c r="T353">
        <v>59559.56</v>
      </c>
      <c r="U353">
        <v>0</v>
      </c>
      <c r="V353">
        <v>59559.56</v>
      </c>
    </row>
    <row r="354" spans="1:22" x14ac:dyDescent="0.2">
      <c r="A354" s="99" t="s">
        <v>2257</v>
      </c>
      <c r="B354" s="103" t="s">
        <v>448</v>
      </c>
      <c r="C354" s="104" t="s">
        <v>21</v>
      </c>
      <c r="D354" s="104" t="s">
        <v>2895</v>
      </c>
      <c r="E354" s="104" t="s">
        <v>232</v>
      </c>
      <c r="F354" s="105">
        <f>VLOOKUP(A354,'Original vs Adjsuted Budget'!$B$2:$H$1100,7,FALSE)</f>
        <v>0</v>
      </c>
      <c r="G354" s="105">
        <v>0</v>
      </c>
      <c r="H354" s="105">
        <f>VLOOKUP($A354,'[14]2014 TB'!$A$1:$H$1482,5,FALSE)</f>
        <v>0</v>
      </c>
      <c r="I354" s="105">
        <f>VLOOKUP($A354,'[14]2014 TB'!$A$1:$H$1482,6,FALSE)</f>
        <v>0</v>
      </c>
      <c r="J354" s="106">
        <f t="shared" si="15"/>
        <v>0</v>
      </c>
      <c r="K354" s="107"/>
      <c r="M354" t="s">
        <v>2257</v>
      </c>
      <c r="N354" t="s">
        <v>448</v>
      </c>
      <c r="O354" t="s">
        <v>21</v>
      </c>
      <c r="P354" t="s">
        <v>2895</v>
      </c>
      <c r="Q354" t="s">
        <v>232</v>
      </c>
      <c r="R354">
        <v>0</v>
      </c>
      <c r="S354">
        <v>0</v>
      </c>
      <c r="T354">
        <v>0</v>
      </c>
      <c r="U354">
        <v>0</v>
      </c>
      <c r="V354">
        <v>0</v>
      </c>
    </row>
    <row r="355" spans="1:22" x14ac:dyDescent="0.2">
      <c r="A355" s="99" t="s">
        <v>1259</v>
      </c>
      <c r="B355" s="103" t="s">
        <v>450</v>
      </c>
      <c r="C355" s="104" t="s">
        <v>21</v>
      </c>
      <c r="D355" s="104" t="s">
        <v>2895</v>
      </c>
      <c r="E355" s="104" t="s">
        <v>232</v>
      </c>
      <c r="F355" s="105">
        <f>VLOOKUP(A355,'Original vs Adjsuted Budget'!$B$2:$H$1100,7,FALSE)</f>
        <v>27040.891599999999</v>
      </c>
      <c r="G355" s="105">
        <v>24600</v>
      </c>
      <c r="H355" s="105">
        <f>VLOOKUP($A355,'[14]2014 TB'!$A$1:$H$1482,5,FALSE)</f>
        <v>13386.58</v>
      </c>
      <c r="I355" s="105">
        <f>VLOOKUP($A355,'[14]2014 TB'!$A$1:$H$1482,6,FALSE)</f>
        <v>0</v>
      </c>
      <c r="J355" s="106">
        <f t="shared" si="15"/>
        <v>13386.58</v>
      </c>
      <c r="K355" s="107"/>
      <c r="M355" t="s">
        <v>1259</v>
      </c>
      <c r="N355" t="s">
        <v>450</v>
      </c>
      <c r="O355" t="s">
        <v>21</v>
      </c>
      <c r="P355" t="s">
        <v>2895</v>
      </c>
      <c r="Q355" t="s">
        <v>232</v>
      </c>
      <c r="R355">
        <v>24600</v>
      </c>
      <c r="S355">
        <v>0</v>
      </c>
      <c r="T355">
        <v>13386.58</v>
      </c>
      <c r="U355">
        <v>0</v>
      </c>
      <c r="V355">
        <v>13386.58</v>
      </c>
    </row>
    <row r="356" spans="1:22" x14ac:dyDescent="0.2">
      <c r="A356" s="99" t="s">
        <v>1281</v>
      </c>
      <c r="B356" s="103" t="s">
        <v>452</v>
      </c>
      <c r="C356" s="104" t="s">
        <v>21</v>
      </c>
      <c r="D356" s="104" t="s">
        <v>490</v>
      </c>
      <c r="E356" s="104" t="s">
        <v>3009</v>
      </c>
      <c r="F356" s="105">
        <f>VLOOKUP(A356,'Original vs Adjsuted Budget'!$B$2:$H$1100,7,FALSE)</f>
        <v>107544.39600000001</v>
      </c>
      <c r="G356" s="105">
        <v>104640</v>
      </c>
      <c r="H356" s="105">
        <f>VLOOKUP($A356,'[14]2014 TB'!$A$1:$H$1482,5,FALSE)</f>
        <v>53239.8</v>
      </c>
      <c r="I356" s="105">
        <f>VLOOKUP($A356,'[14]2014 TB'!$A$1:$H$1482,6,FALSE)</f>
        <v>0</v>
      </c>
      <c r="J356" s="106">
        <f t="shared" si="15"/>
        <v>53239.8</v>
      </c>
      <c r="K356" s="107"/>
      <c r="M356" t="s">
        <v>1281</v>
      </c>
      <c r="N356" t="s">
        <v>452</v>
      </c>
      <c r="O356" t="s">
        <v>21</v>
      </c>
      <c r="P356" t="s">
        <v>490</v>
      </c>
      <c r="Q356" t="s">
        <v>3009</v>
      </c>
      <c r="R356">
        <v>104640</v>
      </c>
      <c r="S356">
        <v>0</v>
      </c>
      <c r="T356">
        <v>53239.8</v>
      </c>
      <c r="U356">
        <v>0</v>
      </c>
      <c r="V356">
        <v>53239.8</v>
      </c>
    </row>
    <row r="357" spans="1:22" x14ac:dyDescent="0.2">
      <c r="A357" s="99" t="s">
        <v>1282</v>
      </c>
      <c r="B357" s="103" t="s">
        <v>452</v>
      </c>
      <c r="C357" s="104" t="s">
        <v>21</v>
      </c>
      <c r="D357" s="104" t="s">
        <v>492</v>
      </c>
      <c r="E357" s="104" t="s">
        <v>3010</v>
      </c>
      <c r="F357" s="105">
        <f>VLOOKUP(A357,'Original vs Adjsuted Budget'!$B$2:$H$1100,7,FALSE)</f>
        <v>57197.875599999999</v>
      </c>
      <c r="G357" s="105">
        <v>50110</v>
      </c>
      <c r="H357" s="105">
        <f>VLOOKUP($A357,'[14]2014 TB'!$A$1:$H$1482,5,FALSE)</f>
        <v>28315.78</v>
      </c>
      <c r="I357" s="105">
        <f>VLOOKUP($A357,'[14]2014 TB'!$A$1:$H$1482,6,FALSE)</f>
        <v>0</v>
      </c>
      <c r="J357" s="106">
        <f t="shared" si="15"/>
        <v>28315.78</v>
      </c>
      <c r="K357" s="107"/>
      <c r="M357" t="s">
        <v>1282</v>
      </c>
      <c r="N357" t="s">
        <v>452</v>
      </c>
      <c r="O357" t="s">
        <v>21</v>
      </c>
      <c r="P357" t="s">
        <v>492</v>
      </c>
      <c r="Q357" t="s">
        <v>3010</v>
      </c>
      <c r="R357">
        <v>50110</v>
      </c>
      <c r="S357">
        <v>0</v>
      </c>
      <c r="T357">
        <v>28315.78</v>
      </c>
      <c r="U357">
        <v>0</v>
      </c>
      <c r="V357">
        <v>28315.78</v>
      </c>
    </row>
    <row r="358" spans="1:22" x14ac:dyDescent="0.2">
      <c r="A358" s="99" t="s">
        <v>2344</v>
      </c>
      <c r="B358" s="103" t="s">
        <v>454</v>
      </c>
      <c r="C358" s="104" t="s">
        <v>21</v>
      </c>
      <c r="D358" s="104" t="s">
        <v>2895</v>
      </c>
      <c r="E358" s="104" t="s">
        <v>232</v>
      </c>
      <c r="F358" s="105">
        <f>VLOOKUP(A358,'Original vs Adjsuted Budget'!$B$2:$H$1100,7,FALSE)</f>
        <v>0</v>
      </c>
      <c r="G358" s="105">
        <v>0</v>
      </c>
      <c r="H358" s="105">
        <f>VLOOKUP($A358,'[14]2014 TB'!$A$1:$H$1482,5,FALSE)</f>
        <v>0</v>
      </c>
      <c r="I358" s="105">
        <f>VLOOKUP($A358,'[14]2014 TB'!$A$1:$H$1482,6,FALSE)</f>
        <v>0</v>
      </c>
      <c r="J358" s="106">
        <f t="shared" si="15"/>
        <v>0</v>
      </c>
      <c r="K358" s="107"/>
      <c r="M358" t="s">
        <v>2344</v>
      </c>
      <c r="N358" t="s">
        <v>454</v>
      </c>
      <c r="O358" t="s">
        <v>21</v>
      </c>
      <c r="P358" t="s">
        <v>2895</v>
      </c>
      <c r="Q358" t="s">
        <v>232</v>
      </c>
      <c r="R358">
        <v>0</v>
      </c>
      <c r="S358">
        <v>0</v>
      </c>
      <c r="T358">
        <v>0</v>
      </c>
      <c r="U358">
        <v>0</v>
      </c>
      <c r="V358">
        <v>0</v>
      </c>
    </row>
    <row r="359" spans="1:22" x14ac:dyDescent="0.2">
      <c r="A359" s="99" t="s">
        <v>1314</v>
      </c>
      <c r="B359" s="103" t="s">
        <v>8</v>
      </c>
      <c r="C359" s="104" t="s">
        <v>21</v>
      </c>
      <c r="D359" s="104" t="s">
        <v>2895</v>
      </c>
      <c r="E359" s="104" t="s">
        <v>232</v>
      </c>
      <c r="F359" s="105">
        <f>VLOOKUP(A359,'Original vs Adjsuted Budget'!$B$2:$H$1100,7,FALSE)</f>
        <v>977232.54980000004</v>
      </c>
      <c r="G359" s="105">
        <v>787090</v>
      </c>
      <c r="H359" s="105">
        <f>VLOOKUP($A359,'[14]2014 TB'!$A$1:$H$1482,5,FALSE)</f>
        <v>483778.49</v>
      </c>
      <c r="I359" s="105">
        <f>VLOOKUP($A359,'[14]2014 TB'!$A$1:$H$1482,6,FALSE)</f>
        <v>0</v>
      </c>
      <c r="J359" s="106">
        <f t="shared" si="15"/>
        <v>483778.49</v>
      </c>
      <c r="K359" s="107"/>
      <c r="M359" t="s">
        <v>1314</v>
      </c>
      <c r="N359" t="s">
        <v>8</v>
      </c>
      <c r="O359" t="s">
        <v>21</v>
      </c>
      <c r="P359" t="s">
        <v>2895</v>
      </c>
      <c r="Q359" t="s">
        <v>232</v>
      </c>
      <c r="R359">
        <v>787090</v>
      </c>
      <c r="S359">
        <v>0</v>
      </c>
      <c r="T359">
        <v>483778.49</v>
      </c>
      <c r="U359">
        <v>0</v>
      </c>
      <c r="V359">
        <v>483778.49</v>
      </c>
    </row>
    <row r="360" spans="1:22" x14ac:dyDescent="0.2">
      <c r="A360" s="99" t="s">
        <v>1363</v>
      </c>
      <c r="B360" s="103" t="s">
        <v>18</v>
      </c>
      <c r="C360" s="104" t="s">
        <v>21</v>
      </c>
      <c r="D360" s="104" t="s">
        <v>2895</v>
      </c>
      <c r="E360" s="104" t="s">
        <v>232</v>
      </c>
      <c r="F360" s="105">
        <f>VLOOKUP(A360,'Original vs Adjsuted Budget'!$B$2:$H$1100,7,FALSE)</f>
        <v>551070.2006000001</v>
      </c>
      <c r="G360" s="105">
        <v>407250</v>
      </c>
      <c r="H360" s="105">
        <f>VLOOKUP($A360,'[14]2014 TB'!$A$1:$H$1482,5,FALSE)</f>
        <v>272807.03000000003</v>
      </c>
      <c r="I360" s="105">
        <f>VLOOKUP($A360,'[14]2014 TB'!$A$1:$H$1482,6,FALSE)</f>
        <v>0</v>
      </c>
      <c r="J360" s="106">
        <f t="shared" si="15"/>
        <v>272807.03000000003</v>
      </c>
      <c r="K360" s="107"/>
      <c r="M360" t="s">
        <v>1363</v>
      </c>
      <c r="N360" t="s">
        <v>18</v>
      </c>
      <c r="O360" t="s">
        <v>21</v>
      </c>
      <c r="P360" t="s">
        <v>2895</v>
      </c>
      <c r="Q360" t="s">
        <v>232</v>
      </c>
      <c r="R360">
        <v>407250</v>
      </c>
      <c r="S360">
        <v>0</v>
      </c>
      <c r="T360">
        <v>272807.03000000003</v>
      </c>
      <c r="U360">
        <v>0</v>
      </c>
      <c r="V360">
        <v>272807.03000000003</v>
      </c>
    </row>
    <row r="361" spans="1:22" x14ac:dyDescent="0.2">
      <c r="A361" s="99" t="s">
        <v>1408</v>
      </c>
      <c r="B361" s="103" t="s">
        <v>459</v>
      </c>
      <c r="C361" s="104" t="s">
        <v>21</v>
      </c>
      <c r="D361" s="104" t="s">
        <v>2895</v>
      </c>
      <c r="E361" s="104" t="s">
        <v>232</v>
      </c>
      <c r="F361" s="105">
        <f>VLOOKUP(A361,'Original vs Adjsuted Budget'!$B$2:$H$1100,7,FALSE)</f>
        <v>467001.55780000001</v>
      </c>
      <c r="G361" s="105">
        <v>374270</v>
      </c>
      <c r="H361" s="105">
        <f>VLOOKUP($A361,'[14]2014 TB'!$A$1:$H$1482,5,FALSE)</f>
        <v>231188.89</v>
      </c>
      <c r="I361" s="105">
        <f>VLOOKUP($A361,'[14]2014 TB'!$A$1:$H$1482,6,FALSE)</f>
        <v>0</v>
      </c>
      <c r="J361" s="106">
        <f t="shared" si="15"/>
        <v>231188.89</v>
      </c>
      <c r="K361" s="107"/>
      <c r="M361" t="s">
        <v>1408</v>
      </c>
      <c r="N361" t="s">
        <v>459</v>
      </c>
      <c r="O361" t="s">
        <v>21</v>
      </c>
      <c r="P361" t="s">
        <v>2895</v>
      </c>
      <c r="Q361" t="s">
        <v>232</v>
      </c>
      <c r="R361">
        <v>374270</v>
      </c>
      <c r="S361">
        <v>0</v>
      </c>
      <c r="T361">
        <v>231188.89</v>
      </c>
      <c r="U361">
        <v>0</v>
      </c>
      <c r="V361">
        <v>231188.89</v>
      </c>
    </row>
    <row r="362" spans="1:22" x14ac:dyDescent="0.2">
      <c r="A362" s="99" t="s">
        <v>1455</v>
      </c>
      <c r="B362" s="103" t="s">
        <v>461</v>
      </c>
      <c r="C362" s="104" t="s">
        <v>21</v>
      </c>
      <c r="D362" s="104" t="s">
        <v>2895</v>
      </c>
      <c r="E362" s="104" t="s">
        <v>232</v>
      </c>
      <c r="F362" s="105">
        <f>VLOOKUP(A362,'Original vs Adjsuted Budget'!$B$2:$H$1100,7,FALSE)</f>
        <v>730145.05900000001</v>
      </c>
      <c r="G362" s="105">
        <v>365780</v>
      </c>
      <c r="H362" s="105">
        <f>VLOOKUP($A362,'[14]2014 TB'!$A$1:$H$1482,5,FALSE)</f>
        <v>361457.95</v>
      </c>
      <c r="I362" s="105">
        <f>VLOOKUP($A362,'[14]2014 TB'!$A$1:$H$1482,6,FALSE)</f>
        <v>0</v>
      </c>
      <c r="J362" s="106">
        <f t="shared" si="15"/>
        <v>361457.95</v>
      </c>
      <c r="K362" s="107"/>
      <c r="M362" t="s">
        <v>1455</v>
      </c>
      <c r="N362" t="s">
        <v>461</v>
      </c>
      <c r="O362" t="s">
        <v>21</v>
      </c>
      <c r="P362" t="s">
        <v>2895</v>
      </c>
      <c r="Q362" t="s">
        <v>232</v>
      </c>
      <c r="R362">
        <v>365780</v>
      </c>
      <c r="S362">
        <v>0</v>
      </c>
      <c r="T362">
        <v>361457.95</v>
      </c>
      <c r="U362">
        <v>0</v>
      </c>
      <c r="V362">
        <v>361457.95</v>
      </c>
    </row>
    <row r="363" spans="1:22" x14ac:dyDescent="0.2">
      <c r="A363" s="99" t="s">
        <v>1511</v>
      </c>
      <c r="B363" s="103" t="s">
        <v>463</v>
      </c>
      <c r="C363" s="104" t="s">
        <v>21</v>
      </c>
      <c r="D363" s="104" t="s">
        <v>2895</v>
      </c>
      <c r="E363" s="104" t="s">
        <v>232</v>
      </c>
      <c r="F363" s="105">
        <f>VLOOKUP(A363,'Original vs Adjsuted Budget'!$B$2:$H$1100,7,FALSE)</f>
        <v>99214.118000000002</v>
      </c>
      <c r="G363" s="105">
        <v>86210</v>
      </c>
      <c r="H363" s="105">
        <f>VLOOKUP($A363,'[14]2014 TB'!$A$1:$H$1482,5,FALSE)</f>
        <v>49115.9</v>
      </c>
      <c r="I363" s="105">
        <f>VLOOKUP($A363,'[14]2014 TB'!$A$1:$H$1482,6,FALSE)</f>
        <v>0</v>
      </c>
      <c r="J363" s="106">
        <f t="shared" si="15"/>
        <v>49115.9</v>
      </c>
      <c r="K363" s="107"/>
      <c r="M363" t="s">
        <v>1511</v>
      </c>
      <c r="N363" t="s">
        <v>463</v>
      </c>
      <c r="O363" t="s">
        <v>21</v>
      </c>
      <c r="P363" t="s">
        <v>2895</v>
      </c>
      <c r="Q363" t="s">
        <v>232</v>
      </c>
      <c r="R363">
        <v>86210</v>
      </c>
      <c r="S363">
        <v>0</v>
      </c>
      <c r="T363">
        <v>49115.9</v>
      </c>
      <c r="U363">
        <v>0</v>
      </c>
      <c r="V363">
        <v>49115.9</v>
      </c>
    </row>
    <row r="364" spans="1:22" ht="15" thickBot="1" x14ac:dyDescent="0.25">
      <c r="A364" s="99"/>
      <c r="B364" s="154" t="s">
        <v>3141</v>
      </c>
      <c r="C364" s="155"/>
      <c r="D364" s="155"/>
      <c r="E364" s="155"/>
      <c r="F364" s="108">
        <f>SUM(F334:F363)</f>
        <v>5821652.2210000008</v>
      </c>
      <c r="G364" s="108">
        <f>SUM(G334:G363)</f>
        <v>5228670</v>
      </c>
      <c r="H364" s="108">
        <f>SUM(H334:H363)</f>
        <v>2882006.0500000007</v>
      </c>
      <c r="I364" s="108">
        <f>SUM(I334:I363)</f>
        <v>0</v>
      </c>
      <c r="J364" s="108">
        <f>SUM(J334:J363)</f>
        <v>2882006.0500000007</v>
      </c>
      <c r="K364" s="107"/>
      <c r="N364" t="s">
        <v>3141</v>
      </c>
      <c r="R364">
        <v>5228670</v>
      </c>
      <c r="S364">
        <v>0</v>
      </c>
      <c r="T364">
        <v>2882006.0500000007</v>
      </c>
      <c r="U364">
        <v>0</v>
      </c>
      <c r="V364">
        <v>2882006.0500000007</v>
      </c>
    </row>
    <row r="365" spans="1:22" ht="15" thickTop="1" x14ac:dyDescent="0.2">
      <c r="A365" s="99"/>
      <c r="B365" s="103"/>
      <c r="C365" s="104"/>
      <c r="D365" s="104"/>
      <c r="E365" s="104"/>
      <c r="F365" s="105"/>
      <c r="G365" s="105"/>
      <c r="H365" s="105"/>
      <c r="I365" s="105"/>
      <c r="J365" s="106"/>
      <c r="K365" s="107"/>
    </row>
    <row r="366" spans="1:22" x14ac:dyDescent="0.2">
      <c r="A366" s="99" t="s">
        <v>858</v>
      </c>
      <c r="B366" s="103" t="s">
        <v>4</v>
      </c>
      <c r="C366" s="104" t="s">
        <v>22</v>
      </c>
      <c r="D366" s="104" t="s">
        <v>2895</v>
      </c>
      <c r="E366" s="104" t="s">
        <v>233</v>
      </c>
      <c r="F366" s="105">
        <f>VLOOKUP(A366,'Original vs Adjsuted Budget'!$B$2:$H$1100,7,FALSE)</f>
        <v>16309.682000000001</v>
      </c>
      <c r="G366" s="105">
        <v>21270</v>
      </c>
      <c r="H366" s="105">
        <f>VLOOKUP($A366,'[14]2014 TB'!$A$1:$H$1482,5,FALSE)</f>
        <v>8074.1</v>
      </c>
      <c r="I366" s="105">
        <f>VLOOKUP($A366,'[14]2014 TB'!$A$1:$H$1482,6,FALSE)</f>
        <v>0</v>
      </c>
      <c r="J366" s="106">
        <f t="shared" ref="J366:J395" si="16">H366+I366</f>
        <v>8074.1</v>
      </c>
      <c r="K366" s="107"/>
      <c r="M366" t="s">
        <v>858</v>
      </c>
      <c r="N366" t="s">
        <v>4</v>
      </c>
      <c r="O366" t="s">
        <v>22</v>
      </c>
      <c r="P366" t="s">
        <v>2895</v>
      </c>
      <c r="Q366" t="s">
        <v>233</v>
      </c>
      <c r="R366">
        <v>21270</v>
      </c>
      <c r="S366">
        <v>0</v>
      </c>
      <c r="T366">
        <v>8074.1</v>
      </c>
      <c r="U366">
        <v>0</v>
      </c>
      <c r="V366">
        <v>8074.1</v>
      </c>
    </row>
    <row r="367" spans="1:22" x14ac:dyDescent="0.2">
      <c r="A367" s="99" t="s">
        <v>897</v>
      </c>
      <c r="B367" s="103" t="s">
        <v>215</v>
      </c>
      <c r="C367" s="104" t="s">
        <v>22</v>
      </c>
      <c r="D367" s="104" t="s">
        <v>2895</v>
      </c>
      <c r="E367" s="104" t="s">
        <v>233</v>
      </c>
      <c r="F367" s="105">
        <f>VLOOKUP(A367,'Original vs Adjsuted Budget'!$B$2:$H$1100,7,FALSE)</f>
        <v>3318.2742000000003</v>
      </c>
      <c r="G367" s="105">
        <v>7180</v>
      </c>
      <c r="H367" s="105">
        <f>VLOOKUP($A367,'[14]2014 TB'!$A$1:$H$1482,5,FALSE)</f>
        <v>1642.71</v>
      </c>
      <c r="I367" s="105">
        <f>VLOOKUP($A367,'[14]2014 TB'!$A$1:$H$1482,6,FALSE)</f>
        <v>0</v>
      </c>
      <c r="J367" s="106">
        <f t="shared" si="16"/>
        <v>1642.71</v>
      </c>
      <c r="K367" s="107"/>
      <c r="M367" t="s">
        <v>897</v>
      </c>
      <c r="N367" t="s">
        <v>215</v>
      </c>
      <c r="O367" t="s">
        <v>22</v>
      </c>
      <c r="P367" t="s">
        <v>2895</v>
      </c>
      <c r="Q367" t="s">
        <v>233</v>
      </c>
      <c r="R367">
        <v>7180</v>
      </c>
      <c r="S367">
        <v>0</v>
      </c>
      <c r="T367">
        <v>1642.71</v>
      </c>
      <c r="U367">
        <v>0</v>
      </c>
      <c r="V367">
        <v>1642.71</v>
      </c>
    </row>
    <row r="368" spans="1:22" x14ac:dyDescent="0.2">
      <c r="A368" s="99" t="s">
        <v>923</v>
      </c>
      <c r="B368" s="103" t="s">
        <v>218</v>
      </c>
      <c r="C368" s="104" t="s">
        <v>22</v>
      </c>
      <c r="D368" s="104" t="s">
        <v>474</v>
      </c>
      <c r="E368" s="104" t="s">
        <v>2926</v>
      </c>
      <c r="F368" s="105">
        <f>VLOOKUP(A368,'Original vs Adjsuted Budget'!$B$2:$H$1100,7,FALSE)</f>
        <v>300.4144</v>
      </c>
      <c r="G368" s="105">
        <v>5700</v>
      </c>
      <c r="H368" s="105">
        <f>VLOOKUP($A368,'[14]2014 TB'!$A$1:$H$1482,5,FALSE)</f>
        <v>148.72</v>
      </c>
      <c r="I368" s="105">
        <f>VLOOKUP($A368,'[14]2014 TB'!$A$1:$H$1482,6,FALSE)</f>
        <v>0</v>
      </c>
      <c r="J368" s="106">
        <f t="shared" si="16"/>
        <v>148.72</v>
      </c>
      <c r="K368" s="107"/>
      <c r="M368" t="s">
        <v>923</v>
      </c>
      <c r="N368" t="s">
        <v>218</v>
      </c>
      <c r="O368" t="s">
        <v>22</v>
      </c>
      <c r="P368" t="s">
        <v>474</v>
      </c>
      <c r="Q368" t="s">
        <v>2926</v>
      </c>
      <c r="R368">
        <v>5700</v>
      </c>
      <c r="S368">
        <v>0</v>
      </c>
      <c r="T368">
        <v>148.72</v>
      </c>
      <c r="U368">
        <v>0</v>
      </c>
      <c r="V368">
        <v>148.72</v>
      </c>
    </row>
    <row r="369" spans="1:22" x14ac:dyDescent="0.2">
      <c r="A369" s="99" t="s">
        <v>924</v>
      </c>
      <c r="B369" s="103" t="s">
        <v>218</v>
      </c>
      <c r="C369" s="104" t="s">
        <v>22</v>
      </c>
      <c r="D369" s="104" t="s">
        <v>476</v>
      </c>
      <c r="E369" s="104" t="s">
        <v>2927</v>
      </c>
      <c r="F369" s="105">
        <f>VLOOKUP(A369,'Original vs Adjsuted Budget'!$B$2:$H$1100,7,FALSE)</f>
        <v>30404.332999999999</v>
      </c>
      <c r="G369" s="105">
        <v>46270</v>
      </c>
      <c r="H369" s="105">
        <f>VLOOKUP($A369,'[14]2014 TB'!$A$1:$H$1482,5,FALSE)</f>
        <v>15051.65</v>
      </c>
      <c r="I369" s="105">
        <f>VLOOKUP($A369,'[14]2014 TB'!$A$1:$H$1482,6,FALSE)</f>
        <v>0</v>
      </c>
      <c r="J369" s="106">
        <f t="shared" si="16"/>
        <v>15051.65</v>
      </c>
      <c r="K369" s="107"/>
      <c r="M369" t="s">
        <v>924</v>
      </c>
      <c r="N369" t="s">
        <v>218</v>
      </c>
      <c r="O369" t="s">
        <v>22</v>
      </c>
      <c r="P369" t="s">
        <v>476</v>
      </c>
      <c r="Q369" t="s">
        <v>2927</v>
      </c>
      <c r="R369">
        <v>46270</v>
      </c>
      <c r="S369">
        <v>0</v>
      </c>
      <c r="T369">
        <v>15051.65</v>
      </c>
      <c r="U369">
        <v>0</v>
      </c>
      <c r="V369">
        <v>15051.65</v>
      </c>
    </row>
    <row r="370" spans="1:22" x14ac:dyDescent="0.2">
      <c r="A370" s="99" t="s">
        <v>1866</v>
      </c>
      <c r="B370" s="103" t="s">
        <v>218</v>
      </c>
      <c r="C370" s="104" t="s">
        <v>22</v>
      </c>
      <c r="D370" s="104" t="s">
        <v>478</v>
      </c>
      <c r="E370" s="104" t="s">
        <v>2928</v>
      </c>
      <c r="F370" s="105">
        <f>VLOOKUP(A370,'Original vs Adjsuted Budget'!$B$2:$H$1100,7,FALSE)</f>
        <v>0</v>
      </c>
      <c r="G370" s="105">
        <v>0</v>
      </c>
      <c r="H370" s="105">
        <f>VLOOKUP($A370,'[14]2014 TB'!$A$1:$H$1482,5,FALSE)</f>
        <v>0</v>
      </c>
      <c r="I370" s="105">
        <f>VLOOKUP($A370,'[14]2014 TB'!$A$1:$H$1482,6,FALSE)</f>
        <v>0</v>
      </c>
      <c r="J370" s="106">
        <f t="shared" si="16"/>
        <v>0</v>
      </c>
      <c r="K370" s="107"/>
      <c r="M370" t="s">
        <v>1866</v>
      </c>
      <c r="N370" t="s">
        <v>218</v>
      </c>
      <c r="O370" t="s">
        <v>22</v>
      </c>
      <c r="P370" t="s">
        <v>478</v>
      </c>
      <c r="Q370" t="s">
        <v>2928</v>
      </c>
      <c r="R370">
        <v>0</v>
      </c>
      <c r="S370">
        <v>0</v>
      </c>
      <c r="T370">
        <v>0</v>
      </c>
      <c r="U370">
        <v>0</v>
      </c>
      <c r="V370">
        <v>0</v>
      </c>
    </row>
    <row r="371" spans="1:22" x14ac:dyDescent="0.2">
      <c r="A371" s="99" t="s">
        <v>989</v>
      </c>
      <c r="B371" s="103" t="s">
        <v>426</v>
      </c>
      <c r="C371" s="104" t="s">
        <v>22</v>
      </c>
      <c r="D371" s="104" t="s">
        <v>2895</v>
      </c>
      <c r="E371" s="104" t="s">
        <v>233</v>
      </c>
      <c r="F371" s="105">
        <f>VLOOKUP(A371,'Original vs Adjsuted Budget'!$B$2:$H$1100,7,FALSE)</f>
        <v>9280.9304000000011</v>
      </c>
      <c r="G371" s="105">
        <v>11040</v>
      </c>
      <c r="H371" s="105">
        <f>VLOOKUP($A371,'[14]2014 TB'!$A$1:$H$1482,5,FALSE)</f>
        <v>4594.5200000000004</v>
      </c>
      <c r="I371" s="105">
        <f>VLOOKUP($A371,'[14]2014 TB'!$A$1:$H$1482,6,FALSE)</f>
        <v>0</v>
      </c>
      <c r="J371" s="106">
        <f t="shared" si="16"/>
        <v>4594.5200000000004</v>
      </c>
      <c r="K371" s="107"/>
      <c r="M371" t="s">
        <v>989</v>
      </c>
      <c r="N371" t="s">
        <v>426</v>
      </c>
      <c r="O371" t="s">
        <v>22</v>
      </c>
      <c r="P371" t="s">
        <v>2895</v>
      </c>
      <c r="Q371" t="s">
        <v>233</v>
      </c>
      <c r="R371">
        <v>11040</v>
      </c>
      <c r="S371">
        <v>0</v>
      </c>
      <c r="T371">
        <v>4594.5200000000004</v>
      </c>
      <c r="U371">
        <v>0</v>
      </c>
      <c r="V371">
        <v>4594.5200000000004</v>
      </c>
    </row>
    <row r="372" spans="1:22" x14ac:dyDescent="0.2">
      <c r="A372" s="99" t="s">
        <v>1010</v>
      </c>
      <c r="B372" s="103" t="s">
        <v>428</v>
      </c>
      <c r="C372" s="104" t="s">
        <v>22</v>
      </c>
      <c r="D372" s="104" t="s">
        <v>2895</v>
      </c>
      <c r="E372" s="104" t="s">
        <v>233</v>
      </c>
      <c r="F372" s="105">
        <f>VLOOKUP(A372,'Original vs Adjsuted Budget'!$B$2:$H$1100,7,FALSE)</f>
        <v>2682.4590000000003</v>
      </c>
      <c r="G372" s="105">
        <v>2420</v>
      </c>
      <c r="H372" s="105">
        <f>VLOOKUP($A372,'[14]2014 TB'!$A$1:$H$1482,5,FALSE)</f>
        <v>1327.95</v>
      </c>
      <c r="I372" s="105">
        <f>VLOOKUP($A372,'[14]2014 TB'!$A$1:$H$1482,6,FALSE)</f>
        <v>0</v>
      </c>
      <c r="J372" s="106">
        <f t="shared" si="16"/>
        <v>1327.95</v>
      </c>
      <c r="K372" s="107"/>
      <c r="M372" t="s">
        <v>1010</v>
      </c>
      <c r="N372" t="s">
        <v>428</v>
      </c>
      <c r="O372" t="s">
        <v>22</v>
      </c>
      <c r="P372" t="s">
        <v>2895</v>
      </c>
      <c r="Q372" t="s">
        <v>233</v>
      </c>
      <c r="R372">
        <v>2420</v>
      </c>
      <c r="S372">
        <v>0</v>
      </c>
      <c r="T372">
        <v>1327.95</v>
      </c>
      <c r="U372">
        <v>0</v>
      </c>
      <c r="V372">
        <v>1327.95</v>
      </c>
    </row>
    <row r="373" spans="1:22" x14ac:dyDescent="0.2">
      <c r="A373" s="99" t="s">
        <v>1987</v>
      </c>
      <c r="B373" s="103" t="s">
        <v>430</v>
      </c>
      <c r="C373" s="104" t="s">
        <v>22</v>
      </c>
      <c r="D373" s="104" t="s">
        <v>488</v>
      </c>
      <c r="E373" s="104" t="s">
        <v>2957</v>
      </c>
      <c r="F373" s="105">
        <f>VLOOKUP(A373,'Original vs Adjsuted Budget'!$B$2:$H$1100,7,FALSE)</f>
        <v>0</v>
      </c>
      <c r="G373" s="105">
        <v>0</v>
      </c>
      <c r="H373" s="105">
        <f>VLOOKUP($A373,'[14]2014 TB'!$A$1:$H$1482,5,FALSE)</f>
        <v>0</v>
      </c>
      <c r="I373" s="105">
        <f>VLOOKUP($A373,'[14]2014 TB'!$A$1:$H$1482,6,FALSE)</f>
        <v>0</v>
      </c>
      <c r="J373" s="106">
        <f t="shared" si="16"/>
        <v>0</v>
      </c>
      <c r="K373" s="107"/>
      <c r="M373" t="s">
        <v>1987</v>
      </c>
      <c r="N373" t="s">
        <v>430</v>
      </c>
      <c r="O373" t="s">
        <v>22</v>
      </c>
      <c r="P373" t="s">
        <v>488</v>
      </c>
      <c r="Q373" t="s">
        <v>2957</v>
      </c>
      <c r="R373">
        <v>0</v>
      </c>
      <c r="S373">
        <v>0</v>
      </c>
      <c r="T373">
        <v>0</v>
      </c>
      <c r="U373">
        <v>0</v>
      </c>
      <c r="V373">
        <v>0</v>
      </c>
    </row>
    <row r="374" spans="1:22" x14ac:dyDescent="0.2">
      <c r="A374" s="99" t="s">
        <v>1067</v>
      </c>
      <c r="B374" s="103" t="s">
        <v>432</v>
      </c>
      <c r="C374" s="104" t="s">
        <v>22</v>
      </c>
      <c r="D374" s="104" t="s">
        <v>466</v>
      </c>
      <c r="E374" s="104" t="s">
        <v>2964</v>
      </c>
      <c r="F374" s="105">
        <f>VLOOKUP(A374,'Original vs Adjsuted Budget'!$B$2:$H$1100,7,FALSE)</f>
        <v>1802.4864</v>
      </c>
      <c r="G374" s="105">
        <v>4200</v>
      </c>
      <c r="H374" s="105">
        <f>VLOOKUP($A374,'[14]2014 TB'!$A$1:$H$1482,5,FALSE)</f>
        <v>892.32</v>
      </c>
      <c r="I374" s="105">
        <f>VLOOKUP($A374,'[14]2014 TB'!$A$1:$H$1482,6,FALSE)</f>
        <v>0</v>
      </c>
      <c r="J374" s="106">
        <f t="shared" si="16"/>
        <v>892.32</v>
      </c>
      <c r="K374" s="107"/>
      <c r="M374" t="s">
        <v>1067</v>
      </c>
      <c r="N374" t="s">
        <v>432</v>
      </c>
      <c r="O374" t="s">
        <v>22</v>
      </c>
      <c r="P374" t="s">
        <v>466</v>
      </c>
      <c r="Q374" t="s">
        <v>2964</v>
      </c>
      <c r="R374">
        <v>4200</v>
      </c>
      <c r="S374">
        <v>0</v>
      </c>
      <c r="T374">
        <v>892.32</v>
      </c>
      <c r="U374">
        <v>0</v>
      </c>
      <c r="V374">
        <v>892.32</v>
      </c>
    </row>
    <row r="375" spans="1:22" x14ac:dyDescent="0.2">
      <c r="A375" s="99" t="s">
        <v>1068</v>
      </c>
      <c r="B375" s="103" t="s">
        <v>432</v>
      </c>
      <c r="C375" s="104" t="s">
        <v>22</v>
      </c>
      <c r="D375" s="104" t="s">
        <v>468</v>
      </c>
      <c r="E375" s="104" t="s">
        <v>1649</v>
      </c>
      <c r="F375" s="105">
        <f>VLOOKUP(A375,'Original vs Adjsuted Budget'!$B$2:$H$1100,7,FALSE)</f>
        <v>4806.6304</v>
      </c>
      <c r="G375" s="105">
        <v>15160</v>
      </c>
      <c r="H375" s="105">
        <f>VLOOKUP($A375,'[14]2014 TB'!$A$1:$H$1482,5,FALSE)</f>
        <v>2379.52</v>
      </c>
      <c r="I375" s="105">
        <f>VLOOKUP($A375,'[14]2014 TB'!$A$1:$H$1482,6,FALSE)</f>
        <v>0</v>
      </c>
      <c r="J375" s="106">
        <f t="shared" si="16"/>
        <v>2379.52</v>
      </c>
      <c r="K375" s="107"/>
      <c r="M375" t="s">
        <v>1068</v>
      </c>
      <c r="N375" t="s">
        <v>432</v>
      </c>
      <c r="O375" t="s">
        <v>22</v>
      </c>
      <c r="P375" t="s">
        <v>468</v>
      </c>
      <c r="Q375" t="s">
        <v>1649</v>
      </c>
      <c r="R375">
        <v>15160</v>
      </c>
      <c r="S375">
        <v>0</v>
      </c>
      <c r="T375">
        <v>2379.52</v>
      </c>
      <c r="U375">
        <v>0</v>
      </c>
      <c r="V375">
        <v>2379.52</v>
      </c>
    </row>
    <row r="376" spans="1:22" x14ac:dyDescent="0.2">
      <c r="A376" s="99" t="s">
        <v>1069</v>
      </c>
      <c r="B376" s="103" t="s">
        <v>432</v>
      </c>
      <c r="C376" s="104" t="s">
        <v>22</v>
      </c>
      <c r="D376" s="104" t="s">
        <v>470</v>
      </c>
      <c r="E376" s="104" t="s">
        <v>2965</v>
      </c>
      <c r="F376" s="105">
        <f>VLOOKUP(A376,'Original vs Adjsuted Budget'!$B$2:$H$1100,7,FALSE)</f>
        <v>901.2432</v>
      </c>
      <c r="G376" s="105">
        <v>0</v>
      </c>
      <c r="H376" s="105">
        <f>VLOOKUP($A376,'[14]2014 TB'!$A$1:$H$1482,5,FALSE)</f>
        <v>446.16</v>
      </c>
      <c r="I376" s="105">
        <f>VLOOKUP($A376,'[14]2014 TB'!$A$1:$H$1482,6,FALSE)</f>
        <v>0</v>
      </c>
      <c r="J376" s="106">
        <f t="shared" si="16"/>
        <v>446.16</v>
      </c>
      <c r="K376" s="107"/>
      <c r="M376" t="s">
        <v>1069</v>
      </c>
      <c r="N376" t="s">
        <v>432</v>
      </c>
      <c r="O376" t="s">
        <v>22</v>
      </c>
      <c r="P376" t="s">
        <v>470</v>
      </c>
      <c r="Q376" t="s">
        <v>2965</v>
      </c>
      <c r="R376">
        <v>0</v>
      </c>
      <c r="S376">
        <v>0</v>
      </c>
      <c r="T376">
        <v>446.16</v>
      </c>
      <c r="U376">
        <v>0</v>
      </c>
      <c r="V376">
        <v>446.16</v>
      </c>
    </row>
    <row r="377" spans="1:22" x14ac:dyDescent="0.2">
      <c r="A377" s="99" t="s">
        <v>1070</v>
      </c>
      <c r="B377" s="103" t="s">
        <v>432</v>
      </c>
      <c r="C377" s="104" t="s">
        <v>22</v>
      </c>
      <c r="D377" s="104" t="s">
        <v>472</v>
      </c>
      <c r="E377" s="104" t="s">
        <v>2966</v>
      </c>
      <c r="F377" s="105">
        <f>VLOOKUP(A377,'Original vs Adjsuted Budget'!$B$2:$H$1100,7,FALSE)</f>
        <v>13064.107599999999</v>
      </c>
      <c r="G377" s="105">
        <v>14330</v>
      </c>
      <c r="H377" s="105">
        <f>VLOOKUP($A377,'[14]2014 TB'!$A$1:$H$1482,5,FALSE)</f>
        <v>6467.38</v>
      </c>
      <c r="I377" s="105">
        <f>VLOOKUP($A377,'[14]2014 TB'!$A$1:$H$1482,6,FALSE)</f>
        <v>0</v>
      </c>
      <c r="J377" s="106">
        <f t="shared" si="16"/>
        <v>6467.38</v>
      </c>
      <c r="K377" s="107"/>
      <c r="M377" t="s">
        <v>1070</v>
      </c>
      <c r="N377" t="s">
        <v>432</v>
      </c>
      <c r="O377" t="s">
        <v>22</v>
      </c>
      <c r="P377" t="s">
        <v>472</v>
      </c>
      <c r="Q377" t="s">
        <v>2966</v>
      </c>
      <c r="R377">
        <v>14330</v>
      </c>
      <c r="S377">
        <v>0</v>
      </c>
      <c r="T377">
        <v>6467.38</v>
      </c>
      <c r="U377">
        <v>0</v>
      </c>
      <c r="V377">
        <v>6467.38</v>
      </c>
    </row>
    <row r="378" spans="1:22" x14ac:dyDescent="0.2">
      <c r="A378" s="99" t="s">
        <v>1129</v>
      </c>
      <c r="B378" s="103" t="s">
        <v>434</v>
      </c>
      <c r="C378" s="104" t="s">
        <v>22</v>
      </c>
      <c r="D378" s="104" t="s">
        <v>2895</v>
      </c>
      <c r="E378" s="104" t="s">
        <v>233</v>
      </c>
      <c r="F378" s="105">
        <f>VLOOKUP(A378,'Original vs Adjsuted Budget'!$B$2:$H$1100,7,FALSE)</f>
        <v>8692.8679999999986</v>
      </c>
      <c r="G378" s="105">
        <v>10530</v>
      </c>
      <c r="H378" s="105">
        <f>VLOOKUP($A378,'[14]2014 TB'!$A$1:$H$1482,5,FALSE)</f>
        <v>4303.3999999999996</v>
      </c>
      <c r="I378" s="105">
        <f>VLOOKUP($A378,'[14]2014 TB'!$A$1:$H$1482,6,FALSE)</f>
        <v>0</v>
      </c>
      <c r="J378" s="106">
        <f t="shared" si="16"/>
        <v>4303.3999999999996</v>
      </c>
      <c r="K378" s="107"/>
      <c r="M378" t="s">
        <v>1129</v>
      </c>
      <c r="N378" t="s">
        <v>434</v>
      </c>
      <c r="O378" t="s">
        <v>22</v>
      </c>
      <c r="P378" t="s">
        <v>2895</v>
      </c>
      <c r="Q378" t="s">
        <v>233</v>
      </c>
      <c r="R378">
        <v>10530</v>
      </c>
      <c r="S378">
        <v>0</v>
      </c>
      <c r="T378">
        <v>4303.3999999999996</v>
      </c>
      <c r="U378">
        <v>0</v>
      </c>
      <c r="V378">
        <v>4303.3999999999996</v>
      </c>
    </row>
    <row r="379" spans="1:22" x14ac:dyDescent="0.2">
      <c r="A379" s="99" t="s">
        <v>1144</v>
      </c>
      <c r="B379" s="103" t="s">
        <v>436</v>
      </c>
      <c r="C379" s="104" t="s">
        <v>22</v>
      </c>
      <c r="D379" s="104" t="s">
        <v>2895</v>
      </c>
      <c r="E379" s="104" t="s">
        <v>233</v>
      </c>
      <c r="F379" s="105">
        <f>VLOOKUP(A379,'Original vs Adjsuted Budget'!$B$2:$H$1100,7,FALSE)</f>
        <v>7030.3272000000006</v>
      </c>
      <c r="G379" s="105">
        <v>8030</v>
      </c>
      <c r="H379" s="105">
        <f>VLOOKUP($A379,'[14]2014 TB'!$A$1:$H$1482,5,FALSE)</f>
        <v>3480.36</v>
      </c>
      <c r="I379" s="105">
        <f>VLOOKUP($A379,'[14]2014 TB'!$A$1:$H$1482,6,FALSE)</f>
        <v>0</v>
      </c>
      <c r="J379" s="106">
        <f t="shared" si="16"/>
        <v>3480.36</v>
      </c>
      <c r="K379" s="107"/>
      <c r="M379" t="s">
        <v>1144</v>
      </c>
      <c r="N379" t="s">
        <v>436</v>
      </c>
      <c r="O379" t="s">
        <v>22</v>
      </c>
      <c r="P379" t="s">
        <v>2895</v>
      </c>
      <c r="Q379" t="s">
        <v>233</v>
      </c>
      <c r="R379">
        <v>8030</v>
      </c>
      <c r="S379">
        <v>0</v>
      </c>
      <c r="T379">
        <v>3480.36</v>
      </c>
      <c r="U379">
        <v>0</v>
      </c>
      <c r="V379">
        <v>3480.36</v>
      </c>
    </row>
    <row r="380" spans="1:22" x14ac:dyDescent="0.2">
      <c r="A380" s="99" t="s">
        <v>1156</v>
      </c>
      <c r="B380" s="103" t="s">
        <v>438</v>
      </c>
      <c r="C380" s="104" t="s">
        <v>22</v>
      </c>
      <c r="D380" s="104" t="s">
        <v>2895</v>
      </c>
      <c r="E380" s="104" t="s">
        <v>233</v>
      </c>
      <c r="F380" s="105">
        <f>VLOOKUP(A380,'Original vs Adjsuted Budget'!$B$2:$H$1100,7,FALSE)</f>
        <v>835.57299999999998</v>
      </c>
      <c r="G380" s="105">
        <v>760</v>
      </c>
      <c r="H380" s="105">
        <f>VLOOKUP($A380,'[14]2014 TB'!$A$1:$H$1482,5,FALSE)</f>
        <v>413.65</v>
      </c>
      <c r="I380" s="105">
        <f>VLOOKUP($A380,'[14]2014 TB'!$A$1:$H$1482,6,FALSE)</f>
        <v>0</v>
      </c>
      <c r="J380" s="106">
        <f t="shared" si="16"/>
        <v>413.65</v>
      </c>
      <c r="K380" s="107"/>
      <c r="M380" t="s">
        <v>1156</v>
      </c>
      <c r="N380" t="s">
        <v>438</v>
      </c>
      <c r="O380" t="s">
        <v>22</v>
      </c>
      <c r="P380" t="s">
        <v>2895</v>
      </c>
      <c r="Q380" t="s">
        <v>233</v>
      </c>
      <c r="R380">
        <v>760</v>
      </c>
      <c r="S380">
        <v>0</v>
      </c>
      <c r="T380">
        <v>413.65</v>
      </c>
      <c r="U380">
        <v>0</v>
      </c>
      <c r="V380">
        <v>413.65</v>
      </c>
    </row>
    <row r="381" spans="1:22" x14ac:dyDescent="0.2">
      <c r="A381" s="99" t="s">
        <v>1189</v>
      </c>
      <c r="B381" s="103" t="s">
        <v>442</v>
      </c>
      <c r="C381" s="104" t="s">
        <v>22</v>
      </c>
      <c r="D381" s="104" t="s">
        <v>480</v>
      </c>
      <c r="E381" s="104" t="s">
        <v>2987</v>
      </c>
      <c r="F381" s="105">
        <f>VLOOKUP(A381,'Original vs Adjsuted Budget'!$B$2:$H$1100,7,FALSE)</f>
        <v>0</v>
      </c>
      <c r="G381" s="105">
        <v>4200</v>
      </c>
      <c r="H381" s="105">
        <f>VLOOKUP($A381,'[14]2014 TB'!$A$1:$H$1482,5,FALSE)</f>
        <v>0</v>
      </c>
      <c r="I381" s="105">
        <f>VLOOKUP($A381,'[14]2014 TB'!$A$1:$H$1482,6,FALSE)</f>
        <v>0</v>
      </c>
      <c r="J381" s="106">
        <f t="shared" si="16"/>
        <v>0</v>
      </c>
      <c r="K381" s="107"/>
      <c r="M381" t="s">
        <v>1189</v>
      </c>
      <c r="N381" t="s">
        <v>442</v>
      </c>
      <c r="O381" t="s">
        <v>22</v>
      </c>
      <c r="P381" t="s">
        <v>480</v>
      </c>
      <c r="Q381" t="s">
        <v>2987</v>
      </c>
      <c r="R381">
        <v>4200</v>
      </c>
      <c r="S381">
        <v>0</v>
      </c>
      <c r="T381">
        <v>0</v>
      </c>
      <c r="U381">
        <v>0</v>
      </c>
      <c r="V381">
        <v>0</v>
      </c>
    </row>
    <row r="382" spans="1:22" x14ac:dyDescent="0.2">
      <c r="A382" s="99" t="s">
        <v>1190</v>
      </c>
      <c r="B382" s="103" t="s">
        <v>442</v>
      </c>
      <c r="C382" s="104" t="s">
        <v>22</v>
      </c>
      <c r="D382" s="104" t="s">
        <v>482</v>
      </c>
      <c r="E382" s="104" t="s">
        <v>2988</v>
      </c>
      <c r="F382" s="105">
        <f>VLOOKUP(A382,'Original vs Adjsuted Budget'!$B$2:$H$1100,7,FALSE)</f>
        <v>28167.142599999999</v>
      </c>
      <c r="G382" s="105">
        <v>42150</v>
      </c>
      <c r="H382" s="105">
        <f>VLOOKUP($A382,'[14]2014 TB'!$A$1:$H$1482,5,FALSE)</f>
        <v>13944.13</v>
      </c>
      <c r="I382" s="105">
        <f>VLOOKUP($A382,'[14]2014 TB'!$A$1:$H$1482,6,FALSE)</f>
        <v>0</v>
      </c>
      <c r="J382" s="106">
        <f t="shared" si="16"/>
        <v>13944.13</v>
      </c>
      <c r="K382" s="107"/>
      <c r="M382" t="s">
        <v>1190</v>
      </c>
      <c r="N382" t="s">
        <v>442</v>
      </c>
      <c r="O382" t="s">
        <v>22</v>
      </c>
      <c r="P382" t="s">
        <v>482</v>
      </c>
      <c r="Q382" t="s">
        <v>2988</v>
      </c>
      <c r="R382">
        <v>42150</v>
      </c>
      <c r="S382">
        <v>0</v>
      </c>
      <c r="T382">
        <v>13944.13</v>
      </c>
      <c r="U382">
        <v>0</v>
      </c>
      <c r="V382">
        <v>13944.13</v>
      </c>
    </row>
    <row r="383" spans="1:22" x14ac:dyDescent="0.2">
      <c r="A383" s="99" t="s">
        <v>2209</v>
      </c>
      <c r="B383" s="103" t="s">
        <v>442</v>
      </c>
      <c r="C383" s="104" t="s">
        <v>22</v>
      </c>
      <c r="D383" s="104" t="s">
        <v>484</v>
      </c>
      <c r="E383" s="104" t="s">
        <v>2989</v>
      </c>
      <c r="F383" s="105">
        <f>VLOOKUP(A383,'Original vs Adjsuted Budget'!$B$2:$H$1100,7,FALSE)</f>
        <v>0</v>
      </c>
      <c r="G383" s="105">
        <v>0</v>
      </c>
      <c r="H383" s="105">
        <f>VLOOKUP($A383,'[14]2014 TB'!$A$1:$H$1482,5,FALSE)</f>
        <v>0</v>
      </c>
      <c r="I383" s="105">
        <f>VLOOKUP($A383,'[14]2014 TB'!$A$1:$H$1482,6,FALSE)</f>
        <v>0</v>
      </c>
      <c r="J383" s="106">
        <f t="shared" si="16"/>
        <v>0</v>
      </c>
      <c r="K383" s="107"/>
      <c r="M383" t="s">
        <v>2209</v>
      </c>
      <c r="N383" t="s">
        <v>442</v>
      </c>
      <c r="O383" t="s">
        <v>22</v>
      </c>
      <c r="P383" t="s">
        <v>484</v>
      </c>
      <c r="Q383" t="s">
        <v>2989</v>
      </c>
      <c r="R383">
        <v>0</v>
      </c>
      <c r="S383">
        <v>0</v>
      </c>
      <c r="T383">
        <v>0</v>
      </c>
      <c r="U383">
        <v>0</v>
      </c>
      <c r="V383">
        <v>0</v>
      </c>
    </row>
    <row r="384" spans="1:22" x14ac:dyDescent="0.2">
      <c r="A384" s="99" t="s">
        <v>1217</v>
      </c>
      <c r="B384" s="103" t="s">
        <v>444</v>
      </c>
      <c r="C384" s="104" t="s">
        <v>22</v>
      </c>
      <c r="D384" s="104" t="s">
        <v>2895</v>
      </c>
      <c r="E384" s="104" t="s">
        <v>233</v>
      </c>
      <c r="F384" s="105">
        <f>VLOOKUP(A384,'Original vs Adjsuted Budget'!$B$2:$H$1100,7,FALSE)</f>
        <v>4204.6502</v>
      </c>
      <c r="G384" s="105">
        <v>3240</v>
      </c>
      <c r="H384" s="105">
        <f>VLOOKUP($A384,'[14]2014 TB'!$A$1:$H$1482,5,FALSE)</f>
        <v>2081.5100000000002</v>
      </c>
      <c r="I384" s="105">
        <f>VLOOKUP($A384,'[14]2014 TB'!$A$1:$H$1482,6,FALSE)</f>
        <v>0</v>
      </c>
      <c r="J384" s="106">
        <f t="shared" si="16"/>
        <v>2081.5100000000002</v>
      </c>
      <c r="K384" s="107"/>
      <c r="M384" t="s">
        <v>1217</v>
      </c>
      <c r="N384" t="s">
        <v>444</v>
      </c>
      <c r="O384" t="s">
        <v>22</v>
      </c>
      <c r="P384" t="s">
        <v>2895</v>
      </c>
      <c r="Q384" t="s">
        <v>233</v>
      </c>
      <c r="R384">
        <v>3240</v>
      </c>
      <c r="S384">
        <v>0</v>
      </c>
      <c r="T384">
        <v>2081.5100000000002</v>
      </c>
      <c r="U384">
        <v>0</v>
      </c>
      <c r="V384">
        <v>2081.5100000000002</v>
      </c>
    </row>
    <row r="385" spans="1:22" x14ac:dyDescent="0.2">
      <c r="A385" s="99" t="s">
        <v>1238</v>
      </c>
      <c r="B385" s="103" t="s">
        <v>446</v>
      </c>
      <c r="C385" s="104" t="s">
        <v>22</v>
      </c>
      <c r="D385" s="104" t="s">
        <v>2895</v>
      </c>
      <c r="E385" s="104" t="s">
        <v>233</v>
      </c>
      <c r="F385" s="105">
        <f>VLOOKUP(A385,'Original vs Adjsuted Budget'!$B$2:$H$1100,7,FALSE)</f>
        <v>7100.8656000000001</v>
      </c>
      <c r="G385" s="105">
        <v>6270</v>
      </c>
      <c r="H385" s="105">
        <f>VLOOKUP($A385,'[14]2014 TB'!$A$1:$H$1482,5,FALSE)</f>
        <v>3515.28</v>
      </c>
      <c r="I385" s="105">
        <f>VLOOKUP($A385,'[14]2014 TB'!$A$1:$H$1482,6,FALSE)</f>
        <v>0</v>
      </c>
      <c r="J385" s="106">
        <f t="shared" si="16"/>
        <v>3515.28</v>
      </c>
      <c r="K385" s="107"/>
      <c r="M385" t="s">
        <v>1238</v>
      </c>
      <c r="N385" t="s">
        <v>446</v>
      </c>
      <c r="O385" t="s">
        <v>22</v>
      </c>
      <c r="P385" t="s">
        <v>2895</v>
      </c>
      <c r="Q385" t="s">
        <v>233</v>
      </c>
      <c r="R385">
        <v>6270</v>
      </c>
      <c r="S385">
        <v>0</v>
      </c>
      <c r="T385">
        <v>3515.28</v>
      </c>
      <c r="U385">
        <v>0</v>
      </c>
      <c r="V385">
        <v>3515.28</v>
      </c>
    </row>
    <row r="386" spans="1:22" x14ac:dyDescent="0.2">
      <c r="A386" s="99" t="s">
        <v>2258</v>
      </c>
      <c r="B386" s="103" t="s">
        <v>448</v>
      </c>
      <c r="C386" s="104" t="s">
        <v>22</v>
      </c>
      <c r="D386" s="104" t="s">
        <v>2895</v>
      </c>
      <c r="E386" s="104" t="s">
        <v>233</v>
      </c>
      <c r="F386" s="105">
        <f>VLOOKUP(A386,'Original vs Adjsuted Budget'!$B$2:$H$1100,7,FALSE)</f>
        <v>0</v>
      </c>
      <c r="G386" s="105">
        <v>0</v>
      </c>
      <c r="H386" s="105">
        <f>VLOOKUP($A386,'[14]2014 TB'!$A$1:$H$1482,5,FALSE)</f>
        <v>0</v>
      </c>
      <c r="I386" s="105">
        <f>VLOOKUP($A386,'[14]2014 TB'!$A$1:$H$1482,6,FALSE)</f>
        <v>0</v>
      </c>
      <c r="J386" s="106">
        <f t="shared" si="16"/>
        <v>0</v>
      </c>
      <c r="K386" s="107"/>
      <c r="M386" t="s">
        <v>2258</v>
      </c>
      <c r="N386" t="s">
        <v>448</v>
      </c>
      <c r="O386" t="s">
        <v>22</v>
      </c>
      <c r="P386" t="s">
        <v>2895</v>
      </c>
      <c r="Q386" t="s">
        <v>233</v>
      </c>
      <c r="R386">
        <v>0</v>
      </c>
      <c r="S386">
        <v>0</v>
      </c>
      <c r="T386">
        <v>0</v>
      </c>
      <c r="U386">
        <v>0</v>
      </c>
      <c r="V386">
        <v>0</v>
      </c>
    </row>
    <row r="387" spans="1:22" x14ac:dyDescent="0.2">
      <c r="A387" s="99" t="s">
        <v>1260</v>
      </c>
      <c r="B387" s="103" t="s">
        <v>450</v>
      </c>
      <c r="C387" s="104" t="s">
        <v>22</v>
      </c>
      <c r="D387" s="104" t="s">
        <v>2895</v>
      </c>
      <c r="E387" s="104" t="s">
        <v>233</v>
      </c>
      <c r="F387" s="105">
        <f>VLOOKUP(A387,'Original vs Adjsuted Budget'!$B$2:$H$1100,7,FALSE)</f>
        <v>1576.8928000000001</v>
      </c>
      <c r="G387" s="105">
        <v>1500</v>
      </c>
      <c r="H387" s="105">
        <f>VLOOKUP($A387,'[14]2014 TB'!$A$1:$H$1482,5,FALSE)</f>
        <v>780.64</v>
      </c>
      <c r="I387" s="105">
        <f>VLOOKUP($A387,'[14]2014 TB'!$A$1:$H$1482,6,FALSE)</f>
        <v>0</v>
      </c>
      <c r="J387" s="106">
        <f t="shared" si="16"/>
        <v>780.64</v>
      </c>
      <c r="K387" s="107"/>
      <c r="M387" t="s">
        <v>1260</v>
      </c>
      <c r="N387" t="s">
        <v>450</v>
      </c>
      <c r="O387" t="s">
        <v>22</v>
      </c>
      <c r="P387" t="s">
        <v>2895</v>
      </c>
      <c r="Q387" t="s">
        <v>233</v>
      </c>
      <c r="R387">
        <v>1500</v>
      </c>
      <c r="S387">
        <v>0</v>
      </c>
      <c r="T387">
        <v>780.64</v>
      </c>
      <c r="U387">
        <v>0</v>
      </c>
      <c r="V387">
        <v>780.64</v>
      </c>
    </row>
    <row r="388" spans="1:22" x14ac:dyDescent="0.2">
      <c r="A388" s="99" t="s">
        <v>1283</v>
      </c>
      <c r="B388" s="103" t="s">
        <v>452</v>
      </c>
      <c r="C388" s="104" t="s">
        <v>22</v>
      </c>
      <c r="D388" s="104" t="s">
        <v>490</v>
      </c>
      <c r="E388" s="104" t="s">
        <v>3011</v>
      </c>
      <c r="F388" s="105">
        <f>VLOOKUP(A388,'Original vs Adjsuted Budget'!$B$2:$H$1100,7,FALSE)</f>
        <v>6294.8452000000007</v>
      </c>
      <c r="G388" s="105">
        <v>6230</v>
      </c>
      <c r="H388" s="105">
        <f>VLOOKUP($A388,'[14]2014 TB'!$A$1:$H$1482,5,FALSE)</f>
        <v>3116.26</v>
      </c>
      <c r="I388" s="105">
        <f>VLOOKUP($A388,'[14]2014 TB'!$A$1:$H$1482,6,FALSE)</f>
        <v>0</v>
      </c>
      <c r="J388" s="106">
        <f t="shared" si="16"/>
        <v>3116.26</v>
      </c>
      <c r="K388" s="107"/>
      <c r="M388" t="s">
        <v>1283</v>
      </c>
      <c r="N388" t="s">
        <v>452</v>
      </c>
      <c r="O388" t="s">
        <v>22</v>
      </c>
      <c r="P388" t="s">
        <v>490</v>
      </c>
      <c r="Q388" t="s">
        <v>3011</v>
      </c>
      <c r="R388">
        <v>6230</v>
      </c>
      <c r="S388">
        <v>0</v>
      </c>
      <c r="T388">
        <v>3116.26</v>
      </c>
      <c r="U388">
        <v>0</v>
      </c>
      <c r="V388">
        <v>3116.26</v>
      </c>
    </row>
    <row r="389" spans="1:22" x14ac:dyDescent="0.2">
      <c r="A389" s="99" t="s">
        <v>1284</v>
      </c>
      <c r="B389" s="103" t="s">
        <v>452</v>
      </c>
      <c r="C389" s="104" t="s">
        <v>22</v>
      </c>
      <c r="D389" s="104" t="s">
        <v>492</v>
      </c>
      <c r="E389" s="104" t="s">
        <v>3012</v>
      </c>
      <c r="F389" s="105">
        <f>VLOOKUP(A389,'Original vs Adjsuted Budget'!$B$2:$H$1100,7,FALSE)</f>
        <v>3345.6451999999999</v>
      </c>
      <c r="G389" s="105">
        <v>3040</v>
      </c>
      <c r="H389" s="105">
        <f>VLOOKUP($A389,'[14]2014 TB'!$A$1:$H$1482,5,FALSE)</f>
        <v>1656.26</v>
      </c>
      <c r="I389" s="105">
        <f>VLOOKUP($A389,'[14]2014 TB'!$A$1:$H$1482,6,FALSE)</f>
        <v>0</v>
      </c>
      <c r="J389" s="106">
        <f t="shared" si="16"/>
        <v>1656.26</v>
      </c>
      <c r="K389" s="107"/>
      <c r="M389" t="s">
        <v>1284</v>
      </c>
      <c r="N389" t="s">
        <v>452</v>
      </c>
      <c r="O389" t="s">
        <v>22</v>
      </c>
      <c r="P389" t="s">
        <v>492</v>
      </c>
      <c r="Q389" t="s">
        <v>3012</v>
      </c>
      <c r="R389">
        <v>3040</v>
      </c>
      <c r="S389">
        <v>0</v>
      </c>
      <c r="T389">
        <v>1656.26</v>
      </c>
      <c r="U389">
        <v>0</v>
      </c>
      <c r="V389">
        <v>1656.26</v>
      </c>
    </row>
    <row r="390" spans="1:22" x14ac:dyDescent="0.2">
      <c r="A390" s="99" t="s">
        <v>2345</v>
      </c>
      <c r="B390" s="103" t="s">
        <v>454</v>
      </c>
      <c r="C390" s="104" t="s">
        <v>22</v>
      </c>
      <c r="D390" s="104" t="s">
        <v>2895</v>
      </c>
      <c r="E390" s="104" t="s">
        <v>233</v>
      </c>
      <c r="F390" s="105">
        <f>VLOOKUP(A390,'Original vs Adjsuted Budget'!$B$2:$H$1100,7,FALSE)</f>
        <v>0</v>
      </c>
      <c r="G390" s="105">
        <v>0</v>
      </c>
      <c r="H390" s="105">
        <f>VLOOKUP($A390,'[14]2014 TB'!$A$1:$H$1482,5,FALSE)</f>
        <v>0</v>
      </c>
      <c r="I390" s="105">
        <f>VLOOKUP($A390,'[14]2014 TB'!$A$1:$H$1482,6,FALSE)</f>
        <v>0</v>
      </c>
      <c r="J390" s="106">
        <f t="shared" si="16"/>
        <v>0</v>
      </c>
      <c r="K390" s="107"/>
      <c r="M390" t="s">
        <v>2345</v>
      </c>
      <c r="N390" t="s">
        <v>454</v>
      </c>
      <c r="O390" t="s">
        <v>22</v>
      </c>
      <c r="P390" t="s">
        <v>2895</v>
      </c>
      <c r="Q390" t="s">
        <v>233</v>
      </c>
      <c r="R390">
        <v>0</v>
      </c>
      <c r="S390">
        <v>0</v>
      </c>
      <c r="T390">
        <v>0</v>
      </c>
      <c r="U390">
        <v>0</v>
      </c>
      <c r="V390">
        <v>0</v>
      </c>
    </row>
    <row r="391" spans="1:22" x14ac:dyDescent="0.2">
      <c r="A391" s="99" t="s">
        <v>1315</v>
      </c>
      <c r="B391" s="103" t="s">
        <v>8</v>
      </c>
      <c r="C391" s="104" t="s">
        <v>22</v>
      </c>
      <c r="D391" s="104" t="s">
        <v>2895</v>
      </c>
      <c r="E391" s="104" t="s">
        <v>233</v>
      </c>
      <c r="F391" s="105">
        <f>VLOOKUP(A391,'Original vs Adjsuted Budget'!$B$2:$H$1100,7,FALSE)</f>
        <v>61561.923999999999</v>
      </c>
      <c r="G391" s="105">
        <v>47860</v>
      </c>
      <c r="H391" s="105">
        <f>VLOOKUP($A391,'[14]2014 TB'!$A$1:$H$1482,5,FALSE)</f>
        <v>30476.2</v>
      </c>
      <c r="I391" s="105">
        <f>VLOOKUP($A391,'[14]2014 TB'!$A$1:$H$1482,6,FALSE)</f>
        <v>0</v>
      </c>
      <c r="J391" s="106">
        <f t="shared" si="16"/>
        <v>30476.2</v>
      </c>
      <c r="K391" s="107"/>
      <c r="M391" t="s">
        <v>1315</v>
      </c>
      <c r="N391" t="s">
        <v>8</v>
      </c>
      <c r="O391" t="s">
        <v>22</v>
      </c>
      <c r="P391" t="s">
        <v>2895</v>
      </c>
      <c r="Q391" t="s">
        <v>233</v>
      </c>
      <c r="R391">
        <v>47860</v>
      </c>
      <c r="S391">
        <v>0</v>
      </c>
      <c r="T391">
        <v>30476.2</v>
      </c>
      <c r="U391">
        <v>0</v>
      </c>
      <c r="V391">
        <v>30476.2</v>
      </c>
    </row>
    <row r="392" spans="1:22" x14ac:dyDescent="0.2">
      <c r="A392" s="99" t="s">
        <v>1364</v>
      </c>
      <c r="B392" s="103" t="s">
        <v>18</v>
      </c>
      <c r="C392" s="104" t="s">
        <v>22</v>
      </c>
      <c r="D392" s="104" t="s">
        <v>2895</v>
      </c>
      <c r="E392" s="104" t="s">
        <v>233</v>
      </c>
      <c r="F392" s="105">
        <f>VLOOKUP(A392,'Original vs Adjsuted Budget'!$B$2:$H$1100,7,FALSE)</f>
        <v>33640.453799999996</v>
      </c>
      <c r="G392" s="105">
        <v>24600</v>
      </c>
      <c r="H392" s="105">
        <f>VLOOKUP($A392,'[14]2014 TB'!$A$1:$H$1482,5,FALSE)</f>
        <v>16653.689999999999</v>
      </c>
      <c r="I392" s="105">
        <f>VLOOKUP($A392,'[14]2014 TB'!$A$1:$H$1482,6,FALSE)</f>
        <v>0</v>
      </c>
      <c r="J392" s="106">
        <f t="shared" si="16"/>
        <v>16653.689999999999</v>
      </c>
      <c r="K392" s="107"/>
      <c r="M392" t="s">
        <v>1364</v>
      </c>
      <c r="N392" t="s">
        <v>18</v>
      </c>
      <c r="O392" t="s">
        <v>22</v>
      </c>
      <c r="P392" t="s">
        <v>2895</v>
      </c>
      <c r="Q392" t="s">
        <v>233</v>
      </c>
      <c r="R392">
        <v>24600</v>
      </c>
      <c r="S392">
        <v>0</v>
      </c>
      <c r="T392">
        <v>16653.689999999999</v>
      </c>
      <c r="U392">
        <v>0</v>
      </c>
      <c r="V392">
        <v>16653.689999999999</v>
      </c>
    </row>
    <row r="393" spans="1:22" x14ac:dyDescent="0.2">
      <c r="A393" s="99" t="s">
        <v>1409</v>
      </c>
      <c r="B393" s="103" t="s">
        <v>459</v>
      </c>
      <c r="C393" s="104" t="s">
        <v>22</v>
      </c>
      <c r="D393" s="104" t="s">
        <v>2895</v>
      </c>
      <c r="E393" s="104" t="s">
        <v>233</v>
      </c>
      <c r="F393" s="105">
        <f>VLOOKUP(A393,'Original vs Adjsuted Budget'!$B$2:$H$1100,7,FALSE)</f>
        <v>27349.79</v>
      </c>
      <c r="G393" s="105">
        <v>22700</v>
      </c>
      <c r="H393" s="105">
        <f>VLOOKUP($A393,'[14]2014 TB'!$A$1:$H$1482,5,FALSE)</f>
        <v>13539.5</v>
      </c>
      <c r="I393" s="105">
        <f>VLOOKUP($A393,'[14]2014 TB'!$A$1:$H$1482,6,FALSE)</f>
        <v>0</v>
      </c>
      <c r="J393" s="106">
        <f t="shared" si="16"/>
        <v>13539.5</v>
      </c>
      <c r="K393" s="107"/>
      <c r="M393" t="s">
        <v>1409</v>
      </c>
      <c r="N393" t="s">
        <v>459</v>
      </c>
      <c r="O393" t="s">
        <v>22</v>
      </c>
      <c r="P393" t="s">
        <v>2895</v>
      </c>
      <c r="Q393" t="s">
        <v>233</v>
      </c>
      <c r="R393">
        <v>22700</v>
      </c>
      <c r="S393">
        <v>0</v>
      </c>
      <c r="T393">
        <v>13539.5</v>
      </c>
      <c r="U393">
        <v>0</v>
      </c>
      <c r="V393">
        <v>13539.5</v>
      </c>
    </row>
    <row r="394" spans="1:22" x14ac:dyDescent="0.2">
      <c r="A394" s="99" t="s">
        <v>1456</v>
      </c>
      <c r="B394" s="103" t="s">
        <v>461</v>
      </c>
      <c r="C394" s="104" t="s">
        <v>22</v>
      </c>
      <c r="D394" s="104" t="s">
        <v>2895</v>
      </c>
      <c r="E394" s="104" t="s">
        <v>233</v>
      </c>
      <c r="F394" s="105">
        <f>VLOOKUP(A394,'Original vs Adjsuted Budget'!$B$2:$H$1100,7,FALSE)</f>
        <v>50246.651600000005</v>
      </c>
      <c r="G394" s="105">
        <v>22330</v>
      </c>
      <c r="H394" s="105">
        <f>VLOOKUP($A394,'[14]2014 TB'!$A$1:$H$1482,5,FALSE)</f>
        <v>24874.58</v>
      </c>
      <c r="I394" s="105">
        <f>VLOOKUP($A394,'[14]2014 TB'!$A$1:$H$1482,6,FALSE)</f>
        <v>0</v>
      </c>
      <c r="J394" s="106">
        <f t="shared" si="16"/>
        <v>24874.58</v>
      </c>
      <c r="K394" s="107"/>
      <c r="M394" t="s">
        <v>1456</v>
      </c>
      <c r="N394" t="s">
        <v>461</v>
      </c>
      <c r="O394" t="s">
        <v>22</v>
      </c>
      <c r="P394" t="s">
        <v>2895</v>
      </c>
      <c r="Q394" t="s">
        <v>233</v>
      </c>
      <c r="R394">
        <v>22330</v>
      </c>
      <c r="S394">
        <v>0</v>
      </c>
      <c r="T394">
        <v>24874.58</v>
      </c>
      <c r="U394">
        <v>0</v>
      </c>
      <c r="V394">
        <v>24874.58</v>
      </c>
    </row>
    <row r="395" spans="1:22" x14ac:dyDescent="0.2">
      <c r="A395" s="99" t="s">
        <v>1512</v>
      </c>
      <c r="B395" s="103" t="s">
        <v>463</v>
      </c>
      <c r="C395" s="104" t="s">
        <v>22</v>
      </c>
      <c r="D395" s="104" t="s">
        <v>2895</v>
      </c>
      <c r="E395" s="104" t="s">
        <v>233</v>
      </c>
      <c r="F395" s="105">
        <f>VLOOKUP(A395,'Original vs Adjsuted Budget'!$B$2:$H$1100,7,FALSE)</f>
        <v>4597.8634000000002</v>
      </c>
      <c r="G395" s="105">
        <v>6140</v>
      </c>
      <c r="H395" s="105">
        <f>VLOOKUP($A395,'[14]2014 TB'!$A$1:$H$1482,5,FALSE)</f>
        <v>2276.17</v>
      </c>
      <c r="I395" s="105">
        <f>VLOOKUP($A395,'[14]2014 TB'!$A$1:$H$1482,6,FALSE)</f>
        <v>0</v>
      </c>
      <c r="J395" s="106">
        <f t="shared" si="16"/>
        <v>2276.17</v>
      </c>
      <c r="K395" s="107"/>
      <c r="M395" t="s">
        <v>1512</v>
      </c>
      <c r="N395" t="s">
        <v>463</v>
      </c>
      <c r="O395" t="s">
        <v>22</v>
      </c>
      <c r="P395" t="s">
        <v>2895</v>
      </c>
      <c r="Q395" t="s">
        <v>233</v>
      </c>
      <c r="R395">
        <v>6140</v>
      </c>
      <c r="S395">
        <v>0</v>
      </c>
      <c r="T395">
        <v>2276.17</v>
      </c>
      <c r="U395">
        <v>0</v>
      </c>
      <c r="V395">
        <v>2276.17</v>
      </c>
    </row>
    <row r="396" spans="1:22" ht="15" thickBot="1" x14ac:dyDescent="0.25">
      <c r="A396" s="99"/>
      <c r="B396" s="154" t="s">
        <v>3142</v>
      </c>
      <c r="C396" s="155"/>
      <c r="D396" s="155"/>
      <c r="E396" s="155"/>
      <c r="F396" s="108">
        <f>SUM(F366:F395)</f>
        <v>327516.05319999997</v>
      </c>
      <c r="G396" s="108">
        <f>SUM(G366:G395)</f>
        <v>337150</v>
      </c>
      <c r="H396" s="108">
        <f>SUM(H366:H395)</f>
        <v>162136.66</v>
      </c>
      <c r="I396" s="108">
        <f>SUM(I366:I395)</f>
        <v>0</v>
      </c>
      <c r="J396" s="108">
        <f>SUM(J366:J395)</f>
        <v>162136.66</v>
      </c>
      <c r="K396" s="107"/>
      <c r="N396" t="s">
        <v>3142</v>
      </c>
      <c r="R396">
        <v>337150</v>
      </c>
      <c r="S396">
        <v>0</v>
      </c>
      <c r="T396">
        <v>162136.66</v>
      </c>
      <c r="U396">
        <v>0</v>
      </c>
      <c r="V396">
        <v>162136.66</v>
      </c>
    </row>
    <row r="397" spans="1:22" ht="15" thickTop="1" x14ac:dyDescent="0.2">
      <c r="A397" s="99"/>
      <c r="B397" s="103"/>
      <c r="C397" s="104"/>
      <c r="D397" s="104"/>
      <c r="E397" s="104"/>
      <c r="F397" s="105"/>
      <c r="G397" s="105"/>
      <c r="H397" s="105"/>
      <c r="I397" s="105"/>
      <c r="J397" s="106"/>
      <c r="K397" s="107"/>
    </row>
    <row r="398" spans="1:22" x14ac:dyDescent="0.2">
      <c r="A398" s="99" t="s">
        <v>2049</v>
      </c>
      <c r="B398" s="103" t="s">
        <v>432</v>
      </c>
      <c r="C398" s="104" t="s">
        <v>23</v>
      </c>
      <c r="D398" s="104" t="s">
        <v>472</v>
      </c>
      <c r="E398" s="104" t="s">
        <v>2050</v>
      </c>
      <c r="F398" s="105">
        <f>VLOOKUP($A398,'[14]2014 TB'!$A$1:$H$1482,3,FALSE)</f>
        <v>0</v>
      </c>
      <c r="G398" s="105">
        <f>VLOOKUP($A398,'[14]2014 TB'!$A$1:$H$1482,4,FALSE)</f>
        <v>0</v>
      </c>
      <c r="H398" s="105">
        <f>VLOOKUP($A398,'[14]2014 TB'!$A$1:$H$1482,5,FALSE)</f>
        <v>0</v>
      </c>
      <c r="I398" s="105">
        <f>VLOOKUP($A398,'[14]2014 TB'!$A$1:$H$1482,6,FALSE)</f>
        <v>0</v>
      </c>
      <c r="J398" s="106">
        <f t="shared" ref="J398" si="17">H398+I398</f>
        <v>0</v>
      </c>
      <c r="K398" s="107"/>
      <c r="M398" t="s">
        <v>2049</v>
      </c>
      <c r="N398" t="s">
        <v>432</v>
      </c>
      <c r="O398" t="s">
        <v>23</v>
      </c>
      <c r="P398" t="s">
        <v>472</v>
      </c>
      <c r="Q398" t="s">
        <v>2050</v>
      </c>
      <c r="R398">
        <v>0</v>
      </c>
      <c r="S398">
        <v>0</v>
      </c>
      <c r="T398">
        <v>0</v>
      </c>
      <c r="U398">
        <v>0</v>
      </c>
      <c r="V398">
        <v>0</v>
      </c>
    </row>
    <row r="399" spans="1:22" ht="15" thickBot="1" x14ac:dyDescent="0.25">
      <c r="A399" s="99"/>
      <c r="B399" s="154" t="s">
        <v>3143</v>
      </c>
      <c r="C399" s="155"/>
      <c r="D399" s="155"/>
      <c r="E399" s="155"/>
      <c r="F399" s="108">
        <f>F398</f>
        <v>0</v>
      </c>
      <c r="G399" s="108">
        <f>G398</f>
        <v>0</v>
      </c>
      <c r="H399" s="108">
        <f>H398</f>
        <v>0</v>
      </c>
      <c r="I399" s="108">
        <f>I398</f>
        <v>0</v>
      </c>
      <c r="J399" s="108">
        <f>J398</f>
        <v>0</v>
      </c>
      <c r="K399" s="107"/>
      <c r="N399" t="s">
        <v>3143</v>
      </c>
      <c r="R399">
        <v>0</v>
      </c>
      <c r="S399">
        <v>0</v>
      </c>
      <c r="T399">
        <v>0</v>
      </c>
      <c r="U399">
        <v>0</v>
      </c>
      <c r="V399">
        <v>0</v>
      </c>
    </row>
    <row r="400" spans="1:22" ht="15" thickTop="1" x14ac:dyDescent="0.2">
      <c r="A400" s="99"/>
      <c r="B400" s="109"/>
      <c r="C400" s="110"/>
      <c r="D400" s="110"/>
      <c r="E400" s="110"/>
      <c r="F400" s="105"/>
      <c r="G400" s="105"/>
      <c r="H400" s="105"/>
      <c r="I400" s="105"/>
      <c r="J400" s="106"/>
      <c r="K400" s="107"/>
    </row>
    <row r="401" spans="1:22" x14ac:dyDescent="0.2">
      <c r="A401" s="99" t="s">
        <v>885</v>
      </c>
      <c r="B401" s="103" t="s">
        <v>4</v>
      </c>
      <c r="C401" s="104" t="s">
        <v>149</v>
      </c>
      <c r="D401" s="104" t="s">
        <v>2895</v>
      </c>
      <c r="E401" s="104" t="s">
        <v>360</v>
      </c>
      <c r="F401" s="105">
        <f>VLOOKUP(A401,'Original vs Adjsuted Budget'!$B$2:$H$1100,7,FALSE)</f>
        <v>110</v>
      </c>
      <c r="G401" s="105">
        <v>110</v>
      </c>
      <c r="H401" s="105">
        <f>VLOOKUP($A401,'[14]2014 TB'!$A$1:$H$1482,5,FALSE)</f>
        <v>0</v>
      </c>
      <c r="I401" s="105">
        <f>VLOOKUP($A401,'[14]2014 TB'!$A$1:$H$1482,6,FALSE)</f>
        <v>0</v>
      </c>
      <c r="J401" s="106">
        <f t="shared" ref="J401:J421" si="18">H401+I401</f>
        <v>0</v>
      </c>
      <c r="K401" s="107"/>
      <c r="M401" t="s">
        <v>885</v>
      </c>
      <c r="N401" t="s">
        <v>4</v>
      </c>
      <c r="O401" t="s">
        <v>149</v>
      </c>
      <c r="P401" t="s">
        <v>2895</v>
      </c>
      <c r="Q401" t="s">
        <v>360</v>
      </c>
      <c r="R401">
        <v>110</v>
      </c>
      <c r="S401">
        <v>0</v>
      </c>
      <c r="T401">
        <v>0</v>
      </c>
      <c r="U401">
        <v>0</v>
      </c>
      <c r="V401">
        <v>0</v>
      </c>
    </row>
    <row r="402" spans="1:22" x14ac:dyDescent="0.2">
      <c r="A402" s="99" t="s">
        <v>958</v>
      </c>
      <c r="B402" s="103" t="s">
        <v>218</v>
      </c>
      <c r="C402" s="104" t="s">
        <v>149</v>
      </c>
      <c r="D402" s="104" t="s">
        <v>476</v>
      </c>
      <c r="E402" s="104" t="s">
        <v>1604</v>
      </c>
      <c r="F402" s="105">
        <f>VLOOKUP(A402,'Original vs Adjsuted Budget'!$B$2:$H$1100,7,FALSE)</f>
        <v>110</v>
      </c>
      <c r="G402" s="105">
        <v>110</v>
      </c>
      <c r="H402" s="105">
        <f>VLOOKUP($A402,'[14]2014 TB'!$A$1:$H$1482,5,FALSE)</f>
        <v>43784.4</v>
      </c>
      <c r="I402" s="105">
        <f>VLOOKUP($A402,'[14]2014 TB'!$A$1:$H$1482,6,FALSE)</f>
        <v>0</v>
      </c>
      <c r="J402" s="106">
        <f t="shared" si="18"/>
        <v>43784.4</v>
      </c>
      <c r="K402" s="107"/>
      <c r="M402" t="s">
        <v>958</v>
      </c>
      <c r="N402" t="s">
        <v>218</v>
      </c>
      <c r="O402" t="s">
        <v>149</v>
      </c>
      <c r="P402" t="s">
        <v>476</v>
      </c>
      <c r="Q402" t="s">
        <v>1604</v>
      </c>
      <c r="R402">
        <v>110</v>
      </c>
      <c r="S402">
        <v>0</v>
      </c>
      <c r="T402">
        <v>43784.4</v>
      </c>
      <c r="U402">
        <v>0</v>
      </c>
      <c r="V402">
        <v>43784.4</v>
      </c>
    </row>
    <row r="403" spans="1:22" x14ac:dyDescent="0.2">
      <c r="A403" s="99" t="s">
        <v>1933</v>
      </c>
      <c r="B403" s="103" t="s">
        <v>218</v>
      </c>
      <c r="C403" s="104" t="s">
        <v>149</v>
      </c>
      <c r="D403" s="104" t="s">
        <v>478</v>
      </c>
      <c r="E403" s="104" t="s">
        <v>1934</v>
      </c>
      <c r="F403" s="105">
        <f>VLOOKUP(A403,'Original vs Adjsuted Budget'!$B$2:$H$1100,7,FALSE)</f>
        <v>0</v>
      </c>
      <c r="G403" s="105">
        <v>0</v>
      </c>
      <c r="H403" s="105">
        <f>VLOOKUP($A403,'[14]2014 TB'!$A$1:$H$1482,5,FALSE)</f>
        <v>0</v>
      </c>
      <c r="I403" s="105">
        <f>VLOOKUP($A403,'[14]2014 TB'!$A$1:$H$1482,6,FALSE)</f>
        <v>0</v>
      </c>
      <c r="J403" s="106">
        <f t="shared" si="18"/>
        <v>0</v>
      </c>
      <c r="K403" s="107"/>
      <c r="M403" t="s">
        <v>1933</v>
      </c>
      <c r="N403" t="s">
        <v>218</v>
      </c>
      <c r="O403" t="s">
        <v>149</v>
      </c>
      <c r="P403" t="s">
        <v>478</v>
      </c>
      <c r="Q403" t="s">
        <v>1934</v>
      </c>
      <c r="R403">
        <v>0</v>
      </c>
      <c r="S403">
        <v>0</v>
      </c>
      <c r="T403">
        <v>0</v>
      </c>
      <c r="U403">
        <v>0</v>
      </c>
      <c r="V403">
        <v>0</v>
      </c>
    </row>
    <row r="404" spans="1:22" x14ac:dyDescent="0.2">
      <c r="A404" s="99" t="s">
        <v>1000</v>
      </c>
      <c r="B404" s="103" t="s">
        <v>426</v>
      </c>
      <c r="C404" s="104" t="s">
        <v>149</v>
      </c>
      <c r="D404" s="104" t="s">
        <v>2895</v>
      </c>
      <c r="E404" s="104" t="s">
        <v>360</v>
      </c>
      <c r="F404" s="105">
        <f>VLOOKUP(A404,'Original vs Adjsuted Budget'!$B$2:$H$1100,7,FALSE)</f>
        <v>110</v>
      </c>
      <c r="G404" s="105">
        <v>110</v>
      </c>
      <c r="H404" s="105">
        <f>VLOOKUP($A404,'[14]2014 TB'!$A$1:$H$1482,5,FALSE)</f>
        <v>0</v>
      </c>
      <c r="I404" s="105">
        <f>VLOOKUP($A404,'[14]2014 TB'!$A$1:$H$1482,6,FALSE)</f>
        <v>0</v>
      </c>
      <c r="J404" s="106">
        <f t="shared" si="18"/>
        <v>0</v>
      </c>
      <c r="K404" s="107"/>
      <c r="M404" t="s">
        <v>1000</v>
      </c>
      <c r="N404" t="s">
        <v>426</v>
      </c>
      <c r="O404" t="s">
        <v>149</v>
      </c>
      <c r="P404" t="s">
        <v>2895</v>
      </c>
      <c r="Q404" t="s">
        <v>360</v>
      </c>
      <c r="R404">
        <v>110</v>
      </c>
      <c r="S404">
        <v>0</v>
      </c>
      <c r="T404">
        <v>0</v>
      </c>
      <c r="U404">
        <v>0</v>
      </c>
      <c r="V404">
        <v>0</v>
      </c>
    </row>
    <row r="405" spans="1:22" x14ac:dyDescent="0.2">
      <c r="A405" s="99" t="s">
        <v>1023</v>
      </c>
      <c r="B405" s="103" t="s">
        <v>428</v>
      </c>
      <c r="C405" s="104" t="s">
        <v>149</v>
      </c>
      <c r="D405" s="104" t="s">
        <v>2895</v>
      </c>
      <c r="E405" s="104" t="s">
        <v>360</v>
      </c>
      <c r="F405" s="105">
        <f>VLOOKUP(A405,'Original vs Adjsuted Budget'!$B$2:$H$1100,7,FALSE)</f>
        <v>110</v>
      </c>
      <c r="G405" s="105">
        <v>110</v>
      </c>
      <c r="H405" s="105">
        <f>VLOOKUP($A405,'[14]2014 TB'!$A$1:$H$1482,5,FALSE)</f>
        <v>0</v>
      </c>
      <c r="I405" s="105">
        <f>VLOOKUP($A405,'[14]2014 TB'!$A$1:$H$1482,6,FALSE)</f>
        <v>0</v>
      </c>
      <c r="J405" s="106">
        <f t="shared" si="18"/>
        <v>0</v>
      </c>
      <c r="K405" s="107"/>
      <c r="M405" t="s">
        <v>1023</v>
      </c>
      <c r="N405" t="s">
        <v>428</v>
      </c>
      <c r="O405" t="s">
        <v>149</v>
      </c>
      <c r="P405" t="s">
        <v>2895</v>
      </c>
      <c r="Q405" t="s">
        <v>360</v>
      </c>
      <c r="R405">
        <v>110</v>
      </c>
      <c r="S405">
        <v>0</v>
      </c>
      <c r="T405">
        <v>0</v>
      </c>
      <c r="U405">
        <v>0</v>
      </c>
      <c r="V405">
        <v>0</v>
      </c>
    </row>
    <row r="406" spans="1:22" x14ac:dyDescent="0.2">
      <c r="A406" s="99" t="s">
        <v>1109</v>
      </c>
      <c r="B406" s="103" t="s">
        <v>432</v>
      </c>
      <c r="C406" s="104" t="s">
        <v>149</v>
      </c>
      <c r="D406" s="104" t="s">
        <v>470</v>
      </c>
      <c r="E406" s="104" t="s">
        <v>1679</v>
      </c>
      <c r="F406" s="105">
        <f>VLOOKUP(A406,'Original vs Adjsuted Budget'!$B$2:$H$1100,7,FALSE)</f>
        <v>110</v>
      </c>
      <c r="G406" s="105">
        <v>110</v>
      </c>
      <c r="H406" s="105">
        <f>VLOOKUP($A406,'[14]2014 TB'!$A$1:$H$1482,5,FALSE)</f>
        <v>0</v>
      </c>
      <c r="I406" s="105">
        <f>VLOOKUP($A406,'[14]2014 TB'!$A$1:$H$1482,6,FALSE)</f>
        <v>0</v>
      </c>
      <c r="J406" s="106">
        <f t="shared" si="18"/>
        <v>0</v>
      </c>
      <c r="K406" s="107"/>
      <c r="M406" t="s">
        <v>1109</v>
      </c>
      <c r="N406" t="s">
        <v>432</v>
      </c>
      <c r="O406" t="s">
        <v>149</v>
      </c>
      <c r="P406" t="s">
        <v>470</v>
      </c>
      <c r="Q406" t="s">
        <v>1679</v>
      </c>
      <c r="R406">
        <v>110</v>
      </c>
      <c r="S406">
        <v>0</v>
      </c>
      <c r="T406">
        <v>0</v>
      </c>
      <c r="U406">
        <v>0</v>
      </c>
      <c r="V406">
        <v>0</v>
      </c>
    </row>
    <row r="407" spans="1:22" x14ac:dyDescent="0.2">
      <c r="A407" s="99" t="s">
        <v>1110</v>
      </c>
      <c r="B407" s="103" t="s">
        <v>432</v>
      </c>
      <c r="C407" s="104" t="s">
        <v>149</v>
      </c>
      <c r="D407" s="104" t="s">
        <v>472</v>
      </c>
      <c r="E407" s="104" t="s">
        <v>1680</v>
      </c>
      <c r="F407" s="105">
        <f>VLOOKUP(A407,'Original vs Adjsuted Budget'!$B$2:$H$1100,7,FALSE)</f>
        <v>110</v>
      </c>
      <c r="G407" s="105">
        <v>110</v>
      </c>
      <c r="H407" s="105">
        <f>VLOOKUP($A407,'[14]2014 TB'!$A$1:$H$1482,5,FALSE)</f>
        <v>26777.88</v>
      </c>
      <c r="I407" s="105">
        <f>VLOOKUP($A407,'[14]2014 TB'!$A$1:$H$1482,6,FALSE)</f>
        <v>0</v>
      </c>
      <c r="J407" s="106">
        <f t="shared" si="18"/>
        <v>26777.88</v>
      </c>
      <c r="K407" s="107"/>
      <c r="M407" t="s">
        <v>1110</v>
      </c>
      <c r="N407" t="s">
        <v>432</v>
      </c>
      <c r="O407" t="s">
        <v>149</v>
      </c>
      <c r="P407" t="s">
        <v>472</v>
      </c>
      <c r="Q407" t="s">
        <v>1680</v>
      </c>
      <c r="R407">
        <v>110</v>
      </c>
      <c r="S407">
        <v>0</v>
      </c>
      <c r="T407">
        <v>26777.88</v>
      </c>
      <c r="U407">
        <v>0</v>
      </c>
      <c r="V407">
        <v>26777.88</v>
      </c>
    </row>
    <row r="408" spans="1:22" x14ac:dyDescent="0.2">
      <c r="A408" s="99" t="s">
        <v>1134</v>
      </c>
      <c r="B408" s="103" t="s">
        <v>434</v>
      </c>
      <c r="C408" s="104" t="s">
        <v>149</v>
      </c>
      <c r="D408" s="104" t="s">
        <v>2895</v>
      </c>
      <c r="E408" s="104" t="s">
        <v>360</v>
      </c>
      <c r="F408" s="105">
        <f>VLOOKUP(A408,'Original vs Adjsuted Budget'!$B$2:$H$1100,7,FALSE)</f>
        <v>110</v>
      </c>
      <c r="G408" s="105">
        <v>110</v>
      </c>
      <c r="H408" s="105">
        <f>VLOOKUP($A408,'[14]2014 TB'!$A$1:$H$1482,5,FALSE)</f>
        <v>0</v>
      </c>
      <c r="I408" s="105">
        <f>VLOOKUP($A408,'[14]2014 TB'!$A$1:$H$1482,6,FALSE)</f>
        <v>0</v>
      </c>
      <c r="J408" s="106">
        <f t="shared" si="18"/>
        <v>0</v>
      </c>
      <c r="K408" s="107"/>
      <c r="M408" t="s">
        <v>1134</v>
      </c>
      <c r="N408" t="s">
        <v>434</v>
      </c>
      <c r="O408" t="s">
        <v>149</v>
      </c>
      <c r="P408" t="s">
        <v>2895</v>
      </c>
      <c r="Q408" t="s">
        <v>360</v>
      </c>
      <c r="R408">
        <v>110</v>
      </c>
      <c r="S408">
        <v>0</v>
      </c>
      <c r="T408">
        <v>0</v>
      </c>
      <c r="U408">
        <v>0</v>
      </c>
      <c r="V408">
        <v>0</v>
      </c>
    </row>
    <row r="409" spans="1:22" x14ac:dyDescent="0.2">
      <c r="A409" s="99" t="s">
        <v>1147</v>
      </c>
      <c r="B409" s="103" t="s">
        <v>436</v>
      </c>
      <c r="C409" s="104" t="s">
        <v>149</v>
      </c>
      <c r="D409" s="104" t="s">
        <v>2895</v>
      </c>
      <c r="E409" s="104" t="s">
        <v>360</v>
      </c>
      <c r="F409" s="105">
        <f>VLOOKUP(A409,'Original vs Adjsuted Budget'!$B$2:$H$1100,7,FALSE)</f>
        <v>39730</v>
      </c>
      <c r="G409" s="105">
        <v>39730</v>
      </c>
      <c r="H409" s="105">
        <f>VLOOKUP($A409,'[14]2014 TB'!$A$1:$H$1482,5,FALSE)</f>
        <v>0</v>
      </c>
      <c r="I409" s="105">
        <f>VLOOKUP($A409,'[14]2014 TB'!$A$1:$H$1482,6,FALSE)</f>
        <v>0</v>
      </c>
      <c r="J409" s="106">
        <f t="shared" si="18"/>
        <v>0</v>
      </c>
      <c r="K409" s="107"/>
      <c r="M409" t="s">
        <v>1147</v>
      </c>
      <c r="N409" t="s">
        <v>436</v>
      </c>
      <c r="O409" t="s">
        <v>149</v>
      </c>
      <c r="P409" t="s">
        <v>2895</v>
      </c>
      <c r="Q409" t="s">
        <v>360</v>
      </c>
      <c r="R409">
        <v>39730</v>
      </c>
      <c r="S409">
        <v>0</v>
      </c>
      <c r="T409">
        <v>0</v>
      </c>
      <c r="U409">
        <v>0</v>
      </c>
      <c r="V409">
        <v>0</v>
      </c>
    </row>
    <row r="410" spans="1:22" x14ac:dyDescent="0.2">
      <c r="A410" s="99" t="s">
        <v>1161</v>
      </c>
      <c r="B410" s="103" t="s">
        <v>438</v>
      </c>
      <c r="C410" s="104" t="s">
        <v>149</v>
      </c>
      <c r="D410" s="104" t="s">
        <v>2895</v>
      </c>
      <c r="E410" s="104" t="s">
        <v>360</v>
      </c>
      <c r="F410" s="105">
        <f>VLOOKUP(A410,'Original vs Adjsuted Budget'!$B$2:$H$1100,7,FALSE)</f>
        <v>110</v>
      </c>
      <c r="G410" s="105">
        <v>110</v>
      </c>
      <c r="H410" s="105">
        <f>VLOOKUP($A410,'[14]2014 TB'!$A$1:$H$1482,5,FALSE)</f>
        <v>0</v>
      </c>
      <c r="I410" s="105">
        <f>VLOOKUP($A410,'[14]2014 TB'!$A$1:$H$1482,6,FALSE)</f>
        <v>0</v>
      </c>
      <c r="J410" s="106">
        <f t="shared" si="18"/>
        <v>0</v>
      </c>
      <c r="K410" s="107"/>
      <c r="M410" t="s">
        <v>1161</v>
      </c>
      <c r="N410" t="s">
        <v>438</v>
      </c>
      <c r="O410" t="s">
        <v>149</v>
      </c>
      <c r="P410" t="s">
        <v>2895</v>
      </c>
      <c r="Q410" t="s">
        <v>360</v>
      </c>
      <c r="R410">
        <v>110</v>
      </c>
      <c r="S410">
        <v>0</v>
      </c>
      <c r="T410">
        <v>0</v>
      </c>
      <c r="U410">
        <v>0</v>
      </c>
      <c r="V410">
        <v>0</v>
      </c>
    </row>
    <row r="411" spans="1:22" x14ac:dyDescent="0.2">
      <c r="A411" s="99" t="s">
        <v>1204</v>
      </c>
      <c r="B411" s="103" t="s">
        <v>442</v>
      </c>
      <c r="C411" s="104" t="s">
        <v>149</v>
      </c>
      <c r="D411" s="104" t="s">
        <v>482</v>
      </c>
      <c r="E411" s="104" t="s">
        <v>1703</v>
      </c>
      <c r="F411" s="105">
        <f>VLOOKUP(A411,'Original vs Adjsuted Budget'!$B$2:$H$1100,7,FALSE)</f>
        <v>110</v>
      </c>
      <c r="G411" s="105">
        <v>110</v>
      </c>
      <c r="H411" s="105">
        <f>VLOOKUP($A411,'[14]2014 TB'!$A$1:$H$1482,5,FALSE)</f>
        <v>4124.1099999999997</v>
      </c>
      <c r="I411" s="105">
        <f>VLOOKUP($A411,'[14]2014 TB'!$A$1:$H$1482,6,FALSE)</f>
        <v>0</v>
      </c>
      <c r="J411" s="106">
        <f t="shared" si="18"/>
        <v>4124.1099999999997</v>
      </c>
      <c r="K411" s="107"/>
      <c r="M411" t="s">
        <v>1204</v>
      </c>
      <c r="N411" t="s">
        <v>442</v>
      </c>
      <c r="O411" t="s">
        <v>149</v>
      </c>
      <c r="P411" t="s">
        <v>482</v>
      </c>
      <c r="Q411" t="s">
        <v>1703</v>
      </c>
      <c r="R411">
        <v>110</v>
      </c>
      <c r="S411">
        <v>0</v>
      </c>
      <c r="T411">
        <v>4124.1099999999997</v>
      </c>
      <c r="U411">
        <v>0</v>
      </c>
      <c r="V411">
        <v>4124.1099999999997</v>
      </c>
    </row>
    <row r="412" spans="1:22" x14ac:dyDescent="0.2">
      <c r="A412" s="99" t="s">
        <v>1221</v>
      </c>
      <c r="B412" s="103" t="s">
        <v>444</v>
      </c>
      <c r="C412" s="104" t="s">
        <v>149</v>
      </c>
      <c r="D412" s="104" t="s">
        <v>2895</v>
      </c>
      <c r="E412" s="104" t="s">
        <v>360</v>
      </c>
      <c r="F412" s="105">
        <f>VLOOKUP(A412,'Original vs Adjsuted Budget'!$B$2:$H$1100,7,FALSE)</f>
        <v>110</v>
      </c>
      <c r="G412" s="105">
        <v>110</v>
      </c>
      <c r="H412" s="105">
        <f>VLOOKUP($A412,'[14]2014 TB'!$A$1:$H$1482,5,FALSE)</f>
        <v>0</v>
      </c>
      <c r="I412" s="105">
        <f>VLOOKUP($A412,'[14]2014 TB'!$A$1:$H$1482,6,FALSE)</f>
        <v>0</v>
      </c>
      <c r="J412" s="106">
        <f t="shared" si="18"/>
        <v>0</v>
      </c>
      <c r="K412" s="107"/>
      <c r="M412" t="s">
        <v>1221</v>
      </c>
      <c r="N412" t="s">
        <v>444</v>
      </c>
      <c r="O412" t="s">
        <v>149</v>
      </c>
      <c r="P412" t="s">
        <v>2895</v>
      </c>
      <c r="Q412" t="s">
        <v>360</v>
      </c>
      <c r="R412">
        <v>110</v>
      </c>
      <c r="S412">
        <v>0</v>
      </c>
      <c r="T412">
        <v>0</v>
      </c>
      <c r="U412">
        <v>0</v>
      </c>
      <c r="V412">
        <v>0</v>
      </c>
    </row>
    <row r="413" spans="1:22" x14ac:dyDescent="0.2">
      <c r="A413" s="99" t="s">
        <v>1247</v>
      </c>
      <c r="B413" s="103" t="s">
        <v>446</v>
      </c>
      <c r="C413" s="104" t="s">
        <v>149</v>
      </c>
      <c r="D413" s="104" t="s">
        <v>2895</v>
      </c>
      <c r="E413" s="104" t="s">
        <v>360</v>
      </c>
      <c r="F413" s="105">
        <f>VLOOKUP(A413,'Original vs Adjsuted Budget'!$B$2:$H$1100,7,FALSE)</f>
        <v>110</v>
      </c>
      <c r="G413" s="105">
        <v>110</v>
      </c>
      <c r="H413" s="105">
        <f>VLOOKUP($A413,'[14]2014 TB'!$A$1:$H$1482,5,FALSE)</f>
        <v>0</v>
      </c>
      <c r="I413" s="105">
        <f>VLOOKUP($A413,'[14]2014 TB'!$A$1:$H$1482,6,FALSE)</f>
        <v>0</v>
      </c>
      <c r="J413" s="106">
        <f t="shared" si="18"/>
        <v>0</v>
      </c>
      <c r="K413" s="107"/>
      <c r="M413" t="s">
        <v>1247</v>
      </c>
      <c r="N413" t="s">
        <v>446</v>
      </c>
      <c r="O413" t="s">
        <v>149</v>
      </c>
      <c r="P413" t="s">
        <v>2895</v>
      </c>
      <c r="Q413" t="s">
        <v>360</v>
      </c>
      <c r="R413">
        <v>110</v>
      </c>
      <c r="S413">
        <v>0</v>
      </c>
      <c r="T413">
        <v>0</v>
      </c>
      <c r="U413">
        <v>0</v>
      </c>
      <c r="V413">
        <v>0</v>
      </c>
    </row>
    <row r="414" spans="1:22" x14ac:dyDescent="0.2">
      <c r="A414" s="99" t="s">
        <v>1261</v>
      </c>
      <c r="B414" s="103" t="s">
        <v>450</v>
      </c>
      <c r="C414" s="104" t="s">
        <v>149</v>
      </c>
      <c r="D414" s="104" t="s">
        <v>2895</v>
      </c>
      <c r="E414" s="104" t="s">
        <v>360</v>
      </c>
      <c r="F414" s="105">
        <f>VLOOKUP(A414,'Original vs Adjsuted Budget'!$B$2:$H$1100,7,FALSE)</f>
        <v>110</v>
      </c>
      <c r="G414" s="105">
        <v>110</v>
      </c>
      <c r="H414" s="105">
        <f>VLOOKUP($A414,'[14]2014 TB'!$A$1:$H$1482,5,FALSE)</f>
        <v>0</v>
      </c>
      <c r="I414" s="105">
        <f>VLOOKUP($A414,'[14]2014 TB'!$A$1:$H$1482,6,FALSE)</f>
        <v>0</v>
      </c>
      <c r="J414" s="106">
        <f t="shared" si="18"/>
        <v>0</v>
      </c>
      <c r="K414" s="107"/>
      <c r="M414" t="s">
        <v>1261</v>
      </c>
      <c r="N414" t="s">
        <v>450</v>
      </c>
      <c r="O414" t="s">
        <v>149</v>
      </c>
      <c r="P414" t="s">
        <v>2895</v>
      </c>
      <c r="Q414" t="s">
        <v>360</v>
      </c>
      <c r="R414">
        <v>110</v>
      </c>
      <c r="S414">
        <v>0</v>
      </c>
      <c r="T414">
        <v>0</v>
      </c>
      <c r="U414">
        <v>0</v>
      </c>
      <c r="V414">
        <v>0</v>
      </c>
    </row>
    <row r="415" spans="1:22" x14ac:dyDescent="0.2">
      <c r="A415" s="99" t="s">
        <v>1295</v>
      </c>
      <c r="B415" s="103" t="s">
        <v>452</v>
      </c>
      <c r="C415" s="104" t="s">
        <v>149</v>
      </c>
      <c r="D415" s="104" t="s">
        <v>490</v>
      </c>
      <c r="E415" s="104" t="s">
        <v>3025</v>
      </c>
      <c r="F415" s="105">
        <f>VLOOKUP(A415,'Original vs Adjsuted Budget'!$B$2:$H$1100,7,FALSE)</f>
        <v>67850</v>
      </c>
      <c r="G415" s="105">
        <v>67850</v>
      </c>
      <c r="H415" s="105">
        <f>VLOOKUP($A415,'[14]2014 TB'!$A$1:$H$1482,5,FALSE)</f>
        <v>0</v>
      </c>
      <c r="I415" s="105">
        <f>VLOOKUP($A415,'[14]2014 TB'!$A$1:$H$1482,6,FALSE)</f>
        <v>0</v>
      </c>
      <c r="J415" s="106">
        <f t="shared" si="18"/>
        <v>0</v>
      </c>
      <c r="K415" s="107"/>
      <c r="M415" t="s">
        <v>1295</v>
      </c>
      <c r="N415" t="s">
        <v>452</v>
      </c>
      <c r="O415" t="s">
        <v>149</v>
      </c>
      <c r="P415" t="s">
        <v>490</v>
      </c>
      <c r="Q415" t="s">
        <v>3025</v>
      </c>
      <c r="R415">
        <v>67850</v>
      </c>
      <c r="S415">
        <v>0</v>
      </c>
      <c r="T415">
        <v>0</v>
      </c>
      <c r="U415">
        <v>0</v>
      </c>
      <c r="V415">
        <v>0</v>
      </c>
    </row>
    <row r="416" spans="1:22" x14ac:dyDescent="0.2">
      <c r="A416" s="99" t="s">
        <v>1296</v>
      </c>
      <c r="B416" s="103" t="s">
        <v>452</v>
      </c>
      <c r="C416" s="104" t="s">
        <v>149</v>
      </c>
      <c r="D416" s="104" t="s">
        <v>492</v>
      </c>
      <c r="E416" s="104" t="s">
        <v>3026</v>
      </c>
      <c r="F416" s="105">
        <f>VLOOKUP(A416,'Original vs Adjsuted Budget'!$B$2:$H$1100,7,FALSE)</f>
        <v>110</v>
      </c>
      <c r="G416" s="105">
        <v>110</v>
      </c>
      <c r="H416" s="105">
        <f>VLOOKUP($A416,'[14]2014 TB'!$A$1:$H$1482,5,FALSE)</f>
        <v>0</v>
      </c>
      <c r="I416" s="105">
        <f>VLOOKUP($A416,'[14]2014 TB'!$A$1:$H$1482,6,FALSE)</f>
        <v>0</v>
      </c>
      <c r="J416" s="106">
        <f t="shared" si="18"/>
        <v>0</v>
      </c>
      <c r="K416" s="107"/>
      <c r="M416" t="s">
        <v>1296</v>
      </c>
      <c r="N416" t="s">
        <v>452</v>
      </c>
      <c r="O416" t="s">
        <v>149</v>
      </c>
      <c r="P416" t="s">
        <v>492</v>
      </c>
      <c r="Q416" t="s">
        <v>3026</v>
      </c>
      <c r="R416">
        <v>110</v>
      </c>
      <c r="S416">
        <v>0</v>
      </c>
      <c r="T416">
        <v>0</v>
      </c>
      <c r="U416">
        <v>0</v>
      </c>
      <c r="V416">
        <v>0</v>
      </c>
    </row>
    <row r="417" spans="1:22" x14ac:dyDescent="0.2">
      <c r="A417" s="99" t="s">
        <v>1346</v>
      </c>
      <c r="B417" s="103" t="s">
        <v>8</v>
      </c>
      <c r="C417" s="104" t="s">
        <v>149</v>
      </c>
      <c r="D417" s="104" t="s">
        <v>2895</v>
      </c>
      <c r="E417" s="104" t="s">
        <v>360</v>
      </c>
      <c r="F417" s="105">
        <f>VLOOKUP(A417,'Original vs Adjsuted Budget'!$B$2:$H$1100,7,FALSE)</f>
        <v>110</v>
      </c>
      <c r="G417" s="105">
        <v>110</v>
      </c>
      <c r="H417" s="105">
        <f>VLOOKUP($A417,'[14]2014 TB'!$A$1:$H$1482,5,FALSE)</f>
        <v>0</v>
      </c>
      <c r="I417" s="105">
        <f>VLOOKUP($A417,'[14]2014 TB'!$A$1:$H$1482,6,FALSE)</f>
        <v>0</v>
      </c>
      <c r="J417" s="106">
        <f t="shared" si="18"/>
        <v>0</v>
      </c>
      <c r="K417" s="107"/>
      <c r="M417" t="s">
        <v>1346</v>
      </c>
      <c r="N417" t="s">
        <v>8</v>
      </c>
      <c r="O417" t="s">
        <v>149</v>
      </c>
      <c r="P417" t="s">
        <v>2895</v>
      </c>
      <c r="Q417" t="s">
        <v>360</v>
      </c>
      <c r="R417">
        <v>110</v>
      </c>
      <c r="S417">
        <v>0</v>
      </c>
      <c r="T417">
        <v>0</v>
      </c>
      <c r="U417">
        <v>0</v>
      </c>
      <c r="V417">
        <v>0</v>
      </c>
    </row>
    <row r="418" spans="1:22" x14ac:dyDescent="0.2">
      <c r="A418" s="99" t="s">
        <v>1395</v>
      </c>
      <c r="B418" s="103" t="s">
        <v>18</v>
      </c>
      <c r="C418" s="104" t="s">
        <v>149</v>
      </c>
      <c r="D418" s="104" t="s">
        <v>2895</v>
      </c>
      <c r="E418" s="104" t="s">
        <v>360</v>
      </c>
      <c r="F418" s="105">
        <f>VLOOKUP(A418,'Original vs Adjsuted Budget'!$B$2:$H$1100,7,FALSE)</f>
        <v>110</v>
      </c>
      <c r="G418" s="105">
        <v>110</v>
      </c>
      <c r="H418" s="105">
        <f>VLOOKUP($A418,'[14]2014 TB'!$A$1:$H$1482,5,FALSE)</f>
        <v>2944.92</v>
      </c>
      <c r="I418" s="105">
        <f>VLOOKUP($A418,'[14]2014 TB'!$A$1:$H$1482,6,FALSE)</f>
        <v>0</v>
      </c>
      <c r="J418" s="106">
        <f t="shared" si="18"/>
        <v>2944.92</v>
      </c>
      <c r="K418" s="107"/>
      <c r="M418" t="s">
        <v>1395</v>
      </c>
      <c r="N418" t="s">
        <v>18</v>
      </c>
      <c r="O418" t="s">
        <v>149</v>
      </c>
      <c r="P418" t="s">
        <v>2895</v>
      </c>
      <c r="Q418" t="s">
        <v>360</v>
      </c>
      <c r="R418">
        <v>110</v>
      </c>
      <c r="S418">
        <v>0</v>
      </c>
      <c r="T418">
        <v>2944.92</v>
      </c>
      <c r="U418">
        <v>0</v>
      </c>
      <c r="V418">
        <v>2944.92</v>
      </c>
    </row>
    <row r="419" spans="1:22" x14ac:dyDescent="0.2">
      <c r="A419" s="99" t="s">
        <v>1440</v>
      </c>
      <c r="B419" s="103" t="s">
        <v>459</v>
      </c>
      <c r="C419" s="104" t="s">
        <v>149</v>
      </c>
      <c r="D419" s="104" t="s">
        <v>2895</v>
      </c>
      <c r="E419" s="104" t="s">
        <v>360</v>
      </c>
      <c r="F419" s="105">
        <f>VLOOKUP(A419,'Original vs Adjsuted Budget'!$B$2:$H$1100,7,FALSE)</f>
        <v>45020</v>
      </c>
      <c r="G419" s="105">
        <v>45020</v>
      </c>
      <c r="H419" s="105">
        <f>VLOOKUP($A419,'[14]2014 TB'!$A$1:$H$1482,5,FALSE)</f>
        <v>0</v>
      </c>
      <c r="I419" s="105">
        <f>VLOOKUP($A419,'[14]2014 TB'!$A$1:$H$1482,6,FALSE)</f>
        <v>0</v>
      </c>
      <c r="J419" s="106">
        <f t="shared" si="18"/>
        <v>0</v>
      </c>
      <c r="K419" s="107"/>
      <c r="M419" t="s">
        <v>1440</v>
      </c>
      <c r="N419" t="s">
        <v>459</v>
      </c>
      <c r="O419" t="s">
        <v>149</v>
      </c>
      <c r="P419" t="s">
        <v>2895</v>
      </c>
      <c r="Q419" t="s">
        <v>360</v>
      </c>
      <c r="R419">
        <v>45020</v>
      </c>
      <c r="S419">
        <v>0</v>
      </c>
      <c r="T419">
        <v>0</v>
      </c>
      <c r="U419">
        <v>0</v>
      </c>
      <c r="V419">
        <v>0</v>
      </c>
    </row>
    <row r="420" spans="1:22" x14ac:dyDescent="0.2">
      <c r="A420" s="99" t="s">
        <v>1496</v>
      </c>
      <c r="B420" s="103" t="s">
        <v>461</v>
      </c>
      <c r="C420" s="104" t="s">
        <v>149</v>
      </c>
      <c r="D420" s="104" t="s">
        <v>2895</v>
      </c>
      <c r="E420" s="104" t="s">
        <v>360</v>
      </c>
      <c r="F420" s="105">
        <f>VLOOKUP(A420,'Original vs Adjsuted Budget'!$B$2:$H$1100,7,FALSE)</f>
        <v>36440</v>
      </c>
      <c r="G420" s="105">
        <v>36440</v>
      </c>
      <c r="H420" s="105">
        <f>VLOOKUP($A420,'[14]2014 TB'!$A$1:$H$1482,5,FALSE)</f>
        <v>0</v>
      </c>
      <c r="I420" s="105">
        <f>VLOOKUP($A420,'[14]2014 TB'!$A$1:$H$1482,6,FALSE)</f>
        <v>0</v>
      </c>
      <c r="J420" s="106">
        <f t="shared" si="18"/>
        <v>0</v>
      </c>
      <c r="K420" s="107"/>
      <c r="M420" t="s">
        <v>1496</v>
      </c>
      <c r="N420" t="s">
        <v>461</v>
      </c>
      <c r="O420" t="s">
        <v>149</v>
      </c>
      <c r="P420" t="s">
        <v>2895</v>
      </c>
      <c r="Q420" t="s">
        <v>360</v>
      </c>
      <c r="R420">
        <v>36440</v>
      </c>
      <c r="S420">
        <v>0</v>
      </c>
      <c r="T420">
        <v>0</v>
      </c>
      <c r="U420">
        <v>0</v>
      </c>
      <c r="V420">
        <v>0</v>
      </c>
    </row>
    <row r="421" spans="1:22" x14ac:dyDescent="0.2">
      <c r="A421" s="99" t="s">
        <v>1936</v>
      </c>
      <c r="B421" s="103" t="s">
        <v>218</v>
      </c>
      <c r="C421" s="111" t="s">
        <v>152</v>
      </c>
      <c r="D421" s="111" t="s">
        <v>474</v>
      </c>
      <c r="E421" s="111" t="s">
        <v>2946</v>
      </c>
      <c r="F421" s="105">
        <f>VLOOKUP(A421,'Original vs Adjsuted Budget'!$B$2:$H$1100,7,FALSE)</f>
        <v>0</v>
      </c>
      <c r="G421" s="105">
        <v>0</v>
      </c>
      <c r="H421" s="105">
        <f>VLOOKUP($A421,'[14]2014 TB'!$A$1:$H$1482,5,FALSE)</f>
        <v>0</v>
      </c>
      <c r="I421" s="105">
        <f>VLOOKUP($A421,'[14]2014 TB'!$A$1:$H$1482,6,FALSE)</f>
        <v>0</v>
      </c>
      <c r="J421" s="106">
        <f t="shared" si="18"/>
        <v>0</v>
      </c>
      <c r="K421" s="107"/>
      <c r="M421" t="s">
        <v>1936</v>
      </c>
      <c r="N421" t="s">
        <v>218</v>
      </c>
      <c r="O421" t="s">
        <v>152</v>
      </c>
      <c r="P421" t="s">
        <v>474</v>
      </c>
      <c r="Q421" t="s">
        <v>2946</v>
      </c>
      <c r="R421">
        <v>0</v>
      </c>
      <c r="S421">
        <v>0</v>
      </c>
      <c r="T421">
        <v>0</v>
      </c>
      <c r="U421">
        <v>0</v>
      </c>
      <c r="V421">
        <v>0</v>
      </c>
    </row>
    <row r="422" spans="1:22" ht="15" thickBot="1" x14ac:dyDescent="0.25">
      <c r="A422" s="99"/>
      <c r="B422" s="154" t="s">
        <v>3144</v>
      </c>
      <c r="C422" s="155"/>
      <c r="D422" s="155"/>
      <c r="E422" s="155"/>
      <c r="F422" s="108">
        <f>SUM(F401:F421)</f>
        <v>190690</v>
      </c>
      <c r="G422" s="108">
        <f>SUM(G401:G421)</f>
        <v>190690</v>
      </c>
      <c r="H422" s="108">
        <f>SUM(H401:H421)</f>
        <v>77631.31</v>
      </c>
      <c r="I422" s="108">
        <f>SUM(I401:I421)</f>
        <v>0</v>
      </c>
      <c r="J422" s="108">
        <f>SUM(J401:J421)</f>
        <v>77631.31</v>
      </c>
      <c r="K422" s="107"/>
      <c r="N422" t="s">
        <v>3144</v>
      </c>
      <c r="R422">
        <v>190690</v>
      </c>
      <c r="S422">
        <v>0</v>
      </c>
      <c r="T422">
        <v>77631.31</v>
      </c>
      <c r="U422">
        <v>0</v>
      </c>
      <c r="V422">
        <v>77631.31</v>
      </c>
    </row>
    <row r="423" spans="1:22" ht="15" thickTop="1" x14ac:dyDescent="0.2">
      <c r="A423" s="99"/>
      <c r="B423" s="103"/>
      <c r="C423" s="104"/>
      <c r="D423" s="104"/>
      <c r="E423" s="104"/>
      <c r="F423" s="105"/>
      <c r="G423" s="105"/>
      <c r="H423" s="105"/>
      <c r="I423" s="105"/>
      <c r="J423" s="106"/>
      <c r="K423" s="107"/>
    </row>
    <row r="424" spans="1:22" x14ac:dyDescent="0.2">
      <c r="A424" s="99" t="s">
        <v>886</v>
      </c>
      <c r="B424" s="103" t="s">
        <v>4</v>
      </c>
      <c r="C424" s="104" t="s">
        <v>150</v>
      </c>
      <c r="D424" s="104" t="s">
        <v>2895</v>
      </c>
      <c r="E424" s="104" t="s">
        <v>2905</v>
      </c>
      <c r="F424" s="105">
        <f>VLOOKUP(A424,'Original vs Adjsuted Budget'!$B$2:$H$1100,7,FALSE)</f>
        <v>3260</v>
      </c>
      <c r="G424" s="105">
        <v>3260</v>
      </c>
      <c r="H424" s="105">
        <f>VLOOKUP($A424,'[14]2014 TB'!$A$1:$H$1482,5,FALSE)</f>
        <v>0</v>
      </c>
      <c r="I424" s="105">
        <f>VLOOKUP($A424,'[14]2014 TB'!$A$1:$H$1482,6,FALSE)</f>
        <v>0</v>
      </c>
      <c r="J424" s="106">
        <f t="shared" ref="J424:J444" si="19">H424+I424</f>
        <v>0</v>
      </c>
      <c r="K424" s="107"/>
      <c r="M424" t="s">
        <v>886</v>
      </c>
      <c r="N424" t="s">
        <v>4</v>
      </c>
      <c r="O424" t="s">
        <v>150</v>
      </c>
      <c r="P424" t="s">
        <v>2895</v>
      </c>
      <c r="Q424" t="s">
        <v>2905</v>
      </c>
      <c r="R424">
        <v>3260</v>
      </c>
      <c r="S424">
        <v>0</v>
      </c>
      <c r="T424">
        <v>0</v>
      </c>
      <c r="U424">
        <v>0</v>
      </c>
      <c r="V424">
        <v>0</v>
      </c>
    </row>
    <row r="425" spans="1:22" x14ac:dyDescent="0.2">
      <c r="A425" s="99" t="s">
        <v>959</v>
      </c>
      <c r="B425" s="103" t="s">
        <v>218</v>
      </c>
      <c r="C425" s="104" t="s">
        <v>150</v>
      </c>
      <c r="D425" s="104" t="s">
        <v>474</v>
      </c>
      <c r="E425" s="104" t="s">
        <v>2905</v>
      </c>
      <c r="F425" s="105">
        <f>VLOOKUP(A425,'Original vs Adjsuted Budget'!$B$2:$H$1100,7,FALSE)</f>
        <v>44850</v>
      </c>
      <c r="G425" s="105">
        <v>44850</v>
      </c>
      <c r="H425" s="105">
        <f>VLOOKUP($A425,'[14]2014 TB'!$A$1:$H$1482,5,FALSE)</f>
        <v>0</v>
      </c>
      <c r="I425" s="105">
        <f>VLOOKUP($A425,'[14]2014 TB'!$A$1:$H$1482,6,FALSE)</f>
        <v>0</v>
      </c>
      <c r="J425" s="106">
        <f t="shared" si="19"/>
        <v>0</v>
      </c>
      <c r="K425" s="107"/>
      <c r="M425" t="s">
        <v>959</v>
      </c>
      <c r="N425" t="s">
        <v>218</v>
      </c>
      <c r="O425" t="s">
        <v>150</v>
      </c>
      <c r="P425" t="s">
        <v>474</v>
      </c>
      <c r="Q425" t="s">
        <v>2905</v>
      </c>
      <c r="R425">
        <v>44850</v>
      </c>
      <c r="S425">
        <v>0</v>
      </c>
      <c r="T425">
        <v>0</v>
      </c>
      <c r="U425">
        <v>0</v>
      </c>
      <c r="V425">
        <v>0</v>
      </c>
    </row>
    <row r="426" spans="1:22" x14ac:dyDescent="0.2">
      <c r="A426" s="99" t="s">
        <v>960</v>
      </c>
      <c r="B426" s="103" t="s">
        <v>218</v>
      </c>
      <c r="C426" s="104" t="s">
        <v>150</v>
      </c>
      <c r="D426" s="104" t="s">
        <v>476</v>
      </c>
      <c r="E426" s="104" t="s">
        <v>2905</v>
      </c>
      <c r="F426" s="105">
        <f>VLOOKUP(A426,'Original vs Adjsuted Budget'!$B$2:$H$1100,7,FALSE)</f>
        <v>36170</v>
      </c>
      <c r="G426" s="105">
        <v>36170</v>
      </c>
      <c r="H426" s="105">
        <f>VLOOKUP($A426,'[14]2014 TB'!$A$1:$H$1482,5,FALSE)</f>
        <v>0</v>
      </c>
      <c r="I426" s="105">
        <f>VLOOKUP($A426,'[14]2014 TB'!$A$1:$H$1482,6,FALSE)</f>
        <v>0</v>
      </c>
      <c r="J426" s="106">
        <f t="shared" si="19"/>
        <v>0</v>
      </c>
      <c r="K426" s="107"/>
      <c r="M426" t="s">
        <v>960</v>
      </c>
      <c r="N426" t="s">
        <v>218</v>
      </c>
      <c r="O426" t="s">
        <v>150</v>
      </c>
      <c r="P426" t="s">
        <v>476</v>
      </c>
      <c r="Q426" t="s">
        <v>2905</v>
      </c>
      <c r="R426">
        <v>36170</v>
      </c>
      <c r="S426">
        <v>0</v>
      </c>
      <c r="T426">
        <v>0</v>
      </c>
      <c r="U426">
        <v>0</v>
      </c>
      <c r="V426">
        <v>0</v>
      </c>
    </row>
    <row r="427" spans="1:22" x14ac:dyDescent="0.2">
      <c r="A427" s="99" t="s">
        <v>1935</v>
      </c>
      <c r="B427" s="103" t="s">
        <v>218</v>
      </c>
      <c r="C427" s="104" t="s">
        <v>150</v>
      </c>
      <c r="D427" s="104" t="s">
        <v>478</v>
      </c>
      <c r="E427" s="104" t="s">
        <v>2905</v>
      </c>
      <c r="F427" s="105">
        <f>VLOOKUP(A427,'Original vs Adjsuted Budget'!$B$2:$H$1100,7,FALSE)</f>
        <v>0</v>
      </c>
      <c r="G427" s="105">
        <v>0</v>
      </c>
      <c r="H427" s="105">
        <f>VLOOKUP($A427,'[14]2014 TB'!$A$1:$H$1482,5,FALSE)</f>
        <v>0</v>
      </c>
      <c r="I427" s="105">
        <f>VLOOKUP($A427,'[14]2014 TB'!$A$1:$H$1482,6,FALSE)</f>
        <v>0</v>
      </c>
      <c r="J427" s="106">
        <f t="shared" si="19"/>
        <v>0</v>
      </c>
      <c r="K427" s="107"/>
      <c r="M427" t="s">
        <v>1935</v>
      </c>
      <c r="N427" t="s">
        <v>218</v>
      </c>
      <c r="O427" t="s">
        <v>150</v>
      </c>
      <c r="P427" t="s">
        <v>478</v>
      </c>
      <c r="Q427" t="s">
        <v>2905</v>
      </c>
      <c r="R427">
        <v>0</v>
      </c>
      <c r="S427">
        <v>0</v>
      </c>
      <c r="T427">
        <v>0</v>
      </c>
      <c r="U427">
        <v>0</v>
      </c>
      <c r="V427">
        <v>0</v>
      </c>
    </row>
    <row r="428" spans="1:22" x14ac:dyDescent="0.2">
      <c r="A428" s="99" t="s">
        <v>1966</v>
      </c>
      <c r="B428" s="103" t="s">
        <v>426</v>
      </c>
      <c r="C428" s="104" t="s">
        <v>150</v>
      </c>
      <c r="D428" s="104" t="s">
        <v>2895</v>
      </c>
      <c r="E428" s="104" t="s">
        <v>2905</v>
      </c>
      <c r="F428" s="105">
        <f>VLOOKUP(A428,'Original vs Adjsuted Budget'!$B$2:$H$1100,7,FALSE)</f>
        <v>0</v>
      </c>
      <c r="G428" s="105">
        <v>0</v>
      </c>
      <c r="H428" s="105">
        <f>VLOOKUP($A428,'[14]2014 TB'!$A$1:$H$1482,5,FALSE)</f>
        <v>0</v>
      </c>
      <c r="I428" s="105">
        <f>VLOOKUP($A428,'[14]2014 TB'!$A$1:$H$1482,6,FALSE)</f>
        <v>0</v>
      </c>
      <c r="J428" s="106">
        <f t="shared" si="19"/>
        <v>0</v>
      </c>
      <c r="K428" s="107"/>
      <c r="M428" t="s">
        <v>1966</v>
      </c>
      <c r="N428" t="s">
        <v>426</v>
      </c>
      <c r="O428" t="s">
        <v>150</v>
      </c>
      <c r="P428" t="s">
        <v>2895</v>
      </c>
      <c r="Q428" t="s">
        <v>2905</v>
      </c>
      <c r="R428">
        <v>0</v>
      </c>
      <c r="S428">
        <v>0</v>
      </c>
      <c r="T428">
        <v>0</v>
      </c>
      <c r="U428">
        <v>0</v>
      </c>
      <c r="V428">
        <v>0</v>
      </c>
    </row>
    <row r="429" spans="1:22" x14ac:dyDescent="0.2">
      <c r="A429" s="99" t="s">
        <v>1978</v>
      </c>
      <c r="B429" s="103" t="s">
        <v>428</v>
      </c>
      <c r="C429" s="104" t="s">
        <v>150</v>
      </c>
      <c r="D429" s="104" t="s">
        <v>2895</v>
      </c>
      <c r="E429" s="104" t="s">
        <v>2905</v>
      </c>
      <c r="F429" s="105">
        <f>VLOOKUP(A429,'Original vs Adjsuted Budget'!$B$2:$H$1100,7,FALSE)</f>
        <v>0</v>
      </c>
      <c r="G429" s="105">
        <v>0</v>
      </c>
      <c r="H429" s="105">
        <f>VLOOKUP($A429,'[14]2014 TB'!$A$1:$H$1482,5,FALSE)</f>
        <v>0</v>
      </c>
      <c r="I429" s="105">
        <f>VLOOKUP($A429,'[14]2014 TB'!$A$1:$H$1482,6,FALSE)</f>
        <v>0</v>
      </c>
      <c r="J429" s="106">
        <f t="shared" si="19"/>
        <v>0</v>
      </c>
      <c r="K429" s="107"/>
      <c r="M429" t="s">
        <v>1978</v>
      </c>
      <c r="N429" t="s">
        <v>428</v>
      </c>
      <c r="O429" t="s">
        <v>150</v>
      </c>
      <c r="P429" t="s">
        <v>2895</v>
      </c>
      <c r="Q429" t="s">
        <v>2905</v>
      </c>
      <c r="R429">
        <v>0</v>
      </c>
      <c r="S429">
        <v>0</v>
      </c>
      <c r="T429">
        <v>0</v>
      </c>
      <c r="U429">
        <v>0</v>
      </c>
      <c r="V429">
        <v>0</v>
      </c>
    </row>
    <row r="430" spans="1:22" x14ac:dyDescent="0.2">
      <c r="A430" s="99" t="s">
        <v>2081</v>
      </c>
      <c r="B430" s="103" t="s">
        <v>432</v>
      </c>
      <c r="C430" s="104" t="s">
        <v>150</v>
      </c>
      <c r="D430" s="104" t="s">
        <v>470</v>
      </c>
      <c r="E430" s="104" t="s">
        <v>2905</v>
      </c>
      <c r="F430" s="105">
        <f>VLOOKUP(A430,'Original vs Adjsuted Budget'!$B$2:$H$1100,7,FALSE)</f>
        <v>0</v>
      </c>
      <c r="G430" s="105">
        <v>0</v>
      </c>
      <c r="H430" s="105">
        <f>VLOOKUP($A430,'[14]2014 TB'!$A$1:$H$1482,5,FALSE)</f>
        <v>0</v>
      </c>
      <c r="I430" s="105">
        <f>VLOOKUP($A430,'[14]2014 TB'!$A$1:$H$1482,6,FALSE)</f>
        <v>0</v>
      </c>
      <c r="J430" s="106">
        <f t="shared" si="19"/>
        <v>0</v>
      </c>
      <c r="K430" s="107"/>
      <c r="M430" t="s">
        <v>2081</v>
      </c>
      <c r="N430" t="s">
        <v>432</v>
      </c>
      <c r="O430" t="s">
        <v>150</v>
      </c>
      <c r="P430" t="s">
        <v>470</v>
      </c>
      <c r="Q430" t="s">
        <v>2905</v>
      </c>
      <c r="R430">
        <v>0</v>
      </c>
      <c r="S430">
        <v>0</v>
      </c>
      <c r="T430">
        <v>0</v>
      </c>
      <c r="U430">
        <v>0</v>
      </c>
      <c r="V430">
        <v>0</v>
      </c>
    </row>
    <row r="431" spans="1:22" x14ac:dyDescent="0.2">
      <c r="A431" s="99" t="s">
        <v>1111</v>
      </c>
      <c r="B431" s="103" t="s">
        <v>432</v>
      </c>
      <c r="C431" s="104" t="s">
        <v>150</v>
      </c>
      <c r="D431" s="104" t="s">
        <v>472</v>
      </c>
      <c r="E431" s="104" t="s">
        <v>2905</v>
      </c>
      <c r="F431" s="105">
        <f>VLOOKUP(A431,'Original vs Adjsuted Budget'!$B$2:$H$1100,7,FALSE)</f>
        <v>18400</v>
      </c>
      <c r="G431" s="105">
        <v>18400</v>
      </c>
      <c r="H431" s="105">
        <f>VLOOKUP($A431,'[14]2014 TB'!$A$1:$H$1482,5,FALSE)</f>
        <v>0</v>
      </c>
      <c r="I431" s="105">
        <f>VLOOKUP($A431,'[14]2014 TB'!$A$1:$H$1482,6,FALSE)</f>
        <v>0</v>
      </c>
      <c r="J431" s="106">
        <f t="shared" si="19"/>
        <v>0</v>
      </c>
      <c r="K431" s="107"/>
      <c r="M431" t="s">
        <v>1111</v>
      </c>
      <c r="N431" t="s">
        <v>432</v>
      </c>
      <c r="O431" t="s">
        <v>150</v>
      </c>
      <c r="P431" t="s">
        <v>472</v>
      </c>
      <c r="Q431" t="s">
        <v>2905</v>
      </c>
      <c r="R431">
        <v>18400</v>
      </c>
      <c r="S431">
        <v>0</v>
      </c>
      <c r="T431">
        <v>0</v>
      </c>
      <c r="U431">
        <v>0</v>
      </c>
      <c r="V431">
        <v>0</v>
      </c>
    </row>
    <row r="432" spans="1:22" x14ac:dyDescent="0.2">
      <c r="A432" s="99" t="s">
        <v>1135</v>
      </c>
      <c r="B432" s="103" t="s">
        <v>434</v>
      </c>
      <c r="C432" s="104" t="s">
        <v>150</v>
      </c>
      <c r="D432" s="104" t="s">
        <v>2895</v>
      </c>
      <c r="E432" s="104" t="s">
        <v>2905</v>
      </c>
      <c r="F432" s="105">
        <f>VLOOKUP(A432,'Original vs Adjsuted Budget'!$B$2:$H$1100,7,FALSE)</f>
        <v>6290</v>
      </c>
      <c r="G432" s="105">
        <v>6290</v>
      </c>
      <c r="H432" s="105">
        <f>VLOOKUP($A432,'[14]2014 TB'!$A$1:$H$1482,5,FALSE)</f>
        <v>0</v>
      </c>
      <c r="I432" s="105">
        <f>VLOOKUP($A432,'[14]2014 TB'!$A$1:$H$1482,6,FALSE)</f>
        <v>0</v>
      </c>
      <c r="J432" s="106">
        <f t="shared" si="19"/>
        <v>0</v>
      </c>
      <c r="K432" s="107"/>
      <c r="M432" t="s">
        <v>1135</v>
      </c>
      <c r="N432" t="s">
        <v>434</v>
      </c>
      <c r="O432" t="s">
        <v>150</v>
      </c>
      <c r="P432" t="s">
        <v>2895</v>
      </c>
      <c r="Q432" t="s">
        <v>2905</v>
      </c>
      <c r="R432">
        <v>6290</v>
      </c>
      <c r="S432">
        <v>0</v>
      </c>
      <c r="T432">
        <v>0</v>
      </c>
      <c r="U432">
        <v>0</v>
      </c>
      <c r="V432">
        <v>0</v>
      </c>
    </row>
    <row r="433" spans="1:22" x14ac:dyDescent="0.2">
      <c r="A433" s="99" t="s">
        <v>1148</v>
      </c>
      <c r="B433" s="103" t="s">
        <v>436</v>
      </c>
      <c r="C433" s="104" t="s">
        <v>150</v>
      </c>
      <c r="D433" s="104" t="s">
        <v>2895</v>
      </c>
      <c r="E433" s="104" t="s">
        <v>2905</v>
      </c>
      <c r="F433" s="105">
        <f>VLOOKUP(A433,'Original vs Adjsuted Budget'!$B$2:$H$1100,7,FALSE)</f>
        <v>10900</v>
      </c>
      <c r="G433" s="105">
        <v>10900</v>
      </c>
      <c r="H433" s="105">
        <f>VLOOKUP($A433,'[14]2014 TB'!$A$1:$H$1482,5,FALSE)</f>
        <v>0</v>
      </c>
      <c r="I433" s="105">
        <f>VLOOKUP($A433,'[14]2014 TB'!$A$1:$H$1482,6,FALSE)</f>
        <v>0</v>
      </c>
      <c r="J433" s="106">
        <f t="shared" si="19"/>
        <v>0</v>
      </c>
      <c r="K433" s="107"/>
      <c r="M433" t="s">
        <v>1148</v>
      </c>
      <c r="N433" t="s">
        <v>436</v>
      </c>
      <c r="O433" t="s">
        <v>150</v>
      </c>
      <c r="P433" t="s">
        <v>2895</v>
      </c>
      <c r="Q433" t="s">
        <v>2905</v>
      </c>
      <c r="R433">
        <v>10900</v>
      </c>
      <c r="S433">
        <v>0</v>
      </c>
      <c r="T433">
        <v>0</v>
      </c>
      <c r="U433">
        <v>0</v>
      </c>
      <c r="V433">
        <v>0</v>
      </c>
    </row>
    <row r="434" spans="1:22" x14ac:dyDescent="0.2">
      <c r="A434" s="99" t="s">
        <v>1162</v>
      </c>
      <c r="B434" s="103" t="s">
        <v>438</v>
      </c>
      <c r="C434" s="104" t="s">
        <v>150</v>
      </c>
      <c r="D434" s="104" t="s">
        <v>2895</v>
      </c>
      <c r="E434" s="104" t="s">
        <v>2905</v>
      </c>
      <c r="F434" s="105">
        <f>VLOOKUP(A434,'Original vs Adjsuted Budget'!$B$2:$H$1100,7,FALSE)</f>
        <v>2810</v>
      </c>
      <c r="G434" s="105">
        <v>2810</v>
      </c>
      <c r="H434" s="105">
        <f>VLOOKUP($A434,'[14]2014 TB'!$A$1:$H$1482,5,FALSE)</f>
        <v>0</v>
      </c>
      <c r="I434" s="105">
        <f>VLOOKUP($A434,'[14]2014 TB'!$A$1:$H$1482,6,FALSE)</f>
        <v>0</v>
      </c>
      <c r="J434" s="106">
        <f t="shared" si="19"/>
        <v>0</v>
      </c>
      <c r="K434" s="107"/>
      <c r="M434" t="s">
        <v>1162</v>
      </c>
      <c r="N434" t="s">
        <v>438</v>
      </c>
      <c r="O434" t="s">
        <v>150</v>
      </c>
      <c r="P434" t="s">
        <v>2895</v>
      </c>
      <c r="Q434" t="s">
        <v>2905</v>
      </c>
      <c r="R434">
        <v>2810</v>
      </c>
      <c r="S434">
        <v>0</v>
      </c>
      <c r="T434">
        <v>0</v>
      </c>
      <c r="U434">
        <v>0</v>
      </c>
      <c r="V434">
        <v>0</v>
      </c>
    </row>
    <row r="435" spans="1:22" x14ac:dyDescent="0.2">
      <c r="A435" s="99" t="s">
        <v>1205</v>
      </c>
      <c r="B435" s="103" t="s">
        <v>442</v>
      </c>
      <c r="C435" s="104" t="s">
        <v>150</v>
      </c>
      <c r="D435" s="104" t="s">
        <v>482</v>
      </c>
      <c r="E435" s="104" t="s">
        <v>2905</v>
      </c>
      <c r="F435" s="105">
        <f>VLOOKUP(A435,'Original vs Adjsuted Budget'!$B$2:$H$1100,7,FALSE)</f>
        <v>34250</v>
      </c>
      <c r="G435" s="105">
        <v>34250</v>
      </c>
      <c r="H435" s="105">
        <f>VLOOKUP($A435,'[14]2014 TB'!$A$1:$H$1482,5,FALSE)</f>
        <v>0</v>
      </c>
      <c r="I435" s="105">
        <f>VLOOKUP($A435,'[14]2014 TB'!$A$1:$H$1482,6,FALSE)</f>
        <v>0</v>
      </c>
      <c r="J435" s="106">
        <f t="shared" si="19"/>
        <v>0</v>
      </c>
      <c r="K435" s="107"/>
      <c r="M435" t="s">
        <v>1205</v>
      </c>
      <c r="N435" t="s">
        <v>442</v>
      </c>
      <c r="O435" t="s">
        <v>150</v>
      </c>
      <c r="P435" t="s">
        <v>482</v>
      </c>
      <c r="Q435" t="s">
        <v>2905</v>
      </c>
      <c r="R435">
        <v>34250</v>
      </c>
      <c r="S435">
        <v>0</v>
      </c>
      <c r="T435">
        <v>0</v>
      </c>
      <c r="U435">
        <v>0</v>
      </c>
      <c r="V435">
        <v>0</v>
      </c>
    </row>
    <row r="436" spans="1:22" x14ac:dyDescent="0.2">
      <c r="A436" s="99" t="s">
        <v>1222</v>
      </c>
      <c r="B436" s="103" t="s">
        <v>444</v>
      </c>
      <c r="C436" s="104" t="s">
        <v>150</v>
      </c>
      <c r="D436" s="104" t="s">
        <v>2895</v>
      </c>
      <c r="E436" s="104" t="s">
        <v>2905</v>
      </c>
      <c r="F436" s="105">
        <f>VLOOKUP(A436,'Original vs Adjsuted Budget'!$B$2:$H$1100,7,FALSE)</f>
        <v>1890</v>
      </c>
      <c r="G436" s="105">
        <v>1890</v>
      </c>
      <c r="H436" s="105">
        <f>VLOOKUP($A436,'[14]2014 TB'!$A$1:$H$1482,5,FALSE)</f>
        <v>0</v>
      </c>
      <c r="I436" s="105">
        <f>VLOOKUP($A436,'[14]2014 TB'!$A$1:$H$1482,6,FALSE)</f>
        <v>0</v>
      </c>
      <c r="J436" s="106">
        <f t="shared" si="19"/>
        <v>0</v>
      </c>
      <c r="K436" s="107"/>
      <c r="M436" t="s">
        <v>1222</v>
      </c>
      <c r="N436" t="s">
        <v>444</v>
      </c>
      <c r="O436" t="s">
        <v>150</v>
      </c>
      <c r="P436" t="s">
        <v>2895</v>
      </c>
      <c r="Q436" t="s">
        <v>2905</v>
      </c>
      <c r="R436">
        <v>1890</v>
      </c>
      <c r="S436">
        <v>0</v>
      </c>
      <c r="T436">
        <v>0</v>
      </c>
      <c r="U436">
        <v>0</v>
      </c>
      <c r="V436">
        <v>0</v>
      </c>
    </row>
    <row r="437" spans="1:22" x14ac:dyDescent="0.2">
      <c r="A437" s="99" t="s">
        <v>1248</v>
      </c>
      <c r="B437" s="103" t="s">
        <v>446</v>
      </c>
      <c r="C437" s="104" t="s">
        <v>150</v>
      </c>
      <c r="D437" s="104" t="s">
        <v>2895</v>
      </c>
      <c r="E437" s="104" t="s">
        <v>2905</v>
      </c>
      <c r="F437" s="105">
        <f>VLOOKUP(A437,'Original vs Adjsuted Budget'!$B$2:$H$1100,7,FALSE)</f>
        <v>5650</v>
      </c>
      <c r="G437" s="105">
        <v>5650</v>
      </c>
      <c r="H437" s="105">
        <f>VLOOKUP($A437,'[14]2014 TB'!$A$1:$H$1482,5,FALSE)</f>
        <v>0</v>
      </c>
      <c r="I437" s="105">
        <f>VLOOKUP($A437,'[14]2014 TB'!$A$1:$H$1482,6,FALSE)</f>
        <v>0</v>
      </c>
      <c r="J437" s="106">
        <f t="shared" si="19"/>
        <v>0</v>
      </c>
      <c r="K437" s="107"/>
      <c r="M437" t="s">
        <v>1248</v>
      </c>
      <c r="N437" t="s">
        <v>446</v>
      </c>
      <c r="O437" t="s">
        <v>150</v>
      </c>
      <c r="P437" t="s">
        <v>2895</v>
      </c>
      <c r="Q437" t="s">
        <v>2905</v>
      </c>
      <c r="R437">
        <v>5650</v>
      </c>
      <c r="S437">
        <v>0</v>
      </c>
      <c r="T437">
        <v>0</v>
      </c>
      <c r="U437">
        <v>0</v>
      </c>
      <c r="V437">
        <v>0</v>
      </c>
    </row>
    <row r="438" spans="1:22" x14ac:dyDescent="0.2">
      <c r="A438" s="99" t="s">
        <v>1262</v>
      </c>
      <c r="B438" s="103" t="s">
        <v>450</v>
      </c>
      <c r="C438" s="104" t="s">
        <v>150</v>
      </c>
      <c r="D438" s="104" t="s">
        <v>2895</v>
      </c>
      <c r="E438" s="104" t="s">
        <v>2905</v>
      </c>
      <c r="F438" s="105">
        <f>VLOOKUP(A438,'Original vs Adjsuted Budget'!$B$2:$H$1100,7,FALSE)</f>
        <v>2500</v>
      </c>
      <c r="G438" s="105">
        <v>2500</v>
      </c>
      <c r="H438" s="105">
        <f>VLOOKUP($A438,'[14]2014 TB'!$A$1:$H$1482,5,FALSE)</f>
        <v>0</v>
      </c>
      <c r="I438" s="105">
        <f>VLOOKUP($A438,'[14]2014 TB'!$A$1:$H$1482,6,FALSE)</f>
        <v>0</v>
      </c>
      <c r="J438" s="106">
        <f t="shared" si="19"/>
        <v>0</v>
      </c>
      <c r="K438" s="107"/>
      <c r="M438" t="s">
        <v>1262</v>
      </c>
      <c r="N438" t="s">
        <v>450</v>
      </c>
      <c r="O438" t="s">
        <v>150</v>
      </c>
      <c r="P438" t="s">
        <v>2895</v>
      </c>
      <c r="Q438" t="s">
        <v>2905</v>
      </c>
      <c r="R438">
        <v>2500</v>
      </c>
      <c r="S438">
        <v>0</v>
      </c>
      <c r="T438">
        <v>0</v>
      </c>
      <c r="U438">
        <v>0</v>
      </c>
      <c r="V438">
        <v>0</v>
      </c>
    </row>
    <row r="439" spans="1:22" x14ac:dyDescent="0.2">
      <c r="A439" s="99" t="s">
        <v>1297</v>
      </c>
      <c r="B439" s="103" t="s">
        <v>452</v>
      </c>
      <c r="C439" s="104" t="s">
        <v>150</v>
      </c>
      <c r="D439" s="104" t="s">
        <v>490</v>
      </c>
      <c r="E439" s="104" t="s">
        <v>2905</v>
      </c>
      <c r="F439" s="105">
        <f>VLOOKUP(A439,'Original vs Adjsuted Budget'!$B$2:$H$1100,7,FALSE)</f>
        <v>8170</v>
      </c>
      <c r="G439" s="105">
        <v>8170</v>
      </c>
      <c r="H439" s="105">
        <f>VLOOKUP($A439,'[14]2014 TB'!$A$1:$H$1482,5,FALSE)</f>
        <v>0</v>
      </c>
      <c r="I439" s="105">
        <f>VLOOKUP($A439,'[14]2014 TB'!$A$1:$H$1482,6,FALSE)</f>
        <v>0</v>
      </c>
      <c r="J439" s="106">
        <f t="shared" si="19"/>
        <v>0</v>
      </c>
      <c r="K439" s="107"/>
      <c r="M439" t="s">
        <v>1297</v>
      </c>
      <c r="N439" t="s">
        <v>452</v>
      </c>
      <c r="O439" t="s">
        <v>150</v>
      </c>
      <c r="P439" t="s">
        <v>490</v>
      </c>
      <c r="Q439" t="s">
        <v>2905</v>
      </c>
      <c r="R439">
        <v>8170</v>
      </c>
      <c r="S439">
        <v>0</v>
      </c>
      <c r="T439">
        <v>0</v>
      </c>
      <c r="U439">
        <v>0</v>
      </c>
      <c r="V439">
        <v>0</v>
      </c>
    </row>
    <row r="440" spans="1:22" x14ac:dyDescent="0.2">
      <c r="A440" s="99" t="s">
        <v>1298</v>
      </c>
      <c r="B440" s="103" t="s">
        <v>452</v>
      </c>
      <c r="C440" s="104" t="s">
        <v>150</v>
      </c>
      <c r="D440" s="104" t="s">
        <v>492</v>
      </c>
      <c r="E440" s="104" t="s">
        <v>2905</v>
      </c>
      <c r="F440" s="105">
        <f>VLOOKUP(A440,'Original vs Adjsuted Budget'!$B$2:$H$1100,7,FALSE)</f>
        <v>5930</v>
      </c>
      <c r="G440" s="105">
        <v>5930</v>
      </c>
      <c r="H440" s="105">
        <f>VLOOKUP($A440,'[14]2014 TB'!$A$1:$H$1482,5,FALSE)</f>
        <v>0</v>
      </c>
      <c r="I440" s="105">
        <f>VLOOKUP($A440,'[14]2014 TB'!$A$1:$H$1482,6,FALSE)</f>
        <v>0</v>
      </c>
      <c r="J440" s="106">
        <f t="shared" si="19"/>
        <v>0</v>
      </c>
      <c r="K440" s="107"/>
      <c r="M440" t="s">
        <v>1298</v>
      </c>
      <c r="N440" t="s">
        <v>452</v>
      </c>
      <c r="O440" t="s">
        <v>150</v>
      </c>
      <c r="P440" t="s">
        <v>492</v>
      </c>
      <c r="Q440" t="s">
        <v>2905</v>
      </c>
      <c r="R440">
        <v>5930</v>
      </c>
      <c r="S440">
        <v>0</v>
      </c>
      <c r="T440">
        <v>0</v>
      </c>
      <c r="U440">
        <v>0</v>
      </c>
      <c r="V440">
        <v>0</v>
      </c>
    </row>
    <row r="441" spans="1:22" x14ac:dyDescent="0.2">
      <c r="A441" s="99" t="s">
        <v>1347</v>
      </c>
      <c r="B441" s="103" t="s">
        <v>8</v>
      </c>
      <c r="C441" s="104" t="s">
        <v>150</v>
      </c>
      <c r="D441" s="104" t="s">
        <v>2895</v>
      </c>
      <c r="E441" s="104" t="s">
        <v>2905</v>
      </c>
      <c r="F441" s="105">
        <f>VLOOKUP(A441,'Original vs Adjsuted Budget'!$B$2:$H$1100,7,FALSE)</f>
        <v>25520</v>
      </c>
      <c r="G441" s="105">
        <v>25520</v>
      </c>
      <c r="H441" s="105">
        <f>VLOOKUP($A441,'[14]2014 TB'!$A$1:$H$1482,5,FALSE)</f>
        <v>0</v>
      </c>
      <c r="I441" s="105">
        <f>VLOOKUP($A441,'[14]2014 TB'!$A$1:$H$1482,6,FALSE)</f>
        <v>0</v>
      </c>
      <c r="J441" s="106">
        <f t="shared" si="19"/>
        <v>0</v>
      </c>
      <c r="K441" s="107"/>
      <c r="M441" t="s">
        <v>1347</v>
      </c>
      <c r="N441" t="s">
        <v>8</v>
      </c>
      <c r="O441" t="s">
        <v>150</v>
      </c>
      <c r="P441" t="s">
        <v>2895</v>
      </c>
      <c r="Q441" t="s">
        <v>2905</v>
      </c>
      <c r="R441">
        <v>25520</v>
      </c>
      <c r="S441">
        <v>0</v>
      </c>
      <c r="T441">
        <v>0</v>
      </c>
      <c r="U441">
        <v>0</v>
      </c>
      <c r="V441">
        <v>0</v>
      </c>
    </row>
    <row r="442" spans="1:22" x14ac:dyDescent="0.2">
      <c r="A442" s="99" t="s">
        <v>1396</v>
      </c>
      <c r="B442" s="103" t="s">
        <v>18</v>
      </c>
      <c r="C442" s="104" t="s">
        <v>150</v>
      </c>
      <c r="D442" s="104" t="s">
        <v>2895</v>
      </c>
      <c r="E442" s="104" t="s">
        <v>2905</v>
      </c>
      <c r="F442" s="105">
        <f>VLOOKUP(A442,'Original vs Adjsuted Budget'!$B$2:$H$1100,7,FALSE)</f>
        <v>26600</v>
      </c>
      <c r="G442" s="105">
        <v>26600</v>
      </c>
      <c r="H442" s="105">
        <f>VLOOKUP($A442,'[14]2014 TB'!$A$1:$H$1482,5,FALSE)</f>
        <v>0</v>
      </c>
      <c r="I442" s="105">
        <f>VLOOKUP($A442,'[14]2014 TB'!$A$1:$H$1482,6,FALSE)</f>
        <v>0</v>
      </c>
      <c r="J442" s="106">
        <f t="shared" si="19"/>
        <v>0</v>
      </c>
      <c r="K442" s="107"/>
      <c r="M442" t="s">
        <v>1396</v>
      </c>
      <c r="N442" t="s">
        <v>18</v>
      </c>
      <c r="O442" t="s">
        <v>150</v>
      </c>
      <c r="P442" t="s">
        <v>2895</v>
      </c>
      <c r="Q442" t="s">
        <v>2905</v>
      </c>
      <c r="R442">
        <v>26600</v>
      </c>
      <c r="S442">
        <v>0</v>
      </c>
      <c r="T442">
        <v>0</v>
      </c>
      <c r="U442">
        <v>0</v>
      </c>
      <c r="V442">
        <v>0</v>
      </c>
    </row>
    <row r="443" spans="1:22" x14ac:dyDescent="0.2">
      <c r="A443" s="99" t="s">
        <v>1441</v>
      </c>
      <c r="B443" s="103" t="s">
        <v>459</v>
      </c>
      <c r="C443" s="104" t="s">
        <v>150</v>
      </c>
      <c r="D443" s="104" t="s">
        <v>2895</v>
      </c>
      <c r="E443" s="104" t="s">
        <v>2905</v>
      </c>
      <c r="F443" s="105">
        <f>VLOOKUP(A443,'Original vs Adjsuted Budget'!$B$2:$H$1100,7,FALSE)</f>
        <v>17400</v>
      </c>
      <c r="G443" s="105">
        <v>17400</v>
      </c>
      <c r="H443" s="105">
        <f>VLOOKUP($A443,'[14]2014 TB'!$A$1:$H$1482,5,FALSE)</f>
        <v>0</v>
      </c>
      <c r="I443" s="105">
        <f>VLOOKUP($A443,'[14]2014 TB'!$A$1:$H$1482,6,FALSE)</f>
        <v>0</v>
      </c>
      <c r="J443" s="106">
        <f t="shared" si="19"/>
        <v>0</v>
      </c>
      <c r="K443" s="107"/>
      <c r="M443" t="s">
        <v>1441</v>
      </c>
      <c r="N443" t="s">
        <v>459</v>
      </c>
      <c r="O443" t="s">
        <v>150</v>
      </c>
      <c r="P443" t="s">
        <v>2895</v>
      </c>
      <c r="Q443" t="s">
        <v>2905</v>
      </c>
      <c r="R443">
        <v>17400</v>
      </c>
      <c r="S443">
        <v>0</v>
      </c>
      <c r="T443">
        <v>0</v>
      </c>
      <c r="U443">
        <v>0</v>
      </c>
      <c r="V443">
        <v>0</v>
      </c>
    </row>
    <row r="444" spans="1:22" x14ac:dyDescent="0.2">
      <c r="A444" s="99" t="s">
        <v>1497</v>
      </c>
      <c r="B444" s="103" t="s">
        <v>461</v>
      </c>
      <c r="C444" s="104" t="s">
        <v>150</v>
      </c>
      <c r="D444" s="104" t="s">
        <v>2895</v>
      </c>
      <c r="E444" s="104" t="s">
        <v>2905</v>
      </c>
      <c r="F444" s="105">
        <f>VLOOKUP(A444,'Original vs Adjsuted Budget'!$B$2:$H$1100,7,FALSE)</f>
        <v>22370</v>
      </c>
      <c r="G444" s="105">
        <v>22370</v>
      </c>
      <c r="H444" s="105">
        <f>VLOOKUP($A444,'[14]2014 TB'!$A$1:$H$1482,5,FALSE)</f>
        <v>0</v>
      </c>
      <c r="I444" s="105">
        <f>VLOOKUP($A444,'[14]2014 TB'!$A$1:$H$1482,6,FALSE)</f>
        <v>0</v>
      </c>
      <c r="J444" s="106">
        <f t="shared" si="19"/>
        <v>0</v>
      </c>
      <c r="K444" s="107"/>
      <c r="M444" t="s">
        <v>1497</v>
      </c>
      <c r="N444" t="s">
        <v>461</v>
      </c>
      <c r="O444" t="s">
        <v>150</v>
      </c>
      <c r="P444" t="s">
        <v>2895</v>
      </c>
      <c r="Q444" t="s">
        <v>2905</v>
      </c>
      <c r="R444">
        <v>22370</v>
      </c>
      <c r="S444">
        <v>0</v>
      </c>
      <c r="T444">
        <v>0</v>
      </c>
      <c r="U444">
        <v>0</v>
      </c>
      <c r="V444">
        <v>0</v>
      </c>
    </row>
    <row r="445" spans="1:22" ht="15" thickBot="1" x14ac:dyDescent="0.25">
      <c r="A445" s="99"/>
      <c r="B445" s="154" t="s">
        <v>3145</v>
      </c>
      <c r="C445" s="155"/>
      <c r="D445" s="155"/>
      <c r="E445" s="155"/>
      <c r="F445" s="108">
        <f>SUM(F424:F444)</f>
        <v>272960</v>
      </c>
      <c r="G445" s="108">
        <f>SUM(G424:G444)</f>
        <v>272960</v>
      </c>
      <c r="H445" s="108">
        <f>SUM(H424:H444)</f>
        <v>0</v>
      </c>
      <c r="I445" s="108">
        <f>SUM(I424:I444)</f>
        <v>0</v>
      </c>
      <c r="J445" s="108">
        <f>SUM(J424:J444)</f>
        <v>0</v>
      </c>
      <c r="K445" s="107"/>
      <c r="N445" t="s">
        <v>3145</v>
      </c>
      <c r="R445">
        <v>272960</v>
      </c>
      <c r="S445">
        <v>0</v>
      </c>
      <c r="T445">
        <v>0</v>
      </c>
      <c r="U445">
        <v>0</v>
      </c>
      <c r="V445">
        <v>0</v>
      </c>
    </row>
    <row r="446" spans="1:22" ht="15" thickTop="1" x14ac:dyDescent="0.2">
      <c r="A446" s="99"/>
      <c r="B446" s="109"/>
      <c r="C446" s="110"/>
      <c r="D446" s="110"/>
      <c r="E446" s="110"/>
      <c r="F446" s="105"/>
      <c r="G446" s="105"/>
      <c r="H446" s="105"/>
      <c r="I446" s="105"/>
      <c r="J446" s="106"/>
      <c r="K446" s="107"/>
    </row>
    <row r="447" spans="1:22" x14ac:dyDescent="0.2">
      <c r="A447" s="99"/>
      <c r="B447" s="109"/>
      <c r="C447" s="110"/>
      <c r="D447" s="110"/>
      <c r="E447" s="110"/>
      <c r="F447" s="105"/>
      <c r="G447" s="105"/>
      <c r="H447" s="105"/>
      <c r="I447" s="105"/>
      <c r="J447" s="106"/>
      <c r="K447" s="107"/>
    </row>
    <row r="448" spans="1:22" x14ac:dyDescent="0.2">
      <c r="A448" s="99"/>
      <c r="B448" s="109"/>
      <c r="C448" s="110"/>
      <c r="D448" s="110"/>
      <c r="E448" s="110"/>
      <c r="F448" s="105"/>
      <c r="G448" s="105"/>
      <c r="H448" s="105"/>
      <c r="I448" s="105"/>
      <c r="J448" s="106"/>
      <c r="K448" s="107"/>
    </row>
    <row r="449" spans="1:22" x14ac:dyDescent="0.2">
      <c r="A449" s="99"/>
      <c r="B449" s="161" t="s">
        <v>3146</v>
      </c>
      <c r="C449" s="162"/>
      <c r="D449" s="162"/>
      <c r="E449" s="162"/>
      <c r="F449" s="112">
        <f>SUM(F34,F43,F73,F99,F106,F127,F148,F176,F187,F207,F239,F268,F297,F300,F332,F364,F396,F399,F422,F445)</f>
        <v>47826443.133200005</v>
      </c>
      <c r="G449" s="112">
        <f t="shared" ref="G449:I449" si="20">SUM(G34,G43,G73,G99,G106,G127,G148,G176,G187,G207,G239,G268,G297,G300,G332,G364,G396,G399,G422,G445)</f>
        <v>48994250</v>
      </c>
      <c r="H449" s="112">
        <f t="shared" si="20"/>
        <v>25384387.599999994</v>
      </c>
      <c r="I449" s="112">
        <f t="shared" si="20"/>
        <v>-38369.47</v>
      </c>
      <c r="J449" s="112">
        <f>SUM(J34,J43,J73,J99,J106,J127,J148,J176,J187,J207,J239,J268,J297,J300,J332,J364,J396,J399,J422,J445)</f>
        <v>25346018.129999995</v>
      </c>
      <c r="K449" s="113"/>
      <c r="N449" t="s">
        <v>3146</v>
      </c>
      <c r="R449">
        <v>48994250</v>
      </c>
      <c r="S449">
        <v>0</v>
      </c>
      <c r="T449">
        <v>23435929.299999993</v>
      </c>
      <c r="U449">
        <v>-38369.47</v>
      </c>
      <c r="V449">
        <v>23397559.829999994</v>
      </c>
    </row>
    <row r="450" spans="1:22" x14ac:dyDescent="0.2">
      <c r="A450" s="99"/>
      <c r="B450" s="109"/>
      <c r="C450" s="110"/>
      <c r="D450" s="110"/>
      <c r="E450" s="110"/>
      <c r="F450" s="105"/>
      <c r="G450" s="105"/>
      <c r="H450" s="105"/>
      <c r="I450" s="105"/>
      <c r="J450" s="106"/>
      <c r="K450" s="107"/>
    </row>
    <row r="451" spans="1:22" x14ac:dyDescent="0.2">
      <c r="A451" s="99"/>
      <c r="B451" s="152" t="s">
        <v>3147</v>
      </c>
      <c r="C451" s="153"/>
      <c r="D451" s="153"/>
      <c r="E451" s="153"/>
      <c r="F451" s="105"/>
      <c r="G451" s="105"/>
      <c r="H451" s="105"/>
      <c r="I451" s="105"/>
      <c r="J451" s="106">
        <f>'[14]Notes II'!I2657</f>
        <v>0</v>
      </c>
      <c r="K451" s="107"/>
      <c r="N451" t="s">
        <v>3147</v>
      </c>
      <c r="V451">
        <v>23397559.830000002</v>
      </c>
    </row>
    <row r="452" spans="1:22" x14ac:dyDescent="0.2">
      <c r="A452" s="99"/>
      <c r="B452" s="109"/>
      <c r="C452" s="110"/>
      <c r="D452" s="110"/>
      <c r="E452" s="110"/>
      <c r="F452" s="105"/>
      <c r="G452" s="105"/>
      <c r="H452" s="105"/>
      <c r="I452" s="105"/>
      <c r="J452" s="106"/>
      <c r="K452" s="107"/>
    </row>
    <row r="453" spans="1:22" ht="15" thickBot="1" x14ac:dyDescent="0.25">
      <c r="A453" s="99"/>
      <c r="B453" s="152" t="s">
        <v>3148</v>
      </c>
      <c r="C453" s="153"/>
      <c r="D453" s="153"/>
      <c r="E453" s="153"/>
      <c r="F453" s="105"/>
      <c r="G453" s="105"/>
      <c r="H453" s="105"/>
      <c r="I453" s="105"/>
      <c r="J453" s="108">
        <f>J449-J451</f>
        <v>25346018.129999995</v>
      </c>
      <c r="K453" s="107"/>
      <c r="N453" t="s">
        <v>3148</v>
      </c>
      <c r="V453">
        <v>0</v>
      </c>
    </row>
    <row r="454" spans="1:22" ht="15.75" thickTop="1" thickBot="1" x14ac:dyDescent="0.25">
      <c r="A454" s="99"/>
      <c r="B454" s="114"/>
      <c r="C454" s="115"/>
      <c r="D454" s="115"/>
      <c r="E454" s="115"/>
      <c r="F454" s="116"/>
      <c r="G454" s="116"/>
      <c r="H454" s="116"/>
      <c r="I454" s="116"/>
      <c r="J454" s="117"/>
      <c r="K454" s="118"/>
    </row>
    <row r="455" spans="1:22" ht="15" thickBot="1" x14ac:dyDescent="0.25">
      <c r="A455" s="99"/>
      <c r="B455" s="119"/>
      <c r="C455" s="74"/>
      <c r="D455" s="74"/>
      <c r="E455" s="74"/>
      <c r="F455" s="73"/>
      <c r="G455" s="73"/>
      <c r="H455" s="73"/>
      <c r="I455" s="73"/>
      <c r="J455" s="120"/>
      <c r="K455" s="119"/>
    </row>
    <row r="456" spans="1:22" x14ac:dyDescent="0.2">
      <c r="A456" s="99"/>
      <c r="B456" s="163" t="s">
        <v>3149</v>
      </c>
      <c r="C456" s="164"/>
      <c r="D456" s="164"/>
      <c r="E456" s="164"/>
      <c r="F456" s="164"/>
      <c r="G456" s="164"/>
      <c r="H456" s="164"/>
      <c r="I456" s="164"/>
      <c r="J456" s="164"/>
      <c r="K456" s="165"/>
      <c r="N456" t="s">
        <v>3149</v>
      </c>
    </row>
    <row r="457" spans="1:22" x14ac:dyDescent="0.2">
      <c r="A457" s="99"/>
      <c r="B457" s="159" t="s">
        <v>3119</v>
      </c>
      <c r="C457" s="160"/>
      <c r="D457" s="160"/>
      <c r="E457" s="100" t="s">
        <v>3120</v>
      </c>
      <c r="F457" s="101" t="s">
        <v>3121</v>
      </c>
      <c r="G457" s="101" t="s">
        <v>3122</v>
      </c>
      <c r="H457" s="101" t="s">
        <v>3123</v>
      </c>
      <c r="I457" s="101" t="s">
        <v>3124</v>
      </c>
      <c r="J457" s="101" t="s">
        <v>3125</v>
      </c>
      <c r="K457" s="107"/>
      <c r="N457" t="s">
        <v>3119</v>
      </c>
      <c r="Q457" t="s">
        <v>3120</v>
      </c>
      <c r="R457" t="s">
        <v>3121</v>
      </c>
      <c r="S457" t="s">
        <v>3122</v>
      </c>
      <c r="T457" t="s">
        <v>3123</v>
      </c>
      <c r="U457" t="s">
        <v>3124</v>
      </c>
      <c r="V457" t="s">
        <v>3125</v>
      </c>
    </row>
    <row r="458" spans="1:22" x14ac:dyDescent="0.2">
      <c r="A458" s="99" t="s">
        <v>859</v>
      </c>
      <c r="B458" s="103" t="s">
        <v>4</v>
      </c>
      <c r="C458" s="104" t="s">
        <v>24</v>
      </c>
      <c r="D458" s="104" t="s">
        <v>2895</v>
      </c>
      <c r="E458" s="104" t="s">
        <v>235</v>
      </c>
      <c r="F458" s="105">
        <f>VLOOKUP(A458,'Original vs Adjsuted Budget'!$B$2:$H$1100,7,FALSE)</f>
        <v>1978591.9440000001</v>
      </c>
      <c r="G458" s="105">
        <v>2159460</v>
      </c>
      <c r="H458" s="105">
        <f>VLOOKUP($A458,'[14]2014 TB'!$A$1:$H$1482,5,FALSE)</f>
        <v>942186.64</v>
      </c>
      <c r="I458" s="105">
        <f>VLOOKUP($A458,'[14]2014 TB'!$A$1:$H$1482,6,FALSE)</f>
        <v>0</v>
      </c>
      <c r="J458" s="106">
        <f t="shared" ref="J458:J464" si="21">H458+I458</f>
        <v>942186.64</v>
      </c>
      <c r="K458" s="107"/>
      <c r="M458" t="s">
        <v>859</v>
      </c>
      <c r="N458" t="s">
        <v>4</v>
      </c>
      <c r="O458" t="s">
        <v>24</v>
      </c>
      <c r="P458" t="s">
        <v>2895</v>
      </c>
      <c r="Q458" t="s">
        <v>235</v>
      </c>
      <c r="R458">
        <v>2159460</v>
      </c>
      <c r="S458">
        <v>0</v>
      </c>
      <c r="T458">
        <v>942186.64</v>
      </c>
      <c r="U458">
        <v>0</v>
      </c>
      <c r="V458">
        <v>942186.64</v>
      </c>
    </row>
    <row r="459" spans="1:22" x14ac:dyDescent="0.2">
      <c r="A459" s="99" t="s">
        <v>860</v>
      </c>
      <c r="B459" s="103" t="s">
        <v>4</v>
      </c>
      <c r="C459" s="104" t="s">
        <v>25</v>
      </c>
      <c r="D459" s="104" t="s">
        <v>2895</v>
      </c>
      <c r="E459" s="104" t="s">
        <v>1568</v>
      </c>
      <c r="F459" s="105">
        <f>VLOOKUP(A459,'Original vs Adjsuted Budget'!$B$2:$H$1100,7,FALSE)</f>
        <v>151023.6</v>
      </c>
      <c r="G459" s="105">
        <v>158620</v>
      </c>
      <c r="H459" s="105">
        <f>VLOOKUP($A459,'[14]2014 TB'!$A$1:$H$1482,5,FALSE)</f>
        <v>71916</v>
      </c>
      <c r="I459" s="105">
        <f>VLOOKUP($A459,'[14]2014 TB'!$A$1:$H$1482,6,FALSE)</f>
        <v>0</v>
      </c>
      <c r="J459" s="106">
        <f t="shared" si="21"/>
        <v>71916</v>
      </c>
      <c r="K459" s="107"/>
      <c r="M459" t="s">
        <v>860</v>
      </c>
      <c r="N459" t="s">
        <v>4</v>
      </c>
      <c r="O459" t="s">
        <v>25</v>
      </c>
      <c r="P459" t="s">
        <v>2895</v>
      </c>
      <c r="Q459" t="s">
        <v>1568</v>
      </c>
      <c r="R459">
        <v>158620</v>
      </c>
      <c r="S459">
        <v>0</v>
      </c>
      <c r="T459">
        <v>71916</v>
      </c>
      <c r="U459">
        <v>0</v>
      </c>
      <c r="V459">
        <v>71916</v>
      </c>
    </row>
    <row r="460" spans="1:22" x14ac:dyDescent="0.2">
      <c r="A460" s="99" t="s">
        <v>861</v>
      </c>
      <c r="B460" s="103" t="s">
        <v>4</v>
      </c>
      <c r="C460" s="104" t="s">
        <v>26</v>
      </c>
      <c r="D460" s="104" t="s">
        <v>2895</v>
      </c>
      <c r="E460" s="104" t="s">
        <v>1569</v>
      </c>
      <c r="F460" s="105">
        <f>VLOOKUP(A460,'Original vs Adjsuted Budget'!$B$2:$H$1100,7,FALSE)</f>
        <v>421271.04600000003</v>
      </c>
      <c r="G460" s="105">
        <v>400000</v>
      </c>
      <c r="H460" s="105">
        <f>VLOOKUP($A460,'[14]2014 TB'!$A$1:$H$1482,5,FALSE)</f>
        <v>200605.26</v>
      </c>
      <c r="I460" s="105">
        <f>VLOOKUP($A460,'[14]2014 TB'!$A$1:$H$1482,6,FALSE)</f>
        <v>0</v>
      </c>
      <c r="J460" s="106">
        <f t="shared" si="21"/>
        <v>200605.26</v>
      </c>
      <c r="K460" s="107"/>
      <c r="M460" t="s">
        <v>861</v>
      </c>
      <c r="N460" t="s">
        <v>4</v>
      </c>
      <c r="O460" t="s">
        <v>26</v>
      </c>
      <c r="P460" t="s">
        <v>2895</v>
      </c>
      <c r="Q460" t="s">
        <v>1569</v>
      </c>
      <c r="R460">
        <v>400000</v>
      </c>
      <c r="S460">
        <v>0</v>
      </c>
      <c r="T460">
        <v>200605.26</v>
      </c>
      <c r="U460">
        <v>0</v>
      </c>
      <c r="V460">
        <v>200605.26</v>
      </c>
    </row>
    <row r="461" spans="1:22" x14ac:dyDescent="0.2">
      <c r="A461" s="99" t="s">
        <v>862</v>
      </c>
      <c r="B461" s="103" t="s">
        <v>4</v>
      </c>
      <c r="C461" s="104" t="s">
        <v>27</v>
      </c>
      <c r="D461" s="104" t="s">
        <v>2895</v>
      </c>
      <c r="E461" s="104" t="s">
        <v>238</v>
      </c>
      <c r="F461" s="105">
        <f>VLOOKUP(A461,'Original vs Adjsuted Budget'!$B$2:$H$1100,7,FALSE)</f>
        <v>26884.745999999999</v>
      </c>
      <c r="G461" s="105">
        <v>27360</v>
      </c>
      <c r="H461" s="105">
        <f>VLOOKUP($A461,'[14]2014 TB'!$A$1:$H$1482,5,FALSE)</f>
        <v>12802.26</v>
      </c>
      <c r="I461" s="105">
        <f>VLOOKUP($A461,'[14]2014 TB'!$A$1:$H$1482,6,FALSE)</f>
        <v>0</v>
      </c>
      <c r="J461" s="106">
        <f t="shared" si="21"/>
        <v>12802.26</v>
      </c>
      <c r="K461" s="107"/>
      <c r="M461" t="s">
        <v>862</v>
      </c>
      <c r="N461" t="s">
        <v>4</v>
      </c>
      <c r="O461" t="s">
        <v>27</v>
      </c>
      <c r="P461" t="s">
        <v>2895</v>
      </c>
      <c r="Q461" t="s">
        <v>238</v>
      </c>
      <c r="R461">
        <v>27360</v>
      </c>
      <c r="S461">
        <v>0</v>
      </c>
      <c r="T461">
        <v>12802.26</v>
      </c>
      <c r="U461">
        <v>0</v>
      </c>
      <c r="V461">
        <v>12802.26</v>
      </c>
    </row>
    <row r="462" spans="1:22" x14ac:dyDescent="0.2">
      <c r="A462" s="99" t="s">
        <v>863</v>
      </c>
      <c r="B462" s="103" t="s">
        <v>4</v>
      </c>
      <c r="C462" s="104" t="s">
        <v>28</v>
      </c>
      <c r="D462" s="104" t="s">
        <v>2895</v>
      </c>
      <c r="E462" s="104" t="s">
        <v>239</v>
      </c>
      <c r="F462" s="105">
        <f>VLOOKUP(A462,'Original vs Adjsuted Budget'!$B$2:$H$1100,7,FALSE)</f>
        <v>66320.813999999998</v>
      </c>
      <c r="G462" s="105">
        <v>47680</v>
      </c>
      <c r="H462" s="105">
        <f>VLOOKUP($A462,'[14]2014 TB'!$A$1:$H$1482,5,FALSE)</f>
        <v>31581.34</v>
      </c>
      <c r="I462" s="105">
        <f>VLOOKUP($A462,'[14]2014 TB'!$A$1:$H$1482,6,FALSE)</f>
        <v>0</v>
      </c>
      <c r="J462" s="106">
        <f t="shared" si="21"/>
        <v>31581.34</v>
      </c>
      <c r="K462" s="107"/>
      <c r="M462" t="s">
        <v>863</v>
      </c>
      <c r="N462" t="s">
        <v>4</v>
      </c>
      <c r="O462" t="s">
        <v>28</v>
      </c>
      <c r="P462" t="s">
        <v>2895</v>
      </c>
      <c r="Q462" t="s">
        <v>239</v>
      </c>
      <c r="R462">
        <v>47680</v>
      </c>
      <c r="S462">
        <v>0</v>
      </c>
      <c r="T462">
        <v>31581.34</v>
      </c>
      <c r="U462">
        <v>0</v>
      </c>
      <c r="V462">
        <v>31581.34</v>
      </c>
    </row>
    <row r="463" spans="1:22" x14ac:dyDescent="0.2">
      <c r="A463" s="99" t="s">
        <v>864</v>
      </c>
      <c r="B463" s="103" t="s">
        <v>4</v>
      </c>
      <c r="C463" s="104" t="s">
        <v>29</v>
      </c>
      <c r="D463" s="104" t="s">
        <v>2895</v>
      </c>
      <c r="E463" s="104" t="s">
        <v>2901</v>
      </c>
      <c r="F463" s="105">
        <f>VLOOKUP(A463,'Original vs Adjsuted Budget'!$B$2:$H$1100,7,FALSE)</f>
        <v>183616.986</v>
      </c>
      <c r="G463" s="105">
        <v>170040</v>
      </c>
      <c r="H463" s="105">
        <f>VLOOKUP($A463,'[14]2014 TB'!$A$1:$H$1482,5,FALSE)</f>
        <v>87436.66</v>
      </c>
      <c r="I463" s="105">
        <f>VLOOKUP($A463,'[14]2014 TB'!$A$1:$H$1482,6,FALSE)</f>
        <v>0</v>
      </c>
      <c r="J463" s="106">
        <f t="shared" si="21"/>
        <v>87436.66</v>
      </c>
      <c r="K463" s="107"/>
      <c r="M463" t="s">
        <v>864</v>
      </c>
      <c r="N463" t="s">
        <v>4</v>
      </c>
      <c r="O463" t="s">
        <v>29</v>
      </c>
      <c r="P463" t="s">
        <v>2895</v>
      </c>
      <c r="Q463" t="s">
        <v>2901</v>
      </c>
      <c r="R463">
        <v>170040</v>
      </c>
      <c r="S463">
        <v>0</v>
      </c>
      <c r="T463">
        <v>87436.66</v>
      </c>
      <c r="U463">
        <v>0</v>
      </c>
      <c r="V463">
        <v>87436.66</v>
      </c>
    </row>
    <row r="464" spans="1:22" x14ac:dyDescent="0.2">
      <c r="A464" s="99" t="s">
        <v>865</v>
      </c>
      <c r="B464" s="103" t="s">
        <v>4</v>
      </c>
      <c r="C464" s="104" t="s">
        <v>2837</v>
      </c>
      <c r="D464" s="104" t="s">
        <v>2895</v>
      </c>
      <c r="E464" s="104" t="s">
        <v>1570</v>
      </c>
      <c r="F464" s="105">
        <f>VLOOKUP(A464,'Original vs Adjsuted Budget'!$B$2:$H$1100,7,FALSE)</f>
        <v>158670.79200000002</v>
      </c>
      <c r="G464" s="105">
        <v>0</v>
      </c>
      <c r="H464" s="105">
        <f>VLOOKUP($A464,'[14]2014 TB'!$A$1:$H$1482,5,FALSE)</f>
        <v>75557.52</v>
      </c>
      <c r="I464" s="105">
        <f>VLOOKUP($A464,'[14]2014 TB'!$A$1:$H$1482,6,FALSE)</f>
        <v>0</v>
      </c>
      <c r="J464" s="106">
        <f t="shared" si="21"/>
        <v>75557.52</v>
      </c>
      <c r="K464" s="107"/>
      <c r="M464" t="s">
        <v>865</v>
      </c>
      <c r="N464" t="s">
        <v>4</v>
      </c>
      <c r="O464" t="s">
        <v>2837</v>
      </c>
      <c r="P464" t="s">
        <v>2895</v>
      </c>
      <c r="Q464" t="s">
        <v>1570</v>
      </c>
      <c r="R464">
        <v>0</v>
      </c>
      <c r="S464">
        <v>0</v>
      </c>
      <c r="T464">
        <v>75557.52</v>
      </c>
      <c r="U464">
        <v>0</v>
      </c>
      <c r="V464">
        <v>75557.52</v>
      </c>
    </row>
    <row r="465" spans="1:22" ht="15" thickBot="1" x14ac:dyDescent="0.25">
      <c r="A465" s="99"/>
      <c r="B465" s="154" t="s">
        <v>3150</v>
      </c>
      <c r="C465" s="155"/>
      <c r="D465" s="155"/>
      <c r="E465" s="155"/>
      <c r="F465" s="108">
        <f>SUM(F458:F464)</f>
        <v>2986379.9279999998</v>
      </c>
      <c r="G465" s="108">
        <f>SUM(G458:G464)</f>
        <v>2963160</v>
      </c>
      <c r="H465" s="108">
        <f>SUM(H458:H464)</f>
        <v>1422085.68</v>
      </c>
      <c r="I465" s="108">
        <f>SUM(I458:I464)</f>
        <v>0</v>
      </c>
      <c r="J465" s="108">
        <f>SUM(J458:J464)</f>
        <v>1422085.68</v>
      </c>
      <c r="K465" s="107"/>
      <c r="N465" t="s">
        <v>3150</v>
      </c>
      <c r="R465">
        <v>2963160</v>
      </c>
      <c r="S465">
        <v>0</v>
      </c>
      <c r="T465">
        <v>1422085.68</v>
      </c>
      <c r="U465">
        <v>0</v>
      </c>
      <c r="V465">
        <v>1422085.68</v>
      </c>
    </row>
    <row r="466" spans="1:22" ht="15" thickTop="1" x14ac:dyDescent="0.2">
      <c r="A466" s="99"/>
      <c r="B466" s="103"/>
      <c r="C466" s="104"/>
      <c r="D466" s="104"/>
      <c r="E466" s="104"/>
      <c r="F466" s="105"/>
      <c r="G466" s="105"/>
      <c r="H466" s="105"/>
      <c r="I466" s="105"/>
      <c r="J466" s="106"/>
      <c r="K466" s="107"/>
    </row>
    <row r="467" spans="1:22" x14ac:dyDescent="0.2">
      <c r="A467" s="99"/>
      <c r="B467" s="161" t="s">
        <v>3151</v>
      </c>
      <c r="C467" s="162"/>
      <c r="D467" s="162"/>
      <c r="E467" s="162"/>
      <c r="F467" s="112">
        <f>F465</f>
        <v>2986379.9279999998</v>
      </c>
      <c r="G467" s="112">
        <f>G465</f>
        <v>2963160</v>
      </c>
      <c r="H467" s="112">
        <f>H465</f>
        <v>1422085.68</v>
      </c>
      <c r="I467" s="112">
        <f>I465</f>
        <v>0</v>
      </c>
      <c r="J467" s="112">
        <f>J465</f>
        <v>1422085.68</v>
      </c>
      <c r="K467" s="113"/>
      <c r="N467" t="s">
        <v>3151</v>
      </c>
      <c r="R467">
        <v>2963160</v>
      </c>
      <c r="S467">
        <v>0</v>
      </c>
      <c r="T467">
        <v>1422085.68</v>
      </c>
      <c r="U467">
        <v>0</v>
      </c>
      <c r="V467">
        <v>1422085.68</v>
      </c>
    </row>
    <row r="468" spans="1:22" x14ac:dyDescent="0.2">
      <c r="A468" s="99"/>
      <c r="B468" s="109"/>
      <c r="C468" s="110"/>
      <c r="D468" s="110"/>
      <c r="E468" s="110"/>
      <c r="F468" s="105"/>
      <c r="G468" s="105"/>
      <c r="H468" s="105"/>
      <c r="I468" s="105"/>
      <c r="J468" s="106"/>
      <c r="K468" s="107"/>
    </row>
    <row r="469" spans="1:22" x14ac:dyDescent="0.2">
      <c r="A469" s="99"/>
      <c r="B469" s="152" t="s">
        <v>3147</v>
      </c>
      <c r="C469" s="153"/>
      <c r="D469" s="153"/>
      <c r="E469" s="153"/>
      <c r="F469" s="105"/>
      <c r="G469" s="105"/>
      <c r="H469" s="105"/>
      <c r="I469" s="105"/>
      <c r="J469" s="106">
        <f>'[14]Fin Perform'!I32</f>
        <v>0</v>
      </c>
      <c r="K469" s="107"/>
      <c r="N469" t="s">
        <v>3147</v>
      </c>
      <c r="V469">
        <v>0</v>
      </c>
    </row>
    <row r="470" spans="1:22" x14ac:dyDescent="0.2">
      <c r="A470" s="99"/>
      <c r="B470" s="109"/>
      <c r="C470" s="110"/>
      <c r="D470" s="110"/>
      <c r="E470" s="110"/>
      <c r="F470" s="105"/>
      <c r="G470" s="105"/>
      <c r="H470" s="105"/>
      <c r="I470" s="105"/>
      <c r="J470" s="106"/>
      <c r="K470" s="107"/>
    </row>
    <row r="471" spans="1:22" ht="15" thickBot="1" x14ac:dyDescent="0.25">
      <c r="A471" s="99"/>
      <c r="B471" s="152" t="s">
        <v>3148</v>
      </c>
      <c r="C471" s="153"/>
      <c r="D471" s="153"/>
      <c r="E471" s="153"/>
      <c r="F471" s="105"/>
      <c r="G471" s="105"/>
      <c r="H471" s="105"/>
      <c r="I471" s="105"/>
      <c r="J471" s="108">
        <f>J467-J469</f>
        <v>1422085.68</v>
      </c>
      <c r="K471" s="107"/>
      <c r="N471" t="s">
        <v>3148</v>
      </c>
      <c r="V471">
        <v>1422085.68</v>
      </c>
    </row>
    <row r="472" spans="1:22" ht="15.75" thickTop="1" thickBot="1" x14ac:dyDescent="0.25">
      <c r="A472" s="99"/>
      <c r="B472" s="121"/>
      <c r="C472" s="122"/>
      <c r="D472" s="122"/>
      <c r="E472" s="122"/>
      <c r="F472" s="116"/>
      <c r="G472" s="116"/>
      <c r="H472" s="116"/>
      <c r="I472" s="116"/>
      <c r="J472" s="117"/>
      <c r="K472" s="118"/>
    </row>
    <row r="473" spans="1:22" ht="15" thickBot="1" x14ac:dyDescent="0.25">
      <c r="A473" s="99"/>
      <c r="B473" s="123"/>
      <c r="C473" s="123"/>
      <c r="D473" s="123"/>
      <c r="E473" s="123"/>
      <c r="F473" s="124"/>
      <c r="G473" s="124"/>
      <c r="H473" s="124"/>
      <c r="I473" s="124"/>
      <c r="J473" s="125"/>
      <c r="K473" s="119"/>
    </row>
    <row r="474" spans="1:22" x14ac:dyDescent="0.2">
      <c r="A474" s="99"/>
      <c r="B474" s="163" t="s">
        <v>3152</v>
      </c>
      <c r="C474" s="164"/>
      <c r="D474" s="164"/>
      <c r="E474" s="164"/>
      <c r="F474" s="164"/>
      <c r="G474" s="164"/>
      <c r="H474" s="164"/>
      <c r="I474" s="164"/>
      <c r="J474" s="164"/>
      <c r="K474" s="165"/>
      <c r="N474" t="s">
        <v>3152</v>
      </c>
    </row>
    <row r="475" spans="1:22" x14ac:dyDescent="0.2">
      <c r="A475" s="99"/>
      <c r="B475" s="159" t="s">
        <v>3119</v>
      </c>
      <c r="C475" s="160"/>
      <c r="D475" s="160"/>
      <c r="E475" s="100" t="s">
        <v>3120</v>
      </c>
      <c r="F475" s="101" t="s">
        <v>3121</v>
      </c>
      <c r="G475" s="101" t="s">
        <v>3122</v>
      </c>
      <c r="H475" s="101" t="s">
        <v>3123</v>
      </c>
      <c r="I475" s="101" t="s">
        <v>3124</v>
      </c>
      <c r="J475" s="101" t="s">
        <v>3125</v>
      </c>
      <c r="K475" s="107"/>
      <c r="N475" t="s">
        <v>3119</v>
      </c>
      <c r="Q475" t="s">
        <v>3120</v>
      </c>
      <c r="R475" t="s">
        <v>3121</v>
      </c>
      <c r="S475" t="s">
        <v>3122</v>
      </c>
      <c r="T475" t="s">
        <v>3123</v>
      </c>
      <c r="U475" t="s">
        <v>3124</v>
      </c>
      <c r="V475" t="s">
        <v>3125</v>
      </c>
    </row>
    <row r="476" spans="1:22" x14ac:dyDescent="0.2">
      <c r="A476" s="99" t="s">
        <v>925</v>
      </c>
      <c r="B476" s="103" t="s">
        <v>218</v>
      </c>
      <c r="C476" s="104" t="s">
        <v>30</v>
      </c>
      <c r="D476" s="104" t="s">
        <v>478</v>
      </c>
      <c r="E476" s="104" t="s">
        <v>2929</v>
      </c>
      <c r="F476" s="105">
        <f>VLOOKUP(A476,'Original vs Adjsuted Budget'!$B$2:$H$1100,7,FALSE)</f>
        <v>710050</v>
      </c>
      <c r="G476" s="105">
        <v>710050</v>
      </c>
      <c r="H476" s="105">
        <f>VLOOKUP($A476,'[14]2014 TB'!$A$1:$H$1482,5,FALSE)</f>
        <v>0</v>
      </c>
      <c r="I476" s="105">
        <f>VLOOKUP($A476,'[14]2014 TB'!$A$1:$H$1482,6,FALSE)</f>
        <v>0</v>
      </c>
      <c r="J476" s="106">
        <f t="shared" ref="J476:J483" si="22">H476+I476</f>
        <v>0</v>
      </c>
      <c r="K476" s="107"/>
      <c r="M476" t="s">
        <v>925</v>
      </c>
      <c r="N476" t="s">
        <v>218</v>
      </c>
      <c r="O476" t="s">
        <v>30</v>
      </c>
      <c r="P476" t="s">
        <v>478</v>
      </c>
      <c r="Q476" t="s">
        <v>2929</v>
      </c>
      <c r="R476">
        <v>710050</v>
      </c>
      <c r="S476">
        <v>0</v>
      </c>
      <c r="T476">
        <v>0</v>
      </c>
      <c r="U476">
        <v>0</v>
      </c>
      <c r="V476">
        <v>0</v>
      </c>
    </row>
    <row r="477" spans="1:22" x14ac:dyDescent="0.2">
      <c r="A477" s="99" t="s">
        <v>1316</v>
      </c>
      <c r="B477" s="103" t="s">
        <v>8</v>
      </c>
      <c r="C477" s="104" t="s">
        <v>30</v>
      </c>
      <c r="D477" s="104" t="s">
        <v>2895</v>
      </c>
      <c r="E477" s="104" t="s">
        <v>241</v>
      </c>
      <c r="F477" s="105">
        <f>VLOOKUP(A477,'Original vs Adjsuted Budget'!$B$2:$H$1100,7,FALSE)</f>
        <v>1600000</v>
      </c>
      <c r="G477" s="105">
        <v>1288790</v>
      </c>
      <c r="H477" s="105">
        <f>VLOOKUP($A477,'[14]2014 TB'!$A$1:$H$1482,5,FALSE)</f>
        <v>0</v>
      </c>
      <c r="I477" s="105">
        <f>VLOOKUP($A477,'[14]2014 TB'!$A$1:$H$1482,6,FALSE)</f>
        <v>0</v>
      </c>
      <c r="J477" s="106">
        <f t="shared" si="22"/>
        <v>0</v>
      </c>
      <c r="K477" s="107"/>
      <c r="M477" t="s">
        <v>1316</v>
      </c>
      <c r="N477" t="s">
        <v>8</v>
      </c>
      <c r="O477" t="s">
        <v>30</v>
      </c>
      <c r="P477" t="s">
        <v>2895</v>
      </c>
      <c r="Q477" t="s">
        <v>241</v>
      </c>
      <c r="R477">
        <v>1288790</v>
      </c>
      <c r="S477">
        <v>0</v>
      </c>
      <c r="T477">
        <v>0</v>
      </c>
      <c r="U477">
        <v>0</v>
      </c>
      <c r="V477">
        <v>0</v>
      </c>
    </row>
    <row r="478" spans="1:22" x14ac:dyDescent="0.2">
      <c r="A478" s="99" t="s">
        <v>1365</v>
      </c>
      <c r="B478" s="103" t="s">
        <v>18</v>
      </c>
      <c r="C478" s="104" t="s">
        <v>30</v>
      </c>
      <c r="D478" s="104" t="s">
        <v>2895</v>
      </c>
      <c r="E478" s="104" t="s">
        <v>241</v>
      </c>
      <c r="F478" s="105">
        <f>VLOOKUP(A478,'Original vs Adjsuted Budget'!$B$2:$H$1100,7,FALSE)</f>
        <v>1200000</v>
      </c>
      <c r="G478" s="105">
        <v>904370</v>
      </c>
      <c r="H478" s="105">
        <f>VLOOKUP($A478,'[14]2014 TB'!$A$1:$H$1482,5,FALSE)</f>
        <v>0</v>
      </c>
      <c r="I478" s="105">
        <f>VLOOKUP($A478,'[14]2014 TB'!$A$1:$H$1482,6,FALSE)</f>
        <v>0</v>
      </c>
      <c r="J478" s="106">
        <f t="shared" si="22"/>
        <v>0</v>
      </c>
      <c r="K478" s="107"/>
      <c r="M478" t="s">
        <v>1365</v>
      </c>
      <c r="N478" t="s">
        <v>18</v>
      </c>
      <c r="O478" t="s">
        <v>30</v>
      </c>
      <c r="P478" t="s">
        <v>2895</v>
      </c>
      <c r="Q478" t="s">
        <v>241</v>
      </c>
      <c r="R478">
        <v>904370</v>
      </c>
      <c r="S478">
        <v>0</v>
      </c>
      <c r="T478">
        <v>0</v>
      </c>
      <c r="U478">
        <v>0</v>
      </c>
      <c r="V478">
        <v>0</v>
      </c>
    </row>
    <row r="479" spans="1:22" x14ac:dyDescent="0.2">
      <c r="A479" s="99" t="s">
        <v>1457</v>
      </c>
      <c r="B479" s="103" t="s">
        <v>461</v>
      </c>
      <c r="C479" s="104" t="s">
        <v>30</v>
      </c>
      <c r="D479" s="104" t="s">
        <v>2895</v>
      </c>
      <c r="E479" s="104" t="s">
        <v>241</v>
      </c>
      <c r="F479" s="105">
        <f>VLOOKUP(A479,'Original vs Adjsuted Budget'!$B$2:$H$1100,7,FALSE)</f>
        <v>2100000</v>
      </c>
      <c r="G479" s="105">
        <v>1844650</v>
      </c>
      <c r="H479" s="105">
        <f>VLOOKUP($A479,'[14]2014 TB'!$A$1:$H$1482,5,FALSE)</f>
        <v>0</v>
      </c>
      <c r="I479" s="105">
        <f>VLOOKUP($A479,'[14]2014 TB'!$A$1:$H$1482,6,FALSE)</f>
        <v>0</v>
      </c>
      <c r="J479" s="106">
        <f t="shared" si="22"/>
        <v>0</v>
      </c>
      <c r="K479" s="107"/>
      <c r="M479" t="s">
        <v>1457</v>
      </c>
      <c r="N479" t="s">
        <v>461</v>
      </c>
      <c r="O479" t="s">
        <v>30</v>
      </c>
      <c r="P479" t="s">
        <v>2895</v>
      </c>
      <c r="Q479" t="s">
        <v>241</v>
      </c>
      <c r="R479">
        <v>1844650</v>
      </c>
      <c r="S479">
        <v>0</v>
      </c>
      <c r="T479">
        <v>0</v>
      </c>
      <c r="U479">
        <v>0</v>
      </c>
      <c r="V479">
        <v>0</v>
      </c>
    </row>
    <row r="480" spans="1:22" x14ac:dyDescent="0.2">
      <c r="A480" s="99" t="s">
        <v>1931</v>
      </c>
      <c r="B480" s="103" t="s">
        <v>218</v>
      </c>
      <c r="C480" s="104" t="s">
        <v>148</v>
      </c>
      <c r="D480" s="104" t="s">
        <v>476</v>
      </c>
      <c r="E480" s="104" t="s">
        <v>2945</v>
      </c>
      <c r="F480" s="105">
        <f>VLOOKUP(A480,'Original vs Adjsuted Budget'!$B$2:$H$1100,7,FALSE)</f>
        <v>0</v>
      </c>
      <c r="G480" s="105">
        <v>0</v>
      </c>
      <c r="H480" s="105">
        <f>VLOOKUP($A480,'[14]2014 TB'!$A$1:$H$1482,5,FALSE)</f>
        <v>0</v>
      </c>
      <c r="I480" s="105">
        <f>VLOOKUP($A480,'[14]2014 TB'!$A$1:$H$1482,6,FALSE)</f>
        <v>0</v>
      </c>
      <c r="J480" s="106">
        <f t="shared" si="22"/>
        <v>0</v>
      </c>
      <c r="K480" s="107"/>
      <c r="M480" t="s">
        <v>1931</v>
      </c>
      <c r="N480" t="s">
        <v>218</v>
      </c>
      <c r="O480" t="s">
        <v>148</v>
      </c>
      <c r="P480" t="s">
        <v>476</v>
      </c>
      <c r="Q480" t="s">
        <v>2945</v>
      </c>
      <c r="R480">
        <v>0</v>
      </c>
      <c r="S480">
        <v>0</v>
      </c>
      <c r="T480">
        <v>0</v>
      </c>
      <c r="U480">
        <v>0</v>
      </c>
      <c r="V480">
        <v>0</v>
      </c>
    </row>
    <row r="481" spans="1:22" x14ac:dyDescent="0.2">
      <c r="A481" s="99" t="s">
        <v>2389</v>
      </c>
      <c r="B481" s="103" t="s">
        <v>8</v>
      </c>
      <c r="C481" s="104" t="s">
        <v>148</v>
      </c>
      <c r="D481" s="104" t="s">
        <v>2895</v>
      </c>
      <c r="E481" s="104" t="s">
        <v>359</v>
      </c>
      <c r="F481" s="105">
        <f>VLOOKUP(A481,'Original vs Adjsuted Budget'!$B$2:$H$1100,7,FALSE)</f>
        <v>0</v>
      </c>
      <c r="G481" s="105">
        <v>0</v>
      </c>
      <c r="H481" s="105">
        <f>VLOOKUP($A481,'[14]2014 TB'!$A$1:$H$1482,5,FALSE)</f>
        <v>0</v>
      </c>
      <c r="I481" s="105">
        <f>VLOOKUP($A481,'[14]2014 TB'!$A$1:$H$1482,6,FALSE)</f>
        <v>0</v>
      </c>
      <c r="J481" s="106">
        <f t="shared" si="22"/>
        <v>0</v>
      </c>
      <c r="K481" s="107"/>
      <c r="M481" t="s">
        <v>2389</v>
      </c>
      <c r="N481" t="s">
        <v>8</v>
      </c>
      <c r="O481" t="s">
        <v>148</v>
      </c>
      <c r="P481" t="s">
        <v>2895</v>
      </c>
      <c r="Q481" t="s">
        <v>359</v>
      </c>
      <c r="R481">
        <v>0</v>
      </c>
      <c r="S481">
        <v>0</v>
      </c>
      <c r="T481">
        <v>0</v>
      </c>
      <c r="U481">
        <v>0</v>
      </c>
      <c r="V481">
        <v>0</v>
      </c>
    </row>
    <row r="482" spans="1:22" x14ac:dyDescent="0.2">
      <c r="A482" s="99" t="s">
        <v>2419</v>
      </c>
      <c r="B482" s="103" t="s">
        <v>18</v>
      </c>
      <c r="C482" s="104" t="s">
        <v>148</v>
      </c>
      <c r="D482" s="104" t="s">
        <v>2895</v>
      </c>
      <c r="E482" s="104" t="s">
        <v>359</v>
      </c>
      <c r="F482" s="105">
        <f>VLOOKUP(A482,'Original vs Adjsuted Budget'!$B$2:$H$1100,7,FALSE)</f>
        <v>0</v>
      </c>
      <c r="G482" s="105">
        <v>0</v>
      </c>
      <c r="H482" s="105">
        <f>VLOOKUP($A482,'[14]2014 TB'!$A$1:$H$1482,5,FALSE)</f>
        <v>0</v>
      </c>
      <c r="I482" s="105">
        <f>VLOOKUP($A482,'[14]2014 TB'!$A$1:$H$1482,6,FALSE)</f>
        <v>0</v>
      </c>
      <c r="J482" s="106">
        <f t="shared" si="22"/>
        <v>0</v>
      </c>
      <c r="K482" s="107"/>
      <c r="M482" t="s">
        <v>2419</v>
      </c>
      <c r="N482" t="s">
        <v>18</v>
      </c>
      <c r="O482" t="s">
        <v>148</v>
      </c>
      <c r="P482" t="s">
        <v>2895</v>
      </c>
      <c r="Q482" t="s">
        <v>359</v>
      </c>
      <c r="R482">
        <v>0</v>
      </c>
      <c r="S482">
        <v>0</v>
      </c>
      <c r="T482">
        <v>0</v>
      </c>
      <c r="U482">
        <v>0</v>
      </c>
      <c r="V482">
        <v>0</v>
      </c>
    </row>
    <row r="483" spans="1:22" x14ac:dyDescent="0.2">
      <c r="A483" s="99" t="s">
        <v>2482</v>
      </c>
      <c r="B483" s="103" t="s">
        <v>461</v>
      </c>
      <c r="C483" s="104" t="s">
        <v>148</v>
      </c>
      <c r="D483" s="104" t="s">
        <v>2895</v>
      </c>
      <c r="E483" s="104" t="s">
        <v>359</v>
      </c>
      <c r="F483" s="105">
        <f>VLOOKUP(A483,'Original vs Adjsuted Budget'!$B$2:$H$1100,7,FALSE)</f>
        <v>0</v>
      </c>
      <c r="G483" s="105">
        <v>0</v>
      </c>
      <c r="H483" s="105">
        <f>VLOOKUP($A483,'[14]2014 TB'!$A$1:$H$1482,5,FALSE)</f>
        <v>0</v>
      </c>
      <c r="I483" s="105">
        <f>VLOOKUP($A483,'[14]2014 TB'!$A$1:$H$1482,6,FALSE)</f>
        <v>0</v>
      </c>
      <c r="J483" s="106">
        <f t="shared" si="22"/>
        <v>0</v>
      </c>
      <c r="K483" s="107"/>
      <c r="M483" t="s">
        <v>2482</v>
      </c>
      <c r="N483" t="s">
        <v>461</v>
      </c>
      <c r="O483" t="s">
        <v>148</v>
      </c>
      <c r="P483" t="s">
        <v>2895</v>
      </c>
      <c r="Q483" t="s">
        <v>359</v>
      </c>
      <c r="R483">
        <v>0</v>
      </c>
      <c r="S483">
        <v>0</v>
      </c>
      <c r="T483">
        <v>0</v>
      </c>
      <c r="U483">
        <v>0</v>
      </c>
      <c r="V483">
        <v>0</v>
      </c>
    </row>
    <row r="484" spans="1:22" ht="15" thickBot="1" x14ac:dyDescent="0.25">
      <c r="A484" s="99"/>
      <c r="B484" s="154" t="s">
        <v>3152</v>
      </c>
      <c r="C484" s="155"/>
      <c r="D484" s="155"/>
      <c r="E484" s="155"/>
      <c r="F484" s="108">
        <f>SUM(F476:F483)</f>
        <v>5610050</v>
      </c>
      <c r="G484" s="108">
        <f>SUM(G476:G483)</f>
        <v>4747860</v>
      </c>
      <c r="H484" s="108">
        <f>SUM(H476:H483)</f>
        <v>0</v>
      </c>
      <c r="I484" s="108">
        <f>SUM(I476:I483)</f>
        <v>0</v>
      </c>
      <c r="J484" s="108">
        <f>SUM(J476:J483)</f>
        <v>0</v>
      </c>
      <c r="K484" s="107"/>
      <c r="N484" t="s">
        <v>3152</v>
      </c>
      <c r="R484">
        <v>4747860</v>
      </c>
      <c r="S484">
        <v>0</v>
      </c>
      <c r="T484">
        <v>0</v>
      </c>
      <c r="U484">
        <v>0</v>
      </c>
      <c r="V484">
        <v>0</v>
      </c>
    </row>
    <row r="485" spans="1:22" ht="15" thickTop="1" x14ac:dyDescent="0.2">
      <c r="A485" s="99"/>
      <c r="B485" s="103"/>
      <c r="C485" s="104"/>
      <c r="D485" s="104"/>
      <c r="E485" s="104"/>
      <c r="F485" s="105"/>
      <c r="G485" s="105"/>
      <c r="H485" s="105"/>
      <c r="I485" s="105"/>
      <c r="J485" s="106"/>
      <c r="K485" s="107"/>
    </row>
    <row r="486" spans="1:22" x14ac:dyDescent="0.2">
      <c r="A486" s="99"/>
      <c r="B486" s="161" t="s">
        <v>3153</v>
      </c>
      <c r="C486" s="162"/>
      <c r="D486" s="162"/>
      <c r="E486" s="162"/>
      <c r="F486" s="112">
        <f>F484</f>
        <v>5610050</v>
      </c>
      <c r="G486" s="112">
        <f>G484</f>
        <v>4747860</v>
      </c>
      <c r="H486" s="112">
        <f>H484</f>
        <v>0</v>
      </c>
      <c r="I486" s="112">
        <f>I484</f>
        <v>0</v>
      </c>
      <c r="J486" s="112">
        <f>J484</f>
        <v>0</v>
      </c>
      <c r="K486" s="113"/>
      <c r="N486" t="s">
        <v>3153</v>
      </c>
      <c r="R486">
        <v>4747860</v>
      </c>
      <c r="S486">
        <v>0</v>
      </c>
      <c r="T486">
        <v>0</v>
      </c>
      <c r="U486">
        <v>0</v>
      </c>
      <c r="V486">
        <v>0</v>
      </c>
    </row>
    <row r="487" spans="1:22" x14ac:dyDescent="0.2">
      <c r="A487" s="99"/>
      <c r="B487" s="103"/>
      <c r="C487" s="104"/>
      <c r="D487" s="104"/>
      <c r="E487" s="104"/>
      <c r="F487" s="105"/>
      <c r="G487" s="105"/>
      <c r="H487" s="105"/>
      <c r="I487" s="105"/>
      <c r="J487" s="106"/>
      <c r="K487" s="107"/>
    </row>
    <row r="488" spans="1:22" x14ac:dyDescent="0.2">
      <c r="A488" s="99"/>
      <c r="B488" s="152" t="s">
        <v>3147</v>
      </c>
      <c r="C488" s="153"/>
      <c r="D488" s="153"/>
      <c r="E488" s="153"/>
      <c r="F488" s="105"/>
      <c r="G488" s="105"/>
      <c r="H488" s="105"/>
      <c r="I488" s="105"/>
      <c r="J488" s="106">
        <f>'[14]Notes II'!I2857</f>
        <v>0</v>
      </c>
      <c r="K488" s="107"/>
      <c r="N488" t="s">
        <v>3147</v>
      </c>
      <c r="V488">
        <v>0</v>
      </c>
    </row>
    <row r="489" spans="1:22" x14ac:dyDescent="0.2">
      <c r="A489" s="99"/>
      <c r="B489" s="103"/>
      <c r="C489" s="104"/>
      <c r="D489" s="104"/>
      <c r="E489" s="104"/>
      <c r="F489" s="105"/>
      <c r="G489" s="105"/>
      <c r="H489" s="105"/>
      <c r="I489" s="105"/>
      <c r="J489" s="106"/>
      <c r="K489" s="107"/>
    </row>
    <row r="490" spans="1:22" ht="15" thickBot="1" x14ac:dyDescent="0.25">
      <c r="A490" s="99"/>
      <c r="B490" s="152" t="s">
        <v>3148</v>
      </c>
      <c r="C490" s="153"/>
      <c r="D490" s="153"/>
      <c r="E490" s="153"/>
      <c r="F490" s="105"/>
      <c r="G490" s="105"/>
      <c r="H490" s="105"/>
      <c r="I490" s="105"/>
      <c r="J490" s="108">
        <f>J486-J488</f>
        <v>0</v>
      </c>
      <c r="K490" s="107"/>
      <c r="N490" t="s">
        <v>3148</v>
      </c>
      <c r="V490">
        <v>0</v>
      </c>
    </row>
    <row r="491" spans="1:22" ht="15.75" thickTop="1" thickBot="1" x14ac:dyDescent="0.25">
      <c r="A491" s="99"/>
      <c r="B491" s="114"/>
      <c r="C491" s="115"/>
      <c r="D491" s="115"/>
      <c r="E491" s="115"/>
      <c r="F491" s="116"/>
      <c r="G491" s="116"/>
      <c r="H491" s="116"/>
      <c r="I491" s="116"/>
      <c r="J491" s="117"/>
      <c r="K491" s="118"/>
    </row>
    <row r="492" spans="1:22" ht="15" thickBot="1" x14ac:dyDescent="0.25">
      <c r="A492" s="99"/>
      <c r="B492" s="119"/>
      <c r="C492" s="74"/>
      <c r="D492" s="74"/>
      <c r="E492" s="74"/>
      <c r="F492" s="73"/>
      <c r="G492" s="73"/>
      <c r="H492" s="73"/>
      <c r="I492" s="73"/>
      <c r="J492" s="120"/>
      <c r="K492" s="119"/>
    </row>
    <row r="493" spans="1:22" x14ac:dyDescent="0.2">
      <c r="A493" s="99"/>
      <c r="B493" s="163" t="s">
        <v>3154</v>
      </c>
      <c r="C493" s="164"/>
      <c r="D493" s="164"/>
      <c r="E493" s="164"/>
      <c r="F493" s="164"/>
      <c r="G493" s="164"/>
      <c r="H493" s="164"/>
      <c r="I493" s="164"/>
      <c r="J493" s="164"/>
      <c r="K493" s="165"/>
      <c r="N493" t="s">
        <v>3154</v>
      </c>
    </row>
    <row r="494" spans="1:22" x14ac:dyDescent="0.2">
      <c r="A494" s="99"/>
      <c r="B494" s="159" t="s">
        <v>3119</v>
      </c>
      <c r="C494" s="160"/>
      <c r="D494" s="160"/>
      <c r="E494" s="100" t="s">
        <v>3120</v>
      </c>
      <c r="F494" s="101" t="s">
        <v>3121</v>
      </c>
      <c r="G494" s="101" t="s">
        <v>3122</v>
      </c>
      <c r="H494" s="101" t="s">
        <v>3123</v>
      </c>
      <c r="I494" s="101" t="s">
        <v>3124</v>
      </c>
      <c r="J494" s="101" t="s">
        <v>3125</v>
      </c>
      <c r="K494" s="107"/>
      <c r="N494" t="s">
        <v>3119</v>
      </c>
      <c r="Q494" t="s">
        <v>3120</v>
      </c>
      <c r="R494" t="s">
        <v>3121</v>
      </c>
      <c r="S494" t="s">
        <v>3122</v>
      </c>
      <c r="T494" t="s">
        <v>3123</v>
      </c>
      <c r="U494" t="s">
        <v>3124</v>
      </c>
      <c r="V494" t="s">
        <v>3125</v>
      </c>
    </row>
    <row r="495" spans="1:22" x14ac:dyDescent="0.2">
      <c r="A495" s="99" t="s">
        <v>926</v>
      </c>
      <c r="B495" s="103" t="s">
        <v>218</v>
      </c>
      <c r="C495" s="104" t="s">
        <v>31</v>
      </c>
      <c r="D495" s="104" t="s">
        <v>478</v>
      </c>
      <c r="E495" s="104" t="s">
        <v>1584</v>
      </c>
      <c r="F495" s="105">
        <f>VLOOKUP(A495,'Original vs Adjsuted Budget'!$B$2:$H$1100,7,FALSE)</f>
        <v>2056000</v>
      </c>
      <c r="G495" s="105">
        <v>1056000</v>
      </c>
      <c r="H495" s="105">
        <f>VLOOKUP($A495,'[14]2014 TB'!$A$1:$H$1482,5,FALSE)</f>
        <v>0</v>
      </c>
      <c r="I495" s="105">
        <f>VLOOKUP($A495,'[14]2014 TB'!$A$1:$H$1482,6,FALSE)</f>
        <v>0</v>
      </c>
      <c r="J495" s="106">
        <f t="shared" ref="J495:J500" si="23">H495+I495</f>
        <v>0</v>
      </c>
      <c r="K495" s="107"/>
      <c r="M495" t="s">
        <v>926</v>
      </c>
      <c r="N495" t="s">
        <v>218</v>
      </c>
      <c r="O495" t="s">
        <v>31</v>
      </c>
      <c r="P495" t="s">
        <v>478</v>
      </c>
      <c r="Q495" t="s">
        <v>1584</v>
      </c>
      <c r="R495">
        <v>1056000</v>
      </c>
      <c r="S495">
        <v>0</v>
      </c>
      <c r="T495">
        <v>0</v>
      </c>
      <c r="U495">
        <v>0</v>
      </c>
      <c r="V495">
        <v>0</v>
      </c>
    </row>
    <row r="496" spans="1:22" x14ac:dyDescent="0.2">
      <c r="A496" s="99" t="s">
        <v>1317</v>
      </c>
      <c r="B496" s="103" t="s">
        <v>8</v>
      </c>
      <c r="C496" s="104" t="s">
        <v>31</v>
      </c>
      <c r="D496" s="104" t="s">
        <v>2895</v>
      </c>
      <c r="E496" s="104" t="s">
        <v>242</v>
      </c>
      <c r="F496" s="105">
        <f>VLOOKUP(A496,'Original vs Adjsuted Budget'!$B$2:$H$1100,7,FALSE)</f>
        <v>7336000</v>
      </c>
      <c r="G496" s="105">
        <v>6336000</v>
      </c>
      <c r="H496" s="105">
        <f>VLOOKUP($A496,'[14]2014 TB'!$A$1:$H$1482,5,FALSE)</f>
        <v>0</v>
      </c>
      <c r="I496" s="105">
        <f>VLOOKUP($A496,'[14]2014 TB'!$A$1:$H$1482,6,FALSE)</f>
        <v>0</v>
      </c>
      <c r="J496" s="106">
        <f t="shared" si="23"/>
        <v>0</v>
      </c>
      <c r="K496" s="107"/>
      <c r="M496" t="s">
        <v>1317</v>
      </c>
      <c r="N496" t="s">
        <v>8</v>
      </c>
      <c r="O496" t="s">
        <v>31</v>
      </c>
      <c r="P496" t="s">
        <v>2895</v>
      </c>
      <c r="Q496" t="s">
        <v>242</v>
      </c>
      <c r="R496">
        <v>6336000</v>
      </c>
      <c r="S496">
        <v>0</v>
      </c>
      <c r="T496">
        <v>0</v>
      </c>
      <c r="U496">
        <v>0</v>
      </c>
      <c r="V496">
        <v>0</v>
      </c>
    </row>
    <row r="497" spans="1:22" x14ac:dyDescent="0.2">
      <c r="A497" s="99" t="s">
        <v>1366</v>
      </c>
      <c r="B497" s="103" t="s">
        <v>18</v>
      </c>
      <c r="C497" s="104" t="s">
        <v>31</v>
      </c>
      <c r="D497" s="104" t="s">
        <v>2895</v>
      </c>
      <c r="E497" s="104" t="s">
        <v>242</v>
      </c>
      <c r="F497" s="105">
        <f>VLOOKUP(A497,'Original vs Adjsuted Budget'!$B$2:$H$1100,7,FALSE)</f>
        <v>3112000</v>
      </c>
      <c r="G497" s="105">
        <v>2112000</v>
      </c>
      <c r="H497" s="105">
        <f>VLOOKUP($A497,'[14]2014 TB'!$A$1:$H$1482,5,FALSE)</f>
        <v>0</v>
      </c>
      <c r="I497" s="105">
        <f>VLOOKUP($A497,'[14]2014 TB'!$A$1:$H$1482,6,FALSE)</f>
        <v>0</v>
      </c>
      <c r="J497" s="106">
        <f t="shared" si="23"/>
        <v>0</v>
      </c>
      <c r="K497" s="107"/>
      <c r="M497" t="s">
        <v>1366</v>
      </c>
      <c r="N497" t="s">
        <v>18</v>
      </c>
      <c r="O497" t="s">
        <v>31</v>
      </c>
      <c r="P497" t="s">
        <v>2895</v>
      </c>
      <c r="Q497" t="s">
        <v>242</v>
      </c>
      <c r="R497">
        <v>2112000</v>
      </c>
      <c r="S497">
        <v>0</v>
      </c>
      <c r="T497">
        <v>0</v>
      </c>
      <c r="U497">
        <v>0</v>
      </c>
      <c r="V497">
        <v>0</v>
      </c>
    </row>
    <row r="498" spans="1:22" x14ac:dyDescent="0.2">
      <c r="A498" s="99" t="s">
        <v>1410</v>
      </c>
      <c r="B498" s="103" t="s">
        <v>459</v>
      </c>
      <c r="C498" s="104" t="s">
        <v>31</v>
      </c>
      <c r="D498" s="104" t="s">
        <v>2895</v>
      </c>
      <c r="E498" s="104" t="s">
        <v>242</v>
      </c>
      <c r="F498" s="105">
        <f>VLOOKUP(A498,'Original vs Adjsuted Budget'!$B$2:$H$1100,7,FALSE)</f>
        <v>6280000</v>
      </c>
      <c r="G498" s="105">
        <v>5280000</v>
      </c>
      <c r="H498" s="105">
        <f>VLOOKUP($A498,'[14]2014 TB'!$A$1:$H$1482,5,FALSE)</f>
        <v>0</v>
      </c>
      <c r="I498" s="105">
        <f>VLOOKUP($A498,'[14]2014 TB'!$A$1:$H$1482,6,FALSE)</f>
        <v>0</v>
      </c>
      <c r="J498" s="106">
        <f t="shared" si="23"/>
        <v>0</v>
      </c>
      <c r="K498" s="107"/>
      <c r="M498" t="s">
        <v>1410</v>
      </c>
      <c r="N498" t="s">
        <v>459</v>
      </c>
      <c r="O498" t="s">
        <v>31</v>
      </c>
      <c r="P498" t="s">
        <v>2895</v>
      </c>
      <c r="Q498" t="s">
        <v>242</v>
      </c>
      <c r="R498">
        <v>5280000</v>
      </c>
      <c r="S498">
        <v>0</v>
      </c>
      <c r="T498">
        <v>0</v>
      </c>
      <c r="U498">
        <v>0</v>
      </c>
      <c r="V498">
        <v>0</v>
      </c>
    </row>
    <row r="499" spans="1:22" x14ac:dyDescent="0.2">
      <c r="A499" s="99" t="s">
        <v>1458</v>
      </c>
      <c r="B499" s="103" t="s">
        <v>461</v>
      </c>
      <c r="C499" s="104" t="s">
        <v>31</v>
      </c>
      <c r="D499" s="104" t="s">
        <v>2895</v>
      </c>
      <c r="E499" s="104" t="s">
        <v>242</v>
      </c>
      <c r="F499" s="105">
        <f>VLOOKUP(A499,'Original vs Adjsuted Budget'!$B$2:$H$1100,7,FALSE)</f>
        <v>4168000</v>
      </c>
      <c r="G499" s="105">
        <v>3168000</v>
      </c>
      <c r="H499" s="105">
        <f>VLOOKUP($A499,'[14]2014 TB'!$A$1:$H$1482,5,FALSE)</f>
        <v>0</v>
      </c>
      <c r="I499" s="105">
        <f>VLOOKUP($A499,'[14]2014 TB'!$A$1:$H$1482,6,FALSE)</f>
        <v>0</v>
      </c>
      <c r="J499" s="106">
        <f t="shared" si="23"/>
        <v>0</v>
      </c>
      <c r="K499" s="107"/>
      <c r="M499" t="s">
        <v>1458</v>
      </c>
      <c r="N499" t="s">
        <v>461</v>
      </c>
      <c r="O499" t="s">
        <v>31</v>
      </c>
      <c r="P499" t="s">
        <v>2895</v>
      </c>
      <c r="Q499" t="s">
        <v>242</v>
      </c>
      <c r="R499">
        <v>3168000</v>
      </c>
      <c r="S499">
        <v>0</v>
      </c>
      <c r="T499">
        <v>0</v>
      </c>
      <c r="U499">
        <v>0</v>
      </c>
      <c r="V499">
        <v>0</v>
      </c>
    </row>
    <row r="500" spans="1:22" x14ac:dyDescent="0.2">
      <c r="A500" s="99" t="s">
        <v>1513</v>
      </c>
      <c r="B500" s="103" t="s">
        <v>463</v>
      </c>
      <c r="C500" s="104" t="s">
        <v>31</v>
      </c>
      <c r="D500" s="104" t="s">
        <v>2895</v>
      </c>
      <c r="E500" s="104" t="s">
        <v>242</v>
      </c>
      <c r="F500" s="105">
        <f>VLOOKUP(A500,'Original vs Adjsuted Budget'!$B$2:$H$1100,7,FALSE)</f>
        <v>5000000</v>
      </c>
      <c r="G500" s="105">
        <v>4000000</v>
      </c>
      <c r="H500" s="105">
        <f>VLOOKUP($A500,'[14]2014 TB'!$A$1:$H$1482,5,FALSE)</f>
        <v>0</v>
      </c>
      <c r="I500" s="105">
        <f>VLOOKUP($A500,'[14]2014 TB'!$A$1:$H$1482,6,FALSE)</f>
        <v>0</v>
      </c>
      <c r="J500" s="106">
        <f t="shared" si="23"/>
        <v>0</v>
      </c>
      <c r="K500" s="107"/>
      <c r="M500" t="s">
        <v>1513</v>
      </c>
      <c r="N500" t="s">
        <v>463</v>
      </c>
      <c r="O500" t="s">
        <v>31</v>
      </c>
      <c r="P500" t="s">
        <v>2895</v>
      </c>
      <c r="Q500" t="s">
        <v>242</v>
      </c>
      <c r="R500">
        <v>4000000</v>
      </c>
      <c r="S500">
        <v>0</v>
      </c>
      <c r="T500">
        <v>0</v>
      </c>
      <c r="U500">
        <v>0</v>
      </c>
      <c r="V500">
        <v>0</v>
      </c>
    </row>
    <row r="501" spans="1:22" ht="15" thickBot="1" x14ac:dyDescent="0.25">
      <c r="A501" s="99"/>
      <c r="B501" s="154" t="s">
        <v>3155</v>
      </c>
      <c r="C501" s="155"/>
      <c r="D501" s="155"/>
      <c r="E501" s="155"/>
      <c r="F501" s="108">
        <f>SUM(F495:F500)</f>
        <v>27952000</v>
      </c>
      <c r="G501" s="108">
        <f>SUM(G495:G500)</f>
        <v>21952000</v>
      </c>
      <c r="H501" s="108">
        <f>SUM(H495:H500)</f>
        <v>0</v>
      </c>
      <c r="I501" s="108">
        <f>SUM(I495:I500)</f>
        <v>0</v>
      </c>
      <c r="J501" s="108">
        <f>SUM(J495:J500)</f>
        <v>0</v>
      </c>
      <c r="K501" s="107"/>
      <c r="N501" t="s">
        <v>3155</v>
      </c>
      <c r="R501">
        <v>21952000</v>
      </c>
      <c r="S501">
        <v>0</v>
      </c>
      <c r="T501">
        <v>0</v>
      </c>
      <c r="U501">
        <v>0</v>
      </c>
      <c r="V501">
        <v>0</v>
      </c>
    </row>
    <row r="502" spans="1:22" ht="15" thickTop="1" x14ac:dyDescent="0.2">
      <c r="A502" s="99"/>
      <c r="B502" s="103"/>
      <c r="C502" s="104"/>
      <c r="D502" s="104"/>
      <c r="E502" s="104"/>
      <c r="F502" s="105"/>
      <c r="G502" s="105"/>
      <c r="H502" s="105"/>
      <c r="I502" s="105"/>
      <c r="J502" s="106"/>
      <c r="K502" s="107"/>
    </row>
    <row r="503" spans="1:22" x14ac:dyDescent="0.2">
      <c r="A503" s="99"/>
      <c r="B503" s="161" t="s">
        <v>3156</v>
      </c>
      <c r="C503" s="162"/>
      <c r="D503" s="162"/>
      <c r="E503" s="162"/>
      <c r="F503" s="112">
        <f>F501</f>
        <v>27952000</v>
      </c>
      <c r="G503" s="112">
        <f>G501</f>
        <v>21952000</v>
      </c>
      <c r="H503" s="112">
        <f>H501</f>
        <v>0</v>
      </c>
      <c r="I503" s="112">
        <f>I501</f>
        <v>0</v>
      </c>
      <c r="J503" s="112">
        <f>J501</f>
        <v>0</v>
      </c>
      <c r="K503" s="113"/>
      <c r="N503" t="s">
        <v>3156</v>
      </c>
      <c r="R503">
        <v>21952000</v>
      </c>
      <c r="S503">
        <v>0</v>
      </c>
      <c r="T503">
        <v>0</v>
      </c>
      <c r="U503">
        <v>0</v>
      </c>
      <c r="V503">
        <v>0</v>
      </c>
    </row>
    <row r="504" spans="1:22" x14ac:dyDescent="0.2">
      <c r="A504" s="99"/>
      <c r="B504" s="103"/>
      <c r="C504" s="104"/>
      <c r="D504" s="104"/>
      <c r="E504" s="104"/>
      <c r="F504" s="105"/>
      <c r="G504" s="105"/>
      <c r="H504" s="105"/>
      <c r="I504" s="105"/>
      <c r="J504" s="106"/>
      <c r="K504" s="107"/>
    </row>
    <row r="505" spans="1:22" x14ac:dyDescent="0.2">
      <c r="A505" s="99"/>
      <c r="B505" s="152" t="s">
        <v>3147</v>
      </c>
      <c r="C505" s="153"/>
      <c r="D505" s="153"/>
      <c r="E505" s="153"/>
      <c r="F505" s="105"/>
      <c r="G505" s="105"/>
      <c r="H505" s="105"/>
      <c r="I505" s="105"/>
      <c r="J505" s="106">
        <f>'[14]Fin Perform'!I34</f>
        <v>25346018.130000003</v>
      </c>
      <c r="K505" s="107"/>
      <c r="N505" t="s">
        <v>3147</v>
      </c>
      <c r="V505">
        <v>0</v>
      </c>
    </row>
    <row r="506" spans="1:22" x14ac:dyDescent="0.2">
      <c r="A506" s="99"/>
      <c r="B506" s="103"/>
      <c r="C506" s="104"/>
      <c r="D506" s="104"/>
      <c r="E506" s="104"/>
      <c r="F506" s="105"/>
      <c r="G506" s="105"/>
      <c r="H506" s="105"/>
      <c r="I506" s="105"/>
      <c r="J506" s="106"/>
      <c r="K506" s="107"/>
    </row>
    <row r="507" spans="1:22" ht="15" thickBot="1" x14ac:dyDescent="0.25">
      <c r="A507" s="99"/>
      <c r="B507" s="152" t="s">
        <v>3148</v>
      </c>
      <c r="C507" s="153"/>
      <c r="D507" s="153"/>
      <c r="E507" s="153"/>
      <c r="F507" s="105"/>
      <c r="G507" s="105"/>
      <c r="H507" s="105"/>
      <c r="I507" s="105"/>
      <c r="J507" s="108">
        <f>J503-J505</f>
        <v>-25346018.130000003</v>
      </c>
      <c r="K507" s="107"/>
      <c r="N507" t="s">
        <v>3148</v>
      </c>
      <c r="V507">
        <v>0</v>
      </c>
    </row>
    <row r="508" spans="1:22" ht="15.75" thickTop="1" thickBot="1" x14ac:dyDescent="0.25">
      <c r="A508" s="99"/>
      <c r="B508" s="114"/>
      <c r="C508" s="115"/>
      <c r="D508" s="115"/>
      <c r="E508" s="115"/>
      <c r="F508" s="116"/>
      <c r="G508" s="116"/>
      <c r="H508" s="116"/>
      <c r="I508" s="116"/>
      <c r="J508" s="117"/>
      <c r="K508" s="118"/>
    </row>
    <row r="509" spans="1:22" ht="15" thickBot="1" x14ac:dyDescent="0.25">
      <c r="A509" s="99"/>
      <c r="B509" s="119"/>
      <c r="C509" s="74"/>
      <c r="D509" s="74"/>
      <c r="E509" s="74"/>
      <c r="F509" s="73"/>
      <c r="G509" s="73"/>
      <c r="H509" s="73"/>
      <c r="I509" s="73"/>
      <c r="J509" s="120"/>
      <c r="K509" s="119"/>
    </row>
    <row r="510" spans="1:22" x14ac:dyDescent="0.2">
      <c r="A510" s="99"/>
      <c r="B510" s="163" t="s">
        <v>3157</v>
      </c>
      <c r="C510" s="164"/>
      <c r="D510" s="164"/>
      <c r="E510" s="164"/>
      <c r="F510" s="164"/>
      <c r="G510" s="164"/>
      <c r="H510" s="164"/>
      <c r="I510" s="164"/>
      <c r="J510" s="164"/>
      <c r="K510" s="165"/>
      <c r="N510" t="s">
        <v>3157</v>
      </c>
    </row>
    <row r="511" spans="1:22" x14ac:dyDescent="0.2">
      <c r="A511" s="99"/>
      <c r="B511" s="159" t="s">
        <v>3119</v>
      </c>
      <c r="C511" s="160"/>
      <c r="D511" s="160"/>
      <c r="E511" s="100" t="s">
        <v>3120</v>
      </c>
      <c r="F511" s="101" t="s">
        <v>3121</v>
      </c>
      <c r="G511" s="101" t="s">
        <v>3122</v>
      </c>
      <c r="H511" s="101" t="s">
        <v>3123</v>
      </c>
      <c r="I511" s="101" t="s">
        <v>3124</v>
      </c>
      <c r="J511" s="101" t="s">
        <v>3125</v>
      </c>
      <c r="K511" s="107"/>
      <c r="N511" t="s">
        <v>3119</v>
      </c>
      <c r="Q511" t="s">
        <v>3120</v>
      </c>
      <c r="R511" t="s">
        <v>3121</v>
      </c>
      <c r="S511" t="s">
        <v>3122</v>
      </c>
      <c r="T511" t="s">
        <v>3123</v>
      </c>
      <c r="U511" t="s">
        <v>3124</v>
      </c>
      <c r="V511" t="s">
        <v>3125</v>
      </c>
    </row>
    <row r="512" spans="1:22" x14ac:dyDescent="0.2">
      <c r="A512" s="99" t="s">
        <v>2425</v>
      </c>
      <c r="B512" s="103" t="s">
        <v>459</v>
      </c>
      <c r="C512" s="104" t="s">
        <v>32</v>
      </c>
      <c r="D512" s="104" t="s">
        <v>2895</v>
      </c>
      <c r="E512" s="104" t="s">
        <v>243</v>
      </c>
      <c r="F512" s="105">
        <f>VLOOKUP(A512,'Original vs Adjsuted Budget'!$B$2:$H$1100,7,FALSE)</f>
        <v>0</v>
      </c>
      <c r="G512" s="105">
        <v>0</v>
      </c>
      <c r="H512" s="105">
        <f>VLOOKUP($A512,'[14]2014 TB'!$A$1:$H$1482,5,FALSE)</f>
        <v>0</v>
      </c>
      <c r="I512" s="105">
        <f>VLOOKUP($A512,'[14]2014 TB'!$A$1:$H$1482,6,FALSE)</f>
        <v>0</v>
      </c>
      <c r="J512" s="106">
        <f t="shared" ref="J512:J521" si="24">H512+I512</f>
        <v>0</v>
      </c>
      <c r="K512" s="107"/>
      <c r="M512" t="s">
        <v>2425</v>
      </c>
      <c r="N512" t="s">
        <v>459</v>
      </c>
      <c r="O512" t="s">
        <v>32</v>
      </c>
      <c r="P512" t="s">
        <v>2895</v>
      </c>
      <c r="Q512" t="s">
        <v>243</v>
      </c>
      <c r="R512">
        <v>0</v>
      </c>
      <c r="S512">
        <v>0</v>
      </c>
      <c r="T512">
        <v>0</v>
      </c>
      <c r="U512">
        <v>0</v>
      </c>
      <c r="V512">
        <v>0</v>
      </c>
    </row>
    <row r="513" spans="1:22" x14ac:dyDescent="0.2">
      <c r="A513" s="99" t="s">
        <v>866</v>
      </c>
      <c r="B513" s="103" t="s">
        <v>4</v>
      </c>
      <c r="C513" s="104" t="s">
        <v>41</v>
      </c>
      <c r="D513" s="104" t="s">
        <v>2895</v>
      </c>
      <c r="E513" s="104" t="s">
        <v>2902</v>
      </c>
      <c r="F513" s="105">
        <f>VLOOKUP(A513,'Original vs Adjsuted Budget'!$B$2:$H$1100,7,FALSE)</f>
        <v>462355.34</v>
      </c>
      <c r="G513" s="105">
        <v>450130</v>
      </c>
      <c r="H513" s="105">
        <f>VLOOKUP($A513,'[14]2014 TB'!$A$1:$H$1482,5,FALSE)</f>
        <v>231177.67</v>
      </c>
      <c r="I513" s="105">
        <f>VLOOKUP($A513,'[14]2014 TB'!$A$1:$H$1482,6,FALSE)</f>
        <v>0</v>
      </c>
      <c r="J513" s="106">
        <f t="shared" si="24"/>
        <v>231177.67</v>
      </c>
      <c r="K513" s="107"/>
      <c r="M513" t="s">
        <v>866</v>
      </c>
      <c r="N513" t="s">
        <v>4</v>
      </c>
      <c r="O513" t="s">
        <v>41</v>
      </c>
      <c r="P513" t="s">
        <v>2895</v>
      </c>
      <c r="Q513" t="s">
        <v>2902</v>
      </c>
      <c r="R513">
        <v>450130</v>
      </c>
      <c r="S513">
        <v>0</v>
      </c>
      <c r="T513">
        <v>231177.67</v>
      </c>
      <c r="U513">
        <v>0</v>
      </c>
      <c r="V513">
        <v>231177.67</v>
      </c>
    </row>
    <row r="514" spans="1:22" x14ac:dyDescent="0.2">
      <c r="A514" s="99" t="s">
        <v>1871</v>
      </c>
      <c r="B514" s="103" t="s">
        <v>218</v>
      </c>
      <c r="C514" s="104" t="s">
        <v>41</v>
      </c>
      <c r="D514" s="104" t="s">
        <v>476</v>
      </c>
      <c r="E514" s="104" t="s">
        <v>252</v>
      </c>
      <c r="F514" s="105">
        <f>VLOOKUP(A514,'Original vs Adjsuted Budget'!$B$2:$H$1100,7,FALSE)</f>
        <v>0</v>
      </c>
      <c r="G514" s="105">
        <v>0</v>
      </c>
      <c r="H514" s="105">
        <f>VLOOKUP($A514,'[14]2014 TB'!$A$1:$H$1482,5,FALSE)</f>
        <v>0</v>
      </c>
      <c r="I514" s="105">
        <f>VLOOKUP($A514,'[14]2014 TB'!$A$1:$H$1482,6,FALSE)</f>
        <v>0</v>
      </c>
      <c r="J514" s="106">
        <f t="shared" si="24"/>
        <v>0</v>
      </c>
      <c r="K514" s="107"/>
      <c r="M514" t="s">
        <v>1871</v>
      </c>
      <c r="N514" t="s">
        <v>218</v>
      </c>
      <c r="O514" t="s">
        <v>41</v>
      </c>
      <c r="P514" t="s">
        <v>476</v>
      </c>
      <c r="Q514" t="s">
        <v>252</v>
      </c>
      <c r="R514">
        <v>0</v>
      </c>
      <c r="S514">
        <v>0</v>
      </c>
      <c r="T514">
        <v>0</v>
      </c>
      <c r="U514">
        <v>0</v>
      </c>
      <c r="V514">
        <v>0</v>
      </c>
    </row>
    <row r="515" spans="1:22" x14ac:dyDescent="0.2">
      <c r="A515" s="99" t="s">
        <v>1084</v>
      </c>
      <c r="B515" s="103" t="s">
        <v>432</v>
      </c>
      <c r="C515" s="104" t="s">
        <v>89</v>
      </c>
      <c r="D515" s="104" t="s">
        <v>472</v>
      </c>
      <c r="E515" s="104" t="s">
        <v>1659</v>
      </c>
      <c r="F515" s="105">
        <f>VLOOKUP(A515,'Original vs Adjsuted Budget'!$B$2:$H$1100,7,FALSE)</f>
        <v>225459.5733333333</v>
      </c>
      <c r="G515" s="105">
        <v>400000</v>
      </c>
      <c r="H515" s="105">
        <f>VLOOKUP($A515,'[14]2014 TB'!$A$1:$H$1482,5,FALSE)</f>
        <v>126579.34</v>
      </c>
      <c r="I515" s="105">
        <f>VLOOKUP($A515,'[14]2014 TB'!$A$1:$H$1482,6,FALSE)</f>
        <v>-42032</v>
      </c>
      <c r="J515" s="106">
        <f t="shared" si="24"/>
        <v>84547.34</v>
      </c>
      <c r="K515" s="107"/>
      <c r="M515" t="s">
        <v>1084</v>
      </c>
      <c r="N515" t="s">
        <v>432</v>
      </c>
      <c r="O515" t="s">
        <v>89</v>
      </c>
      <c r="P515" t="s">
        <v>472</v>
      </c>
      <c r="Q515" t="s">
        <v>1659</v>
      </c>
      <c r="R515">
        <v>400000</v>
      </c>
      <c r="S515">
        <v>0</v>
      </c>
      <c r="T515">
        <v>126579.34</v>
      </c>
      <c r="U515">
        <v>-42032</v>
      </c>
      <c r="V515">
        <v>84547.34</v>
      </c>
    </row>
    <row r="516" spans="1:22" x14ac:dyDescent="0.2">
      <c r="A516" s="99" t="s">
        <v>1902</v>
      </c>
      <c r="B516" s="103" t="s">
        <v>218</v>
      </c>
      <c r="C516" s="104" t="s">
        <v>90</v>
      </c>
      <c r="D516" s="104" t="s">
        <v>476</v>
      </c>
      <c r="E516" s="104" t="s">
        <v>2937</v>
      </c>
      <c r="F516" s="105">
        <f>VLOOKUP(A516,'Original vs Adjsuted Budget'!$B$2:$H$1100,7,FALSE)</f>
        <v>0</v>
      </c>
      <c r="G516" s="105">
        <v>0</v>
      </c>
      <c r="H516" s="105">
        <f>VLOOKUP($A516,'[14]2014 TB'!$A$1:$H$1482,5,FALSE)</f>
        <v>0</v>
      </c>
      <c r="I516" s="105">
        <f>VLOOKUP($A516,'[14]2014 TB'!$A$1:$H$1482,6,FALSE)</f>
        <v>0</v>
      </c>
      <c r="J516" s="106">
        <f t="shared" si="24"/>
        <v>0</v>
      </c>
      <c r="K516" s="107"/>
      <c r="M516" t="s">
        <v>1902</v>
      </c>
      <c r="N516" t="s">
        <v>218</v>
      </c>
      <c r="O516" t="s">
        <v>90</v>
      </c>
      <c r="P516" t="s">
        <v>476</v>
      </c>
      <c r="Q516" t="s">
        <v>2937</v>
      </c>
      <c r="R516">
        <v>0</v>
      </c>
      <c r="S516">
        <v>0</v>
      </c>
      <c r="T516">
        <v>0</v>
      </c>
      <c r="U516">
        <v>0</v>
      </c>
      <c r="V516">
        <v>0</v>
      </c>
    </row>
    <row r="517" spans="1:22" x14ac:dyDescent="0.2">
      <c r="A517" s="99" t="s">
        <v>2268</v>
      </c>
      <c r="B517" s="103" t="s">
        <v>450</v>
      </c>
      <c r="C517" s="104" t="s">
        <v>90</v>
      </c>
      <c r="D517" s="104" t="s">
        <v>2895</v>
      </c>
      <c r="E517" s="104" t="s">
        <v>301</v>
      </c>
      <c r="F517" s="105">
        <f>VLOOKUP(A517,'Original vs Adjsuted Budget'!$B$2:$H$1100,7,FALSE)</f>
        <v>0</v>
      </c>
      <c r="G517" s="105">
        <v>0</v>
      </c>
      <c r="H517" s="105">
        <f>VLOOKUP($A517,'[14]2014 TB'!$A$1:$H$1482,5,FALSE)</f>
        <v>0</v>
      </c>
      <c r="I517" s="105">
        <f>VLOOKUP($A517,'[14]2014 TB'!$A$1:$H$1482,6,FALSE)</f>
        <v>0</v>
      </c>
      <c r="J517" s="106">
        <f t="shared" si="24"/>
        <v>0</v>
      </c>
      <c r="K517" s="107"/>
      <c r="M517" t="s">
        <v>2268</v>
      </c>
      <c r="N517" t="s">
        <v>450</v>
      </c>
      <c r="O517" t="s">
        <v>90</v>
      </c>
      <c r="P517" t="s">
        <v>2895</v>
      </c>
      <c r="Q517" t="s">
        <v>301</v>
      </c>
      <c r="R517">
        <v>0</v>
      </c>
      <c r="S517">
        <v>0</v>
      </c>
      <c r="T517">
        <v>0</v>
      </c>
      <c r="U517">
        <v>0</v>
      </c>
      <c r="V517">
        <v>0</v>
      </c>
    </row>
    <row r="518" spans="1:22" x14ac:dyDescent="0.2">
      <c r="A518" s="99" t="s">
        <v>2407</v>
      </c>
      <c r="B518" s="103" t="s">
        <v>18</v>
      </c>
      <c r="C518" s="104" t="s">
        <v>90</v>
      </c>
      <c r="D518" s="104" t="s">
        <v>2895</v>
      </c>
      <c r="E518" s="104" t="s">
        <v>301</v>
      </c>
      <c r="F518" s="105">
        <f>VLOOKUP(A518,'Original vs Adjsuted Budget'!$B$2:$H$1100,7,FALSE)</f>
        <v>0</v>
      </c>
      <c r="G518" s="105">
        <v>0</v>
      </c>
      <c r="H518" s="105">
        <f>VLOOKUP($A518,'[14]2014 TB'!$A$1:$H$1482,5,FALSE)</f>
        <v>0</v>
      </c>
      <c r="I518" s="105">
        <f>VLOOKUP($A518,'[14]2014 TB'!$A$1:$H$1482,6,FALSE)</f>
        <v>0</v>
      </c>
      <c r="J518" s="106">
        <f t="shared" si="24"/>
        <v>0</v>
      </c>
      <c r="K518" s="107"/>
      <c r="M518" t="s">
        <v>2407</v>
      </c>
      <c r="N518" t="s">
        <v>18</v>
      </c>
      <c r="O518" t="s">
        <v>90</v>
      </c>
      <c r="P518" t="s">
        <v>2895</v>
      </c>
      <c r="Q518" t="s">
        <v>301</v>
      </c>
      <c r="R518">
        <v>0</v>
      </c>
      <c r="S518">
        <v>0</v>
      </c>
      <c r="T518">
        <v>0</v>
      </c>
      <c r="U518">
        <v>0</v>
      </c>
      <c r="V518">
        <v>0</v>
      </c>
    </row>
    <row r="519" spans="1:22" x14ac:dyDescent="0.2">
      <c r="A519" s="99" t="s">
        <v>1415</v>
      </c>
      <c r="B519" s="103" t="s">
        <v>459</v>
      </c>
      <c r="C519" s="104" t="s">
        <v>90</v>
      </c>
      <c r="D519" s="104" t="s">
        <v>2895</v>
      </c>
      <c r="E519" s="104" t="s">
        <v>301</v>
      </c>
      <c r="F519" s="105">
        <f>VLOOKUP(A519,'Original vs Adjsuted Budget'!$B$2:$H$1100,7,FALSE)</f>
        <v>10685.626666666667</v>
      </c>
      <c r="G519" s="105">
        <v>2560</v>
      </c>
      <c r="H519" s="105">
        <f>VLOOKUP($A519,'[14]2014 TB'!$A$1:$H$1482,5,FALSE)</f>
        <v>4007.11</v>
      </c>
      <c r="I519" s="105">
        <f>VLOOKUP($A519,'[14]2014 TB'!$A$1:$H$1482,6,FALSE)</f>
        <v>0</v>
      </c>
      <c r="J519" s="106">
        <f t="shared" si="24"/>
        <v>4007.11</v>
      </c>
      <c r="K519" s="107"/>
      <c r="M519" t="s">
        <v>1415</v>
      </c>
      <c r="N519" t="s">
        <v>459</v>
      </c>
      <c r="O519" t="s">
        <v>90</v>
      </c>
      <c r="P519" t="s">
        <v>2895</v>
      </c>
      <c r="Q519" t="s">
        <v>301</v>
      </c>
      <c r="R519">
        <v>2560</v>
      </c>
      <c r="S519">
        <v>0</v>
      </c>
      <c r="T519">
        <v>4007.11</v>
      </c>
      <c r="U519">
        <v>0</v>
      </c>
      <c r="V519">
        <v>4007.11</v>
      </c>
    </row>
    <row r="520" spans="1:22" x14ac:dyDescent="0.2">
      <c r="A520" s="99" t="s">
        <v>1884</v>
      </c>
      <c r="B520" s="103" t="s">
        <v>218</v>
      </c>
      <c r="C520" s="104" t="s">
        <v>62</v>
      </c>
      <c r="D520" s="104" t="s">
        <v>478</v>
      </c>
      <c r="E520" s="104" t="s">
        <v>1885</v>
      </c>
      <c r="F520" s="105">
        <f>VLOOKUP(A520,'Original vs Adjsuted Budget'!$B$2:$H$1100,7,FALSE)</f>
        <v>0</v>
      </c>
      <c r="G520" s="105">
        <v>0</v>
      </c>
      <c r="H520" s="105">
        <f>VLOOKUP($A520,'[14]2014 TB'!$A$1:$H$1482,5,FALSE)</f>
        <v>0</v>
      </c>
      <c r="I520" s="105">
        <f>VLOOKUP($A520,'[14]2014 TB'!$A$1:$H$1482,6,FALSE)</f>
        <v>0</v>
      </c>
      <c r="J520" s="106">
        <f t="shared" si="24"/>
        <v>0</v>
      </c>
      <c r="K520" s="107"/>
      <c r="M520" t="s">
        <v>1884</v>
      </c>
      <c r="N520" t="s">
        <v>218</v>
      </c>
      <c r="O520" t="s">
        <v>62</v>
      </c>
      <c r="P520" t="s">
        <v>478</v>
      </c>
      <c r="Q520" t="s">
        <v>1885</v>
      </c>
      <c r="R520">
        <v>0</v>
      </c>
      <c r="S520">
        <v>0</v>
      </c>
      <c r="T520">
        <v>0</v>
      </c>
      <c r="U520">
        <v>0</v>
      </c>
      <c r="V520">
        <v>0</v>
      </c>
    </row>
    <row r="521" spans="1:22" x14ac:dyDescent="0.2">
      <c r="A521" s="99" t="s">
        <v>1011</v>
      </c>
      <c r="B521" s="103" t="s">
        <v>428</v>
      </c>
      <c r="C521" s="104" t="s">
        <v>62</v>
      </c>
      <c r="D521" s="104" t="s">
        <v>2895</v>
      </c>
      <c r="E521" s="104" t="s">
        <v>273</v>
      </c>
      <c r="F521" s="105">
        <f>VLOOKUP(A521,'Original vs Adjsuted Budget'!$B$2:$H$1100,7,FALSE)</f>
        <v>464</v>
      </c>
      <c r="G521" s="105">
        <v>0</v>
      </c>
      <c r="H521" s="105">
        <f>VLOOKUP($A521,'[14]2014 TB'!$A$1:$H$1482,5,FALSE)</f>
        <v>232</v>
      </c>
      <c r="I521" s="105">
        <f>VLOOKUP($A521,'[14]2014 TB'!$A$1:$H$1482,6,FALSE)</f>
        <v>0</v>
      </c>
      <c r="J521" s="106">
        <f t="shared" si="24"/>
        <v>232</v>
      </c>
      <c r="K521" s="107"/>
      <c r="M521" t="s">
        <v>1011</v>
      </c>
      <c r="N521" t="s">
        <v>428</v>
      </c>
      <c r="O521" t="s">
        <v>62</v>
      </c>
      <c r="P521" t="s">
        <v>2895</v>
      </c>
      <c r="Q521" t="s">
        <v>273</v>
      </c>
      <c r="R521">
        <v>0</v>
      </c>
      <c r="S521">
        <v>0</v>
      </c>
      <c r="T521">
        <v>232</v>
      </c>
      <c r="U521">
        <v>0</v>
      </c>
      <c r="V521">
        <v>232</v>
      </c>
    </row>
    <row r="522" spans="1:22" ht="15" thickBot="1" x14ac:dyDescent="0.25">
      <c r="A522" s="99"/>
      <c r="B522" s="154" t="s">
        <v>3158</v>
      </c>
      <c r="C522" s="155"/>
      <c r="D522" s="155"/>
      <c r="E522" s="155"/>
      <c r="F522" s="108">
        <f>SUM(F512:F521)</f>
        <v>698964.54</v>
      </c>
      <c r="G522" s="108">
        <f>SUM(G512:G521)</f>
        <v>852690</v>
      </c>
      <c r="H522" s="108">
        <f>SUM(H512:H521)</f>
        <v>361996.12</v>
      </c>
      <c r="I522" s="108">
        <f>SUM(I512:I521)</f>
        <v>-42032</v>
      </c>
      <c r="J522" s="108">
        <f>SUM(J512:J521)</f>
        <v>319964.12</v>
      </c>
      <c r="K522" s="107"/>
      <c r="N522" t="s">
        <v>3158</v>
      </c>
      <c r="R522">
        <v>852690</v>
      </c>
      <c r="S522">
        <v>0</v>
      </c>
      <c r="T522">
        <v>361996.12</v>
      </c>
      <c r="U522">
        <v>-42032</v>
      </c>
      <c r="V522">
        <v>319964.12</v>
      </c>
    </row>
    <row r="523" spans="1:22" ht="15" thickTop="1" x14ac:dyDescent="0.2">
      <c r="A523" s="99"/>
      <c r="B523" s="103"/>
      <c r="C523" s="104"/>
      <c r="D523" s="104"/>
      <c r="E523" s="104"/>
      <c r="F523" s="105"/>
      <c r="G523" s="105"/>
      <c r="H523" s="105"/>
      <c r="I523" s="105"/>
      <c r="J523" s="106"/>
      <c r="K523" s="107"/>
    </row>
    <row r="524" spans="1:22" x14ac:dyDescent="0.2">
      <c r="A524" s="99" t="s">
        <v>1869</v>
      </c>
      <c r="B524" s="103" t="s">
        <v>218</v>
      </c>
      <c r="C524" s="104" t="s">
        <v>33</v>
      </c>
      <c r="D524" s="104" t="s">
        <v>478</v>
      </c>
      <c r="E524" s="104" t="s">
        <v>1870</v>
      </c>
      <c r="F524" s="105">
        <f>VLOOKUP(A524,'Original vs Adjsuted Budget'!$B$2:$H$1100,7,FALSE)</f>
        <v>0</v>
      </c>
      <c r="G524" s="105">
        <v>0</v>
      </c>
      <c r="H524" s="105">
        <f>VLOOKUP($A524,'[14]2014 TB'!$A$1:$H$1482,5,FALSE)</f>
        <v>0</v>
      </c>
      <c r="I524" s="105">
        <f>VLOOKUP($A524,'[14]2014 TB'!$A$1:$H$1482,6,FALSE)</f>
        <v>0</v>
      </c>
      <c r="J524" s="106">
        <f t="shared" ref="J524:J535" si="25">H524+I524</f>
        <v>0</v>
      </c>
      <c r="K524" s="107"/>
      <c r="M524" t="s">
        <v>1869</v>
      </c>
      <c r="N524" t="s">
        <v>218</v>
      </c>
      <c r="O524" t="s">
        <v>33</v>
      </c>
      <c r="P524" t="s">
        <v>478</v>
      </c>
      <c r="Q524" t="s">
        <v>1870</v>
      </c>
      <c r="R524">
        <v>0</v>
      </c>
      <c r="S524">
        <v>0</v>
      </c>
      <c r="T524">
        <v>0</v>
      </c>
      <c r="U524">
        <v>0</v>
      </c>
      <c r="V524">
        <v>0</v>
      </c>
    </row>
    <row r="525" spans="1:22" x14ac:dyDescent="0.2">
      <c r="A525" s="99" t="s">
        <v>2144</v>
      </c>
      <c r="B525" s="103" t="s">
        <v>438</v>
      </c>
      <c r="C525" s="104" t="s">
        <v>33</v>
      </c>
      <c r="D525" s="104" t="s">
        <v>2895</v>
      </c>
      <c r="E525" s="104" t="s">
        <v>244</v>
      </c>
      <c r="F525" s="105">
        <f>VLOOKUP(A525,'Original vs Adjsuted Budget'!$B$2:$H$1100,7,FALSE)</f>
        <v>0</v>
      </c>
      <c r="G525" s="105">
        <v>0</v>
      </c>
      <c r="H525" s="105">
        <f>VLOOKUP($A525,'[14]2014 TB'!$A$1:$H$1482,5,FALSE)</f>
        <v>0</v>
      </c>
      <c r="I525" s="105">
        <f>VLOOKUP($A525,'[14]2014 TB'!$A$1:$H$1482,6,FALSE)</f>
        <v>0</v>
      </c>
      <c r="J525" s="106">
        <f t="shared" si="25"/>
        <v>0</v>
      </c>
      <c r="K525" s="107"/>
      <c r="M525" t="s">
        <v>2144</v>
      </c>
      <c r="N525" t="s">
        <v>438</v>
      </c>
      <c r="O525" t="s">
        <v>33</v>
      </c>
      <c r="P525" t="s">
        <v>2895</v>
      </c>
      <c r="Q525" t="s">
        <v>244</v>
      </c>
      <c r="R525">
        <v>0</v>
      </c>
      <c r="S525">
        <v>0</v>
      </c>
      <c r="T525">
        <v>0</v>
      </c>
      <c r="U525">
        <v>0</v>
      </c>
      <c r="V525">
        <v>0</v>
      </c>
    </row>
    <row r="526" spans="1:22" x14ac:dyDescent="0.2">
      <c r="A526" s="99" t="s">
        <v>2404</v>
      </c>
      <c r="B526" s="103" t="s">
        <v>18</v>
      </c>
      <c r="C526" s="104" t="s">
        <v>33</v>
      </c>
      <c r="D526" s="104" t="s">
        <v>2895</v>
      </c>
      <c r="E526" s="104" t="s">
        <v>244</v>
      </c>
      <c r="F526" s="105">
        <f>VLOOKUP(A526,'Original vs Adjsuted Budget'!$B$2:$H$1100,7,FALSE)</f>
        <v>0</v>
      </c>
      <c r="G526" s="105">
        <v>0</v>
      </c>
      <c r="H526" s="105">
        <f>VLOOKUP($A526,'[14]2014 TB'!$A$1:$H$1482,5,FALSE)</f>
        <v>0</v>
      </c>
      <c r="I526" s="105">
        <f>VLOOKUP($A526,'[14]2014 TB'!$A$1:$H$1482,6,FALSE)</f>
        <v>0</v>
      </c>
      <c r="J526" s="106">
        <f t="shared" si="25"/>
        <v>0</v>
      </c>
      <c r="K526" s="107"/>
      <c r="M526" t="s">
        <v>2404</v>
      </c>
      <c r="N526" t="s">
        <v>18</v>
      </c>
      <c r="O526" t="s">
        <v>33</v>
      </c>
      <c r="P526" t="s">
        <v>2895</v>
      </c>
      <c r="Q526" t="s">
        <v>244</v>
      </c>
      <c r="R526">
        <v>0</v>
      </c>
      <c r="S526">
        <v>0</v>
      </c>
      <c r="T526">
        <v>0</v>
      </c>
      <c r="U526">
        <v>0</v>
      </c>
      <c r="V526">
        <v>0</v>
      </c>
    </row>
    <row r="527" spans="1:22" x14ac:dyDescent="0.2">
      <c r="A527" s="99" t="s">
        <v>1411</v>
      </c>
      <c r="B527" s="103" t="s">
        <v>459</v>
      </c>
      <c r="C527" s="104" t="s">
        <v>33</v>
      </c>
      <c r="D527" s="104" t="s">
        <v>2895</v>
      </c>
      <c r="E527" s="104" t="s">
        <v>244</v>
      </c>
      <c r="F527" s="105">
        <f>VLOOKUP(A527,'Original vs Adjsuted Budget'!$B$2:$H$1100,7,FALSE)</f>
        <v>0</v>
      </c>
      <c r="G527" s="105">
        <v>250000</v>
      </c>
      <c r="H527" s="105">
        <f>VLOOKUP($A527,'[14]2014 TB'!$A$1:$H$1482,5,FALSE)</f>
        <v>0</v>
      </c>
      <c r="I527" s="105">
        <f>VLOOKUP($A527,'[14]2014 TB'!$A$1:$H$1482,6,FALSE)</f>
        <v>0</v>
      </c>
      <c r="J527" s="106">
        <f t="shared" si="25"/>
        <v>0</v>
      </c>
      <c r="K527" s="107"/>
      <c r="M527" t="s">
        <v>1411</v>
      </c>
      <c r="N527" t="s">
        <v>459</v>
      </c>
      <c r="O527" t="s">
        <v>33</v>
      </c>
      <c r="P527" t="s">
        <v>2895</v>
      </c>
      <c r="Q527" t="s">
        <v>244</v>
      </c>
      <c r="R527">
        <v>250000</v>
      </c>
      <c r="S527">
        <v>0</v>
      </c>
      <c r="T527">
        <v>0</v>
      </c>
      <c r="U527">
        <v>0</v>
      </c>
      <c r="V527">
        <v>0</v>
      </c>
    </row>
    <row r="528" spans="1:22" x14ac:dyDescent="0.2">
      <c r="A528" s="99" t="s">
        <v>2456</v>
      </c>
      <c r="B528" s="103" t="s">
        <v>461</v>
      </c>
      <c r="C528" s="104" t="s">
        <v>33</v>
      </c>
      <c r="D528" s="104" t="s">
        <v>2895</v>
      </c>
      <c r="E528" s="104" t="s">
        <v>244</v>
      </c>
      <c r="F528" s="105">
        <f>VLOOKUP(A528,'Original vs Adjsuted Budget'!$B$2:$H$1100,7,FALSE)</f>
        <v>0</v>
      </c>
      <c r="G528" s="105">
        <v>0</v>
      </c>
      <c r="H528" s="105">
        <f>VLOOKUP($A528,'[14]2014 TB'!$A$1:$H$1482,5,FALSE)</f>
        <v>0</v>
      </c>
      <c r="I528" s="105">
        <f>VLOOKUP($A528,'[14]2014 TB'!$A$1:$H$1482,6,FALSE)</f>
        <v>0</v>
      </c>
      <c r="J528" s="106">
        <f t="shared" si="25"/>
        <v>0</v>
      </c>
      <c r="K528" s="107"/>
      <c r="M528" t="s">
        <v>2456</v>
      </c>
      <c r="N528" t="s">
        <v>461</v>
      </c>
      <c r="O528" t="s">
        <v>33</v>
      </c>
      <c r="P528" t="s">
        <v>2895</v>
      </c>
      <c r="Q528" t="s">
        <v>244</v>
      </c>
      <c r="R528">
        <v>0</v>
      </c>
      <c r="S528">
        <v>0</v>
      </c>
      <c r="T528">
        <v>0</v>
      </c>
      <c r="U528">
        <v>0</v>
      </c>
      <c r="V528">
        <v>0</v>
      </c>
    </row>
    <row r="529" spans="1:22" x14ac:dyDescent="0.2">
      <c r="A529" s="99" t="s">
        <v>1318</v>
      </c>
      <c r="B529" s="103" t="s">
        <v>8</v>
      </c>
      <c r="C529" s="104" t="s">
        <v>34</v>
      </c>
      <c r="D529" s="104" t="s">
        <v>2895</v>
      </c>
      <c r="E529" s="104" t="s">
        <v>245</v>
      </c>
      <c r="F529" s="105">
        <f>VLOOKUP(A529,'Original vs Adjsuted Budget'!$B$2:$H$1100,7,FALSE)</f>
        <v>67843.98</v>
      </c>
      <c r="G529" s="105">
        <v>190000</v>
      </c>
      <c r="H529" s="105">
        <f>VLOOKUP($A529,'[14]2014 TB'!$A$1:$H$1482,5,FALSE)</f>
        <v>33921.99</v>
      </c>
      <c r="I529" s="105">
        <f>VLOOKUP($A529,'[14]2014 TB'!$A$1:$H$1482,6,FALSE)</f>
        <v>0</v>
      </c>
      <c r="J529" s="106">
        <f t="shared" si="25"/>
        <v>33921.99</v>
      </c>
      <c r="K529" s="107"/>
      <c r="M529" t="s">
        <v>1318</v>
      </c>
      <c r="N529" t="s">
        <v>8</v>
      </c>
      <c r="O529" t="s">
        <v>34</v>
      </c>
      <c r="P529" t="s">
        <v>2895</v>
      </c>
      <c r="Q529" t="s">
        <v>245</v>
      </c>
      <c r="R529">
        <v>190000</v>
      </c>
      <c r="S529">
        <v>0</v>
      </c>
      <c r="T529">
        <v>33921.99</v>
      </c>
      <c r="U529">
        <v>0</v>
      </c>
      <c r="V529">
        <v>33921.99</v>
      </c>
    </row>
    <row r="530" spans="1:22" x14ac:dyDescent="0.2">
      <c r="A530" s="99" t="s">
        <v>2146</v>
      </c>
      <c r="B530" s="103" t="s">
        <v>438</v>
      </c>
      <c r="C530" s="104" t="s">
        <v>36</v>
      </c>
      <c r="D530" s="104" t="s">
        <v>2895</v>
      </c>
      <c r="E530" s="104" t="s">
        <v>2147</v>
      </c>
      <c r="F530" s="105">
        <f>VLOOKUP(A530,'Original vs Adjsuted Budget'!$B$2:$H$1100,7,FALSE)</f>
        <v>0</v>
      </c>
      <c r="G530" s="105">
        <v>0</v>
      </c>
      <c r="H530" s="105">
        <f>VLOOKUP($A530,'[14]2014 TB'!$A$1:$H$1482,5,FALSE)</f>
        <v>0</v>
      </c>
      <c r="I530" s="105">
        <f>VLOOKUP($A530,'[14]2014 TB'!$A$1:$H$1482,6,FALSE)</f>
        <v>0</v>
      </c>
      <c r="J530" s="106">
        <f t="shared" si="25"/>
        <v>0</v>
      </c>
      <c r="K530" s="107"/>
      <c r="M530" t="s">
        <v>2146</v>
      </c>
      <c r="N530" t="s">
        <v>438</v>
      </c>
      <c r="O530" t="s">
        <v>36</v>
      </c>
      <c r="P530" t="s">
        <v>2895</v>
      </c>
      <c r="Q530" t="s">
        <v>2147</v>
      </c>
      <c r="R530">
        <v>0</v>
      </c>
      <c r="S530">
        <v>0</v>
      </c>
      <c r="T530">
        <v>0</v>
      </c>
      <c r="U530">
        <v>0</v>
      </c>
      <c r="V530">
        <v>0</v>
      </c>
    </row>
    <row r="531" spans="1:22" x14ac:dyDescent="0.2">
      <c r="A531" s="99" t="s">
        <v>2300</v>
      </c>
      <c r="B531" s="103" t="s">
        <v>452</v>
      </c>
      <c r="C531" s="104" t="s">
        <v>36</v>
      </c>
      <c r="D531" s="104" t="s">
        <v>490</v>
      </c>
      <c r="E531" s="104" t="s">
        <v>2147</v>
      </c>
      <c r="F531" s="105">
        <f>VLOOKUP(A531,'Original vs Adjsuted Budget'!$B$2:$H$1100,7,FALSE)</f>
        <v>0</v>
      </c>
      <c r="G531" s="105">
        <v>0</v>
      </c>
      <c r="H531" s="105">
        <f>VLOOKUP($A531,'[14]2014 TB'!$A$1:$H$1482,5,FALSE)</f>
        <v>0</v>
      </c>
      <c r="I531" s="105">
        <f>VLOOKUP($A531,'[14]2014 TB'!$A$1:$H$1482,6,FALSE)</f>
        <v>0</v>
      </c>
      <c r="J531" s="106">
        <f t="shared" si="25"/>
        <v>0</v>
      </c>
      <c r="K531" s="107"/>
      <c r="M531" t="s">
        <v>2300</v>
      </c>
      <c r="N531" t="s">
        <v>452</v>
      </c>
      <c r="O531" t="s">
        <v>36</v>
      </c>
      <c r="P531" t="s">
        <v>490</v>
      </c>
      <c r="Q531" t="s">
        <v>2147</v>
      </c>
      <c r="R531">
        <v>0</v>
      </c>
      <c r="S531">
        <v>0</v>
      </c>
      <c r="T531">
        <v>0</v>
      </c>
      <c r="U531">
        <v>0</v>
      </c>
      <c r="V531">
        <v>0</v>
      </c>
    </row>
    <row r="532" spans="1:22" x14ac:dyDescent="0.2">
      <c r="A532" s="99" t="s">
        <v>2405</v>
      </c>
      <c r="B532" s="103" t="s">
        <v>18</v>
      </c>
      <c r="C532" s="104" t="s">
        <v>36</v>
      </c>
      <c r="D532" s="104" t="s">
        <v>2895</v>
      </c>
      <c r="E532" s="104" t="s">
        <v>2147</v>
      </c>
      <c r="F532" s="105">
        <f>VLOOKUP(A532,'Original vs Adjsuted Budget'!$B$2:$H$1100,7,FALSE)</f>
        <v>0</v>
      </c>
      <c r="G532" s="105">
        <v>0</v>
      </c>
      <c r="H532" s="105">
        <f>VLOOKUP($A532,'[14]2014 TB'!$A$1:$H$1482,5,FALSE)</f>
        <v>0</v>
      </c>
      <c r="I532" s="105">
        <f>VLOOKUP($A532,'[14]2014 TB'!$A$1:$H$1482,6,FALSE)</f>
        <v>0</v>
      </c>
      <c r="J532" s="106">
        <f t="shared" si="25"/>
        <v>0</v>
      </c>
      <c r="K532" s="107"/>
      <c r="M532" t="s">
        <v>2405</v>
      </c>
      <c r="N532" t="s">
        <v>18</v>
      </c>
      <c r="O532" t="s">
        <v>36</v>
      </c>
      <c r="P532" t="s">
        <v>2895</v>
      </c>
      <c r="Q532" t="s">
        <v>2147</v>
      </c>
      <c r="R532">
        <v>0</v>
      </c>
      <c r="S532">
        <v>0</v>
      </c>
      <c r="T532">
        <v>0</v>
      </c>
      <c r="U532">
        <v>0</v>
      </c>
      <c r="V532">
        <v>0</v>
      </c>
    </row>
    <row r="533" spans="1:22" x14ac:dyDescent="0.2">
      <c r="A533" s="99" t="s">
        <v>2457</v>
      </c>
      <c r="B533" s="103" t="s">
        <v>461</v>
      </c>
      <c r="C533" s="104" t="s">
        <v>36</v>
      </c>
      <c r="D533" s="104" t="s">
        <v>2895</v>
      </c>
      <c r="E533" s="104" t="s">
        <v>2147</v>
      </c>
      <c r="F533" s="105">
        <f>VLOOKUP(A533,'Original vs Adjsuted Budget'!$B$2:$H$1100,7,FALSE)</f>
        <v>0</v>
      </c>
      <c r="G533" s="105">
        <v>0</v>
      </c>
      <c r="H533" s="105">
        <f>VLOOKUP($A533,'[14]2014 TB'!$A$1:$H$1482,5,FALSE)</f>
        <v>0</v>
      </c>
      <c r="I533" s="105">
        <f>VLOOKUP($A533,'[14]2014 TB'!$A$1:$H$1482,6,FALSE)</f>
        <v>0</v>
      </c>
      <c r="J533" s="106">
        <f t="shared" si="25"/>
        <v>0</v>
      </c>
      <c r="K533" s="107"/>
      <c r="M533" t="s">
        <v>2457</v>
      </c>
      <c r="N533" t="s">
        <v>461</v>
      </c>
      <c r="O533" t="s">
        <v>36</v>
      </c>
      <c r="P533" t="s">
        <v>2895</v>
      </c>
      <c r="Q533" t="s">
        <v>2147</v>
      </c>
      <c r="R533">
        <v>0</v>
      </c>
      <c r="S533">
        <v>0</v>
      </c>
      <c r="T533">
        <v>0</v>
      </c>
      <c r="U533">
        <v>0</v>
      </c>
      <c r="V533">
        <v>0</v>
      </c>
    </row>
    <row r="534" spans="1:22" x14ac:dyDescent="0.2">
      <c r="A534" s="99" t="s">
        <v>2494</v>
      </c>
      <c r="B534" s="103" t="s">
        <v>463</v>
      </c>
      <c r="C534" s="104" t="s">
        <v>36</v>
      </c>
      <c r="D534" s="104" t="s">
        <v>2895</v>
      </c>
      <c r="E534" s="104" t="s">
        <v>2147</v>
      </c>
      <c r="F534" s="105">
        <f>VLOOKUP(A534,'Original vs Adjsuted Budget'!$B$2:$H$1100,7,FALSE)</f>
        <v>0</v>
      </c>
      <c r="G534" s="105">
        <v>0</v>
      </c>
      <c r="H534" s="105">
        <f>VLOOKUP($A534,'[14]2014 TB'!$A$1:$H$1482,5,FALSE)</f>
        <v>0</v>
      </c>
      <c r="I534" s="105">
        <f>VLOOKUP($A534,'[14]2014 TB'!$A$1:$H$1482,6,FALSE)</f>
        <v>0</v>
      </c>
      <c r="J534" s="106">
        <f t="shared" si="25"/>
        <v>0</v>
      </c>
      <c r="K534" s="107"/>
      <c r="M534" t="s">
        <v>2494</v>
      </c>
      <c r="N534" t="s">
        <v>463</v>
      </c>
      <c r="O534" t="s">
        <v>36</v>
      </c>
      <c r="P534" t="s">
        <v>2895</v>
      </c>
      <c r="Q534" t="s">
        <v>2147</v>
      </c>
      <c r="R534">
        <v>0</v>
      </c>
      <c r="S534">
        <v>0</v>
      </c>
      <c r="T534">
        <v>0</v>
      </c>
      <c r="U534">
        <v>0</v>
      </c>
      <c r="V534">
        <v>0</v>
      </c>
    </row>
    <row r="535" spans="1:22" x14ac:dyDescent="0.2">
      <c r="A535" s="99" t="s">
        <v>1319</v>
      </c>
      <c r="B535" s="103" t="s">
        <v>8</v>
      </c>
      <c r="C535" s="104" t="s">
        <v>37</v>
      </c>
      <c r="D535" s="104" t="s">
        <v>2895</v>
      </c>
      <c r="E535" s="104" t="s">
        <v>248</v>
      </c>
      <c r="F535" s="105">
        <f>VLOOKUP(A535,'Original vs Adjsuted Budget'!$B$2:$H$1100,7,FALSE)</f>
        <v>171270.16</v>
      </c>
      <c r="G535" s="105">
        <v>164880</v>
      </c>
      <c r="H535" s="105">
        <f>VLOOKUP($A535,'[14]2014 TB'!$A$1:$H$1482,5,FALSE)</f>
        <v>85635.08</v>
      </c>
      <c r="I535" s="105">
        <f>VLOOKUP($A535,'[14]2014 TB'!$A$1:$H$1482,6,FALSE)</f>
        <v>0</v>
      </c>
      <c r="J535" s="106">
        <f t="shared" si="25"/>
        <v>85635.08</v>
      </c>
      <c r="K535" s="107"/>
      <c r="M535" t="s">
        <v>1319</v>
      </c>
      <c r="N535" t="s">
        <v>8</v>
      </c>
      <c r="O535" t="s">
        <v>37</v>
      </c>
      <c r="P535" t="s">
        <v>2895</v>
      </c>
      <c r="Q535" t="s">
        <v>248</v>
      </c>
      <c r="R535">
        <v>164880</v>
      </c>
      <c r="S535">
        <v>0</v>
      </c>
      <c r="T535">
        <v>85635.08</v>
      </c>
      <c r="U535">
        <v>0</v>
      </c>
      <c r="V535">
        <v>85635.08</v>
      </c>
    </row>
    <row r="536" spans="1:22" ht="15" thickBot="1" x14ac:dyDescent="0.25">
      <c r="A536" s="99"/>
      <c r="B536" s="154" t="s">
        <v>3159</v>
      </c>
      <c r="C536" s="155"/>
      <c r="D536" s="155"/>
      <c r="E536" s="155"/>
      <c r="F536" s="108">
        <f>SUM(F524:F535)</f>
        <v>239114.14</v>
      </c>
      <c r="G536" s="108">
        <f>SUM(G524:G535)</f>
        <v>604880</v>
      </c>
      <c r="H536" s="108">
        <f>SUM(H524:H535)</f>
        <v>119557.07</v>
      </c>
      <c r="I536" s="108">
        <f>SUM(I524:I535)</f>
        <v>0</v>
      </c>
      <c r="J536" s="108">
        <f>SUM(J524:J535)</f>
        <v>119557.07</v>
      </c>
      <c r="K536" s="107"/>
      <c r="N536" t="s">
        <v>3159</v>
      </c>
      <c r="R536">
        <v>604880</v>
      </c>
      <c r="S536">
        <v>0</v>
      </c>
      <c r="T536">
        <v>119557.07</v>
      </c>
      <c r="U536">
        <v>0</v>
      </c>
      <c r="V536">
        <v>119557.07</v>
      </c>
    </row>
    <row r="537" spans="1:22" ht="15" thickTop="1" x14ac:dyDescent="0.2">
      <c r="A537" s="99"/>
      <c r="B537" s="103"/>
      <c r="C537" s="104"/>
      <c r="D537" s="104"/>
      <c r="E537" s="104"/>
      <c r="F537" s="105"/>
      <c r="G537" s="105"/>
      <c r="H537" s="105"/>
      <c r="I537" s="105"/>
      <c r="J537" s="106"/>
      <c r="K537" s="107"/>
    </row>
    <row r="538" spans="1:22" x14ac:dyDescent="0.2">
      <c r="A538" s="99" t="s">
        <v>2492</v>
      </c>
      <c r="B538" s="103" t="s">
        <v>463</v>
      </c>
      <c r="C538" s="104" t="s">
        <v>35</v>
      </c>
      <c r="D538" s="104" t="s">
        <v>2895</v>
      </c>
      <c r="E538" s="104" t="s">
        <v>246</v>
      </c>
      <c r="F538" s="105">
        <f>VLOOKUP(A538,'Original vs Adjsuted Budget'!$B$2:$H$1100,7,FALSE)</f>
        <v>0</v>
      </c>
      <c r="G538" s="105">
        <f>VLOOKUP($A538,'[14]2014 TB'!$A$1:$H$1482,4,FALSE)</f>
        <v>0</v>
      </c>
      <c r="H538" s="105">
        <f>VLOOKUP($A538,'[14]2014 TB'!$A$1:$H$1482,5,FALSE)</f>
        <v>0</v>
      </c>
      <c r="I538" s="105">
        <f>VLOOKUP($A538,'[14]2014 TB'!$A$1:$H$1482,6,FALSE)</f>
        <v>0</v>
      </c>
      <c r="J538" s="106">
        <f>H538+I538</f>
        <v>0</v>
      </c>
      <c r="K538" s="107"/>
      <c r="M538" t="s">
        <v>2492</v>
      </c>
      <c r="N538" t="s">
        <v>463</v>
      </c>
      <c r="O538" t="s">
        <v>35</v>
      </c>
      <c r="P538" t="s">
        <v>2895</v>
      </c>
      <c r="Q538" t="s">
        <v>246</v>
      </c>
      <c r="R538">
        <v>0</v>
      </c>
      <c r="S538">
        <v>0</v>
      </c>
      <c r="T538">
        <v>0</v>
      </c>
      <c r="U538">
        <v>0</v>
      </c>
      <c r="V538">
        <v>0</v>
      </c>
    </row>
    <row r="539" spans="1:22" ht="15" thickBot="1" x14ac:dyDescent="0.25">
      <c r="A539" s="99"/>
      <c r="B539" s="154" t="s">
        <v>3160</v>
      </c>
      <c r="C539" s="155"/>
      <c r="D539" s="155"/>
      <c r="E539" s="155"/>
      <c r="F539" s="108">
        <f>F538</f>
        <v>0</v>
      </c>
      <c r="G539" s="108">
        <f t="shared" ref="G539:J539" si="26">G538</f>
        <v>0</v>
      </c>
      <c r="H539" s="108">
        <f t="shared" si="26"/>
        <v>0</v>
      </c>
      <c r="I539" s="108">
        <f t="shared" si="26"/>
        <v>0</v>
      </c>
      <c r="J539" s="108">
        <f t="shared" si="26"/>
        <v>0</v>
      </c>
      <c r="K539" s="107"/>
      <c r="N539" t="s">
        <v>3160</v>
      </c>
      <c r="R539">
        <v>0</v>
      </c>
      <c r="S539">
        <v>0</v>
      </c>
      <c r="T539">
        <v>0</v>
      </c>
      <c r="U539">
        <v>0</v>
      </c>
      <c r="V539">
        <v>0</v>
      </c>
    </row>
    <row r="540" spans="1:22" ht="15" thickTop="1" x14ac:dyDescent="0.2">
      <c r="A540" s="99"/>
      <c r="B540" s="103"/>
      <c r="C540" s="104"/>
      <c r="D540" s="104"/>
      <c r="E540" s="104"/>
      <c r="F540" s="105"/>
      <c r="G540" s="105"/>
      <c r="H540" s="105"/>
      <c r="I540" s="105"/>
      <c r="J540" s="106"/>
      <c r="K540" s="107"/>
    </row>
    <row r="541" spans="1:22" x14ac:dyDescent="0.2">
      <c r="A541" s="99" t="s">
        <v>1908</v>
      </c>
      <c r="B541" s="103" t="s">
        <v>218</v>
      </c>
      <c r="C541" s="104" t="s">
        <v>97</v>
      </c>
      <c r="D541" s="104" t="s">
        <v>476</v>
      </c>
      <c r="E541" s="104" t="s">
        <v>1909</v>
      </c>
      <c r="F541" s="105">
        <f>VLOOKUP(A541,'Original vs Adjsuted Budget'!$B$2:$H$1100,7,FALSE)</f>
        <v>0</v>
      </c>
      <c r="G541" s="105">
        <f>VLOOKUP($A541,'[14]2014 TB'!$A$1:$H$1482,4,FALSE)</f>
        <v>0</v>
      </c>
      <c r="H541" s="105">
        <f>VLOOKUP($A541,'[14]2014 TB'!$A$1:$H$1482,5,FALSE)</f>
        <v>0</v>
      </c>
      <c r="I541" s="105">
        <f>VLOOKUP($A541,'[14]2014 TB'!$A$1:$H$1482,6,FALSE)</f>
        <v>0</v>
      </c>
      <c r="J541" s="106">
        <f t="shared" ref="J541" si="27">H541+I541</f>
        <v>0</v>
      </c>
      <c r="K541" s="107"/>
      <c r="M541" t="s">
        <v>1908</v>
      </c>
      <c r="N541" t="s">
        <v>218</v>
      </c>
      <c r="O541" t="s">
        <v>97</v>
      </c>
      <c r="P541" t="s">
        <v>476</v>
      </c>
      <c r="Q541" t="s">
        <v>1909</v>
      </c>
      <c r="R541">
        <v>0</v>
      </c>
      <c r="S541">
        <v>0</v>
      </c>
      <c r="T541">
        <v>0</v>
      </c>
      <c r="U541">
        <v>0</v>
      </c>
      <c r="V541">
        <v>0</v>
      </c>
    </row>
    <row r="542" spans="1:22" ht="15" thickBot="1" x14ac:dyDescent="0.25">
      <c r="A542" s="99"/>
      <c r="B542" s="154" t="s">
        <v>3161</v>
      </c>
      <c r="C542" s="155"/>
      <c r="D542" s="155"/>
      <c r="E542" s="155"/>
      <c r="F542" s="108">
        <f>F541</f>
        <v>0</v>
      </c>
      <c r="G542" s="108">
        <f>G541</f>
        <v>0</v>
      </c>
      <c r="H542" s="108">
        <f>H541</f>
        <v>0</v>
      </c>
      <c r="I542" s="108">
        <f>I541</f>
        <v>0</v>
      </c>
      <c r="J542" s="108">
        <f>J541</f>
        <v>0</v>
      </c>
      <c r="K542" s="107"/>
      <c r="N542" t="s">
        <v>3161</v>
      </c>
      <c r="R542">
        <v>0</v>
      </c>
      <c r="S542">
        <v>0</v>
      </c>
      <c r="T542">
        <v>0</v>
      </c>
      <c r="U542">
        <v>0</v>
      </c>
      <c r="V542">
        <v>0</v>
      </c>
    </row>
    <row r="543" spans="1:22" ht="15" thickTop="1" x14ac:dyDescent="0.2">
      <c r="A543" s="99"/>
      <c r="B543" s="103"/>
      <c r="C543" s="104"/>
      <c r="D543" s="104"/>
      <c r="E543" s="104"/>
      <c r="F543" s="105"/>
      <c r="G543" s="105"/>
      <c r="H543" s="105"/>
      <c r="I543" s="105"/>
      <c r="J543" s="106"/>
      <c r="K543" s="107"/>
    </row>
    <row r="544" spans="1:22" x14ac:dyDescent="0.2">
      <c r="A544" s="99" t="s">
        <v>927</v>
      </c>
      <c r="B544" s="103" t="s">
        <v>218</v>
      </c>
      <c r="C544" s="111" t="s">
        <v>40</v>
      </c>
      <c r="D544" s="111" t="s">
        <v>476</v>
      </c>
      <c r="E544" s="111" t="s">
        <v>1585</v>
      </c>
      <c r="F544" s="105">
        <f>VLOOKUP(A544,'Original vs Adjsuted Budget'!$B$2:$H$1100,7,FALSE)</f>
        <v>0</v>
      </c>
      <c r="G544" s="105">
        <v>70</v>
      </c>
      <c r="H544" s="105">
        <f>VLOOKUP($A544,'[14]2014 TB'!$A$1:$H$1482,5,FALSE)</f>
        <v>0</v>
      </c>
      <c r="I544" s="105">
        <f>VLOOKUP($A544,'[14]2014 TB'!$A$1:$H$1482,6,FALSE)</f>
        <v>0</v>
      </c>
      <c r="J544" s="106">
        <f t="shared" ref="J544" si="28">H544+I544</f>
        <v>0</v>
      </c>
      <c r="K544" s="107"/>
      <c r="M544" t="s">
        <v>927</v>
      </c>
      <c r="N544" t="s">
        <v>218</v>
      </c>
      <c r="O544" t="s">
        <v>40</v>
      </c>
      <c r="P544" t="s">
        <v>476</v>
      </c>
      <c r="Q544" t="s">
        <v>1585</v>
      </c>
      <c r="R544">
        <v>70</v>
      </c>
      <c r="S544">
        <v>0</v>
      </c>
      <c r="T544">
        <v>0</v>
      </c>
      <c r="U544">
        <v>0</v>
      </c>
      <c r="V544">
        <v>0</v>
      </c>
    </row>
    <row r="545" spans="1:22" ht="15" thickBot="1" x14ac:dyDescent="0.25">
      <c r="A545" s="99"/>
      <c r="B545" s="154" t="s">
        <v>3162</v>
      </c>
      <c r="C545" s="155"/>
      <c r="D545" s="155"/>
      <c r="E545" s="155"/>
      <c r="F545" s="108">
        <f>SUM(F544)</f>
        <v>0</v>
      </c>
      <c r="G545" s="108">
        <f>SUM(G544)</f>
        <v>70</v>
      </c>
      <c r="H545" s="108">
        <f>SUM(H544)</f>
        <v>0</v>
      </c>
      <c r="I545" s="108">
        <f>SUM(I544)</f>
        <v>0</v>
      </c>
      <c r="J545" s="108">
        <f>SUM(J544)</f>
        <v>0</v>
      </c>
      <c r="K545" s="107"/>
      <c r="N545" t="s">
        <v>3162</v>
      </c>
      <c r="R545">
        <v>70</v>
      </c>
      <c r="S545">
        <v>0</v>
      </c>
      <c r="T545">
        <v>0</v>
      </c>
      <c r="U545">
        <v>0</v>
      </c>
      <c r="V545">
        <v>0</v>
      </c>
    </row>
    <row r="546" spans="1:22" ht="15" thickTop="1" x14ac:dyDescent="0.2">
      <c r="A546" s="99"/>
      <c r="B546" s="103"/>
      <c r="C546" s="104"/>
      <c r="D546" s="104"/>
      <c r="E546" s="104"/>
      <c r="F546" s="105"/>
      <c r="G546" s="105"/>
      <c r="H546" s="105"/>
      <c r="I546" s="105"/>
      <c r="J546" s="106"/>
      <c r="K546" s="107"/>
    </row>
    <row r="547" spans="1:22" x14ac:dyDescent="0.2">
      <c r="A547" s="99"/>
      <c r="B547" s="161" t="s">
        <v>3163</v>
      </c>
      <c r="C547" s="162"/>
      <c r="D547" s="162"/>
      <c r="E547" s="162"/>
      <c r="F547" s="112">
        <f>SUM(F522,F536,F539,F542,F545)</f>
        <v>938078.68</v>
      </c>
      <c r="G547" s="112">
        <f>SUM(G522,G536,G539,G542,G545)</f>
        <v>1457640</v>
      </c>
      <c r="H547" s="112">
        <f>SUM(H522,H536,H539,H542,H545)</f>
        <v>481553.19</v>
      </c>
      <c r="I547" s="112">
        <f>SUM(I522,I536,I539,I542,I545)</f>
        <v>-42032</v>
      </c>
      <c r="J547" s="112">
        <f>SUM(J522,J536,J539,J542,J545)</f>
        <v>439521.19</v>
      </c>
      <c r="K547" s="113"/>
      <c r="N547" t="s">
        <v>3163</v>
      </c>
      <c r="R547">
        <v>1457640</v>
      </c>
      <c r="S547">
        <v>0</v>
      </c>
      <c r="T547">
        <v>481553.19</v>
      </c>
      <c r="U547">
        <v>-42032</v>
      </c>
      <c r="V547">
        <v>439521.19</v>
      </c>
    </row>
    <row r="548" spans="1:22" x14ac:dyDescent="0.2">
      <c r="A548" s="99"/>
      <c r="B548" s="103"/>
      <c r="C548" s="104"/>
      <c r="D548" s="104"/>
      <c r="E548" s="104"/>
      <c r="F548" s="105"/>
      <c r="G548" s="105"/>
      <c r="H548" s="105"/>
      <c r="I548" s="105"/>
      <c r="J548" s="106"/>
      <c r="K548" s="107"/>
    </row>
    <row r="549" spans="1:22" x14ac:dyDescent="0.2">
      <c r="A549" s="99"/>
      <c r="B549" s="152" t="s">
        <v>3147</v>
      </c>
      <c r="C549" s="153"/>
      <c r="D549" s="153"/>
      <c r="E549" s="153"/>
      <c r="F549" s="105"/>
      <c r="G549" s="105"/>
      <c r="H549" s="105"/>
      <c r="I549" s="105"/>
      <c r="J549" s="106">
        <f>'[14]Fin Perform'!I37</f>
        <v>0</v>
      </c>
      <c r="K549" s="107"/>
      <c r="N549" t="s">
        <v>3147</v>
      </c>
      <c r="V549">
        <v>439521.19</v>
      </c>
    </row>
    <row r="550" spans="1:22" x14ac:dyDescent="0.2">
      <c r="A550" s="99"/>
      <c r="B550" s="103"/>
      <c r="C550" s="104"/>
      <c r="D550" s="104"/>
      <c r="E550" s="104"/>
      <c r="F550" s="105"/>
      <c r="G550" s="105"/>
      <c r="H550" s="105"/>
      <c r="I550" s="105"/>
      <c r="J550" s="106"/>
      <c r="K550" s="107"/>
    </row>
    <row r="551" spans="1:22" ht="15" thickBot="1" x14ac:dyDescent="0.25">
      <c r="A551" s="99"/>
      <c r="B551" s="152" t="s">
        <v>3148</v>
      </c>
      <c r="C551" s="153"/>
      <c r="D551" s="153"/>
      <c r="E551" s="153"/>
      <c r="F551" s="105"/>
      <c r="G551" s="105"/>
      <c r="H551" s="105"/>
      <c r="I551" s="105"/>
      <c r="J551" s="108">
        <f>J547-J549</f>
        <v>439521.19</v>
      </c>
      <c r="K551" s="107"/>
      <c r="N551" t="s">
        <v>3148</v>
      </c>
      <c r="V551">
        <v>0</v>
      </c>
    </row>
    <row r="552" spans="1:22" ht="15.75" thickTop="1" thickBot="1" x14ac:dyDescent="0.25">
      <c r="A552" s="99"/>
      <c r="B552" s="114"/>
      <c r="C552" s="115"/>
      <c r="D552" s="115"/>
      <c r="E552" s="115"/>
      <c r="F552" s="116"/>
      <c r="G552" s="116"/>
      <c r="H552" s="116"/>
      <c r="I552" s="116"/>
      <c r="J552" s="117"/>
      <c r="K552" s="118"/>
    </row>
    <row r="553" spans="1:22" ht="15" thickBot="1" x14ac:dyDescent="0.25">
      <c r="A553" s="99"/>
      <c r="B553" s="119"/>
      <c r="C553" s="74"/>
      <c r="D553" s="74"/>
      <c r="E553" s="74"/>
      <c r="F553" s="73"/>
      <c r="G553" s="73"/>
      <c r="H553" s="73"/>
      <c r="I553" s="73"/>
      <c r="J553" s="120"/>
      <c r="K553" s="119"/>
    </row>
    <row r="554" spans="1:22" x14ac:dyDescent="0.2">
      <c r="A554" s="99"/>
      <c r="B554" s="163" t="s">
        <v>3164</v>
      </c>
      <c r="C554" s="164"/>
      <c r="D554" s="164"/>
      <c r="E554" s="164"/>
      <c r="F554" s="164"/>
      <c r="G554" s="164"/>
      <c r="H554" s="164"/>
      <c r="I554" s="164"/>
      <c r="J554" s="164"/>
      <c r="K554" s="165"/>
      <c r="N554" t="s">
        <v>3164</v>
      </c>
    </row>
    <row r="555" spans="1:22" x14ac:dyDescent="0.2">
      <c r="A555" s="99"/>
      <c r="B555" s="159" t="s">
        <v>3119</v>
      </c>
      <c r="C555" s="160"/>
      <c r="D555" s="160"/>
      <c r="E555" s="100" t="s">
        <v>3120</v>
      </c>
      <c r="F555" s="101" t="s">
        <v>3121</v>
      </c>
      <c r="G555" s="101" t="s">
        <v>3122</v>
      </c>
      <c r="H555" s="101" t="s">
        <v>3123</v>
      </c>
      <c r="I555" s="101" t="s">
        <v>3124</v>
      </c>
      <c r="J555" s="101" t="s">
        <v>3125</v>
      </c>
      <c r="K555" s="107"/>
      <c r="N555" t="s">
        <v>3119</v>
      </c>
      <c r="Q555" t="s">
        <v>3120</v>
      </c>
      <c r="R555" t="s">
        <v>3121</v>
      </c>
      <c r="S555" t="s">
        <v>3122</v>
      </c>
      <c r="T555" t="s">
        <v>3123</v>
      </c>
      <c r="U555" t="s">
        <v>3124</v>
      </c>
      <c r="V555" t="s">
        <v>3125</v>
      </c>
    </row>
    <row r="556" spans="1:22" x14ac:dyDescent="0.2">
      <c r="A556" s="99" t="s">
        <v>1514</v>
      </c>
      <c r="B556" s="103" t="s">
        <v>463</v>
      </c>
      <c r="C556" s="104" t="s">
        <v>38</v>
      </c>
      <c r="D556" s="104" t="s">
        <v>2895</v>
      </c>
      <c r="E556" s="104" t="s">
        <v>3037</v>
      </c>
      <c r="F556" s="105">
        <f>VLOOKUP(A556,'Original vs Adjsuted Budget'!$B$2:$H$1100,7,FALSE)</f>
        <v>16000000</v>
      </c>
      <c r="G556" s="105">
        <v>16000000</v>
      </c>
      <c r="H556" s="105">
        <f>VLOOKUP($A556,'[14]2014 TB'!$A$1:$H$1482,5,FALSE)</f>
        <v>358358.07</v>
      </c>
      <c r="I556" s="105">
        <f>VLOOKUP($A556,'[14]2014 TB'!$A$1:$H$1482,6,FALSE)</f>
        <v>-294.89</v>
      </c>
      <c r="J556" s="106">
        <f t="shared" ref="J556:J557" si="29">H556+I556</f>
        <v>358063.18</v>
      </c>
      <c r="K556" s="107"/>
      <c r="M556" t="s">
        <v>1514</v>
      </c>
      <c r="N556" t="s">
        <v>463</v>
      </c>
      <c r="O556" t="s">
        <v>38</v>
      </c>
      <c r="P556" t="s">
        <v>2895</v>
      </c>
      <c r="Q556" t="s">
        <v>3037</v>
      </c>
      <c r="R556">
        <v>16000000</v>
      </c>
      <c r="S556">
        <v>0</v>
      </c>
      <c r="T556">
        <v>358358.07</v>
      </c>
      <c r="U556">
        <v>-294.89</v>
      </c>
      <c r="V556">
        <v>358063.18</v>
      </c>
    </row>
    <row r="557" spans="1:22" x14ac:dyDescent="0.2">
      <c r="A557" s="99" t="s">
        <v>2458</v>
      </c>
      <c r="B557" s="103" t="s">
        <v>461</v>
      </c>
      <c r="C557" s="104" t="s">
        <v>39</v>
      </c>
      <c r="D557" s="104" t="s">
        <v>2895</v>
      </c>
      <c r="E557" s="104" t="s">
        <v>250</v>
      </c>
      <c r="F557" s="105">
        <f>VLOOKUP(A557,'Original vs Adjsuted Budget'!$B$2:$H$1100,7,FALSE)</f>
        <v>0</v>
      </c>
      <c r="G557" s="105">
        <v>0</v>
      </c>
      <c r="H557" s="105">
        <f>VLOOKUP($A557,'[14]2014 TB'!$A$1:$H$1482,5,FALSE)</f>
        <v>0</v>
      </c>
      <c r="I557" s="105">
        <f>VLOOKUP($A557,'[14]2014 TB'!$A$1:$H$1482,6,FALSE)</f>
        <v>0</v>
      </c>
      <c r="J557" s="106">
        <f t="shared" si="29"/>
        <v>0</v>
      </c>
      <c r="K557" s="107"/>
      <c r="M557" t="s">
        <v>2458</v>
      </c>
      <c r="N557" t="s">
        <v>461</v>
      </c>
      <c r="O557" t="s">
        <v>39</v>
      </c>
      <c r="P557" t="s">
        <v>2895</v>
      </c>
      <c r="Q557" t="s">
        <v>250</v>
      </c>
      <c r="R557">
        <v>0</v>
      </c>
      <c r="S557">
        <v>0</v>
      </c>
      <c r="T557">
        <v>0</v>
      </c>
      <c r="U557">
        <v>0</v>
      </c>
      <c r="V557">
        <v>0</v>
      </c>
    </row>
    <row r="558" spans="1:22" ht="15" thickBot="1" x14ac:dyDescent="0.25">
      <c r="A558" s="99"/>
      <c r="B558" s="154" t="s">
        <v>3164</v>
      </c>
      <c r="C558" s="155"/>
      <c r="D558" s="155"/>
      <c r="E558" s="155"/>
      <c r="F558" s="108">
        <f>SUM(F556:F557)</f>
        <v>16000000</v>
      </c>
      <c r="G558" s="108">
        <f>SUM(G556:G557)</f>
        <v>16000000</v>
      </c>
      <c r="H558" s="108">
        <f>SUM(H556:H557)</f>
        <v>358358.07</v>
      </c>
      <c r="I558" s="108">
        <f>SUM(I556:I557)</f>
        <v>-294.89</v>
      </c>
      <c r="J558" s="108">
        <f>SUM(J556:J557)</f>
        <v>358063.18</v>
      </c>
      <c r="K558" s="107"/>
      <c r="N558" t="s">
        <v>3164</v>
      </c>
      <c r="R558">
        <v>16000000</v>
      </c>
      <c r="S558">
        <v>0</v>
      </c>
      <c r="T558">
        <v>358358.07</v>
      </c>
      <c r="U558">
        <v>-294.89</v>
      </c>
      <c r="V558">
        <v>358063.18</v>
      </c>
    </row>
    <row r="559" spans="1:22" ht="15" thickTop="1" x14ac:dyDescent="0.2">
      <c r="A559" s="99"/>
      <c r="B559" s="103"/>
      <c r="C559" s="104"/>
      <c r="D559" s="104"/>
      <c r="E559" s="104"/>
      <c r="F559" s="105"/>
      <c r="G559" s="105"/>
      <c r="H559" s="105"/>
      <c r="I559" s="105"/>
      <c r="J559" s="106"/>
      <c r="K559" s="107"/>
    </row>
    <row r="560" spans="1:22" x14ac:dyDescent="0.2">
      <c r="A560" s="99"/>
      <c r="B560" s="161" t="s">
        <v>3165</v>
      </c>
      <c r="C560" s="162"/>
      <c r="D560" s="162"/>
      <c r="E560" s="162"/>
      <c r="F560" s="112">
        <f>F558</f>
        <v>16000000</v>
      </c>
      <c r="G560" s="112">
        <f>G558</f>
        <v>16000000</v>
      </c>
      <c r="H560" s="112">
        <f>H558</f>
        <v>358358.07</v>
      </c>
      <c r="I560" s="112">
        <f>I558</f>
        <v>-294.89</v>
      </c>
      <c r="J560" s="112">
        <f>J558</f>
        <v>358063.18</v>
      </c>
      <c r="K560" s="113"/>
      <c r="N560" t="s">
        <v>3165</v>
      </c>
      <c r="R560">
        <v>16000000</v>
      </c>
      <c r="S560">
        <v>0</v>
      </c>
      <c r="T560">
        <v>358358.07</v>
      </c>
      <c r="U560">
        <v>-294.89</v>
      </c>
      <c r="V560">
        <v>358063.18</v>
      </c>
    </row>
    <row r="561" spans="1:22" x14ac:dyDescent="0.2">
      <c r="A561" s="99"/>
      <c r="B561" s="103"/>
      <c r="C561" s="104"/>
      <c r="D561" s="104"/>
      <c r="E561" s="104"/>
      <c r="F561" s="105"/>
      <c r="G561" s="105"/>
      <c r="H561" s="105"/>
      <c r="I561" s="105"/>
      <c r="J561" s="106"/>
      <c r="K561" s="107"/>
    </row>
    <row r="562" spans="1:22" x14ac:dyDescent="0.2">
      <c r="A562" s="99"/>
      <c r="B562" s="152" t="s">
        <v>3147</v>
      </c>
      <c r="C562" s="153"/>
      <c r="D562" s="153"/>
      <c r="E562" s="153"/>
      <c r="F562" s="105"/>
      <c r="G562" s="105"/>
      <c r="H562" s="105"/>
      <c r="I562" s="105"/>
      <c r="J562" s="106">
        <f>'[14]Fin Perform'!I38</f>
        <v>0</v>
      </c>
      <c r="K562" s="107"/>
      <c r="N562" t="s">
        <v>3147</v>
      </c>
      <c r="V562">
        <v>358063.18</v>
      </c>
    </row>
    <row r="563" spans="1:22" x14ac:dyDescent="0.2">
      <c r="A563" s="99"/>
      <c r="B563" s="103"/>
      <c r="C563" s="104"/>
      <c r="D563" s="104"/>
      <c r="E563" s="104"/>
      <c r="F563" s="105"/>
      <c r="G563" s="105"/>
      <c r="H563" s="105"/>
      <c r="I563" s="105"/>
      <c r="J563" s="106"/>
      <c r="K563" s="107"/>
    </row>
    <row r="564" spans="1:22" ht="15" thickBot="1" x14ac:dyDescent="0.25">
      <c r="A564" s="99"/>
      <c r="B564" s="152" t="s">
        <v>3148</v>
      </c>
      <c r="C564" s="153"/>
      <c r="D564" s="153"/>
      <c r="E564" s="153"/>
      <c r="F564" s="105"/>
      <c r="G564" s="105"/>
      <c r="H564" s="105"/>
      <c r="I564" s="105"/>
      <c r="J564" s="108">
        <f>J560-J562</f>
        <v>358063.18</v>
      </c>
      <c r="K564" s="107"/>
      <c r="N564" t="s">
        <v>3148</v>
      </c>
      <c r="V564">
        <v>0</v>
      </c>
    </row>
    <row r="565" spans="1:22" ht="15.75" thickTop="1" thickBot="1" x14ac:dyDescent="0.25">
      <c r="A565" s="99"/>
      <c r="B565" s="114"/>
      <c r="C565" s="115"/>
      <c r="D565" s="115"/>
      <c r="E565" s="115"/>
      <c r="F565" s="116"/>
      <c r="G565" s="116"/>
      <c r="H565" s="116"/>
      <c r="I565" s="116"/>
      <c r="J565" s="117"/>
      <c r="K565" s="118"/>
    </row>
    <row r="566" spans="1:22" ht="15" thickBot="1" x14ac:dyDescent="0.25">
      <c r="A566" s="99"/>
      <c r="B566" s="119"/>
      <c r="C566" s="74"/>
      <c r="D566" s="74"/>
      <c r="E566" s="74"/>
      <c r="F566" s="124"/>
      <c r="G566" s="124"/>
      <c r="H566" s="124"/>
      <c r="I566" s="124"/>
      <c r="J566" s="125"/>
      <c r="K566" s="119"/>
    </row>
    <row r="567" spans="1:22" x14ac:dyDescent="0.2">
      <c r="A567" s="99"/>
      <c r="B567" s="163" t="s">
        <v>3166</v>
      </c>
      <c r="C567" s="164"/>
      <c r="D567" s="164"/>
      <c r="E567" s="164"/>
      <c r="F567" s="164"/>
      <c r="G567" s="164"/>
      <c r="H567" s="164"/>
      <c r="I567" s="164"/>
      <c r="J567" s="164"/>
      <c r="K567" s="165"/>
      <c r="N567" t="s">
        <v>3166</v>
      </c>
    </row>
    <row r="568" spans="1:22" x14ac:dyDescent="0.2">
      <c r="A568" s="99"/>
      <c r="B568" s="159" t="s">
        <v>3119</v>
      </c>
      <c r="C568" s="160"/>
      <c r="D568" s="160"/>
      <c r="E568" s="100" t="s">
        <v>3120</v>
      </c>
      <c r="F568" s="101" t="s">
        <v>3121</v>
      </c>
      <c r="G568" s="101" t="s">
        <v>3122</v>
      </c>
      <c r="H568" s="101" t="s">
        <v>3123</v>
      </c>
      <c r="I568" s="101" t="s">
        <v>3124</v>
      </c>
      <c r="J568" s="101" t="s">
        <v>3125</v>
      </c>
      <c r="K568" s="107"/>
      <c r="N568" t="s">
        <v>3119</v>
      </c>
      <c r="Q568" t="s">
        <v>3120</v>
      </c>
      <c r="R568" t="s">
        <v>3121</v>
      </c>
      <c r="S568" t="s">
        <v>3122</v>
      </c>
      <c r="T568" t="s">
        <v>3123</v>
      </c>
      <c r="U568" t="s">
        <v>3124</v>
      </c>
      <c r="V568" t="s">
        <v>3125</v>
      </c>
    </row>
    <row r="569" spans="1:22" x14ac:dyDescent="0.2">
      <c r="A569" s="99" t="s">
        <v>867</v>
      </c>
      <c r="B569" s="103" t="s">
        <v>4</v>
      </c>
      <c r="C569" s="104" t="s">
        <v>42</v>
      </c>
      <c r="D569" s="104" t="s">
        <v>2895</v>
      </c>
      <c r="E569" s="104" t="s">
        <v>253</v>
      </c>
      <c r="F569" s="105">
        <f>VLOOKUP(A569,'Original vs Adjsuted Budget'!$B$2:$H$1100,7,FALSE)</f>
        <v>0</v>
      </c>
      <c r="G569" s="105">
        <v>2340</v>
      </c>
      <c r="H569" s="105">
        <f>VLOOKUP($A569,'[14]2014 TB'!$A$1:$H$1482,5,FALSE)</f>
        <v>0</v>
      </c>
      <c r="I569" s="105">
        <f>VLOOKUP($A569,'[14]2014 TB'!$A$1:$H$1482,6,FALSE)</f>
        <v>0</v>
      </c>
      <c r="J569" s="106">
        <f t="shared" ref="J569" si="30">H569+I569</f>
        <v>0</v>
      </c>
      <c r="K569" s="107"/>
      <c r="M569" t="s">
        <v>867</v>
      </c>
      <c r="N569" t="s">
        <v>4</v>
      </c>
      <c r="O569" t="s">
        <v>42</v>
      </c>
      <c r="P569" t="s">
        <v>2895</v>
      </c>
      <c r="Q569" t="s">
        <v>253</v>
      </c>
      <c r="R569">
        <v>2340</v>
      </c>
      <c r="S569">
        <v>0</v>
      </c>
      <c r="T569">
        <v>0</v>
      </c>
      <c r="U569">
        <v>0</v>
      </c>
      <c r="V569">
        <v>0</v>
      </c>
    </row>
    <row r="570" spans="1:22" ht="15" thickBot="1" x14ac:dyDescent="0.25">
      <c r="A570" s="99"/>
      <c r="B570" s="154" t="s">
        <v>3167</v>
      </c>
      <c r="C570" s="155"/>
      <c r="D570" s="155"/>
      <c r="E570" s="155"/>
      <c r="F570" s="108">
        <f>F569</f>
        <v>0</v>
      </c>
      <c r="G570" s="108">
        <f>G569</f>
        <v>2340</v>
      </c>
      <c r="H570" s="108">
        <f>H569</f>
        <v>0</v>
      </c>
      <c r="I570" s="108">
        <f>I569</f>
        <v>0</v>
      </c>
      <c r="J570" s="108">
        <f>J569</f>
        <v>0</v>
      </c>
      <c r="K570" s="107"/>
      <c r="N570" t="s">
        <v>3167</v>
      </c>
      <c r="R570">
        <v>2340</v>
      </c>
      <c r="S570">
        <v>0</v>
      </c>
      <c r="T570">
        <v>0</v>
      </c>
      <c r="U570">
        <v>0</v>
      </c>
      <c r="V570">
        <v>0</v>
      </c>
    </row>
    <row r="571" spans="1:22" ht="15" thickTop="1" x14ac:dyDescent="0.2">
      <c r="A571" s="99"/>
      <c r="B571" s="103"/>
      <c r="C571" s="104"/>
      <c r="D571" s="104"/>
      <c r="E571" s="104"/>
      <c r="F571" s="105"/>
      <c r="G571" s="105"/>
      <c r="H571" s="105"/>
      <c r="I571" s="105"/>
      <c r="J571" s="106"/>
      <c r="K571" s="107"/>
    </row>
    <row r="572" spans="1:22" x14ac:dyDescent="0.2">
      <c r="A572" s="99" t="s">
        <v>1459</v>
      </c>
      <c r="B572" s="103" t="s">
        <v>461</v>
      </c>
      <c r="C572" s="104" t="s">
        <v>43</v>
      </c>
      <c r="D572" s="104" t="s">
        <v>2895</v>
      </c>
      <c r="E572" s="104" t="s">
        <v>254</v>
      </c>
      <c r="F572" s="105">
        <f>VLOOKUP(A572,'Original vs Adjsuted Budget'!$B$2:$H$1100,7,FALSE)</f>
        <v>1185890</v>
      </c>
      <c r="G572" s="105">
        <v>1185890</v>
      </c>
      <c r="H572" s="105">
        <f>VLOOKUP($A572,'[14]2014 TB'!$A$1:$H$1482,5,FALSE)</f>
        <v>0</v>
      </c>
      <c r="I572" s="105">
        <f>VLOOKUP($A572,'[14]2014 TB'!$A$1:$H$1482,6,FALSE)</f>
        <v>0</v>
      </c>
      <c r="J572" s="106">
        <f t="shared" ref="J572:J576" si="31">H572+I572</f>
        <v>0</v>
      </c>
      <c r="K572" s="107"/>
      <c r="M572" t="s">
        <v>1459</v>
      </c>
      <c r="N572" t="s">
        <v>461</v>
      </c>
      <c r="O572" t="s">
        <v>43</v>
      </c>
      <c r="P572" t="s">
        <v>2895</v>
      </c>
      <c r="Q572" t="s">
        <v>254</v>
      </c>
      <c r="R572">
        <v>1185890</v>
      </c>
      <c r="S572">
        <v>0</v>
      </c>
      <c r="T572">
        <v>0</v>
      </c>
      <c r="U572">
        <v>0</v>
      </c>
      <c r="V572">
        <v>0</v>
      </c>
    </row>
    <row r="573" spans="1:22" x14ac:dyDescent="0.2">
      <c r="A573" s="99" t="s">
        <v>1515</v>
      </c>
      <c r="B573" s="103" t="s">
        <v>463</v>
      </c>
      <c r="C573" s="104" t="s">
        <v>43</v>
      </c>
      <c r="D573" s="104" t="s">
        <v>2895</v>
      </c>
      <c r="E573" s="104" t="s">
        <v>254</v>
      </c>
      <c r="F573" s="105">
        <f>VLOOKUP(A573,'Original vs Adjsuted Budget'!$B$2:$H$1100,7,FALSE)</f>
        <v>1372550</v>
      </c>
      <c r="G573" s="105">
        <v>1372550</v>
      </c>
      <c r="H573" s="105">
        <f>VLOOKUP($A573,'[14]2014 TB'!$A$1:$H$1482,5,FALSE)</f>
        <v>1667462.28</v>
      </c>
      <c r="I573" s="105">
        <f>VLOOKUP($A573,'[14]2014 TB'!$A$1:$H$1482,6,FALSE)</f>
        <v>0</v>
      </c>
      <c r="J573" s="106">
        <f t="shared" si="31"/>
        <v>1667462.28</v>
      </c>
      <c r="K573" s="107"/>
      <c r="M573" t="s">
        <v>1515</v>
      </c>
      <c r="N573" t="s">
        <v>463</v>
      </c>
      <c r="O573" t="s">
        <v>43</v>
      </c>
      <c r="P573" t="s">
        <v>2895</v>
      </c>
      <c r="Q573" t="s">
        <v>254</v>
      </c>
      <c r="R573">
        <v>1372550</v>
      </c>
      <c r="S573">
        <v>0</v>
      </c>
      <c r="T573">
        <v>180085.41</v>
      </c>
      <c r="U573">
        <v>0</v>
      </c>
      <c r="V573">
        <v>180085.41</v>
      </c>
    </row>
    <row r="574" spans="1:22" x14ac:dyDescent="0.2">
      <c r="A574" s="99" t="s">
        <v>928</v>
      </c>
      <c r="B574" s="103" t="s">
        <v>218</v>
      </c>
      <c r="C574" s="104" t="s">
        <v>44</v>
      </c>
      <c r="D574" s="104" t="s">
        <v>478</v>
      </c>
      <c r="E574" s="104" t="s">
        <v>1586</v>
      </c>
      <c r="F574" s="105">
        <f>VLOOKUP(A574,'Original vs Adjsuted Budget'!$B$2:$H$1100,7,FALSE)</f>
        <v>787550</v>
      </c>
      <c r="G574" s="105">
        <v>787550</v>
      </c>
      <c r="H574" s="105">
        <f>VLOOKUP($A574,'[14]2014 TB'!$A$1:$H$1482,5,FALSE)</f>
        <v>0</v>
      </c>
      <c r="I574" s="105">
        <f>VLOOKUP($A574,'[14]2014 TB'!$A$1:$H$1482,6,FALSE)</f>
        <v>0</v>
      </c>
      <c r="J574" s="106">
        <f t="shared" si="31"/>
        <v>0</v>
      </c>
      <c r="K574" s="107"/>
      <c r="M574" t="s">
        <v>928</v>
      </c>
      <c r="N574" t="s">
        <v>218</v>
      </c>
      <c r="O574" t="s">
        <v>44</v>
      </c>
      <c r="P574" t="s">
        <v>478</v>
      </c>
      <c r="Q574" t="s">
        <v>1586</v>
      </c>
      <c r="R574">
        <v>787550</v>
      </c>
      <c r="S574">
        <v>0</v>
      </c>
      <c r="T574">
        <v>0</v>
      </c>
      <c r="U574">
        <v>0</v>
      </c>
      <c r="V574">
        <v>0</v>
      </c>
    </row>
    <row r="575" spans="1:22" x14ac:dyDescent="0.2">
      <c r="A575" s="99" t="s">
        <v>1320</v>
      </c>
      <c r="B575" s="103" t="s">
        <v>8</v>
      </c>
      <c r="C575" s="104" t="s">
        <v>44</v>
      </c>
      <c r="D575" s="104" t="s">
        <v>2895</v>
      </c>
      <c r="E575" s="104" t="s">
        <v>1586</v>
      </c>
      <c r="F575" s="105">
        <f>VLOOKUP(A575,'Original vs Adjsuted Budget'!$B$2:$H$1100,7,FALSE)</f>
        <v>1427020</v>
      </c>
      <c r="G575" s="105">
        <v>1427020</v>
      </c>
      <c r="H575" s="105">
        <f>VLOOKUP($A575,'[14]2014 TB'!$A$1:$H$1482,5,FALSE)</f>
        <v>0</v>
      </c>
      <c r="I575" s="105">
        <f>VLOOKUP($A575,'[14]2014 TB'!$A$1:$H$1482,6,FALSE)</f>
        <v>0</v>
      </c>
      <c r="J575" s="106">
        <f t="shared" si="31"/>
        <v>0</v>
      </c>
      <c r="K575" s="107"/>
      <c r="M575" t="s">
        <v>1320</v>
      </c>
      <c r="N575" t="s">
        <v>8</v>
      </c>
      <c r="O575" t="s">
        <v>44</v>
      </c>
      <c r="P575" t="s">
        <v>2895</v>
      </c>
      <c r="Q575" t="s">
        <v>1586</v>
      </c>
      <c r="R575">
        <v>1427020</v>
      </c>
      <c r="S575">
        <v>0</v>
      </c>
      <c r="T575">
        <v>0</v>
      </c>
      <c r="U575">
        <v>0</v>
      </c>
      <c r="V575">
        <v>0</v>
      </c>
    </row>
    <row r="576" spans="1:22" x14ac:dyDescent="0.2">
      <c r="A576" s="99" t="s">
        <v>1367</v>
      </c>
      <c r="B576" s="103" t="s">
        <v>18</v>
      </c>
      <c r="C576" s="104" t="s">
        <v>44</v>
      </c>
      <c r="D576" s="104" t="s">
        <v>2895</v>
      </c>
      <c r="E576" s="104" t="s">
        <v>1586</v>
      </c>
      <c r="F576" s="105">
        <f>VLOOKUP(A576,'Original vs Adjsuted Budget'!$B$2:$H$1100,7,FALSE)</f>
        <v>1077000</v>
      </c>
      <c r="G576" s="105">
        <v>1077000</v>
      </c>
      <c r="H576" s="105">
        <f>VLOOKUP($A576,'[14]2014 TB'!$A$1:$H$1482,5,FALSE)</f>
        <v>0</v>
      </c>
      <c r="I576" s="105">
        <f>VLOOKUP($A576,'[14]2014 TB'!$A$1:$H$1482,6,FALSE)</f>
        <v>0</v>
      </c>
      <c r="J576" s="106">
        <f t="shared" si="31"/>
        <v>0</v>
      </c>
      <c r="K576" s="107"/>
      <c r="M576" t="s">
        <v>1367</v>
      </c>
      <c r="N576" t="s">
        <v>18</v>
      </c>
      <c r="O576" t="s">
        <v>44</v>
      </c>
      <c r="P576" t="s">
        <v>2895</v>
      </c>
      <c r="Q576" t="s">
        <v>1586</v>
      </c>
      <c r="R576">
        <v>1077000</v>
      </c>
      <c r="S576">
        <v>0</v>
      </c>
      <c r="T576">
        <v>0</v>
      </c>
      <c r="U576">
        <v>0</v>
      </c>
      <c r="V576">
        <v>0</v>
      </c>
    </row>
    <row r="577" spans="1:22" ht="15" thickBot="1" x14ac:dyDescent="0.25">
      <c r="A577" s="99"/>
      <c r="B577" s="154" t="s">
        <v>3168</v>
      </c>
      <c r="C577" s="155"/>
      <c r="D577" s="155"/>
      <c r="E577" s="155"/>
      <c r="F577" s="108">
        <f>SUM(F572:F576)</f>
        <v>5850010</v>
      </c>
      <c r="G577" s="108">
        <f>SUM(G572:G576)</f>
        <v>5850010</v>
      </c>
      <c r="H577" s="108">
        <f>SUM(H572:H576)</f>
        <v>1667462.28</v>
      </c>
      <c r="I577" s="108">
        <f>SUM(I572:I576)</f>
        <v>0</v>
      </c>
      <c r="J577" s="108">
        <f>SUM(J572:J576)</f>
        <v>1667462.28</v>
      </c>
      <c r="K577" s="107"/>
      <c r="N577" t="s">
        <v>3168</v>
      </c>
      <c r="R577">
        <v>5850010</v>
      </c>
      <c r="S577">
        <v>0</v>
      </c>
      <c r="T577">
        <v>180085.41</v>
      </c>
      <c r="U577">
        <v>0</v>
      </c>
      <c r="V577">
        <v>180085.41</v>
      </c>
    </row>
    <row r="578" spans="1:22" ht="15" thickTop="1" x14ac:dyDescent="0.2">
      <c r="A578" s="99"/>
      <c r="B578" s="103"/>
      <c r="C578" s="104"/>
      <c r="D578" s="104"/>
      <c r="E578" s="104"/>
      <c r="F578" s="105"/>
      <c r="G578" s="105"/>
      <c r="H578" s="105"/>
      <c r="I578" s="105"/>
      <c r="J578" s="104"/>
      <c r="K578" s="107"/>
    </row>
    <row r="579" spans="1:22" x14ac:dyDescent="0.2">
      <c r="A579" s="99"/>
      <c r="B579" s="161" t="s">
        <v>3169</v>
      </c>
      <c r="C579" s="162"/>
      <c r="D579" s="162"/>
      <c r="E579" s="162"/>
      <c r="F579" s="112">
        <f>F570+F577</f>
        <v>5850010</v>
      </c>
      <c r="G579" s="112">
        <f>G570+G577</f>
        <v>5852350</v>
      </c>
      <c r="H579" s="112">
        <f>H570+H577</f>
        <v>1667462.28</v>
      </c>
      <c r="I579" s="112">
        <f>I570+I577</f>
        <v>0</v>
      </c>
      <c r="J579" s="112">
        <f>J570+J577</f>
        <v>1667462.28</v>
      </c>
      <c r="K579" s="113"/>
      <c r="N579" t="s">
        <v>3169</v>
      </c>
      <c r="R579">
        <v>5852350</v>
      </c>
      <c r="S579">
        <v>0</v>
      </c>
      <c r="T579">
        <v>180085.41</v>
      </c>
      <c r="U579">
        <v>0</v>
      </c>
      <c r="V579">
        <v>180085.41</v>
      </c>
    </row>
    <row r="580" spans="1:22" x14ac:dyDescent="0.2">
      <c r="A580" s="99"/>
      <c r="B580" s="103"/>
      <c r="C580" s="104"/>
      <c r="D580" s="104"/>
      <c r="E580" s="104"/>
      <c r="F580" s="105"/>
      <c r="G580" s="105"/>
      <c r="H580" s="105"/>
      <c r="I580" s="105"/>
      <c r="J580" s="106"/>
      <c r="K580" s="107"/>
    </row>
    <row r="581" spans="1:22" x14ac:dyDescent="0.2">
      <c r="A581" s="99"/>
      <c r="B581" s="152" t="s">
        <v>3147</v>
      </c>
      <c r="C581" s="153"/>
      <c r="D581" s="153"/>
      <c r="E581" s="153"/>
      <c r="F581" s="105"/>
      <c r="G581" s="105"/>
      <c r="H581" s="105"/>
      <c r="I581" s="105"/>
      <c r="J581" s="106">
        <f>'[14]Fin Perform'!I40</f>
        <v>439521.19</v>
      </c>
      <c r="K581" s="107"/>
      <c r="N581" t="s">
        <v>3147</v>
      </c>
      <c r="V581">
        <v>180085.41</v>
      </c>
    </row>
    <row r="582" spans="1:22" x14ac:dyDescent="0.2">
      <c r="A582" s="99"/>
      <c r="B582" s="103"/>
      <c r="C582" s="104"/>
      <c r="D582" s="104"/>
      <c r="E582" s="104"/>
      <c r="F582" s="105"/>
      <c r="G582" s="105"/>
      <c r="H582" s="105"/>
      <c r="I582" s="105"/>
      <c r="J582" s="106"/>
      <c r="K582" s="107"/>
    </row>
    <row r="583" spans="1:22" ht="15" thickBot="1" x14ac:dyDescent="0.25">
      <c r="A583" s="99"/>
      <c r="B583" s="152" t="s">
        <v>3148</v>
      </c>
      <c r="C583" s="153"/>
      <c r="D583" s="153"/>
      <c r="E583" s="153"/>
      <c r="F583" s="105"/>
      <c r="G583" s="105"/>
      <c r="H583" s="105"/>
      <c r="I583" s="105"/>
      <c r="J583" s="108">
        <f>J579-J581</f>
        <v>1227941.0900000001</v>
      </c>
      <c r="K583" s="107"/>
      <c r="N583" t="s">
        <v>3148</v>
      </c>
      <c r="V583">
        <v>0</v>
      </c>
    </row>
    <row r="584" spans="1:22" ht="15.75" thickTop="1" thickBot="1" x14ac:dyDescent="0.25">
      <c r="A584" s="99"/>
      <c r="B584" s="114"/>
      <c r="C584" s="115"/>
      <c r="D584" s="115"/>
      <c r="E584" s="115"/>
      <c r="F584" s="116"/>
      <c r="G584" s="116"/>
      <c r="H584" s="116"/>
      <c r="I584" s="116"/>
      <c r="J584" s="115"/>
      <c r="K584" s="118"/>
    </row>
    <row r="585" spans="1:22" ht="15" thickBot="1" x14ac:dyDescent="0.25">
      <c r="A585" s="99"/>
      <c r="B585" s="119"/>
      <c r="C585" s="74"/>
      <c r="D585" s="74"/>
      <c r="E585" s="74"/>
      <c r="F585" s="73"/>
      <c r="G585" s="73"/>
      <c r="H585" s="73"/>
      <c r="I585" s="73"/>
      <c r="J585" s="74"/>
      <c r="K585" s="119"/>
    </row>
    <row r="586" spans="1:22" x14ac:dyDescent="0.2">
      <c r="A586" s="99"/>
      <c r="B586" s="163" t="s">
        <v>3170</v>
      </c>
      <c r="C586" s="164"/>
      <c r="D586" s="164"/>
      <c r="E586" s="164"/>
      <c r="F586" s="164"/>
      <c r="G586" s="164"/>
      <c r="H586" s="164"/>
      <c r="I586" s="164"/>
      <c r="J586" s="164"/>
      <c r="K586" s="165"/>
      <c r="N586" t="s">
        <v>3170</v>
      </c>
    </row>
    <row r="587" spans="1:22" x14ac:dyDescent="0.2">
      <c r="A587" s="99"/>
      <c r="B587" s="159" t="s">
        <v>3119</v>
      </c>
      <c r="C587" s="160"/>
      <c r="D587" s="160"/>
      <c r="E587" s="100" t="s">
        <v>3120</v>
      </c>
      <c r="F587" s="101" t="s">
        <v>3121</v>
      </c>
      <c r="G587" s="101" t="s">
        <v>3122</v>
      </c>
      <c r="H587" s="101" t="s">
        <v>3123</v>
      </c>
      <c r="I587" s="101" t="s">
        <v>3124</v>
      </c>
      <c r="J587" s="101" t="s">
        <v>3125</v>
      </c>
      <c r="K587" s="107"/>
      <c r="N587" t="s">
        <v>3119</v>
      </c>
      <c r="Q587" t="s">
        <v>3120</v>
      </c>
      <c r="R587" t="s">
        <v>3121</v>
      </c>
      <c r="S587" t="s">
        <v>3122</v>
      </c>
      <c r="T587" t="s">
        <v>3123</v>
      </c>
      <c r="U587" t="s">
        <v>3124</v>
      </c>
      <c r="V587" t="s">
        <v>3125</v>
      </c>
    </row>
    <row r="588" spans="1:22" x14ac:dyDescent="0.2">
      <c r="A588" s="99" t="s">
        <v>1873</v>
      </c>
      <c r="B588" s="103" t="s">
        <v>218</v>
      </c>
      <c r="C588" s="104" t="s">
        <v>45</v>
      </c>
      <c r="D588" s="104" t="s">
        <v>476</v>
      </c>
      <c r="E588" s="104" t="s">
        <v>1874</v>
      </c>
      <c r="F588" s="105">
        <f>VLOOKUP(A588,'Original vs Adjsuted Budget'!$B$2:$H$1100,7,FALSE)</f>
        <v>0</v>
      </c>
      <c r="G588" s="105">
        <f>VLOOKUP($A588,'[14]2014 TB'!$A$1:$H$1482,4,FALSE)</f>
        <v>0</v>
      </c>
      <c r="H588" s="105">
        <f>VLOOKUP($A588,'[14]2014 TB'!$A$1:$H$1482,5,FALSE)</f>
        <v>0</v>
      </c>
      <c r="I588" s="105">
        <f>VLOOKUP($A588,'[14]2014 TB'!$A$1:$H$1482,6,FALSE)</f>
        <v>0</v>
      </c>
      <c r="J588" s="106">
        <f t="shared" ref="J588:J592" si="32">H588+I588</f>
        <v>0</v>
      </c>
      <c r="K588" s="107"/>
      <c r="M588" t="s">
        <v>1873</v>
      </c>
      <c r="N588" t="s">
        <v>218</v>
      </c>
      <c r="O588" t="s">
        <v>45</v>
      </c>
      <c r="P588" t="s">
        <v>476</v>
      </c>
      <c r="Q588" t="s">
        <v>1874</v>
      </c>
      <c r="R588">
        <v>0</v>
      </c>
      <c r="S588">
        <v>0</v>
      </c>
      <c r="T588">
        <v>0</v>
      </c>
      <c r="U588">
        <v>0</v>
      </c>
      <c r="V588">
        <v>0</v>
      </c>
    </row>
    <row r="589" spans="1:22" x14ac:dyDescent="0.2">
      <c r="A589" s="99" t="s">
        <v>1875</v>
      </c>
      <c r="B589" s="103" t="s">
        <v>218</v>
      </c>
      <c r="C589" s="104" t="s">
        <v>46</v>
      </c>
      <c r="D589" s="104" t="s">
        <v>476</v>
      </c>
      <c r="E589" s="104" t="s">
        <v>1876</v>
      </c>
      <c r="F589" s="105">
        <f>VLOOKUP(A589,'Original vs Adjsuted Budget'!$B$2:$H$1100,7,FALSE)</f>
        <v>0</v>
      </c>
      <c r="G589" s="105">
        <f>VLOOKUP($A589,'[14]2014 TB'!$A$1:$H$1482,4,FALSE)</f>
        <v>0</v>
      </c>
      <c r="H589" s="105">
        <f>VLOOKUP($A589,'[14]2014 TB'!$A$1:$H$1482,5,FALSE)</f>
        <v>0</v>
      </c>
      <c r="I589" s="105">
        <f>VLOOKUP($A589,'[14]2014 TB'!$A$1:$H$1482,6,FALSE)</f>
        <v>0</v>
      </c>
      <c r="J589" s="106">
        <f t="shared" si="32"/>
        <v>0</v>
      </c>
      <c r="K589" s="107"/>
      <c r="M589" t="s">
        <v>1875</v>
      </c>
      <c r="N589" t="s">
        <v>218</v>
      </c>
      <c r="O589" t="s">
        <v>46</v>
      </c>
      <c r="P589" t="s">
        <v>476</v>
      </c>
      <c r="Q589" t="s">
        <v>1876</v>
      </c>
      <c r="R589">
        <v>0</v>
      </c>
      <c r="S589">
        <v>0</v>
      </c>
      <c r="T589">
        <v>0</v>
      </c>
      <c r="U589">
        <v>0</v>
      </c>
      <c r="V589">
        <v>0</v>
      </c>
    </row>
    <row r="590" spans="1:22" x14ac:dyDescent="0.2">
      <c r="A590" s="99" t="s">
        <v>1877</v>
      </c>
      <c r="B590" s="103" t="s">
        <v>218</v>
      </c>
      <c r="C590" s="104" t="s">
        <v>47</v>
      </c>
      <c r="D590" s="104" t="s">
        <v>476</v>
      </c>
      <c r="E590" s="104" t="s">
        <v>1878</v>
      </c>
      <c r="F590" s="105">
        <f>VLOOKUP(A590,'Original vs Adjsuted Budget'!$B$2:$H$1100,7,FALSE)</f>
        <v>0</v>
      </c>
      <c r="G590" s="105">
        <f>VLOOKUP($A590,'[14]2014 TB'!$A$1:$H$1482,4,FALSE)</f>
        <v>0</v>
      </c>
      <c r="H590" s="105">
        <f>VLOOKUP($A590,'[14]2014 TB'!$A$1:$H$1482,5,FALSE)</f>
        <v>0</v>
      </c>
      <c r="I590" s="105">
        <f>VLOOKUP($A590,'[14]2014 TB'!$A$1:$H$1482,6,FALSE)</f>
        <v>0</v>
      </c>
      <c r="J590" s="106">
        <f t="shared" si="32"/>
        <v>0</v>
      </c>
      <c r="K590" s="107"/>
      <c r="M590" t="s">
        <v>1877</v>
      </c>
      <c r="N590" t="s">
        <v>218</v>
      </c>
      <c r="O590" t="s">
        <v>47</v>
      </c>
      <c r="P590" t="s">
        <v>476</v>
      </c>
      <c r="Q590" t="s">
        <v>1878</v>
      </c>
      <c r="R590">
        <v>0</v>
      </c>
      <c r="S590">
        <v>0</v>
      </c>
      <c r="T590">
        <v>0</v>
      </c>
      <c r="U590">
        <v>0</v>
      </c>
      <c r="V590">
        <v>0</v>
      </c>
    </row>
    <row r="591" spans="1:22" x14ac:dyDescent="0.2">
      <c r="A591" s="99" t="s">
        <v>1879</v>
      </c>
      <c r="B591" s="103" t="s">
        <v>218</v>
      </c>
      <c r="C591" s="104" t="s">
        <v>48</v>
      </c>
      <c r="D591" s="104" t="s">
        <v>476</v>
      </c>
      <c r="E591" s="104" t="s">
        <v>1880</v>
      </c>
      <c r="F591" s="105">
        <f>VLOOKUP(A591,'Original vs Adjsuted Budget'!$B$2:$H$1100,7,FALSE)</f>
        <v>0</v>
      </c>
      <c r="G591" s="105">
        <f>VLOOKUP($A591,'[14]2014 TB'!$A$1:$H$1482,4,FALSE)</f>
        <v>0</v>
      </c>
      <c r="H591" s="105">
        <f>VLOOKUP($A591,'[14]2014 TB'!$A$1:$H$1482,5,FALSE)</f>
        <v>0</v>
      </c>
      <c r="I591" s="105">
        <f>VLOOKUP($A591,'[14]2014 TB'!$A$1:$H$1482,6,FALSE)</f>
        <v>0</v>
      </c>
      <c r="J591" s="106">
        <f t="shared" si="32"/>
        <v>0</v>
      </c>
      <c r="K591" s="107"/>
      <c r="M591" t="s">
        <v>1879</v>
      </c>
      <c r="N591" t="s">
        <v>218</v>
      </c>
      <c r="O591" t="s">
        <v>48</v>
      </c>
      <c r="P591" t="s">
        <v>476</v>
      </c>
      <c r="Q591" t="s">
        <v>1880</v>
      </c>
      <c r="R591">
        <v>0</v>
      </c>
      <c r="S591">
        <v>0</v>
      </c>
      <c r="T591">
        <v>0</v>
      </c>
      <c r="U591">
        <v>0</v>
      </c>
      <c r="V591">
        <v>0</v>
      </c>
    </row>
    <row r="592" spans="1:22" x14ac:dyDescent="0.2">
      <c r="A592" s="99" t="s">
        <v>1881</v>
      </c>
      <c r="B592" s="103" t="s">
        <v>218</v>
      </c>
      <c r="C592" s="104" t="s">
        <v>49</v>
      </c>
      <c r="D592" s="104" t="s">
        <v>476</v>
      </c>
      <c r="E592" s="104" t="s">
        <v>1882</v>
      </c>
      <c r="F592" s="105">
        <f>VLOOKUP(A592,'Original vs Adjsuted Budget'!$B$2:$H$1100,7,FALSE)</f>
        <v>0</v>
      </c>
      <c r="G592" s="105">
        <f>VLOOKUP($A592,'[14]2014 TB'!$A$1:$H$1482,4,FALSE)</f>
        <v>0</v>
      </c>
      <c r="H592" s="105">
        <f>VLOOKUP($A592,'[14]2014 TB'!$A$1:$H$1482,5,FALSE)</f>
        <v>0</v>
      </c>
      <c r="I592" s="105">
        <f>VLOOKUP($A592,'[14]2014 TB'!$A$1:$H$1482,6,FALSE)</f>
        <v>0</v>
      </c>
      <c r="J592" s="106">
        <f t="shared" si="32"/>
        <v>0</v>
      </c>
      <c r="K592" s="107"/>
      <c r="M592" t="s">
        <v>1881</v>
      </c>
      <c r="N592" t="s">
        <v>218</v>
      </c>
      <c r="O592" t="s">
        <v>49</v>
      </c>
      <c r="P592" t="s">
        <v>476</v>
      </c>
      <c r="Q592" t="s">
        <v>1882</v>
      </c>
      <c r="R592">
        <v>0</v>
      </c>
      <c r="S592">
        <v>0</v>
      </c>
      <c r="T592">
        <v>0</v>
      </c>
      <c r="U592">
        <v>0</v>
      </c>
      <c r="V592">
        <v>0</v>
      </c>
    </row>
    <row r="593" spans="1:22" ht="15" thickBot="1" x14ac:dyDescent="0.25">
      <c r="A593" s="99"/>
      <c r="B593" s="154" t="s">
        <v>3171</v>
      </c>
      <c r="C593" s="155"/>
      <c r="D593" s="155"/>
      <c r="E593" s="155"/>
      <c r="F593" s="108">
        <f>SUM(F588:F592)</f>
        <v>0</v>
      </c>
      <c r="G593" s="108">
        <f>SUM(G588:G592)</f>
        <v>0</v>
      </c>
      <c r="H593" s="108">
        <f>SUM(H588:H592)</f>
        <v>0</v>
      </c>
      <c r="I593" s="108">
        <f>SUM(I588:I592)</f>
        <v>0</v>
      </c>
      <c r="J593" s="108">
        <f>SUM(J588:J592)</f>
        <v>0</v>
      </c>
      <c r="K593" s="107"/>
      <c r="N593" t="s">
        <v>3171</v>
      </c>
      <c r="R593">
        <v>0</v>
      </c>
      <c r="S593">
        <v>0</v>
      </c>
      <c r="T593">
        <v>0</v>
      </c>
      <c r="U593">
        <v>0</v>
      </c>
      <c r="V593">
        <v>0</v>
      </c>
    </row>
    <row r="594" spans="1:22" ht="15" thickTop="1" x14ac:dyDescent="0.2">
      <c r="A594" s="99"/>
      <c r="B594" s="103"/>
      <c r="C594" s="104"/>
      <c r="D594" s="104"/>
      <c r="E594" s="104"/>
      <c r="F594" s="105"/>
      <c r="G594" s="105"/>
      <c r="H594" s="105"/>
      <c r="I594" s="105"/>
      <c r="J594" s="106"/>
      <c r="K594" s="107"/>
    </row>
    <row r="595" spans="1:22" x14ac:dyDescent="0.2">
      <c r="A595" s="99" t="s">
        <v>2051</v>
      </c>
      <c r="B595" s="103" t="s">
        <v>432</v>
      </c>
      <c r="C595" s="104" t="s">
        <v>50</v>
      </c>
      <c r="D595" s="104" t="s">
        <v>468</v>
      </c>
      <c r="E595" s="104" t="s">
        <v>2052</v>
      </c>
      <c r="F595" s="105">
        <f>VLOOKUP(A595,'Original vs Adjsuted Budget'!$B$2:$H$1100,7,FALSE)</f>
        <v>0</v>
      </c>
      <c r="G595" s="105">
        <v>0</v>
      </c>
      <c r="H595" s="105">
        <f>VLOOKUP($A595,'[14]2014 TB'!$A$1:$H$1482,5,FALSE)</f>
        <v>0</v>
      </c>
      <c r="I595" s="105">
        <f>VLOOKUP($A595,'[14]2014 TB'!$A$1:$H$1482,6,FALSE)</f>
        <v>0</v>
      </c>
      <c r="J595" s="106">
        <f t="shared" ref="J595:J601" si="33">H595+I595</f>
        <v>0</v>
      </c>
      <c r="K595" s="107"/>
      <c r="M595" t="s">
        <v>2051</v>
      </c>
      <c r="N595" t="s">
        <v>432</v>
      </c>
      <c r="O595" t="s">
        <v>50</v>
      </c>
      <c r="P595" t="s">
        <v>468</v>
      </c>
      <c r="Q595" t="s">
        <v>2052</v>
      </c>
      <c r="R595">
        <v>0</v>
      </c>
      <c r="S595">
        <v>0</v>
      </c>
      <c r="T595">
        <v>0</v>
      </c>
      <c r="U595">
        <v>0</v>
      </c>
      <c r="V595">
        <v>0</v>
      </c>
    </row>
    <row r="596" spans="1:22" x14ac:dyDescent="0.2">
      <c r="A596" s="99" t="s">
        <v>1285</v>
      </c>
      <c r="B596" s="103" t="s">
        <v>452</v>
      </c>
      <c r="C596" s="104" t="s">
        <v>52</v>
      </c>
      <c r="D596" s="104" t="s">
        <v>492</v>
      </c>
      <c r="E596" s="104" t="s">
        <v>3013</v>
      </c>
      <c r="F596" s="105">
        <f>VLOOKUP(A596,'Original vs Adjsuted Budget'!$B$2:$H$1100,7,FALSE)</f>
        <v>2683068</v>
      </c>
      <c r="G596" s="105">
        <v>2683068</v>
      </c>
      <c r="H596" s="105">
        <f>VLOOKUP($A596,'[14]2014 TB'!$A$1:$H$1482,5,FALSE)</f>
        <v>81408.36</v>
      </c>
      <c r="I596" s="105">
        <f>VLOOKUP($A596,'[14]2014 TB'!$A$1:$H$1482,6,FALSE)</f>
        <v>-81408.36</v>
      </c>
      <c r="J596" s="106">
        <f t="shared" si="33"/>
        <v>0</v>
      </c>
      <c r="K596" s="107"/>
      <c r="M596" t="s">
        <v>1285</v>
      </c>
      <c r="N596" t="s">
        <v>452</v>
      </c>
      <c r="O596" t="s">
        <v>52</v>
      </c>
      <c r="P596" t="s">
        <v>492</v>
      </c>
      <c r="Q596" t="s">
        <v>3013</v>
      </c>
      <c r="R596">
        <v>2683068</v>
      </c>
      <c r="S596">
        <v>0</v>
      </c>
      <c r="T596">
        <v>81408.36</v>
      </c>
      <c r="U596">
        <v>0</v>
      </c>
      <c r="V596">
        <v>81408.36</v>
      </c>
    </row>
    <row r="597" spans="1:22" x14ac:dyDescent="0.2">
      <c r="A597" s="99" t="s">
        <v>1321</v>
      </c>
      <c r="B597" s="103" t="s">
        <v>8</v>
      </c>
      <c r="C597" s="104" t="s">
        <v>52</v>
      </c>
      <c r="D597" s="104" t="s">
        <v>2895</v>
      </c>
      <c r="E597" s="104" t="s">
        <v>263</v>
      </c>
      <c r="F597" s="105">
        <f>VLOOKUP(A597,'Original vs Adjsuted Budget'!$B$2:$H$1100,7,FALSE)</f>
        <v>11864265</v>
      </c>
      <c r="G597" s="105">
        <v>11864265</v>
      </c>
      <c r="H597" s="105">
        <f>VLOOKUP($A597,'[14]2014 TB'!$A$1:$H$1482,5,FALSE)</f>
        <v>6081801.1299999999</v>
      </c>
      <c r="I597" s="105">
        <f>VLOOKUP($A597,'[14]2014 TB'!$A$1:$H$1482,6,FALSE)</f>
        <v>-6081801.1299999999</v>
      </c>
      <c r="J597" s="106">
        <f t="shared" si="33"/>
        <v>0</v>
      </c>
      <c r="K597" s="107"/>
      <c r="M597" t="s">
        <v>1321</v>
      </c>
      <c r="N597" t="s">
        <v>8</v>
      </c>
      <c r="O597" t="s">
        <v>52</v>
      </c>
      <c r="P597" t="s">
        <v>2895</v>
      </c>
      <c r="Q597" t="s">
        <v>263</v>
      </c>
      <c r="R597">
        <v>11864265</v>
      </c>
      <c r="S597">
        <v>0</v>
      </c>
      <c r="T597">
        <v>6081801.1299999999</v>
      </c>
      <c r="U597">
        <v>0</v>
      </c>
      <c r="V597">
        <v>6081801.1299999999</v>
      </c>
    </row>
    <row r="598" spans="1:22" x14ac:dyDescent="0.2">
      <c r="A598" s="99" t="s">
        <v>1412</v>
      </c>
      <c r="B598" s="103" t="s">
        <v>459</v>
      </c>
      <c r="C598" s="104" t="s">
        <v>52</v>
      </c>
      <c r="D598" s="104" t="s">
        <v>2895</v>
      </c>
      <c r="E598" s="104" t="s">
        <v>263</v>
      </c>
      <c r="F598" s="105">
        <f>VLOOKUP(A598,'Original vs Adjsuted Budget'!$B$2:$H$1100,7,FALSE)</f>
        <v>0</v>
      </c>
      <c r="G598" s="105">
        <v>7000000</v>
      </c>
      <c r="H598" s="105">
        <f>VLOOKUP($A598,'[14]2014 TB'!$A$1:$H$1482,5,FALSE)</f>
        <v>553686.82999999996</v>
      </c>
      <c r="I598" s="105">
        <f>VLOOKUP($A598,'[14]2014 TB'!$A$1:$H$1482,6,FALSE)</f>
        <v>-553686.83000000007</v>
      </c>
      <c r="J598" s="106">
        <f t="shared" si="33"/>
        <v>0</v>
      </c>
      <c r="K598" s="107"/>
      <c r="M598" t="s">
        <v>1412</v>
      </c>
      <c r="N598" t="s">
        <v>459</v>
      </c>
      <c r="O598" t="s">
        <v>52</v>
      </c>
      <c r="P598" t="s">
        <v>2895</v>
      </c>
      <c r="Q598" t="s">
        <v>263</v>
      </c>
      <c r="R598">
        <v>7000000</v>
      </c>
      <c r="S598">
        <v>0</v>
      </c>
      <c r="T598">
        <v>553686.82999999996</v>
      </c>
      <c r="U598">
        <v>0</v>
      </c>
      <c r="V598">
        <v>553686.82999999996</v>
      </c>
    </row>
    <row r="599" spans="1:22" x14ac:dyDescent="0.2">
      <c r="A599" s="99" t="s">
        <v>1460</v>
      </c>
      <c r="B599" s="103" t="s">
        <v>461</v>
      </c>
      <c r="C599" s="104" t="s">
        <v>52</v>
      </c>
      <c r="D599" s="104" t="s">
        <v>2895</v>
      </c>
      <c r="E599" s="104" t="s">
        <v>263</v>
      </c>
      <c r="F599" s="105">
        <f>VLOOKUP(A599,'Original vs Adjsuted Budget'!$B$2:$H$1100,7,FALSE)</f>
        <v>664450</v>
      </c>
      <c r="G599" s="105">
        <v>664450</v>
      </c>
      <c r="H599" s="105">
        <f>VLOOKUP($A599,'[14]2014 TB'!$A$1:$H$1482,5,FALSE)</f>
        <v>4097912.72</v>
      </c>
      <c r="I599" s="105">
        <f>VLOOKUP($A599,'[14]2014 TB'!$A$1:$H$1482,6,FALSE)</f>
        <v>-4097912.7199999997</v>
      </c>
      <c r="J599" s="106">
        <f t="shared" si="33"/>
        <v>0</v>
      </c>
      <c r="K599" s="107"/>
      <c r="M599" t="s">
        <v>1460</v>
      </c>
      <c r="N599" t="s">
        <v>461</v>
      </c>
      <c r="O599" t="s">
        <v>52</v>
      </c>
      <c r="P599" t="s">
        <v>2895</v>
      </c>
      <c r="Q599" t="s">
        <v>263</v>
      </c>
      <c r="R599">
        <v>664450</v>
      </c>
      <c r="S599">
        <v>0</v>
      </c>
      <c r="T599">
        <v>4097912.72</v>
      </c>
      <c r="U599">
        <v>0</v>
      </c>
      <c r="V599">
        <v>4097912.72</v>
      </c>
    </row>
    <row r="600" spans="1:22" x14ac:dyDescent="0.2">
      <c r="A600" s="99" t="s">
        <v>1516</v>
      </c>
      <c r="B600" s="103" t="s">
        <v>463</v>
      </c>
      <c r="C600" s="104" t="s">
        <v>52</v>
      </c>
      <c r="D600" s="104" t="s">
        <v>2895</v>
      </c>
      <c r="E600" s="104" t="s">
        <v>263</v>
      </c>
      <c r="F600" s="105">
        <f>VLOOKUP(A600,'Original vs Adjsuted Budget'!$B$2:$H$1100,7,FALSE)</f>
        <v>1780867</v>
      </c>
      <c r="G600" s="105">
        <v>1780867</v>
      </c>
      <c r="H600" s="105">
        <f>VLOOKUP($A600,'[14]2014 TB'!$A$1:$H$1482,5,FALSE)</f>
        <v>303747.08</v>
      </c>
      <c r="I600" s="105">
        <f>VLOOKUP($A600,'[14]2014 TB'!$A$1:$H$1482,6,FALSE)</f>
        <v>-303747.08</v>
      </c>
      <c r="J600" s="106">
        <f t="shared" si="33"/>
        <v>0</v>
      </c>
      <c r="K600" s="107"/>
      <c r="M600" t="s">
        <v>1516</v>
      </c>
      <c r="N600" t="s">
        <v>463</v>
      </c>
      <c r="O600" t="s">
        <v>52</v>
      </c>
      <c r="P600" t="s">
        <v>2895</v>
      </c>
      <c r="Q600" t="s">
        <v>263</v>
      </c>
      <c r="R600">
        <v>1780867</v>
      </c>
      <c r="S600">
        <v>0</v>
      </c>
      <c r="T600">
        <v>303747.08</v>
      </c>
      <c r="U600">
        <v>0</v>
      </c>
      <c r="V600">
        <v>303747.08</v>
      </c>
    </row>
    <row r="601" spans="1:22" x14ac:dyDescent="0.2">
      <c r="A601" s="99" t="s">
        <v>2379</v>
      </c>
      <c r="B601" s="103" t="s">
        <v>8</v>
      </c>
      <c r="C601" s="104" t="s">
        <v>126</v>
      </c>
      <c r="D601" s="104" t="s">
        <v>2895</v>
      </c>
      <c r="E601" s="104" t="s">
        <v>337</v>
      </c>
      <c r="F601" s="105">
        <f>VLOOKUP(A601,'Original vs Adjsuted Budget'!$B$2:$H$1100,7,FALSE)</f>
        <v>0</v>
      </c>
      <c r="G601" s="105">
        <v>0</v>
      </c>
      <c r="H601" s="105">
        <f>VLOOKUP($A601,'[14]2014 TB'!$A$1:$H$1482,5,FALSE)</f>
        <v>0</v>
      </c>
      <c r="I601" s="105">
        <f>VLOOKUP($A601,'[14]2014 TB'!$A$1:$H$1482,6,FALSE)</f>
        <v>0</v>
      </c>
      <c r="J601" s="106">
        <f t="shared" si="33"/>
        <v>0</v>
      </c>
      <c r="K601" s="107"/>
      <c r="M601" t="s">
        <v>2379</v>
      </c>
      <c r="N601" t="s">
        <v>8</v>
      </c>
      <c r="O601" t="s">
        <v>126</v>
      </c>
      <c r="P601" t="s">
        <v>2895</v>
      </c>
      <c r="Q601" t="s">
        <v>337</v>
      </c>
      <c r="R601">
        <v>0</v>
      </c>
      <c r="S601">
        <v>0</v>
      </c>
      <c r="T601">
        <v>0</v>
      </c>
      <c r="U601">
        <v>0</v>
      </c>
      <c r="V601">
        <v>0</v>
      </c>
    </row>
    <row r="602" spans="1:22" ht="15" thickBot="1" x14ac:dyDescent="0.25">
      <c r="A602" s="99"/>
      <c r="B602" s="154" t="s">
        <v>3172</v>
      </c>
      <c r="C602" s="155"/>
      <c r="D602" s="155"/>
      <c r="E602" s="155"/>
      <c r="F602" s="108">
        <f>SUM(F595:F601)</f>
        <v>16992650</v>
      </c>
      <c r="G602" s="108">
        <f>SUM(G595:G601)</f>
        <v>23992650</v>
      </c>
      <c r="H602" s="108">
        <f>SUM(H595:H601)</f>
        <v>11118556.120000001</v>
      </c>
      <c r="I602" s="108">
        <f>SUM(I595:I601)</f>
        <v>-11118556.119999999</v>
      </c>
      <c r="J602" s="108">
        <f>SUM(J595:J601)</f>
        <v>0</v>
      </c>
      <c r="K602" s="107"/>
      <c r="N602" t="s">
        <v>3172</v>
      </c>
      <c r="R602">
        <v>23992650</v>
      </c>
      <c r="S602">
        <v>0</v>
      </c>
      <c r="T602">
        <v>11118556.120000001</v>
      </c>
      <c r="U602">
        <v>0</v>
      </c>
      <c r="V602">
        <v>11118556.120000001</v>
      </c>
    </row>
    <row r="603" spans="1:22" ht="15" thickTop="1" x14ac:dyDescent="0.2">
      <c r="A603" s="99"/>
      <c r="B603" s="103"/>
      <c r="C603" s="104"/>
      <c r="D603" s="104"/>
      <c r="E603" s="104"/>
      <c r="F603" s="105"/>
      <c r="G603" s="105"/>
      <c r="H603" s="105"/>
      <c r="I603" s="105"/>
      <c r="J603" s="106"/>
      <c r="K603" s="107"/>
    </row>
    <row r="604" spans="1:22" x14ac:dyDescent="0.2">
      <c r="A604" s="99" t="s">
        <v>2053</v>
      </c>
      <c r="B604" s="103" t="s">
        <v>432</v>
      </c>
      <c r="C604" s="104" t="s">
        <v>51</v>
      </c>
      <c r="D604" s="104" t="s">
        <v>468</v>
      </c>
      <c r="E604" s="104" t="s">
        <v>2054</v>
      </c>
      <c r="F604" s="105">
        <f>VLOOKUP(A604,'Original vs Adjsuted Budget'!$B$2:$H$1100,7,FALSE)</f>
        <v>0</v>
      </c>
      <c r="G604" s="105">
        <f>VLOOKUP($A604,'[14]2014 TB'!$A$1:$H$1482,4,FALSE)</f>
        <v>0</v>
      </c>
      <c r="H604" s="105">
        <f>VLOOKUP($A604,'[14]2014 TB'!$A$1:$H$1482,5,FALSE)</f>
        <v>0</v>
      </c>
      <c r="I604" s="105">
        <f>VLOOKUP($A604,'[14]2014 TB'!$A$1:$H$1482,6,FALSE)</f>
        <v>0</v>
      </c>
      <c r="J604" s="106">
        <f t="shared" ref="J604" si="34">H604+I604</f>
        <v>0</v>
      </c>
      <c r="K604" s="107"/>
      <c r="M604" t="s">
        <v>2053</v>
      </c>
      <c r="N604" t="s">
        <v>432</v>
      </c>
      <c r="O604" t="s">
        <v>51</v>
      </c>
      <c r="P604" t="s">
        <v>468</v>
      </c>
      <c r="Q604" t="s">
        <v>2054</v>
      </c>
      <c r="R604">
        <v>0</v>
      </c>
      <c r="S604">
        <v>0</v>
      </c>
      <c r="T604">
        <v>0</v>
      </c>
      <c r="U604">
        <v>0</v>
      </c>
      <c r="V604">
        <v>0</v>
      </c>
    </row>
    <row r="605" spans="1:22" ht="15" thickBot="1" x14ac:dyDescent="0.25">
      <c r="A605" s="99"/>
      <c r="B605" s="154" t="s">
        <v>3173</v>
      </c>
      <c r="C605" s="155"/>
      <c r="D605" s="155"/>
      <c r="E605" s="155"/>
      <c r="F605" s="108">
        <f>F604</f>
        <v>0</v>
      </c>
      <c r="G605" s="108">
        <f>G604</f>
        <v>0</v>
      </c>
      <c r="H605" s="108">
        <f>H604</f>
        <v>0</v>
      </c>
      <c r="I605" s="108">
        <f>I604</f>
        <v>0</v>
      </c>
      <c r="J605" s="108">
        <f>J604</f>
        <v>0</v>
      </c>
      <c r="K605" s="107"/>
      <c r="N605" t="s">
        <v>3173</v>
      </c>
      <c r="R605">
        <v>0</v>
      </c>
      <c r="S605">
        <v>0</v>
      </c>
      <c r="T605">
        <v>0</v>
      </c>
      <c r="U605">
        <v>0</v>
      </c>
      <c r="V605">
        <v>0</v>
      </c>
    </row>
    <row r="606" spans="1:22" ht="15" thickTop="1" x14ac:dyDescent="0.2">
      <c r="A606" s="99"/>
      <c r="B606" s="103"/>
      <c r="C606" s="104"/>
      <c r="D606" s="104"/>
      <c r="E606" s="104"/>
      <c r="F606" s="105"/>
      <c r="G606" s="105"/>
      <c r="H606" s="105"/>
      <c r="I606" s="105"/>
      <c r="J606" s="104"/>
      <c r="K606" s="107"/>
    </row>
    <row r="607" spans="1:22" x14ac:dyDescent="0.2">
      <c r="A607" s="99" t="s">
        <v>1413</v>
      </c>
      <c r="B607" s="103" t="s">
        <v>459</v>
      </c>
      <c r="C607" s="104" t="s">
        <v>53</v>
      </c>
      <c r="D607" s="104" t="s">
        <v>2895</v>
      </c>
      <c r="E607" s="104" t="s">
        <v>264</v>
      </c>
      <c r="F607" s="105">
        <f>VLOOKUP(A607,'Original vs Adjsuted Budget'!$B$2:$H$1100,7,FALSE)</f>
        <v>2000000</v>
      </c>
      <c r="G607" s="105">
        <v>1300000</v>
      </c>
      <c r="H607" s="105">
        <f>VLOOKUP($A607,'[14]2014 TB'!$A$1:$H$1482,5,FALSE)</f>
        <v>1609603.55</v>
      </c>
      <c r="I607" s="105">
        <f>VLOOKUP($A607,'[14]2014 TB'!$A$1:$H$1482,6,FALSE)</f>
        <v>-1609603.55</v>
      </c>
      <c r="J607" s="106">
        <f t="shared" ref="J607" si="35">H607+I607</f>
        <v>0</v>
      </c>
      <c r="K607" s="107"/>
      <c r="M607" t="s">
        <v>1413</v>
      </c>
      <c r="N607" t="s">
        <v>459</v>
      </c>
      <c r="O607" t="s">
        <v>53</v>
      </c>
      <c r="P607" t="s">
        <v>2895</v>
      </c>
      <c r="Q607" t="s">
        <v>264</v>
      </c>
      <c r="R607">
        <v>1300000</v>
      </c>
      <c r="S607">
        <v>0</v>
      </c>
      <c r="T607">
        <v>1609603.55</v>
      </c>
      <c r="U607">
        <v>-438.6</v>
      </c>
      <c r="V607">
        <v>1609164.95</v>
      </c>
    </row>
    <row r="608" spans="1:22" ht="15" thickBot="1" x14ac:dyDescent="0.25">
      <c r="A608" s="99"/>
      <c r="B608" s="154" t="s">
        <v>3174</v>
      </c>
      <c r="C608" s="155"/>
      <c r="D608" s="155"/>
      <c r="E608" s="155"/>
      <c r="F608" s="108">
        <f>F607</f>
        <v>2000000</v>
      </c>
      <c r="G608" s="108">
        <f>G607</f>
        <v>1300000</v>
      </c>
      <c r="H608" s="108">
        <f>H607</f>
        <v>1609603.55</v>
      </c>
      <c r="I608" s="108">
        <f>I607</f>
        <v>-1609603.55</v>
      </c>
      <c r="J608" s="108">
        <f>J607</f>
        <v>0</v>
      </c>
      <c r="K608" s="107"/>
      <c r="N608" t="s">
        <v>3174</v>
      </c>
      <c r="R608">
        <v>1300000</v>
      </c>
      <c r="S608">
        <v>0</v>
      </c>
      <c r="T608">
        <v>1609603.55</v>
      </c>
      <c r="U608">
        <v>-438.6</v>
      </c>
      <c r="V608">
        <v>1609164.95</v>
      </c>
    </row>
    <row r="609" spans="1:22" ht="15" thickTop="1" x14ac:dyDescent="0.2">
      <c r="A609" s="99"/>
      <c r="B609" s="103"/>
      <c r="C609" s="104"/>
      <c r="D609" s="104"/>
      <c r="E609" s="104"/>
      <c r="F609" s="105"/>
      <c r="G609" s="105"/>
      <c r="H609" s="105"/>
      <c r="I609" s="105"/>
      <c r="J609" s="106"/>
      <c r="K609" s="107"/>
    </row>
    <row r="610" spans="1:22" x14ac:dyDescent="0.2">
      <c r="A610" s="99" t="s">
        <v>2496</v>
      </c>
      <c r="B610" s="103" t="s">
        <v>463</v>
      </c>
      <c r="C610" s="104" t="s">
        <v>54</v>
      </c>
      <c r="D610" s="104" t="s">
        <v>2895</v>
      </c>
      <c r="E610" s="104" t="s">
        <v>265</v>
      </c>
      <c r="F610" s="105">
        <f>VLOOKUP(A610,'Original vs Adjsuted Budget'!$B$2:$H$1100,7,FALSE)</f>
        <v>69000</v>
      </c>
      <c r="G610" s="105">
        <f>VLOOKUP($A610,'[14]2014 TB'!$A$1:$H$1482,4,FALSE)</f>
        <v>0</v>
      </c>
      <c r="H610" s="105">
        <f>VLOOKUP($A610,'[14]2014 TB'!$A$1:$H$1482,5,FALSE)</f>
        <v>0</v>
      </c>
      <c r="I610" s="105">
        <f>VLOOKUP($A610,'[14]2014 TB'!$A$1:$H$1482,6,FALSE)</f>
        <v>0</v>
      </c>
      <c r="J610" s="106">
        <f t="shared" ref="J610" si="36">H610+I610</f>
        <v>0</v>
      </c>
      <c r="K610" s="107"/>
      <c r="M610" t="s">
        <v>2496</v>
      </c>
      <c r="N610" t="s">
        <v>463</v>
      </c>
      <c r="O610" t="s">
        <v>54</v>
      </c>
      <c r="P610" t="s">
        <v>2895</v>
      </c>
      <c r="Q610" t="s">
        <v>265</v>
      </c>
      <c r="R610">
        <v>0</v>
      </c>
      <c r="S610">
        <v>0</v>
      </c>
      <c r="T610">
        <v>0</v>
      </c>
      <c r="U610">
        <v>0</v>
      </c>
      <c r="V610">
        <v>0</v>
      </c>
    </row>
    <row r="611" spans="1:22" ht="15" thickBot="1" x14ac:dyDescent="0.25">
      <c r="A611" s="99"/>
      <c r="B611" s="154" t="s">
        <v>3175</v>
      </c>
      <c r="C611" s="155"/>
      <c r="D611" s="155"/>
      <c r="E611" s="155"/>
      <c r="F611" s="108">
        <f>F610</f>
        <v>69000</v>
      </c>
      <c r="G611" s="108">
        <f>G610</f>
        <v>0</v>
      </c>
      <c r="H611" s="108">
        <f>H610</f>
        <v>0</v>
      </c>
      <c r="I611" s="108">
        <f>I610</f>
        <v>0</v>
      </c>
      <c r="J611" s="108">
        <f>J610</f>
        <v>0</v>
      </c>
      <c r="K611" s="107"/>
      <c r="N611" t="s">
        <v>3175</v>
      </c>
      <c r="R611">
        <v>0</v>
      </c>
      <c r="S611">
        <v>0</v>
      </c>
      <c r="T611">
        <v>0</v>
      </c>
      <c r="U611">
        <v>0</v>
      </c>
      <c r="V611">
        <v>0</v>
      </c>
    </row>
    <row r="612" spans="1:22" ht="15" thickTop="1" x14ac:dyDescent="0.2">
      <c r="A612" s="99"/>
      <c r="B612" s="103"/>
      <c r="C612" s="104"/>
      <c r="D612" s="104"/>
      <c r="E612" s="104"/>
      <c r="F612" s="105"/>
      <c r="G612" s="105"/>
      <c r="H612" s="105"/>
      <c r="I612" s="105"/>
      <c r="J612" s="106"/>
      <c r="K612" s="107"/>
    </row>
    <row r="613" spans="1:22" x14ac:dyDescent="0.2">
      <c r="A613" s="99" t="s">
        <v>929</v>
      </c>
      <c r="B613" s="103" t="s">
        <v>218</v>
      </c>
      <c r="C613" s="104" t="s">
        <v>55</v>
      </c>
      <c r="D613" s="104" t="s">
        <v>476</v>
      </c>
      <c r="E613" s="104" t="s">
        <v>266</v>
      </c>
      <c r="F613" s="105">
        <f>VLOOKUP(A613,'Original vs Adjsuted Budget'!$B$2:$H$1100,7,FALSE)</f>
        <v>1650000</v>
      </c>
      <c r="G613" s="105">
        <v>1650000</v>
      </c>
      <c r="H613" s="105">
        <f>VLOOKUP($A613,'[14]2014 TB'!$A$1:$H$1482,5,FALSE)</f>
        <v>2963177.91</v>
      </c>
      <c r="I613" s="105">
        <f>VLOOKUP($A613,'[14]2014 TB'!$A$1:$H$1482,6,FALSE)</f>
        <v>-2963177.91</v>
      </c>
      <c r="J613" s="106">
        <f t="shared" ref="J613:J615" si="37">H613+I613</f>
        <v>0</v>
      </c>
      <c r="K613" s="107"/>
      <c r="M613" t="s">
        <v>929</v>
      </c>
      <c r="N613" t="s">
        <v>218</v>
      </c>
      <c r="O613" t="s">
        <v>55</v>
      </c>
      <c r="P613" t="s">
        <v>476</v>
      </c>
      <c r="Q613" t="s">
        <v>266</v>
      </c>
      <c r="R613">
        <v>1650000</v>
      </c>
      <c r="S613">
        <v>0</v>
      </c>
      <c r="T613">
        <v>2963177.91</v>
      </c>
      <c r="U613">
        <v>0</v>
      </c>
      <c r="V613">
        <v>2963177.91</v>
      </c>
    </row>
    <row r="614" spans="1:22" x14ac:dyDescent="0.2">
      <c r="A614" s="99" t="s">
        <v>1886</v>
      </c>
      <c r="B614" s="103" t="s">
        <v>218</v>
      </c>
      <c r="C614" s="104" t="s">
        <v>63</v>
      </c>
      <c r="D614" s="104" t="s">
        <v>476</v>
      </c>
      <c r="E614" s="104" t="s">
        <v>2930</v>
      </c>
      <c r="F614" s="105">
        <f>VLOOKUP(A614,'Original vs Adjsuted Budget'!$B$2:$H$1100,7,FALSE)</f>
        <v>0</v>
      </c>
      <c r="G614" s="105">
        <f>VLOOKUP($A614,'[14]2014 TB'!$A$1:$H$1482,4,FALSE)</f>
        <v>0</v>
      </c>
      <c r="H614" s="105">
        <f>VLOOKUP($A614,'[14]2014 TB'!$A$1:$H$1482,5,FALSE)</f>
        <v>0</v>
      </c>
      <c r="I614" s="105">
        <f>VLOOKUP($A614,'[14]2014 TB'!$A$1:$H$1482,6,FALSE)</f>
        <v>0</v>
      </c>
      <c r="J614" s="106">
        <f t="shared" si="37"/>
        <v>0</v>
      </c>
      <c r="K614" s="107"/>
      <c r="M614" t="s">
        <v>1886</v>
      </c>
      <c r="N614" t="s">
        <v>218</v>
      </c>
      <c r="O614" t="s">
        <v>63</v>
      </c>
      <c r="P614" t="s">
        <v>476</v>
      </c>
      <c r="Q614" t="s">
        <v>2930</v>
      </c>
      <c r="R614">
        <v>0</v>
      </c>
      <c r="S614">
        <v>0</v>
      </c>
      <c r="T614">
        <v>0</v>
      </c>
      <c r="U614">
        <v>0</v>
      </c>
      <c r="V614">
        <v>0</v>
      </c>
    </row>
    <row r="615" spans="1:22" x14ac:dyDescent="0.2">
      <c r="A615" s="99" t="s">
        <v>2093</v>
      </c>
      <c r="B615" s="103" t="s">
        <v>434</v>
      </c>
      <c r="C615" s="104" t="s">
        <v>63</v>
      </c>
      <c r="D615" s="104" t="s">
        <v>2895</v>
      </c>
      <c r="E615" s="104" t="s">
        <v>274</v>
      </c>
      <c r="F615" s="105">
        <f>VLOOKUP(A615,'Original vs Adjsuted Budget'!$B$2:$H$1100,7,FALSE)</f>
        <v>0</v>
      </c>
      <c r="G615" s="105">
        <f>VLOOKUP($A615,'[14]2014 TB'!$A$1:$H$1482,4,FALSE)</f>
        <v>0</v>
      </c>
      <c r="H615" s="105">
        <f>VLOOKUP($A615,'[14]2014 TB'!$A$1:$H$1482,5,FALSE)</f>
        <v>0</v>
      </c>
      <c r="I615" s="105">
        <f>VLOOKUP($A615,'[14]2014 TB'!$A$1:$H$1482,6,FALSE)</f>
        <v>0</v>
      </c>
      <c r="J615" s="106">
        <f t="shared" si="37"/>
        <v>0</v>
      </c>
      <c r="K615" s="107"/>
      <c r="M615" t="s">
        <v>2093</v>
      </c>
      <c r="N615" t="s">
        <v>434</v>
      </c>
      <c r="O615" t="s">
        <v>63</v>
      </c>
      <c r="P615" t="s">
        <v>2895</v>
      </c>
      <c r="Q615" t="s">
        <v>274</v>
      </c>
      <c r="R615">
        <v>0</v>
      </c>
      <c r="S615">
        <v>0</v>
      </c>
      <c r="T615">
        <v>0</v>
      </c>
      <c r="U615">
        <v>0</v>
      </c>
      <c r="V615">
        <v>0</v>
      </c>
    </row>
    <row r="616" spans="1:22" ht="15" thickBot="1" x14ac:dyDescent="0.25">
      <c r="A616" s="99"/>
      <c r="B616" s="154" t="s">
        <v>3176</v>
      </c>
      <c r="C616" s="155"/>
      <c r="D616" s="155"/>
      <c r="E616" s="155"/>
      <c r="F616" s="108">
        <f>SUM(F613:F615)</f>
        <v>1650000</v>
      </c>
      <c r="G616" s="108">
        <f>SUM(G613:G615)</f>
        <v>1650000</v>
      </c>
      <c r="H616" s="108">
        <f>SUM(H613:H615)</f>
        <v>2963177.91</v>
      </c>
      <c r="I616" s="108">
        <f>SUM(I613:I615)</f>
        <v>-2963177.91</v>
      </c>
      <c r="J616" s="108">
        <f>SUM(J613:J615)</f>
        <v>0</v>
      </c>
      <c r="K616" s="107"/>
      <c r="N616" t="s">
        <v>3176</v>
      </c>
      <c r="R616">
        <v>1650000</v>
      </c>
      <c r="S616">
        <v>0</v>
      </c>
      <c r="T616">
        <v>2963177.91</v>
      </c>
      <c r="U616">
        <v>0</v>
      </c>
      <c r="V616">
        <v>2963177.91</v>
      </c>
    </row>
    <row r="617" spans="1:22" ht="15" thickTop="1" x14ac:dyDescent="0.2">
      <c r="A617" s="99"/>
      <c r="B617" s="103"/>
      <c r="C617" s="104"/>
      <c r="D617" s="104"/>
      <c r="E617" s="104"/>
      <c r="F617" s="105"/>
      <c r="G617" s="105"/>
      <c r="H617" s="105"/>
      <c r="I617" s="105"/>
      <c r="J617" s="106"/>
      <c r="K617" s="107"/>
    </row>
    <row r="618" spans="1:22" x14ac:dyDescent="0.2">
      <c r="A618" s="99" t="s">
        <v>1071</v>
      </c>
      <c r="B618" s="103" t="s">
        <v>432</v>
      </c>
      <c r="C618" s="104" t="s">
        <v>56</v>
      </c>
      <c r="D618" s="104" t="s">
        <v>472</v>
      </c>
      <c r="E618" s="104" t="s">
        <v>1650</v>
      </c>
      <c r="F618" s="105">
        <f>VLOOKUP(A618,'Original vs Adjsuted Budget'!$B$2:$H$1100,7,FALSE)</f>
        <v>890000</v>
      </c>
      <c r="G618" s="105">
        <f>R618</f>
        <v>890000</v>
      </c>
      <c r="H618" s="105">
        <f>VLOOKUP($A618,'[14]2014 TB'!$A$1:$H$1482,5,FALSE)</f>
        <v>200000</v>
      </c>
      <c r="I618" s="105">
        <f>VLOOKUP($A618,'[14]2014 TB'!$A$1:$H$1482,6,FALSE)</f>
        <v>-200000</v>
      </c>
      <c r="J618" s="106">
        <f t="shared" ref="J618:J619" si="38">H618+I618</f>
        <v>0</v>
      </c>
      <c r="K618" s="107"/>
      <c r="M618" t="s">
        <v>1071</v>
      </c>
      <c r="N618" t="s">
        <v>432</v>
      </c>
      <c r="O618" t="s">
        <v>56</v>
      </c>
      <c r="P618" t="s">
        <v>472</v>
      </c>
      <c r="Q618" t="s">
        <v>1650</v>
      </c>
      <c r="R618">
        <v>890000</v>
      </c>
      <c r="S618">
        <v>0</v>
      </c>
      <c r="T618">
        <v>200000</v>
      </c>
      <c r="U618">
        <v>0</v>
      </c>
      <c r="V618">
        <v>200000</v>
      </c>
    </row>
    <row r="619" spans="1:22" x14ac:dyDescent="0.2">
      <c r="A619" s="99" t="s">
        <v>2075</v>
      </c>
      <c r="B619" s="103" t="s">
        <v>432</v>
      </c>
      <c r="C619" s="104" t="s">
        <v>116</v>
      </c>
      <c r="D619" s="104" t="s">
        <v>472</v>
      </c>
      <c r="E619" s="104" t="s">
        <v>2076</v>
      </c>
      <c r="F619" s="105">
        <f>VLOOKUP(A619,'Original vs Adjsuted Budget'!$B$2:$H$1100,7,FALSE)</f>
        <v>0</v>
      </c>
      <c r="G619" s="105">
        <f>VLOOKUP($A619,'[14]2014 TB'!$A$1:$H$1482,4,FALSE)</f>
        <v>0</v>
      </c>
      <c r="H619" s="105">
        <f>VLOOKUP($A619,'[14]2014 TB'!$A$1:$H$1482,5,FALSE)</f>
        <v>0</v>
      </c>
      <c r="I619" s="105">
        <f>VLOOKUP($A619,'[14]2014 TB'!$A$1:$H$1482,6,FALSE)</f>
        <v>0</v>
      </c>
      <c r="J619" s="106">
        <f t="shared" si="38"/>
        <v>0</v>
      </c>
      <c r="K619" s="107"/>
      <c r="M619" t="s">
        <v>2075</v>
      </c>
      <c r="N619" t="s">
        <v>432</v>
      </c>
      <c r="O619" t="s">
        <v>116</v>
      </c>
      <c r="P619" t="s">
        <v>472</v>
      </c>
      <c r="Q619" t="s">
        <v>2076</v>
      </c>
      <c r="R619">
        <v>0</v>
      </c>
      <c r="S619">
        <v>0</v>
      </c>
      <c r="T619">
        <v>0</v>
      </c>
      <c r="U619">
        <v>0</v>
      </c>
      <c r="V619">
        <v>0</v>
      </c>
    </row>
    <row r="620" spans="1:22" ht="15" thickBot="1" x14ac:dyDescent="0.25">
      <c r="A620" s="99"/>
      <c r="B620" s="154" t="s">
        <v>3177</v>
      </c>
      <c r="C620" s="155"/>
      <c r="D620" s="155"/>
      <c r="E620" s="155"/>
      <c r="F620" s="108">
        <f>SUM(F618:F619)</f>
        <v>890000</v>
      </c>
      <c r="G620" s="108">
        <f>SUM(G618:G619)</f>
        <v>890000</v>
      </c>
      <c r="H620" s="108">
        <f>SUM(H618:H619)</f>
        <v>200000</v>
      </c>
      <c r="I620" s="108">
        <f>SUM(I618:I619)</f>
        <v>-200000</v>
      </c>
      <c r="J620" s="108">
        <f>SUM(J618:J619)</f>
        <v>0</v>
      </c>
      <c r="K620" s="107"/>
      <c r="N620" t="s">
        <v>3177</v>
      </c>
      <c r="R620">
        <v>890000</v>
      </c>
      <c r="S620">
        <v>0</v>
      </c>
      <c r="T620">
        <v>200000</v>
      </c>
      <c r="U620">
        <v>0</v>
      </c>
      <c r="V620">
        <v>200000</v>
      </c>
    </row>
    <row r="621" spans="1:22" ht="15" thickTop="1" x14ac:dyDescent="0.2">
      <c r="A621" s="99"/>
      <c r="B621" s="103"/>
      <c r="C621" s="104"/>
      <c r="D621" s="104"/>
      <c r="E621" s="104"/>
      <c r="F621" s="105"/>
      <c r="G621" s="105"/>
      <c r="H621" s="105"/>
      <c r="I621" s="105"/>
      <c r="J621" s="106"/>
      <c r="K621" s="107"/>
    </row>
    <row r="622" spans="1:22" x14ac:dyDescent="0.2">
      <c r="A622" s="99" t="s">
        <v>2364</v>
      </c>
      <c r="B622" s="103" t="s">
        <v>8</v>
      </c>
      <c r="C622" s="104" t="s">
        <v>57</v>
      </c>
      <c r="D622" s="104" t="s">
        <v>2895</v>
      </c>
      <c r="E622" s="104" t="s">
        <v>501</v>
      </c>
      <c r="F622" s="105">
        <f>VLOOKUP(A622,'Original vs Adjsuted Budget'!$B$2:$H$1100,7,FALSE)</f>
        <v>0</v>
      </c>
      <c r="G622" s="105">
        <f>VLOOKUP($A622,'[14]2014 TB'!$A$1:$H$1482,4,FALSE)</f>
        <v>0</v>
      </c>
      <c r="H622" s="105">
        <f>VLOOKUP($A622,'[14]2014 TB'!$A$1:$H$1482,5,FALSE)</f>
        <v>0</v>
      </c>
      <c r="I622" s="105">
        <f>VLOOKUP($A622,'[14]2014 TB'!$A$1:$H$1482,6,FALSE)</f>
        <v>0</v>
      </c>
      <c r="J622" s="106">
        <f t="shared" ref="J622:J623" si="39">H622+I622</f>
        <v>0</v>
      </c>
      <c r="K622" s="107"/>
      <c r="M622" t="s">
        <v>2364</v>
      </c>
      <c r="N622" t="s">
        <v>8</v>
      </c>
      <c r="O622" t="s">
        <v>57</v>
      </c>
      <c r="P622" t="s">
        <v>2895</v>
      </c>
      <c r="Q622" t="s">
        <v>501</v>
      </c>
      <c r="R622">
        <v>0</v>
      </c>
      <c r="S622">
        <v>0</v>
      </c>
      <c r="T622">
        <v>0</v>
      </c>
      <c r="U622">
        <v>0</v>
      </c>
      <c r="V622">
        <v>0</v>
      </c>
    </row>
    <row r="623" spans="1:22" x14ac:dyDescent="0.2">
      <c r="A623" s="99" t="s">
        <v>1461</v>
      </c>
      <c r="B623" s="103" t="s">
        <v>461</v>
      </c>
      <c r="C623" s="104" t="s">
        <v>57</v>
      </c>
      <c r="D623" s="104" t="s">
        <v>2895</v>
      </c>
      <c r="E623" s="104" t="s">
        <v>501</v>
      </c>
      <c r="F623" s="105">
        <f>VLOOKUP(A623,'Original vs Adjsuted Budget'!$B$2:$H$1100,7,FALSE)</f>
        <v>20900000</v>
      </c>
      <c r="G623" s="105">
        <f>R623</f>
        <v>23000000</v>
      </c>
      <c r="H623" s="105">
        <f>VLOOKUP($A623,'[14]2014 TB'!$A$1:$H$1482,5,FALSE)</f>
        <v>2755418.05</v>
      </c>
      <c r="I623" s="105">
        <f>VLOOKUP($A623,'[14]2014 TB'!$A$1:$H$1482,6,FALSE)</f>
        <v>-2755418.05</v>
      </c>
      <c r="J623" s="106">
        <f t="shared" si="39"/>
        <v>0</v>
      </c>
      <c r="K623" s="107"/>
      <c r="M623" t="s">
        <v>1461</v>
      </c>
      <c r="N623" t="s">
        <v>461</v>
      </c>
      <c r="O623" t="s">
        <v>57</v>
      </c>
      <c r="P623" t="s">
        <v>2895</v>
      </c>
      <c r="Q623" t="s">
        <v>501</v>
      </c>
      <c r="R623">
        <v>23000000</v>
      </c>
      <c r="S623">
        <v>0</v>
      </c>
      <c r="T623">
        <v>2755418.05</v>
      </c>
      <c r="U623">
        <v>-3772531.33</v>
      </c>
      <c r="V623">
        <v>-1017113.2800000003</v>
      </c>
    </row>
    <row r="624" spans="1:22" ht="15" thickBot="1" x14ac:dyDescent="0.25">
      <c r="A624" s="99"/>
      <c r="B624" s="154" t="s">
        <v>3178</v>
      </c>
      <c r="C624" s="155"/>
      <c r="D624" s="155"/>
      <c r="E624" s="155"/>
      <c r="F624" s="108">
        <f>SUM(F622:F623)</f>
        <v>20900000</v>
      </c>
      <c r="G624" s="108">
        <f>SUM(G622:G623)</f>
        <v>23000000</v>
      </c>
      <c r="H624" s="108">
        <f>SUM(H622:H623)</f>
        <v>2755418.05</v>
      </c>
      <c r="I624" s="108">
        <f>SUM(I622:I623)</f>
        <v>-2755418.05</v>
      </c>
      <c r="J624" s="108">
        <f>SUM(J622:J623)</f>
        <v>0</v>
      </c>
      <c r="K624" s="107"/>
      <c r="N624" t="s">
        <v>3178</v>
      </c>
      <c r="R624">
        <v>23000000</v>
      </c>
      <c r="S624">
        <v>0</v>
      </c>
      <c r="T624">
        <v>2755418.05</v>
      </c>
      <c r="U624">
        <v>-3772531.33</v>
      </c>
      <c r="V624">
        <v>-1017113.2800000003</v>
      </c>
    </row>
    <row r="625" spans="1:22" ht="15" thickTop="1" x14ac:dyDescent="0.2">
      <c r="A625" s="99"/>
      <c r="B625" s="103"/>
      <c r="C625" s="104"/>
      <c r="D625" s="104"/>
      <c r="E625" s="104"/>
      <c r="F625" s="105"/>
      <c r="G625" s="105"/>
      <c r="H625" s="105"/>
      <c r="I625" s="105"/>
      <c r="J625" s="106"/>
      <c r="K625" s="107"/>
    </row>
    <row r="626" spans="1:22" x14ac:dyDescent="0.2">
      <c r="A626" s="99" t="s">
        <v>2428</v>
      </c>
      <c r="B626" s="103" t="s">
        <v>459</v>
      </c>
      <c r="C626" s="104" t="s">
        <v>58</v>
      </c>
      <c r="D626" s="104" t="s">
        <v>2895</v>
      </c>
      <c r="E626" s="104" t="s">
        <v>2429</v>
      </c>
      <c r="F626" s="105">
        <f>VLOOKUP(A626,'Original vs Adjsuted Budget'!$B$2:$H$1100,7,FALSE)</f>
        <v>0</v>
      </c>
      <c r="G626" s="105">
        <f>VLOOKUP($A626,'[14]2014 TB'!$A$1:$H$1482,4,FALSE)</f>
        <v>0</v>
      </c>
      <c r="H626" s="105">
        <f>VLOOKUP($A626,'[14]2014 TB'!$A$1:$H$1482,5,FALSE)</f>
        <v>0</v>
      </c>
      <c r="I626" s="105">
        <f>VLOOKUP($A626,'[14]2014 TB'!$A$1:$H$1482,6,FALSE)</f>
        <v>0</v>
      </c>
      <c r="J626" s="106">
        <f t="shared" ref="J626" si="40">H626+I626</f>
        <v>0</v>
      </c>
      <c r="K626" s="107"/>
      <c r="M626" t="s">
        <v>2428</v>
      </c>
      <c r="N626" t="s">
        <v>459</v>
      </c>
      <c r="O626" t="s">
        <v>58</v>
      </c>
      <c r="P626" t="s">
        <v>2895</v>
      </c>
      <c r="Q626" t="s">
        <v>2429</v>
      </c>
      <c r="R626">
        <v>0</v>
      </c>
      <c r="S626">
        <v>0</v>
      </c>
      <c r="T626">
        <v>0</v>
      </c>
      <c r="U626">
        <v>0</v>
      </c>
      <c r="V626">
        <v>0</v>
      </c>
    </row>
    <row r="627" spans="1:22" ht="15" thickBot="1" x14ac:dyDescent="0.25">
      <c r="A627" s="99"/>
      <c r="B627" s="154" t="s">
        <v>3179</v>
      </c>
      <c r="C627" s="155"/>
      <c r="D627" s="155"/>
      <c r="E627" s="155"/>
      <c r="F627" s="108">
        <f>F626</f>
        <v>0</v>
      </c>
      <c r="G627" s="108">
        <f>G626</f>
        <v>0</v>
      </c>
      <c r="H627" s="108">
        <f>H626</f>
        <v>0</v>
      </c>
      <c r="I627" s="108">
        <f>I626</f>
        <v>0</v>
      </c>
      <c r="J627" s="108">
        <f>J626</f>
        <v>0</v>
      </c>
      <c r="K627" s="107"/>
      <c r="N627" t="s">
        <v>3179</v>
      </c>
      <c r="R627">
        <v>0</v>
      </c>
      <c r="S627">
        <v>0</v>
      </c>
      <c r="T627">
        <v>0</v>
      </c>
      <c r="U627">
        <v>0</v>
      </c>
      <c r="V627">
        <v>0</v>
      </c>
    </row>
    <row r="628" spans="1:22" ht="15" thickTop="1" x14ac:dyDescent="0.2">
      <c r="A628" s="99"/>
      <c r="B628" s="103"/>
      <c r="C628" s="104"/>
      <c r="D628" s="104"/>
      <c r="E628" s="104"/>
      <c r="F628" s="105"/>
      <c r="G628" s="105"/>
      <c r="H628" s="105"/>
      <c r="I628" s="105"/>
      <c r="J628" s="106"/>
      <c r="K628" s="107"/>
    </row>
    <row r="629" spans="1:22" x14ac:dyDescent="0.2">
      <c r="A629" s="99" t="s">
        <v>1463</v>
      </c>
      <c r="B629" s="103" t="s">
        <v>461</v>
      </c>
      <c r="C629" s="104" t="s">
        <v>832</v>
      </c>
      <c r="D629" s="104" t="s">
        <v>2895</v>
      </c>
      <c r="E629" s="104" t="s">
        <v>3034</v>
      </c>
      <c r="F629" s="105">
        <f>VLOOKUP(A629,'Original vs Adjsuted Budget'!$B$2:$H$1100,7,FALSE)</f>
        <v>1000000</v>
      </c>
      <c r="G629" s="105">
        <f>R629</f>
        <v>1000000</v>
      </c>
      <c r="H629" s="105">
        <f>VLOOKUP($A629,'[14]2014 TB'!$A$1:$H$1482,5,FALSE)</f>
        <v>0</v>
      </c>
      <c r="I629" s="105">
        <f>VLOOKUP($A629,'[14]2014 TB'!$A$1:$H$1482,6,FALSE)</f>
        <v>0</v>
      </c>
      <c r="J629" s="106">
        <f t="shared" ref="J629" si="41">H629+I629</f>
        <v>0</v>
      </c>
      <c r="K629" s="107"/>
      <c r="M629" t="s">
        <v>1463</v>
      </c>
      <c r="N629" t="s">
        <v>461</v>
      </c>
      <c r="O629" t="s">
        <v>832</v>
      </c>
      <c r="P629" t="s">
        <v>2895</v>
      </c>
      <c r="Q629" t="s">
        <v>3034</v>
      </c>
      <c r="R629">
        <v>1000000</v>
      </c>
      <c r="S629">
        <v>0</v>
      </c>
      <c r="T629">
        <v>0</v>
      </c>
      <c r="U629">
        <v>0</v>
      </c>
      <c r="V629">
        <v>0</v>
      </c>
    </row>
    <row r="630" spans="1:22" ht="15" thickBot="1" x14ac:dyDescent="0.25">
      <c r="A630" s="99"/>
      <c r="B630" s="154" t="s">
        <v>3180</v>
      </c>
      <c r="C630" s="155"/>
      <c r="D630" s="155"/>
      <c r="E630" s="155"/>
      <c r="F630" s="108">
        <f>F629</f>
        <v>1000000</v>
      </c>
      <c r="G630" s="108">
        <f>G629</f>
        <v>1000000</v>
      </c>
      <c r="H630" s="108">
        <f>H629</f>
        <v>0</v>
      </c>
      <c r="I630" s="108">
        <f>I629</f>
        <v>0</v>
      </c>
      <c r="J630" s="108">
        <f>J629</f>
        <v>0</v>
      </c>
      <c r="K630" s="107"/>
      <c r="N630" t="s">
        <v>3180</v>
      </c>
      <c r="R630">
        <v>1000000</v>
      </c>
      <c r="S630">
        <v>0</v>
      </c>
      <c r="T630">
        <v>0</v>
      </c>
      <c r="U630">
        <v>0</v>
      </c>
      <c r="V630">
        <v>0</v>
      </c>
    </row>
    <row r="631" spans="1:22" ht="15" thickTop="1" x14ac:dyDescent="0.2">
      <c r="A631" s="99"/>
      <c r="B631" s="103"/>
      <c r="C631" s="104"/>
      <c r="D631" s="104"/>
      <c r="E631" s="104"/>
      <c r="F631" s="105"/>
      <c r="G631" s="105"/>
      <c r="H631" s="105"/>
      <c r="I631" s="105"/>
      <c r="J631" s="106"/>
      <c r="K631" s="107"/>
    </row>
    <row r="632" spans="1:22" x14ac:dyDescent="0.2">
      <c r="A632" s="99" t="s">
        <v>2483</v>
      </c>
      <c r="B632" s="103" t="s">
        <v>461</v>
      </c>
      <c r="C632" s="111" t="s">
        <v>151</v>
      </c>
      <c r="D632" s="111" t="s">
        <v>2895</v>
      </c>
      <c r="E632" s="111" t="s">
        <v>674</v>
      </c>
      <c r="F632" s="105">
        <f>VLOOKUP(A632,'Original vs Adjsuted Budget'!$B$2:$H$1100,7,FALSE)</f>
        <v>0</v>
      </c>
      <c r="G632" s="105">
        <f>VLOOKUP($A632,'[14]2014 TB'!$A$1:$H$1482,4,FALSE)</f>
        <v>0</v>
      </c>
      <c r="H632" s="105">
        <f>VLOOKUP($A632,'[14]2014 TB'!$A$1:$H$1482,5,FALSE)</f>
        <v>0</v>
      </c>
      <c r="I632" s="105">
        <f>VLOOKUP($A632,'[14]2014 TB'!$A$1:$H$1482,6,FALSE)</f>
        <v>0</v>
      </c>
      <c r="J632" s="106">
        <f t="shared" ref="J632" si="42">H632+I632</f>
        <v>0</v>
      </c>
      <c r="K632" s="107"/>
      <c r="M632" t="s">
        <v>2483</v>
      </c>
      <c r="N632" t="s">
        <v>461</v>
      </c>
      <c r="O632" t="s">
        <v>151</v>
      </c>
      <c r="P632" t="s">
        <v>2895</v>
      </c>
      <c r="Q632" t="s">
        <v>674</v>
      </c>
      <c r="R632">
        <v>0</v>
      </c>
      <c r="S632">
        <v>0</v>
      </c>
      <c r="T632">
        <v>0</v>
      </c>
      <c r="U632">
        <v>0</v>
      </c>
      <c r="V632">
        <v>0</v>
      </c>
    </row>
    <row r="633" spans="1:22" ht="15" thickBot="1" x14ac:dyDescent="0.25">
      <c r="A633" s="99"/>
      <c r="B633" s="154" t="s">
        <v>3181</v>
      </c>
      <c r="C633" s="155"/>
      <c r="D633" s="155"/>
      <c r="E633" s="155"/>
      <c r="F633" s="108">
        <f>F632</f>
        <v>0</v>
      </c>
      <c r="G633" s="108">
        <f>G632</f>
        <v>0</v>
      </c>
      <c r="H633" s="108">
        <f>H632</f>
        <v>0</v>
      </c>
      <c r="I633" s="108">
        <f>I632</f>
        <v>0</v>
      </c>
      <c r="J633" s="108">
        <f>J632</f>
        <v>0</v>
      </c>
      <c r="K633" s="107"/>
      <c r="N633" t="s">
        <v>3181</v>
      </c>
      <c r="R633">
        <v>0</v>
      </c>
      <c r="S633">
        <v>0</v>
      </c>
      <c r="T633">
        <v>0</v>
      </c>
      <c r="U633">
        <v>0</v>
      </c>
      <c r="V633">
        <v>0</v>
      </c>
    </row>
    <row r="634" spans="1:22" ht="15" thickTop="1" x14ac:dyDescent="0.2">
      <c r="A634" s="99"/>
      <c r="B634" s="103"/>
      <c r="C634" s="104"/>
      <c r="D634" s="104"/>
      <c r="E634" s="104"/>
      <c r="F634" s="105"/>
      <c r="G634" s="105"/>
      <c r="H634" s="105"/>
      <c r="I634" s="105"/>
      <c r="J634" s="106"/>
      <c r="K634" s="107"/>
    </row>
    <row r="635" spans="1:22" x14ac:dyDescent="0.2">
      <c r="A635" s="99"/>
      <c r="B635" s="161" t="s">
        <v>3182</v>
      </c>
      <c r="C635" s="162"/>
      <c r="D635" s="162"/>
      <c r="E635" s="162"/>
      <c r="F635" s="112">
        <f>SUM(F593,F602,F605,F608,F611,F616,F620,F624,F627,F630,F633)</f>
        <v>43501650</v>
      </c>
      <c r="G635" s="112">
        <f>SUM(G593,G602,G605,G608,G611,G616,G620,G624,G627,G630,G633)</f>
        <v>51832650</v>
      </c>
      <c r="H635" s="112">
        <f>SUM(H593,H602,H605,H608,H611,H616,H620,H624,H627,H630,H633)</f>
        <v>18646755.630000003</v>
      </c>
      <c r="I635" s="112">
        <f>SUM(I593,I602,I605,I608,I611,I616,I620,I624,I627,I630,I633)</f>
        <v>-18646755.629999999</v>
      </c>
      <c r="J635" s="112">
        <f>SUM(J593,J602,J605,J608,J611,J616,J620,J624,J627,J630,J633)</f>
        <v>0</v>
      </c>
      <c r="K635" s="113"/>
      <c r="N635" t="s">
        <v>3182</v>
      </c>
      <c r="R635">
        <v>51832650</v>
      </c>
      <c r="S635">
        <v>0</v>
      </c>
      <c r="T635">
        <v>18646755.630000003</v>
      </c>
      <c r="U635">
        <v>-3772969.93</v>
      </c>
      <c r="V635">
        <v>14873785.699999999</v>
      </c>
    </row>
    <row r="636" spans="1:22" x14ac:dyDescent="0.2">
      <c r="A636" s="99"/>
      <c r="B636" s="103"/>
      <c r="C636" s="104"/>
      <c r="D636" s="104"/>
      <c r="E636" s="104"/>
      <c r="F636" s="105"/>
      <c r="G636" s="105"/>
      <c r="H636" s="105"/>
      <c r="I636" s="105"/>
      <c r="J636" s="106"/>
      <c r="K636" s="107"/>
    </row>
    <row r="637" spans="1:22" x14ac:dyDescent="0.2">
      <c r="A637" s="99"/>
      <c r="B637" s="152" t="s">
        <v>3147</v>
      </c>
      <c r="C637" s="153"/>
      <c r="D637" s="153"/>
      <c r="E637" s="153"/>
      <c r="F637" s="105"/>
      <c r="G637" s="105"/>
      <c r="H637" s="105"/>
      <c r="I637" s="105"/>
      <c r="J637" s="106">
        <v>0</v>
      </c>
      <c r="K637" s="107"/>
      <c r="N637" t="s">
        <v>3147</v>
      </c>
      <c r="V637">
        <v>0</v>
      </c>
    </row>
    <row r="638" spans="1:22" x14ac:dyDescent="0.2">
      <c r="A638" s="99"/>
      <c r="B638" s="103"/>
      <c r="C638" s="104"/>
      <c r="D638" s="104"/>
      <c r="E638" s="104"/>
      <c r="F638" s="105"/>
      <c r="G638" s="105"/>
      <c r="H638" s="105"/>
      <c r="I638" s="105"/>
      <c r="J638" s="106"/>
      <c r="K638" s="107"/>
    </row>
    <row r="639" spans="1:22" ht="15" thickBot="1" x14ac:dyDescent="0.25">
      <c r="A639" s="99"/>
      <c r="B639" s="152" t="s">
        <v>3148</v>
      </c>
      <c r="C639" s="153"/>
      <c r="D639" s="153"/>
      <c r="E639" s="153"/>
      <c r="F639" s="105"/>
      <c r="G639" s="105"/>
      <c r="H639" s="105"/>
      <c r="I639" s="105"/>
      <c r="J639" s="108">
        <f>J635-J637</f>
        <v>0</v>
      </c>
      <c r="K639" s="107"/>
      <c r="N639" t="s">
        <v>3148</v>
      </c>
      <c r="V639">
        <v>14873785.699999999</v>
      </c>
    </row>
    <row r="640" spans="1:22" ht="15.75" thickTop="1" thickBot="1" x14ac:dyDescent="0.25">
      <c r="A640" s="99"/>
      <c r="B640" s="114"/>
      <c r="C640" s="115"/>
      <c r="D640" s="115"/>
      <c r="E640" s="115"/>
      <c r="F640" s="116"/>
      <c r="G640" s="116"/>
      <c r="H640" s="116"/>
      <c r="I640" s="116"/>
      <c r="J640" s="117"/>
      <c r="K640" s="118"/>
    </row>
    <row r="641" spans="1:22" ht="15" thickBot="1" x14ac:dyDescent="0.25">
      <c r="A641" s="99"/>
      <c r="B641" s="119"/>
      <c r="C641" s="74"/>
      <c r="D641" s="74"/>
      <c r="E641" s="74"/>
      <c r="F641" s="73"/>
      <c r="G641" s="73"/>
      <c r="H641" s="73"/>
      <c r="I641" s="73"/>
      <c r="J641" s="120"/>
      <c r="K641" s="119"/>
    </row>
    <row r="642" spans="1:22" x14ac:dyDescent="0.2">
      <c r="A642" s="99"/>
      <c r="B642" s="163" t="s">
        <v>3183</v>
      </c>
      <c r="C642" s="164"/>
      <c r="D642" s="164"/>
      <c r="E642" s="164"/>
      <c r="F642" s="164"/>
      <c r="G642" s="164"/>
      <c r="H642" s="164"/>
      <c r="I642" s="164"/>
      <c r="J642" s="164"/>
      <c r="K642" s="165"/>
      <c r="N642" t="s">
        <v>3183</v>
      </c>
    </row>
    <row r="643" spans="1:22" x14ac:dyDescent="0.2">
      <c r="A643" s="99"/>
      <c r="B643" s="159" t="s">
        <v>3119</v>
      </c>
      <c r="C643" s="160"/>
      <c r="D643" s="160"/>
      <c r="E643" s="100" t="s">
        <v>3120</v>
      </c>
      <c r="F643" s="101" t="s">
        <v>3121</v>
      </c>
      <c r="G643" s="101" t="s">
        <v>3122</v>
      </c>
      <c r="H643" s="101" t="s">
        <v>3123</v>
      </c>
      <c r="I643" s="101" t="s">
        <v>3124</v>
      </c>
      <c r="J643" s="101" t="s">
        <v>3125</v>
      </c>
      <c r="K643" s="107"/>
      <c r="N643" t="s">
        <v>3119</v>
      </c>
      <c r="Q643" t="s">
        <v>3120</v>
      </c>
      <c r="R643" t="s">
        <v>3121</v>
      </c>
      <c r="S643" t="s">
        <v>3122</v>
      </c>
      <c r="T643" t="s">
        <v>3123</v>
      </c>
      <c r="U643" t="s">
        <v>3124</v>
      </c>
      <c r="V643" t="s">
        <v>3125</v>
      </c>
    </row>
    <row r="644" spans="1:22" x14ac:dyDescent="0.2">
      <c r="A644" s="99" t="s">
        <v>976</v>
      </c>
      <c r="B644" s="103" t="s">
        <v>218</v>
      </c>
      <c r="C644" s="104" t="s">
        <v>211</v>
      </c>
      <c r="D644" s="104" t="s">
        <v>476</v>
      </c>
      <c r="E644" s="104" t="s">
        <v>2950</v>
      </c>
      <c r="F644" s="105">
        <f>VLOOKUP(A644,'Original vs Adjsuted Budget'!$B$2:$H$1100,7,FALSE)</f>
        <v>0</v>
      </c>
      <c r="G644" s="105">
        <f>R644</f>
        <v>-440</v>
      </c>
      <c r="H644" s="105">
        <f>VLOOKUP($A644,'[14]2014 TB'!$A$1:$H$1482,5,FALSE)</f>
        <v>0</v>
      </c>
      <c r="I644" s="105">
        <f>VLOOKUP($A644,'[14]2014 TB'!$A$1:$H$1482,6,FALSE)</f>
        <v>0</v>
      </c>
      <c r="J644" s="106">
        <f t="shared" ref="J644" si="43">H644+I644</f>
        <v>0</v>
      </c>
      <c r="K644" s="107"/>
      <c r="M644" t="s">
        <v>976</v>
      </c>
      <c r="N644" t="s">
        <v>218</v>
      </c>
      <c r="O644" t="s">
        <v>211</v>
      </c>
      <c r="P644" t="s">
        <v>476</v>
      </c>
      <c r="Q644" t="s">
        <v>2950</v>
      </c>
      <c r="R644">
        <v>-440</v>
      </c>
      <c r="S644">
        <v>0</v>
      </c>
      <c r="T644">
        <v>0</v>
      </c>
      <c r="U644">
        <v>0</v>
      </c>
      <c r="V644">
        <v>0</v>
      </c>
    </row>
    <row r="645" spans="1:22" ht="15" thickBot="1" x14ac:dyDescent="0.25">
      <c r="A645" s="126"/>
      <c r="B645" s="154" t="s">
        <v>3184</v>
      </c>
      <c r="C645" s="155"/>
      <c r="D645" s="155"/>
      <c r="E645" s="155"/>
      <c r="F645" s="108">
        <f>F644</f>
        <v>0</v>
      </c>
      <c r="G645" s="108">
        <f>G644</f>
        <v>-440</v>
      </c>
      <c r="H645" s="108">
        <f>H644</f>
        <v>0</v>
      </c>
      <c r="I645" s="108">
        <f>I644</f>
        <v>0</v>
      </c>
      <c r="J645" s="108">
        <f>J644</f>
        <v>0</v>
      </c>
      <c r="K645" s="107"/>
      <c r="N645" t="s">
        <v>3184</v>
      </c>
      <c r="R645">
        <v>-440</v>
      </c>
      <c r="S645">
        <v>0</v>
      </c>
      <c r="T645">
        <v>0</v>
      </c>
      <c r="U645">
        <v>0</v>
      </c>
      <c r="V645">
        <v>0</v>
      </c>
    </row>
    <row r="646" spans="1:22" ht="15" thickTop="1" x14ac:dyDescent="0.2">
      <c r="A646" s="99"/>
      <c r="B646" s="103"/>
      <c r="C646" s="104"/>
      <c r="D646" s="104"/>
      <c r="E646" s="104"/>
      <c r="F646" s="105"/>
      <c r="G646" s="105"/>
      <c r="H646" s="105"/>
      <c r="I646" s="105"/>
      <c r="J646" s="106"/>
      <c r="K646" s="107"/>
    </row>
    <row r="647" spans="1:22" x14ac:dyDescent="0.2">
      <c r="A647" s="99" t="s">
        <v>1963</v>
      </c>
      <c r="B647" s="103" t="s">
        <v>426</v>
      </c>
      <c r="C647" s="104" t="s">
        <v>71</v>
      </c>
      <c r="D647" s="104" t="s">
        <v>2895</v>
      </c>
      <c r="E647" s="104" t="s">
        <v>282</v>
      </c>
      <c r="F647" s="105">
        <f>VLOOKUP(A647,'Original vs Adjsuted Budget'!$B$2:$H$1100,7,FALSE)</f>
        <v>0</v>
      </c>
      <c r="G647" s="105">
        <f>R647</f>
        <v>0</v>
      </c>
      <c r="H647" s="105">
        <f>VLOOKUP($A647,'[14]2014 TB'!$A$1:$H$1482,5,FALSE)</f>
        <v>0</v>
      </c>
      <c r="I647" s="105">
        <f>VLOOKUP($A647,'[14]2014 TB'!$A$1:$H$1482,6,FALSE)</f>
        <v>0</v>
      </c>
      <c r="J647" s="106">
        <f t="shared" ref="J647:J652" si="44">H647+I647</f>
        <v>0</v>
      </c>
      <c r="K647" s="107"/>
      <c r="M647" t="s">
        <v>1963</v>
      </c>
      <c r="N647" t="s">
        <v>426</v>
      </c>
      <c r="O647" t="s">
        <v>71</v>
      </c>
      <c r="P647" t="s">
        <v>2895</v>
      </c>
      <c r="Q647" t="s">
        <v>282</v>
      </c>
      <c r="R647">
        <v>0</v>
      </c>
      <c r="S647">
        <v>0</v>
      </c>
      <c r="T647">
        <v>0</v>
      </c>
      <c r="U647">
        <v>0</v>
      </c>
      <c r="V647">
        <v>0</v>
      </c>
    </row>
    <row r="648" spans="1:22" x14ac:dyDescent="0.2">
      <c r="A648" s="99" t="s">
        <v>1073</v>
      </c>
      <c r="B648" s="103" t="s">
        <v>432</v>
      </c>
      <c r="C648" s="104" t="s">
        <v>71</v>
      </c>
      <c r="D648" s="104" t="s">
        <v>472</v>
      </c>
      <c r="E648" s="104" t="s">
        <v>1652</v>
      </c>
      <c r="F648" s="105">
        <f>VLOOKUP(A648,'Original vs Adjsuted Budget'!$B$2:$H$1100,7,FALSE)</f>
        <v>120000</v>
      </c>
      <c r="G648" s="105">
        <f t="shared" ref="G648:G652" si="45">R648</f>
        <v>273040</v>
      </c>
      <c r="H648" s="105">
        <f>VLOOKUP($A648,'[14]2014 TB'!$A$1:$H$1482,5,FALSE)</f>
        <v>63513.25</v>
      </c>
      <c r="I648" s="105">
        <f>VLOOKUP($A648,'[14]2014 TB'!$A$1:$H$1482,6,FALSE)</f>
        <v>0</v>
      </c>
      <c r="J648" s="106">
        <f t="shared" si="44"/>
        <v>63513.25</v>
      </c>
      <c r="K648" s="107"/>
      <c r="M648" t="s">
        <v>1073</v>
      </c>
      <c r="N648" t="s">
        <v>432</v>
      </c>
      <c r="O648" t="s">
        <v>71</v>
      </c>
      <c r="P648" t="s">
        <v>472</v>
      </c>
      <c r="Q648" t="s">
        <v>1652</v>
      </c>
      <c r="R648">
        <v>273040</v>
      </c>
      <c r="S648">
        <v>0</v>
      </c>
      <c r="T648">
        <v>63513.25</v>
      </c>
      <c r="U648">
        <v>0</v>
      </c>
      <c r="V648">
        <v>63513.25</v>
      </c>
    </row>
    <row r="649" spans="1:22" x14ac:dyDescent="0.2">
      <c r="A649" s="99" t="s">
        <v>2102</v>
      </c>
      <c r="B649" s="103" t="s">
        <v>434</v>
      </c>
      <c r="C649" s="104" t="s">
        <v>71</v>
      </c>
      <c r="D649" s="104" t="s">
        <v>2895</v>
      </c>
      <c r="E649" s="104" t="s">
        <v>282</v>
      </c>
      <c r="F649" s="105">
        <f>VLOOKUP(A649,'Original vs Adjsuted Budget'!$B$2:$H$1100,7,FALSE)</f>
        <v>0</v>
      </c>
      <c r="G649" s="105">
        <f t="shared" si="45"/>
        <v>0</v>
      </c>
      <c r="H649" s="105">
        <f>VLOOKUP($A649,'[14]2014 TB'!$A$1:$H$1482,5,FALSE)</f>
        <v>0</v>
      </c>
      <c r="I649" s="105">
        <f>VLOOKUP($A649,'[14]2014 TB'!$A$1:$H$1482,6,FALSE)</f>
        <v>0</v>
      </c>
      <c r="J649" s="106">
        <f t="shared" si="44"/>
        <v>0</v>
      </c>
      <c r="K649" s="107"/>
      <c r="M649" t="s">
        <v>2102</v>
      </c>
      <c r="N649" t="s">
        <v>434</v>
      </c>
      <c r="O649" t="s">
        <v>71</v>
      </c>
      <c r="P649" t="s">
        <v>2895</v>
      </c>
      <c r="Q649" t="s">
        <v>282</v>
      </c>
      <c r="R649">
        <v>0</v>
      </c>
      <c r="S649">
        <v>0</v>
      </c>
      <c r="T649">
        <v>0</v>
      </c>
      <c r="U649">
        <v>0</v>
      </c>
      <c r="V649">
        <v>0</v>
      </c>
    </row>
    <row r="650" spans="1:22" x14ac:dyDescent="0.2">
      <c r="A650" s="99" t="s">
        <v>2265</v>
      </c>
      <c r="B650" s="103" t="s">
        <v>450</v>
      </c>
      <c r="C650" s="104" t="s">
        <v>71</v>
      </c>
      <c r="D650" s="104" t="s">
        <v>2895</v>
      </c>
      <c r="E650" s="104" t="s">
        <v>282</v>
      </c>
      <c r="F650" s="105">
        <f>VLOOKUP(A650,'Original vs Adjsuted Budget'!$B$2:$H$1100,7,FALSE)</f>
        <v>0</v>
      </c>
      <c r="G650" s="105">
        <f t="shared" si="45"/>
        <v>0</v>
      </c>
      <c r="H650" s="105">
        <f>VLOOKUP($A650,'[14]2014 TB'!$A$1:$H$1482,5,FALSE)</f>
        <v>0</v>
      </c>
      <c r="I650" s="105">
        <f>VLOOKUP($A650,'[14]2014 TB'!$A$1:$H$1482,6,FALSE)</f>
        <v>0</v>
      </c>
      <c r="J650" s="106">
        <f t="shared" si="44"/>
        <v>0</v>
      </c>
      <c r="K650" s="107"/>
      <c r="M650" t="s">
        <v>2265</v>
      </c>
      <c r="N650" t="s">
        <v>450</v>
      </c>
      <c r="O650" t="s">
        <v>71</v>
      </c>
      <c r="P650" t="s">
        <v>2895</v>
      </c>
      <c r="Q650" t="s">
        <v>282</v>
      </c>
      <c r="R650">
        <v>0</v>
      </c>
      <c r="S650">
        <v>0</v>
      </c>
      <c r="T650">
        <v>0</v>
      </c>
      <c r="U650">
        <v>0</v>
      </c>
      <c r="V650">
        <v>0</v>
      </c>
    </row>
    <row r="651" spans="1:22" x14ac:dyDescent="0.2">
      <c r="A651" s="99" t="s">
        <v>2302</v>
      </c>
      <c r="B651" s="103" t="s">
        <v>452</v>
      </c>
      <c r="C651" s="104" t="s">
        <v>71</v>
      </c>
      <c r="D651" s="104" t="s">
        <v>490</v>
      </c>
      <c r="E651" s="104" t="s">
        <v>3014</v>
      </c>
      <c r="F651" s="105">
        <f>VLOOKUP(A651,'Original vs Adjsuted Budget'!$B$2:$H$1100,7,FALSE)</f>
        <v>0</v>
      </c>
      <c r="G651" s="105">
        <f t="shared" si="45"/>
        <v>0</v>
      </c>
      <c r="H651" s="105">
        <f>VLOOKUP($A651,'[14]2014 TB'!$A$1:$H$1482,5,FALSE)</f>
        <v>0</v>
      </c>
      <c r="I651" s="105">
        <f>VLOOKUP($A651,'[14]2014 TB'!$A$1:$H$1482,6,FALSE)</f>
        <v>0</v>
      </c>
      <c r="J651" s="106">
        <f t="shared" si="44"/>
        <v>0</v>
      </c>
      <c r="K651" s="107"/>
      <c r="M651" t="s">
        <v>2302</v>
      </c>
      <c r="N651" t="s">
        <v>452</v>
      </c>
      <c r="O651" t="s">
        <v>71</v>
      </c>
      <c r="P651" t="s">
        <v>490</v>
      </c>
      <c r="Q651" t="s">
        <v>3014</v>
      </c>
      <c r="R651">
        <v>0</v>
      </c>
      <c r="S651">
        <v>0</v>
      </c>
      <c r="T651">
        <v>0</v>
      </c>
      <c r="U651">
        <v>0</v>
      </c>
      <c r="V651">
        <v>0</v>
      </c>
    </row>
    <row r="652" spans="1:22" x14ac:dyDescent="0.2">
      <c r="A652" s="99" t="s">
        <v>2430</v>
      </c>
      <c r="B652" s="103" t="s">
        <v>459</v>
      </c>
      <c r="C652" s="104" t="s">
        <v>71</v>
      </c>
      <c r="D652" s="104" t="s">
        <v>2895</v>
      </c>
      <c r="E652" s="104" t="s">
        <v>282</v>
      </c>
      <c r="F652" s="105">
        <f>VLOOKUP(A652,'Original vs Adjsuted Budget'!$B$2:$H$1100,7,FALSE)</f>
        <v>0</v>
      </c>
      <c r="G652" s="105">
        <f t="shared" si="45"/>
        <v>0</v>
      </c>
      <c r="H652" s="105">
        <f>VLOOKUP($A652,'[14]2014 TB'!$A$1:$H$1482,5,FALSE)</f>
        <v>0</v>
      </c>
      <c r="I652" s="105">
        <f>VLOOKUP($A652,'[14]2014 TB'!$A$1:$H$1482,6,FALSE)</f>
        <v>0</v>
      </c>
      <c r="J652" s="106">
        <f t="shared" si="44"/>
        <v>0</v>
      </c>
      <c r="K652" s="107"/>
      <c r="M652" t="s">
        <v>2430</v>
      </c>
      <c r="N652" t="s">
        <v>459</v>
      </c>
      <c r="O652" t="s">
        <v>71</v>
      </c>
      <c r="P652" t="s">
        <v>2895</v>
      </c>
      <c r="Q652" t="s">
        <v>282</v>
      </c>
      <c r="R652">
        <v>0</v>
      </c>
      <c r="S652">
        <v>0</v>
      </c>
      <c r="T652">
        <v>0</v>
      </c>
      <c r="U652">
        <v>0</v>
      </c>
      <c r="V652">
        <v>0</v>
      </c>
    </row>
    <row r="653" spans="1:22" ht="15" thickBot="1" x14ac:dyDescent="0.25">
      <c r="A653" s="126"/>
      <c r="B653" s="154" t="s">
        <v>3185</v>
      </c>
      <c r="C653" s="155"/>
      <c r="D653" s="155"/>
      <c r="E653" s="155"/>
      <c r="F653" s="108">
        <f>SUM(F647:F652)</f>
        <v>120000</v>
      </c>
      <c r="G653" s="108">
        <f>SUM(G647:G652)</f>
        <v>273040</v>
      </c>
      <c r="H653" s="108">
        <f>SUM(H647:H652)</f>
        <v>63513.25</v>
      </c>
      <c r="I653" s="108">
        <f>SUM(I647:I652)</f>
        <v>0</v>
      </c>
      <c r="J653" s="108">
        <f>SUM(J647:J652)</f>
        <v>63513.25</v>
      </c>
      <c r="K653" s="107"/>
      <c r="N653" t="s">
        <v>3185</v>
      </c>
      <c r="R653">
        <v>273040</v>
      </c>
      <c r="S653">
        <v>0</v>
      </c>
      <c r="T653">
        <v>63513.25</v>
      </c>
      <c r="U653">
        <v>0</v>
      </c>
      <c r="V653">
        <v>63513.25</v>
      </c>
    </row>
    <row r="654" spans="1:22" ht="15" thickTop="1" x14ac:dyDescent="0.2">
      <c r="A654" s="99"/>
      <c r="B654" s="103"/>
      <c r="C654" s="104"/>
      <c r="D654" s="104"/>
      <c r="E654" s="104"/>
      <c r="F654" s="105"/>
      <c r="G654" s="105"/>
      <c r="H654" s="105"/>
      <c r="I654" s="105"/>
      <c r="J654" s="106"/>
      <c r="K654" s="107"/>
    </row>
    <row r="655" spans="1:22" x14ac:dyDescent="0.2">
      <c r="A655" s="99" t="s">
        <v>935</v>
      </c>
      <c r="B655" s="103" t="s">
        <v>218</v>
      </c>
      <c r="C655" s="104" t="s">
        <v>77</v>
      </c>
      <c r="D655" s="104" t="s">
        <v>476</v>
      </c>
      <c r="E655" s="104" t="s">
        <v>288</v>
      </c>
      <c r="F655" s="105">
        <f>VLOOKUP(A655,'Original vs Adjsuted Budget'!$B$2:$H$1100,7,FALSE)</f>
        <v>2000000</v>
      </c>
      <c r="G655" s="105">
        <f>R655</f>
        <v>1018730</v>
      </c>
      <c r="H655" s="105">
        <f>VLOOKUP($A655,'[14]2014 TB'!$A$1:$H$1482,5,FALSE)</f>
        <v>175438.6</v>
      </c>
      <c r="I655" s="105">
        <f>VLOOKUP($A655,'[14]2014 TB'!$A$1:$H$1482,6,FALSE)</f>
        <v>0</v>
      </c>
      <c r="J655" s="106">
        <f t="shared" ref="J655:J657" si="46">H655+I655</f>
        <v>175438.6</v>
      </c>
      <c r="K655" s="107"/>
      <c r="M655" t="s">
        <v>935</v>
      </c>
      <c r="N655" t="s">
        <v>218</v>
      </c>
      <c r="O655" t="s">
        <v>77</v>
      </c>
      <c r="P655" t="s">
        <v>476</v>
      </c>
      <c r="Q655" t="s">
        <v>288</v>
      </c>
      <c r="R655">
        <v>1018730</v>
      </c>
      <c r="S655">
        <v>0</v>
      </c>
      <c r="T655">
        <v>175438.6</v>
      </c>
      <c r="U655">
        <v>0</v>
      </c>
      <c r="V655">
        <v>175438.6</v>
      </c>
    </row>
    <row r="656" spans="1:22" x14ac:dyDescent="0.2">
      <c r="A656" s="99" t="s">
        <v>1078</v>
      </c>
      <c r="B656" s="103" t="s">
        <v>432</v>
      </c>
      <c r="C656" s="104" t="s">
        <v>78</v>
      </c>
      <c r="D656" s="104" t="s">
        <v>470</v>
      </c>
      <c r="E656" s="104" t="s">
        <v>1656</v>
      </c>
      <c r="F656" s="105">
        <f>VLOOKUP(A656,'Original vs Adjsuted Budget'!$B$2:$H$1100,7,FALSE)</f>
        <v>0</v>
      </c>
      <c r="G656" s="105">
        <f t="shared" ref="G656:G657" si="47">R656</f>
        <v>12660</v>
      </c>
      <c r="H656" s="105">
        <f>VLOOKUP($A656,'[14]2014 TB'!$A$1:$H$1482,5,FALSE)</f>
        <v>0</v>
      </c>
      <c r="I656" s="105">
        <f>VLOOKUP($A656,'[14]2014 TB'!$A$1:$H$1482,6,FALSE)</f>
        <v>0</v>
      </c>
      <c r="J656" s="106">
        <f t="shared" si="46"/>
        <v>0</v>
      </c>
      <c r="K656" s="107"/>
      <c r="M656" t="s">
        <v>1078</v>
      </c>
      <c r="N656" t="s">
        <v>432</v>
      </c>
      <c r="O656" t="s">
        <v>78</v>
      </c>
      <c r="P656" t="s">
        <v>470</v>
      </c>
      <c r="Q656" t="s">
        <v>1656</v>
      </c>
      <c r="R656">
        <v>12660</v>
      </c>
      <c r="S656">
        <v>0</v>
      </c>
      <c r="T656">
        <v>0</v>
      </c>
      <c r="U656">
        <v>0</v>
      </c>
      <c r="V656">
        <v>0</v>
      </c>
    </row>
    <row r="657" spans="1:22" x14ac:dyDescent="0.2">
      <c r="A657" s="99" t="s">
        <v>2078</v>
      </c>
      <c r="B657" s="103" t="s">
        <v>432</v>
      </c>
      <c r="C657" s="111" t="s">
        <v>128</v>
      </c>
      <c r="D657" s="111" t="s">
        <v>470</v>
      </c>
      <c r="E657" s="111" t="s">
        <v>2079</v>
      </c>
      <c r="F657" s="105">
        <f>VLOOKUP(A657,'Original vs Adjsuted Budget'!$B$2:$H$1100,7,FALSE)</f>
        <v>0</v>
      </c>
      <c r="G657" s="105">
        <f t="shared" si="47"/>
        <v>0</v>
      </c>
      <c r="H657" s="105">
        <f>VLOOKUP($A657,'[14]2014 TB'!$A$1:$H$1482,5,FALSE)</f>
        <v>0</v>
      </c>
      <c r="I657" s="105">
        <f>VLOOKUP($A657,'[14]2014 TB'!$A$1:$H$1482,6,FALSE)</f>
        <v>0</v>
      </c>
      <c r="J657" s="106">
        <f t="shared" si="46"/>
        <v>0</v>
      </c>
      <c r="K657" s="107"/>
      <c r="M657" t="s">
        <v>2078</v>
      </c>
      <c r="N657" t="s">
        <v>432</v>
      </c>
      <c r="O657" t="s">
        <v>128</v>
      </c>
      <c r="P657" t="s">
        <v>470</v>
      </c>
      <c r="Q657" t="s">
        <v>2079</v>
      </c>
      <c r="R657">
        <v>0</v>
      </c>
      <c r="S657">
        <v>0</v>
      </c>
      <c r="T657">
        <v>0</v>
      </c>
      <c r="U657">
        <v>0</v>
      </c>
      <c r="V657">
        <v>0</v>
      </c>
    </row>
    <row r="658" spans="1:22" ht="15" thickBot="1" x14ac:dyDescent="0.25">
      <c r="A658" s="99"/>
      <c r="B658" s="154" t="s">
        <v>3186</v>
      </c>
      <c r="C658" s="155"/>
      <c r="D658" s="155"/>
      <c r="E658" s="155"/>
      <c r="F658" s="108">
        <f>SUM(F655:F657)</f>
        <v>2000000</v>
      </c>
      <c r="G658" s="108">
        <f>SUM(G655:G657)</f>
        <v>1031390</v>
      </c>
      <c r="H658" s="108">
        <f>SUM(H655:H657)</f>
        <v>175438.6</v>
      </c>
      <c r="I658" s="108">
        <f>SUM(I655:I657)</f>
        <v>0</v>
      </c>
      <c r="J658" s="108">
        <f>SUM(J655:J657)</f>
        <v>175438.6</v>
      </c>
      <c r="K658" s="107"/>
      <c r="N658" t="s">
        <v>3186</v>
      </c>
      <c r="R658">
        <v>1031390</v>
      </c>
      <c r="S658">
        <v>0</v>
      </c>
      <c r="T658">
        <v>175438.6</v>
      </c>
      <c r="U658">
        <v>0</v>
      </c>
      <c r="V658">
        <v>175438.6</v>
      </c>
    </row>
    <row r="659" spans="1:22" ht="15" thickTop="1" x14ac:dyDescent="0.2">
      <c r="A659" s="99"/>
      <c r="B659" s="103"/>
      <c r="C659" s="104"/>
      <c r="D659" s="104"/>
      <c r="E659" s="104"/>
      <c r="F659" s="105"/>
      <c r="G659" s="105"/>
      <c r="H659" s="105"/>
      <c r="I659" s="105"/>
      <c r="J659" s="106"/>
      <c r="K659" s="107"/>
    </row>
    <row r="660" spans="1:22" x14ac:dyDescent="0.2">
      <c r="A660" s="99" t="s">
        <v>930</v>
      </c>
      <c r="B660" s="103" t="s">
        <v>218</v>
      </c>
      <c r="C660" s="104" t="s">
        <v>72</v>
      </c>
      <c r="D660" s="104" t="s">
        <v>476</v>
      </c>
      <c r="E660" s="104" t="s">
        <v>283</v>
      </c>
      <c r="F660" s="105">
        <f>VLOOKUP(A660,'Original vs Adjsuted Budget'!$B$2:$H$1100,7,FALSE)</f>
        <v>244524.34666666668</v>
      </c>
      <c r="G660" s="105">
        <f>R660</f>
        <v>97080</v>
      </c>
      <c r="H660" s="105">
        <f>VLOOKUP($A660,'[14]2014 TB'!$A$1:$H$1482,5,FALSE)</f>
        <v>118739.02</v>
      </c>
      <c r="I660" s="105">
        <f>VLOOKUP($A660,'[14]2014 TB'!$A$1:$H$1482,6,FALSE)</f>
        <v>-27042.39</v>
      </c>
      <c r="J660" s="106">
        <f t="shared" ref="J660" si="48">H660+I660</f>
        <v>91696.63</v>
      </c>
      <c r="K660" s="107"/>
      <c r="M660" t="s">
        <v>930</v>
      </c>
      <c r="N660" t="s">
        <v>218</v>
      </c>
      <c r="O660" t="s">
        <v>72</v>
      </c>
      <c r="P660" t="s">
        <v>476</v>
      </c>
      <c r="Q660" t="s">
        <v>283</v>
      </c>
      <c r="R660">
        <v>97080</v>
      </c>
      <c r="S660">
        <v>0</v>
      </c>
      <c r="T660">
        <v>118739.02</v>
      </c>
      <c r="U660">
        <v>-27042.39</v>
      </c>
      <c r="V660">
        <v>91696.63</v>
      </c>
    </row>
    <row r="661" spans="1:22" ht="15" thickBot="1" x14ac:dyDescent="0.25">
      <c r="A661" s="99"/>
      <c r="B661" s="154" t="s">
        <v>3187</v>
      </c>
      <c r="C661" s="155"/>
      <c r="D661" s="155"/>
      <c r="E661" s="155"/>
      <c r="F661" s="108">
        <f>F660</f>
        <v>244524.34666666668</v>
      </c>
      <c r="G661" s="108">
        <f>G660</f>
        <v>97080</v>
      </c>
      <c r="H661" s="108">
        <f>H660</f>
        <v>118739.02</v>
      </c>
      <c r="I661" s="108">
        <f>I660</f>
        <v>-27042.39</v>
      </c>
      <c r="J661" s="108">
        <f>J660</f>
        <v>91696.63</v>
      </c>
      <c r="K661" s="107"/>
      <c r="N661" t="s">
        <v>3187</v>
      </c>
      <c r="R661">
        <v>97080</v>
      </c>
      <c r="S661">
        <v>0</v>
      </c>
      <c r="T661">
        <v>118739.02</v>
      </c>
      <c r="U661">
        <v>-27042.39</v>
      </c>
      <c r="V661">
        <v>91696.63</v>
      </c>
    </row>
    <row r="662" spans="1:22" ht="15" thickTop="1" x14ac:dyDescent="0.2">
      <c r="A662" s="99"/>
      <c r="B662" s="103"/>
      <c r="C662" s="104"/>
      <c r="D662" s="104"/>
      <c r="E662" s="104"/>
      <c r="F662" s="105"/>
      <c r="G662" s="105"/>
      <c r="H662" s="105"/>
      <c r="I662" s="105"/>
      <c r="J662" s="106"/>
      <c r="K662" s="107"/>
    </row>
    <row r="663" spans="1:22" x14ac:dyDescent="0.2">
      <c r="A663" s="99" t="s">
        <v>2271</v>
      </c>
      <c r="B663" s="103" t="s">
        <v>450</v>
      </c>
      <c r="C663" s="104" t="s">
        <v>113</v>
      </c>
      <c r="D663" s="104" t="s">
        <v>2895</v>
      </c>
      <c r="E663" s="104" t="s">
        <v>324</v>
      </c>
      <c r="F663" s="105">
        <f>VLOOKUP(A663,'Original vs Adjsuted Budget'!$B$2:$H$1100,7,FALSE)</f>
        <v>0</v>
      </c>
      <c r="G663" s="105">
        <f>R663</f>
        <v>0</v>
      </c>
      <c r="H663" s="105">
        <f>VLOOKUP($A663,'[14]2014 TB'!$A$1:$H$1482,5,FALSE)</f>
        <v>0</v>
      </c>
      <c r="I663" s="105">
        <f>VLOOKUP($A663,'[14]2014 TB'!$A$1:$H$1482,6,FALSE)</f>
        <v>0</v>
      </c>
      <c r="J663" s="106">
        <f t="shared" ref="J663:J664" si="49">H663+I663</f>
        <v>0</v>
      </c>
      <c r="K663" s="107"/>
      <c r="M663" t="s">
        <v>2271</v>
      </c>
      <c r="N663" t="s">
        <v>450</v>
      </c>
      <c r="O663" t="s">
        <v>113</v>
      </c>
      <c r="P663" t="s">
        <v>2895</v>
      </c>
      <c r="Q663" t="s">
        <v>324</v>
      </c>
      <c r="R663">
        <v>0</v>
      </c>
      <c r="S663">
        <v>0</v>
      </c>
      <c r="T663">
        <v>0</v>
      </c>
      <c r="U663">
        <v>0</v>
      </c>
      <c r="V663">
        <v>0</v>
      </c>
    </row>
    <row r="664" spans="1:22" x14ac:dyDescent="0.2">
      <c r="A664" s="99" t="s">
        <v>1198</v>
      </c>
      <c r="B664" s="103" t="s">
        <v>442</v>
      </c>
      <c r="C664" s="104" t="s">
        <v>113</v>
      </c>
      <c r="D664" s="104" t="s">
        <v>484</v>
      </c>
      <c r="E664" s="104" t="s">
        <v>2993</v>
      </c>
      <c r="F664" s="105">
        <f>VLOOKUP(A664,'Original vs Adjsuted Budget'!$B$2:$H$1100,7,FALSE)</f>
        <v>47655.199999999997</v>
      </c>
      <c r="G664" s="105">
        <f>VLOOKUP($A664,'[14]2014 TB'!$A$1:$H$1482,4,FALSE)</f>
        <v>0</v>
      </c>
      <c r="H664" s="105">
        <f>VLOOKUP($A664,'[14]2014 TB'!$A$1:$H$1482,5,FALSE)</f>
        <v>17870.7</v>
      </c>
      <c r="I664" s="105">
        <f>VLOOKUP($A664,'[14]2014 TB'!$A$1:$H$1482,6,FALSE)</f>
        <v>0</v>
      </c>
      <c r="J664" s="106">
        <f t="shared" si="49"/>
        <v>17870.7</v>
      </c>
      <c r="K664" s="107"/>
      <c r="M664" t="s">
        <v>1198</v>
      </c>
      <c r="N664" t="s">
        <v>442</v>
      </c>
      <c r="O664" t="s">
        <v>113</v>
      </c>
      <c r="P664" t="s">
        <v>484</v>
      </c>
      <c r="Q664" t="s">
        <v>2993</v>
      </c>
      <c r="R664">
        <v>0</v>
      </c>
      <c r="S664">
        <v>0</v>
      </c>
      <c r="T664">
        <v>17870.7</v>
      </c>
      <c r="U664">
        <v>0</v>
      </c>
      <c r="V664">
        <v>17870.7</v>
      </c>
    </row>
    <row r="665" spans="1:22" ht="15" thickBot="1" x14ac:dyDescent="0.25">
      <c r="A665" s="99"/>
      <c r="B665" s="154" t="s">
        <v>3188</v>
      </c>
      <c r="C665" s="155"/>
      <c r="D665" s="155"/>
      <c r="E665" s="155"/>
      <c r="F665" s="108">
        <f>SUM(F663:F664)</f>
        <v>47655.199999999997</v>
      </c>
      <c r="G665" s="108">
        <f>SUM(G663:G664)</f>
        <v>0</v>
      </c>
      <c r="H665" s="108">
        <f>SUM(H663:H664)</f>
        <v>17870.7</v>
      </c>
      <c r="I665" s="108">
        <f>SUM(I663:I664)</f>
        <v>0</v>
      </c>
      <c r="J665" s="108">
        <f>SUM(J663:J664)</f>
        <v>17870.7</v>
      </c>
      <c r="K665" s="107"/>
      <c r="N665" t="s">
        <v>3188</v>
      </c>
      <c r="R665">
        <v>0</v>
      </c>
      <c r="S665">
        <v>0</v>
      </c>
      <c r="T665">
        <v>17870.7</v>
      </c>
      <c r="U665">
        <v>0</v>
      </c>
      <c r="V665">
        <v>17870.7</v>
      </c>
    </row>
    <row r="666" spans="1:22" ht="15" thickTop="1" x14ac:dyDescent="0.2">
      <c r="A666" s="99"/>
      <c r="B666" s="103"/>
      <c r="C666" s="104"/>
      <c r="D666" s="104"/>
      <c r="E666" s="104"/>
      <c r="F666" s="105"/>
      <c r="G666" s="105"/>
      <c r="H666" s="105"/>
      <c r="I666" s="105"/>
      <c r="J666" s="106"/>
      <c r="K666" s="107"/>
    </row>
    <row r="667" spans="1:22" x14ac:dyDescent="0.2">
      <c r="A667" s="99" t="s">
        <v>1471</v>
      </c>
      <c r="B667" s="103" t="s">
        <v>461</v>
      </c>
      <c r="C667" s="104" t="s">
        <v>100</v>
      </c>
      <c r="D667" s="104" t="s">
        <v>2895</v>
      </c>
      <c r="E667" s="104" t="s">
        <v>311</v>
      </c>
      <c r="F667" s="105">
        <f>VLOOKUP(A667,'Original vs Adjsuted Budget'!$B$2:$H$1100,7,FALSE)</f>
        <v>2545000</v>
      </c>
      <c r="G667" s="105">
        <f>R667</f>
        <v>3143790</v>
      </c>
      <c r="H667" s="105">
        <f>VLOOKUP($A667,'[14]2014 TB'!$A$1:$H$1482,5,FALSE)</f>
        <v>1065081.8600000001</v>
      </c>
      <c r="I667" s="105">
        <f>VLOOKUP($A667,'[14]2014 TB'!$A$1:$H$1482,6,FALSE)</f>
        <v>0</v>
      </c>
      <c r="J667" s="106">
        <f t="shared" ref="J667" si="50">H667+I667</f>
        <v>1065081.8600000001</v>
      </c>
      <c r="K667" s="107"/>
      <c r="M667" t="s">
        <v>1471</v>
      </c>
      <c r="N667" t="s">
        <v>461</v>
      </c>
      <c r="O667" t="s">
        <v>100</v>
      </c>
      <c r="P667" t="s">
        <v>2895</v>
      </c>
      <c r="Q667" t="s">
        <v>311</v>
      </c>
      <c r="R667">
        <v>3143790</v>
      </c>
      <c r="S667">
        <v>0</v>
      </c>
      <c r="T667">
        <v>1065081.8600000001</v>
      </c>
      <c r="U667">
        <v>0</v>
      </c>
      <c r="V667">
        <v>1065081.8600000001</v>
      </c>
    </row>
    <row r="668" spans="1:22" ht="15" thickBot="1" x14ac:dyDescent="0.25">
      <c r="A668" s="99"/>
      <c r="B668" s="154" t="s">
        <v>3189</v>
      </c>
      <c r="C668" s="155"/>
      <c r="D668" s="155"/>
      <c r="E668" s="155"/>
      <c r="F668" s="108">
        <f>F667</f>
        <v>2545000</v>
      </c>
      <c r="G668" s="108">
        <f>G667</f>
        <v>3143790</v>
      </c>
      <c r="H668" s="108">
        <f>H667</f>
        <v>1065081.8600000001</v>
      </c>
      <c r="I668" s="108">
        <f>I667</f>
        <v>0</v>
      </c>
      <c r="J668" s="108">
        <f>J667</f>
        <v>1065081.8600000001</v>
      </c>
      <c r="K668" s="107"/>
      <c r="N668" t="s">
        <v>3189</v>
      </c>
      <c r="R668">
        <v>3143790</v>
      </c>
      <c r="S668">
        <v>0</v>
      </c>
      <c r="T668">
        <v>1065081.8600000001</v>
      </c>
      <c r="U668">
        <v>0</v>
      </c>
      <c r="V668">
        <v>1065081.8600000001</v>
      </c>
    </row>
    <row r="669" spans="1:22" ht="15" thickTop="1" x14ac:dyDescent="0.2">
      <c r="A669" s="99"/>
      <c r="B669" s="103"/>
      <c r="C669" s="104"/>
      <c r="D669" s="104"/>
      <c r="E669" s="104"/>
      <c r="F669" s="105"/>
      <c r="G669" s="105"/>
      <c r="H669" s="105"/>
      <c r="I669" s="105"/>
      <c r="J669" s="106"/>
      <c r="K669" s="107"/>
    </row>
    <row r="670" spans="1:22" x14ac:dyDescent="0.2">
      <c r="A670" s="99" t="s">
        <v>1097</v>
      </c>
      <c r="B670" s="103" t="s">
        <v>432</v>
      </c>
      <c r="C670" s="104" t="s">
        <v>103</v>
      </c>
      <c r="D670" s="104" t="s">
        <v>472</v>
      </c>
      <c r="E670" s="104" t="s">
        <v>1667</v>
      </c>
      <c r="F670" s="105">
        <f>VLOOKUP(A670,'Original vs Adjsuted Budget'!$B$2:$H$1100,7,FALSE)</f>
        <v>19568.32</v>
      </c>
      <c r="G670" s="105">
        <f>R670</f>
        <v>59530</v>
      </c>
      <c r="H670" s="105">
        <f>VLOOKUP($A670,'[14]2014 TB'!$A$1:$H$1482,5,FALSE)</f>
        <v>7338.12</v>
      </c>
      <c r="I670" s="105">
        <f>VLOOKUP($A670,'[14]2014 TB'!$A$1:$H$1482,6,FALSE)</f>
        <v>0</v>
      </c>
      <c r="J670" s="106">
        <f t="shared" ref="J670:J676" si="51">H670+I670</f>
        <v>7338.12</v>
      </c>
      <c r="K670" s="107"/>
      <c r="M670" t="s">
        <v>1097</v>
      </c>
      <c r="N670" t="s">
        <v>432</v>
      </c>
      <c r="O670" t="s">
        <v>103</v>
      </c>
      <c r="P670" t="s">
        <v>472</v>
      </c>
      <c r="Q670" t="s">
        <v>1667</v>
      </c>
      <c r="R670">
        <v>59530</v>
      </c>
      <c r="S670">
        <v>0</v>
      </c>
      <c r="T670">
        <v>7338.12</v>
      </c>
      <c r="U670">
        <v>0</v>
      </c>
      <c r="V670">
        <v>7338.12</v>
      </c>
    </row>
    <row r="671" spans="1:22" x14ac:dyDescent="0.2">
      <c r="A671" s="99" t="s">
        <v>2109</v>
      </c>
      <c r="B671" s="103" t="s">
        <v>434</v>
      </c>
      <c r="C671" s="104" t="s">
        <v>103</v>
      </c>
      <c r="D671" s="104" t="s">
        <v>2895</v>
      </c>
      <c r="E671" s="104" t="s">
        <v>314</v>
      </c>
      <c r="F671" s="105">
        <f>VLOOKUP(A671,'Original vs Adjsuted Budget'!$B$2:$H$1100,7,FALSE)</f>
        <v>0</v>
      </c>
      <c r="G671" s="105">
        <f t="shared" ref="G671:G676" si="52">R671</f>
        <v>0</v>
      </c>
      <c r="H671" s="105">
        <f>VLOOKUP($A671,'[14]2014 TB'!$A$1:$H$1482,5,FALSE)</f>
        <v>0</v>
      </c>
      <c r="I671" s="105">
        <f>VLOOKUP($A671,'[14]2014 TB'!$A$1:$H$1482,6,FALSE)</f>
        <v>0</v>
      </c>
      <c r="J671" s="106">
        <f t="shared" si="51"/>
        <v>0</v>
      </c>
      <c r="K671" s="107"/>
      <c r="M671" t="s">
        <v>2109</v>
      </c>
      <c r="N671" t="s">
        <v>434</v>
      </c>
      <c r="O671" t="s">
        <v>103</v>
      </c>
      <c r="P671" t="s">
        <v>2895</v>
      </c>
      <c r="Q671" t="s">
        <v>314</v>
      </c>
      <c r="R671">
        <v>0</v>
      </c>
      <c r="S671">
        <v>0</v>
      </c>
      <c r="T671">
        <v>0</v>
      </c>
      <c r="U671">
        <v>0</v>
      </c>
      <c r="V671">
        <v>0</v>
      </c>
    </row>
    <row r="672" spans="1:22" x14ac:dyDescent="0.2">
      <c r="A672" s="99" t="s">
        <v>1157</v>
      </c>
      <c r="B672" s="103" t="s">
        <v>438</v>
      </c>
      <c r="C672" s="104" t="s">
        <v>103</v>
      </c>
      <c r="D672" s="104" t="s">
        <v>2895</v>
      </c>
      <c r="E672" s="104" t="s">
        <v>314</v>
      </c>
      <c r="F672" s="105">
        <f>VLOOKUP(A672,'Original vs Adjsuted Budget'!$B$2:$H$1100,7,FALSE)</f>
        <v>10135.599999999999</v>
      </c>
      <c r="G672" s="105">
        <f t="shared" si="52"/>
        <v>13570</v>
      </c>
      <c r="H672" s="105">
        <f>VLOOKUP($A672,'[14]2014 TB'!$A$1:$H$1482,5,FALSE)</f>
        <v>3800.85</v>
      </c>
      <c r="I672" s="105">
        <f>VLOOKUP($A672,'[14]2014 TB'!$A$1:$H$1482,6,FALSE)</f>
        <v>0</v>
      </c>
      <c r="J672" s="106">
        <f t="shared" si="51"/>
        <v>3800.85</v>
      </c>
      <c r="K672" s="107"/>
      <c r="M672" t="s">
        <v>1157</v>
      </c>
      <c r="N672" t="s">
        <v>438</v>
      </c>
      <c r="O672" t="s">
        <v>103</v>
      </c>
      <c r="P672" t="s">
        <v>2895</v>
      </c>
      <c r="Q672" t="s">
        <v>314</v>
      </c>
      <c r="R672">
        <v>13570</v>
      </c>
      <c r="S672">
        <v>0</v>
      </c>
      <c r="T672">
        <v>3800.85</v>
      </c>
      <c r="U672">
        <v>0</v>
      </c>
      <c r="V672">
        <v>3800.85</v>
      </c>
    </row>
    <row r="673" spans="1:22" x14ac:dyDescent="0.2">
      <c r="A673" s="99" t="s">
        <v>2349</v>
      </c>
      <c r="B673" s="103" t="s">
        <v>454</v>
      </c>
      <c r="C673" s="104" t="s">
        <v>103</v>
      </c>
      <c r="D673" s="104" t="s">
        <v>2895</v>
      </c>
      <c r="E673" s="104" t="s">
        <v>314</v>
      </c>
      <c r="F673" s="105">
        <f>VLOOKUP(A673,'Original vs Adjsuted Budget'!$B$2:$H$1100,7,FALSE)</f>
        <v>0</v>
      </c>
      <c r="G673" s="105">
        <f t="shared" si="52"/>
        <v>0</v>
      </c>
      <c r="H673" s="105">
        <f>VLOOKUP($A673,'[14]2014 TB'!$A$1:$H$1482,5,FALSE)</f>
        <v>0</v>
      </c>
      <c r="I673" s="105">
        <f>VLOOKUP($A673,'[14]2014 TB'!$A$1:$H$1482,6,FALSE)</f>
        <v>0</v>
      </c>
      <c r="J673" s="106">
        <f t="shared" si="51"/>
        <v>0</v>
      </c>
      <c r="K673" s="107"/>
      <c r="M673" t="s">
        <v>2349</v>
      </c>
      <c r="N673" t="s">
        <v>454</v>
      </c>
      <c r="O673" t="s">
        <v>103</v>
      </c>
      <c r="P673" t="s">
        <v>2895</v>
      </c>
      <c r="Q673" t="s">
        <v>314</v>
      </c>
      <c r="R673">
        <v>0</v>
      </c>
      <c r="S673">
        <v>0</v>
      </c>
      <c r="T673">
        <v>0</v>
      </c>
      <c r="U673">
        <v>0</v>
      </c>
      <c r="V673">
        <v>0</v>
      </c>
    </row>
    <row r="674" spans="1:22" x14ac:dyDescent="0.2">
      <c r="A674" s="99" t="s">
        <v>1328</v>
      </c>
      <c r="B674" s="103" t="s">
        <v>8</v>
      </c>
      <c r="C674" s="104" t="s">
        <v>103</v>
      </c>
      <c r="D674" s="104" t="s">
        <v>2895</v>
      </c>
      <c r="E674" s="104" t="s">
        <v>314</v>
      </c>
      <c r="F674" s="105">
        <f>VLOOKUP(A674,'Original vs Adjsuted Budget'!$B$2:$H$1100,7,FALSE)</f>
        <v>8267.626666666667</v>
      </c>
      <c r="G674" s="105">
        <f t="shared" si="52"/>
        <v>2340</v>
      </c>
      <c r="H674" s="105">
        <f>VLOOKUP($A674,'[14]2014 TB'!$A$1:$H$1482,5,FALSE)</f>
        <v>3100.36</v>
      </c>
      <c r="I674" s="105">
        <f>VLOOKUP($A674,'[14]2014 TB'!$A$1:$H$1482,6,FALSE)</f>
        <v>0</v>
      </c>
      <c r="J674" s="106">
        <f t="shared" si="51"/>
        <v>3100.36</v>
      </c>
      <c r="K674" s="107"/>
      <c r="M674" t="s">
        <v>1328</v>
      </c>
      <c r="N674" t="s">
        <v>8</v>
      </c>
      <c r="O674" t="s">
        <v>103</v>
      </c>
      <c r="P674" t="s">
        <v>2895</v>
      </c>
      <c r="Q674" t="s">
        <v>314</v>
      </c>
      <c r="R674">
        <v>2340</v>
      </c>
      <c r="S674">
        <v>0</v>
      </c>
      <c r="T674">
        <v>3100.36</v>
      </c>
      <c r="U674">
        <v>0</v>
      </c>
      <c r="V674">
        <v>3100.36</v>
      </c>
    </row>
    <row r="675" spans="1:22" x14ac:dyDescent="0.2">
      <c r="A675" s="99" t="s">
        <v>1374</v>
      </c>
      <c r="B675" s="103" t="s">
        <v>18</v>
      </c>
      <c r="C675" s="104" t="s">
        <v>103</v>
      </c>
      <c r="D675" s="104" t="s">
        <v>2895</v>
      </c>
      <c r="E675" s="104" t="s">
        <v>314</v>
      </c>
      <c r="F675" s="105">
        <f>VLOOKUP(A675,'Original vs Adjsuted Budget'!$B$2:$H$1100,7,FALSE)</f>
        <v>946.26666666666665</v>
      </c>
      <c r="G675" s="105">
        <f t="shared" si="52"/>
        <v>5110</v>
      </c>
      <c r="H675" s="105">
        <f>VLOOKUP($A675,'[14]2014 TB'!$A$1:$H$1482,5,FALSE)</f>
        <v>354.85</v>
      </c>
      <c r="I675" s="105">
        <f>VLOOKUP($A675,'[14]2014 TB'!$A$1:$H$1482,6,FALSE)</f>
        <v>0</v>
      </c>
      <c r="J675" s="106">
        <f t="shared" si="51"/>
        <v>354.85</v>
      </c>
      <c r="K675" s="107"/>
      <c r="M675" t="s">
        <v>1374</v>
      </c>
      <c r="N675" t="s">
        <v>18</v>
      </c>
      <c r="O675" t="s">
        <v>103</v>
      </c>
      <c r="P675" t="s">
        <v>2895</v>
      </c>
      <c r="Q675" t="s">
        <v>314</v>
      </c>
      <c r="R675">
        <v>5110</v>
      </c>
      <c r="S675">
        <v>0</v>
      </c>
      <c r="T675">
        <v>354.85</v>
      </c>
      <c r="U675">
        <v>0</v>
      </c>
      <c r="V675">
        <v>354.85</v>
      </c>
    </row>
    <row r="676" spans="1:22" x14ac:dyDescent="0.2">
      <c r="A676" s="99" t="s">
        <v>2470</v>
      </c>
      <c r="B676" s="103" t="s">
        <v>461</v>
      </c>
      <c r="C676" s="104" t="s">
        <v>103</v>
      </c>
      <c r="D676" s="104" t="s">
        <v>2895</v>
      </c>
      <c r="E676" s="104" t="s">
        <v>314</v>
      </c>
      <c r="F676" s="105">
        <f>VLOOKUP(A676,'Original vs Adjsuted Budget'!$B$2:$H$1100,7,FALSE)</f>
        <v>0</v>
      </c>
      <c r="G676" s="105">
        <f t="shared" si="52"/>
        <v>0</v>
      </c>
      <c r="H676" s="105">
        <f>VLOOKUP($A676,'[14]2014 TB'!$A$1:$H$1482,5,FALSE)</f>
        <v>0</v>
      </c>
      <c r="I676" s="105">
        <f>VLOOKUP($A676,'[14]2014 TB'!$A$1:$H$1482,6,FALSE)</f>
        <v>0</v>
      </c>
      <c r="J676" s="106">
        <f t="shared" si="51"/>
        <v>0</v>
      </c>
      <c r="K676" s="107"/>
      <c r="M676" t="s">
        <v>2470</v>
      </c>
      <c r="N676" t="s">
        <v>461</v>
      </c>
      <c r="O676" t="s">
        <v>103</v>
      </c>
      <c r="P676" t="s">
        <v>2895</v>
      </c>
      <c r="Q676" t="s">
        <v>314</v>
      </c>
      <c r="R676">
        <v>0</v>
      </c>
      <c r="S676">
        <v>0</v>
      </c>
      <c r="T676">
        <v>0</v>
      </c>
      <c r="U676">
        <v>0</v>
      </c>
      <c r="V676">
        <v>0</v>
      </c>
    </row>
    <row r="677" spans="1:22" ht="15" thickBot="1" x14ac:dyDescent="0.25">
      <c r="A677" s="99"/>
      <c r="B677" s="154" t="s">
        <v>3190</v>
      </c>
      <c r="C677" s="155"/>
      <c r="D677" s="155"/>
      <c r="E677" s="155"/>
      <c r="F677" s="108">
        <f>SUM(F670:F676)</f>
        <v>38917.813333333332</v>
      </c>
      <c r="G677" s="108">
        <f>SUM(G670:G676)</f>
        <v>80550</v>
      </c>
      <c r="H677" s="108">
        <f>SUM(H670:H676)</f>
        <v>14594.18</v>
      </c>
      <c r="I677" s="108">
        <f>SUM(I670:I676)</f>
        <v>0</v>
      </c>
      <c r="J677" s="108">
        <f>SUM(J670:J676)</f>
        <v>14594.18</v>
      </c>
      <c r="K677" s="107"/>
      <c r="N677" t="s">
        <v>3190</v>
      </c>
      <c r="R677">
        <v>80550</v>
      </c>
      <c r="S677">
        <v>0</v>
      </c>
      <c r="T677">
        <v>14594.18</v>
      </c>
      <c r="U677">
        <v>0</v>
      </c>
      <c r="V677">
        <v>14594.18</v>
      </c>
    </row>
    <row r="678" spans="1:22" ht="15" thickTop="1" x14ac:dyDescent="0.2">
      <c r="A678" s="99"/>
      <c r="B678" s="103"/>
      <c r="C678" s="104"/>
      <c r="D678" s="104"/>
      <c r="E678" s="104"/>
      <c r="F678" s="105"/>
      <c r="G678" s="105"/>
      <c r="H678" s="105"/>
      <c r="I678" s="105"/>
      <c r="J678" s="106"/>
      <c r="K678" s="107"/>
    </row>
    <row r="679" spans="1:22" x14ac:dyDescent="0.2">
      <c r="A679" s="99" t="s">
        <v>934</v>
      </c>
      <c r="B679" s="103" t="s">
        <v>218</v>
      </c>
      <c r="C679" s="104" t="s">
        <v>75</v>
      </c>
      <c r="D679" s="104" t="s">
        <v>478</v>
      </c>
      <c r="E679" s="104" t="s">
        <v>1588</v>
      </c>
      <c r="F679" s="105">
        <f>VLOOKUP(A679,'Original vs Adjsuted Budget'!$B$2:$H$1100,7,FALSE)</f>
        <v>287897.97333333333</v>
      </c>
      <c r="G679" s="105">
        <f>R679</f>
        <v>82550</v>
      </c>
      <c r="H679" s="105">
        <f>VLOOKUP($A679,'[14]2014 TB'!$A$1:$H$1482,5,FALSE)</f>
        <v>39540.69</v>
      </c>
      <c r="I679" s="105">
        <f>VLOOKUP($A679,'[14]2014 TB'!$A$1:$H$1482,6,FALSE)</f>
        <v>-6578.95</v>
      </c>
      <c r="J679" s="106">
        <f t="shared" ref="J679:J688" si="53">H679+I679</f>
        <v>32961.740000000005</v>
      </c>
      <c r="K679" s="107"/>
      <c r="M679" t="s">
        <v>934</v>
      </c>
      <c r="N679" t="s">
        <v>218</v>
      </c>
      <c r="O679" t="s">
        <v>75</v>
      </c>
      <c r="P679" t="s">
        <v>478</v>
      </c>
      <c r="Q679" t="s">
        <v>1588</v>
      </c>
      <c r="R679">
        <v>82550</v>
      </c>
      <c r="S679">
        <v>0</v>
      </c>
      <c r="T679">
        <v>39540.69</v>
      </c>
      <c r="U679">
        <v>-6578.95</v>
      </c>
      <c r="V679">
        <v>32961.740000000005</v>
      </c>
    </row>
    <row r="680" spans="1:22" x14ac:dyDescent="0.2">
      <c r="A680" s="99" t="s">
        <v>1013</v>
      </c>
      <c r="B680" s="103" t="s">
        <v>428</v>
      </c>
      <c r="C680" s="104" t="s">
        <v>75</v>
      </c>
      <c r="D680" s="104" t="s">
        <v>2895</v>
      </c>
      <c r="E680" s="104" t="s">
        <v>286</v>
      </c>
      <c r="F680" s="105">
        <f>VLOOKUP(A680,'Original vs Adjsuted Budget'!$B$2:$H$1100,7,FALSE)</f>
        <v>67111.12</v>
      </c>
      <c r="G680" s="105">
        <f t="shared" ref="G680:G688" si="54">R680</f>
        <v>3970</v>
      </c>
      <c r="H680" s="105">
        <f>VLOOKUP($A680,'[14]2014 TB'!$A$1:$H$1482,5,FALSE)</f>
        <v>34462.22</v>
      </c>
      <c r="I680" s="105">
        <f>VLOOKUP($A680,'[14]2014 TB'!$A$1:$H$1482,6,FALSE)</f>
        <v>0</v>
      </c>
      <c r="J680" s="106">
        <f t="shared" si="53"/>
        <v>34462.22</v>
      </c>
      <c r="K680" s="107"/>
      <c r="M680" t="s">
        <v>1013</v>
      </c>
      <c r="N680" t="s">
        <v>428</v>
      </c>
      <c r="O680" t="s">
        <v>75</v>
      </c>
      <c r="P680" t="s">
        <v>2895</v>
      </c>
      <c r="Q680" t="s">
        <v>286</v>
      </c>
      <c r="R680">
        <v>3970</v>
      </c>
      <c r="S680">
        <v>0</v>
      </c>
      <c r="T680">
        <v>25166.67</v>
      </c>
      <c r="U680">
        <v>0</v>
      </c>
      <c r="V680">
        <v>25166.67</v>
      </c>
    </row>
    <row r="681" spans="1:22" x14ac:dyDescent="0.2">
      <c r="A681" s="99" t="s">
        <v>2499</v>
      </c>
      <c r="B681" s="103" t="s">
        <v>463</v>
      </c>
      <c r="C681" s="104" t="s">
        <v>75</v>
      </c>
      <c r="D681" s="104" t="s">
        <v>2895</v>
      </c>
      <c r="E681" s="104" t="s">
        <v>286</v>
      </c>
      <c r="F681" s="105">
        <f>VLOOKUP(A681,'Original vs Adjsuted Budget'!$B$2:$H$1100,7,FALSE)</f>
        <v>0</v>
      </c>
      <c r="G681" s="105">
        <f t="shared" si="54"/>
        <v>0</v>
      </c>
      <c r="H681" s="105">
        <f>VLOOKUP($A681,'[14]2014 TB'!$A$1:$H$1482,5,FALSE)</f>
        <v>0</v>
      </c>
      <c r="I681" s="105">
        <f>VLOOKUP($A681,'[14]2014 TB'!$A$1:$H$1482,6,FALSE)</f>
        <v>0</v>
      </c>
      <c r="J681" s="106">
        <f t="shared" si="53"/>
        <v>0</v>
      </c>
      <c r="K681" s="107"/>
      <c r="M681" t="s">
        <v>2499</v>
      </c>
      <c r="N681" t="s">
        <v>463</v>
      </c>
      <c r="O681" t="s">
        <v>75</v>
      </c>
      <c r="P681" t="s">
        <v>2895</v>
      </c>
      <c r="Q681" t="s">
        <v>286</v>
      </c>
      <c r="R681">
        <v>0</v>
      </c>
      <c r="S681">
        <v>0</v>
      </c>
      <c r="T681">
        <v>0</v>
      </c>
      <c r="U681">
        <v>0</v>
      </c>
      <c r="V681">
        <v>0</v>
      </c>
    </row>
    <row r="682" spans="1:22" x14ac:dyDescent="0.2">
      <c r="A682" s="99" t="s">
        <v>1785</v>
      </c>
      <c r="B682" s="103" t="s">
        <v>4</v>
      </c>
      <c r="C682" s="104" t="s">
        <v>93</v>
      </c>
      <c r="D682" s="104" t="s">
        <v>2895</v>
      </c>
      <c r="E682" s="104" t="s">
        <v>304</v>
      </c>
      <c r="F682" s="105">
        <f>VLOOKUP(A682,'Original vs Adjsuted Budget'!$B$2:$H$1100,7,FALSE)</f>
        <v>0</v>
      </c>
      <c r="G682" s="105">
        <f t="shared" si="54"/>
        <v>0</v>
      </c>
      <c r="H682" s="105">
        <f>VLOOKUP($A682,'[14]2014 TB'!$A$1:$H$1482,5,FALSE)</f>
        <v>0</v>
      </c>
      <c r="I682" s="105">
        <f>VLOOKUP($A682,'[14]2014 TB'!$A$1:$H$1482,6,FALSE)</f>
        <v>0</v>
      </c>
      <c r="J682" s="106">
        <f t="shared" si="53"/>
        <v>0</v>
      </c>
      <c r="K682" s="107"/>
      <c r="M682" t="s">
        <v>1785</v>
      </c>
      <c r="N682" t="s">
        <v>4</v>
      </c>
      <c r="O682" t="s">
        <v>93</v>
      </c>
      <c r="P682" t="s">
        <v>2895</v>
      </c>
      <c r="Q682" t="s">
        <v>304</v>
      </c>
      <c r="R682">
        <v>0</v>
      </c>
      <c r="S682">
        <v>0</v>
      </c>
      <c r="T682">
        <v>0</v>
      </c>
      <c r="U682">
        <v>0</v>
      </c>
      <c r="V682">
        <v>0</v>
      </c>
    </row>
    <row r="683" spans="1:22" x14ac:dyDescent="0.2">
      <c r="A683" s="99" t="s">
        <v>940</v>
      </c>
      <c r="B683" s="103" t="s">
        <v>218</v>
      </c>
      <c r="C683" s="104" t="s">
        <v>93</v>
      </c>
      <c r="D683" s="104" t="s">
        <v>476</v>
      </c>
      <c r="E683" s="104" t="s">
        <v>1591</v>
      </c>
      <c r="F683" s="105">
        <f>VLOOKUP(A683,'Original vs Adjsuted Budget'!$B$2:$H$1100,7,FALSE)</f>
        <v>294474.98666666663</v>
      </c>
      <c r="G683" s="105">
        <f t="shared" si="54"/>
        <v>117260</v>
      </c>
      <c r="H683" s="105">
        <f>VLOOKUP($A683,'[14]2014 TB'!$A$1:$H$1482,5,FALSE)</f>
        <v>110428.12</v>
      </c>
      <c r="I683" s="105">
        <f>VLOOKUP($A683,'[14]2014 TB'!$A$1:$H$1482,6,FALSE)</f>
        <v>0</v>
      </c>
      <c r="J683" s="106">
        <f t="shared" si="53"/>
        <v>110428.12</v>
      </c>
      <c r="K683" s="107"/>
      <c r="M683" t="s">
        <v>940</v>
      </c>
      <c r="N683" t="s">
        <v>218</v>
      </c>
      <c r="O683" t="s">
        <v>93</v>
      </c>
      <c r="P683" t="s">
        <v>476</v>
      </c>
      <c r="Q683" t="s">
        <v>1591</v>
      </c>
      <c r="R683">
        <v>117260</v>
      </c>
      <c r="S683">
        <v>0</v>
      </c>
      <c r="T683">
        <v>110428.12</v>
      </c>
      <c r="U683">
        <v>0</v>
      </c>
      <c r="V683">
        <v>110428.12</v>
      </c>
    </row>
    <row r="684" spans="1:22" x14ac:dyDescent="0.2">
      <c r="A684" s="99" t="s">
        <v>941</v>
      </c>
      <c r="B684" s="103" t="s">
        <v>218</v>
      </c>
      <c r="C684" s="104" t="s">
        <v>93</v>
      </c>
      <c r="D684" s="104" t="s">
        <v>478</v>
      </c>
      <c r="E684" s="104" t="s">
        <v>1592</v>
      </c>
      <c r="F684" s="105">
        <f>VLOOKUP(A684,'Original vs Adjsuted Budget'!$B$2:$H$1100,7,FALSE)</f>
        <v>0</v>
      </c>
      <c r="G684" s="105">
        <f t="shared" si="54"/>
        <v>8510</v>
      </c>
      <c r="H684" s="105">
        <f>VLOOKUP($A684,'[14]2014 TB'!$A$1:$H$1482,5,FALSE)</f>
        <v>0</v>
      </c>
      <c r="I684" s="105">
        <f>VLOOKUP($A684,'[14]2014 TB'!$A$1:$H$1482,6,FALSE)</f>
        <v>0</v>
      </c>
      <c r="J684" s="106">
        <f t="shared" si="53"/>
        <v>0</v>
      </c>
      <c r="K684" s="107"/>
      <c r="M684" t="s">
        <v>941</v>
      </c>
      <c r="N684" t="s">
        <v>218</v>
      </c>
      <c r="O684" t="s">
        <v>93</v>
      </c>
      <c r="P684" t="s">
        <v>478</v>
      </c>
      <c r="Q684" t="s">
        <v>1592</v>
      </c>
      <c r="R684">
        <v>8510</v>
      </c>
      <c r="S684">
        <v>0</v>
      </c>
      <c r="T684">
        <v>0</v>
      </c>
      <c r="U684">
        <v>0</v>
      </c>
      <c r="V684">
        <v>0</v>
      </c>
    </row>
    <row r="685" spans="1:22" x14ac:dyDescent="0.2">
      <c r="A685" s="99" t="s">
        <v>1016</v>
      </c>
      <c r="B685" s="103" t="s">
        <v>428</v>
      </c>
      <c r="C685" s="104" t="s">
        <v>93</v>
      </c>
      <c r="D685" s="104" t="s">
        <v>2895</v>
      </c>
      <c r="E685" s="104" t="s">
        <v>304</v>
      </c>
      <c r="F685" s="105">
        <f>VLOOKUP(A685,'Original vs Adjsuted Budget'!$B$2:$H$1100,7,FALSE)</f>
        <v>60000</v>
      </c>
      <c r="G685" s="105">
        <f t="shared" si="54"/>
        <v>53320</v>
      </c>
      <c r="H685" s="105">
        <f>VLOOKUP($A685,'[14]2014 TB'!$A$1:$H$1482,5,FALSE)</f>
        <v>322392.25</v>
      </c>
      <c r="I685" s="105">
        <f>VLOOKUP($A685,'[14]2014 TB'!$A$1:$H$1482,6,FALSE)</f>
        <v>0</v>
      </c>
      <c r="J685" s="106">
        <f t="shared" si="53"/>
        <v>322392.25</v>
      </c>
      <c r="K685" s="107"/>
      <c r="M685" t="s">
        <v>1016</v>
      </c>
      <c r="N685" t="s">
        <v>428</v>
      </c>
      <c r="O685" t="s">
        <v>93</v>
      </c>
      <c r="P685" t="s">
        <v>2895</v>
      </c>
      <c r="Q685" t="s">
        <v>304</v>
      </c>
      <c r="R685">
        <v>53320</v>
      </c>
      <c r="S685">
        <v>0</v>
      </c>
      <c r="T685">
        <v>322392.25</v>
      </c>
      <c r="U685">
        <v>0</v>
      </c>
      <c r="V685">
        <v>322392.25</v>
      </c>
    </row>
    <row r="686" spans="1:22" x14ac:dyDescent="0.2">
      <c r="A686" s="99" t="s">
        <v>2369</v>
      </c>
      <c r="B686" s="103" t="s">
        <v>8</v>
      </c>
      <c r="C686" s="104" t="s">
        <v>93</v>
      </c>
      <c r="D686" s="104" t="s">
        <v>2895</v>
      </c>
      <c r="E686" s="104" t="s">
        <v>304</v>
      </c>
      <c r="F686" s="105">
        <f>VLOOKUP(A686,'Original vs Adjsuted Budget'!$B$2:$H$1100,7,FALSE)</f>
        <v>0</v>
      </c>
      <c r="G686" s="105">
        <f t="shared" si="54"/>
        <v>0</v>
      </c>
      <c r="H686" s="105">
        <f>VLOOKUP($A686,'[14]2014 TB'!$A$1:$H$1482,5,FALSE)</f>
        <v>0</v>
      </c>
      <c r="I686" s="105">
        <f>VLOOKUP($A686,'[14]2014 TB'!$A$1:$H$1482,6,FALSE)</f>
        <v>0</v>
      </c>
      <c r="J686" s="106">
        <f t="shared" si="53"/>
        <v>0</v>
      </c>
      <c r="K686" s="107"/>
      <c r="M686" t="s">
        <v>2369</v>
      </c>
      <c r="N686" t="s">
        <v>8</v>
      </c>
      <c r="O686" t="s">
        <v>93</v>
      </c>
      <c r="P686" t="s">
        <v>2895</v>
      </c>
      <c r="Q686" t="s">
        <v>304</v>
      </c>
      <c r="R686">
        <v>0</v>
      </c>
      <c r="S686">
        <v>0</v>
      </c>
      <c r="T686">
        <v>0</v>
      </c>
      <c r="U686">
        <v>0</v>
      </c>
      <c r="V686">
        <v>0</v>
      </c>
    </row>
    <row r="687" spans="1:22" x14ac:dyDescent="0.2">
      <c r="A687" s="99" t="s">
        <v>1368</v>
      </c>
      <c r="B687" s="103" t="s">
        <v>18</v>
      </c>
      <c r="C687" s="104" t="s">
        <v>93</v>
      </c>
      <c r="D687" s="104" t="s">
        <v>2895</v>
      </c>
      <c r="E687" s="104" t="s">
        <v>304</v>
      </c>
      <c r="F687" s="105">
        <f>VLOOKUP(A687,'Original vs Adjsuted Budget'!$B$2:$H$1100,7,FALSE)</f>
        <v>1443.28</v>
      </c>
      <c r="G687" s="105">
        <f t="shared" si="54"/>
        <v>790</v>
      </c>
      <c r="H687" s="105">
        <f>VLOOKUP($A687,'[14]2014 TB'!$A$1:$H$1482,5,FALSE)</f>
        <v>541.23</v>
      </c>
      <c r="I687" s="105">
        <f>VLOOKUP($A687,'[14]2014 TB'!$A$1:$H$1482,6,FALSE)</f>
        <v>0</v>
      </c>
      <c r="J687" s="106">
        <f t="shared" si="53"/>
        <v>541.23</v>
      </c>
      <c r="K687" s="107"/>
      <c r="M687" t="s">
        <v>1368</v>
      </c>
      <c r="N687" t="s">
        <v>18</v>
      </c>
      <c r="O687" t="s">
        <v>93</v>
      </c>
      <c r="P687" t="s">
        <v>2895</v>
      </c>
      <c r="Q687" t="s">
        <v>304</v>
      </c>
      <c r="R687">
        <v>790</v>
      </c>
      <c r="S687">
        <v>0</v>
      </c>
      <c r="T687">
        <v>541.23</v>
      </c>
      <c r="U687">
        <v>0</v>
      </c>
      <c r="V687">
        <v>541.23</v>
      </c>
    </row>
    <row r="688" spans="1:22" x14ac:dyDescent="0.2">
      <c r="A688" s="99" t="s">
        <v>2435</v>
      </c>
      <c r="B688" s="103" t="s">
        <v>459</v>
      </c>
      <c r="C688" s="104" t="s">
        <v>93</v>
      </c>
      <c r="D688" s="104" t="s">
        <v>2895</v>
      </c>
      <c r="E688" s="104" t="s">
        <v>304</v>
      </c>
      <c r="F688" s="105">
        <f>VLOOKUP(A688,'Original vs Adjsuted Budget'!$B$2:$H$1100,7,FALSE)</f>
        <v>0</v>
      </c>
      <c r="G688" s="105">
        <f t="shared" si="54"/>
        <v>0</v>
      </c>
      <c r="H688" s="105">
        <f>VLOOKUP($A688,'[14]2014 TB'!$A$1:$H$1482,5,FALSE)</f>
        <v>0</v>
      </c>
      <c r="I688" s="105">
        <f>VLOOKUP($A688,'[14]2014 TB'!$A$1:$H$1482,6,FALSE)</f>
        <v>0</v>
      </c>
      <c r="J688" s="106">
        <f t="shared" si="53"/>
        <v>0</v>
      </c>
      <c r="K688" s="107"/>
      <c r="M688" t="s">
        <v>2435</v>
      </c>
      <c r="N688" t="s">
        <v>459</v>
      </c>
      <c r="O688" t="s">
        <v>93</v>
      </c>
      <c r="P688" t="s">
        <v>2895</v>
      </c>
      <c r="Q688" t="s">
        <v>304</v>
      </c>
      <c r="R688">
        <v>0</v>
      </c>
      <c r="S688">
        <v>0</v>
      </c>
      <c r="T688">
        <v>0</v>
      </c>
      <c r="U688">
        <v>0</v>
      </c>
      <c r="V688">
        <v>0</v>
      </c>
    </row>
    <row r="689" spans="1:22" ht="15" thickBot="1" x14ac:dyDescent="0.25">
      <c r="A689" s="99"/>
      <c r="B689" s="154" t="s">
        <v>3191</v>
      </c>
      <c r="C689" s="155"/>
      <c r="D689" s="155"/>
      <c r="E689" s="155"/>
      <c r="F689" s="108">
        <f>SUM(F679:F688)</f>
        <v>710927.35999999999</v>
      </c>
      <c r="G689" s="108">
        <f>SUM(G679:G688)</f>
        <v>266400</v>
      </c>
      <c r="H689" s="108">
        <f>SUM(H679:H688)</f>
        <v>507364.51</v>
      </c>
      <c r="I689" s="108">
        <f>SUM(I679:I688)</f>
        <v>-6578.95</v>
      </c>
      <c r="J689" s="108">
        <f>SUM(J679:J688)</f>
        <v>500785.56</v>
      </c>
      <c r="K689" s="107"/>
      <c r="N689" t="s">
        <v>3191</v>
      </c>
      <c r="R689">
        <v>266400</v>
      </c>
      <c r="S689">
        <v>0</v>
      </c>
      <c r="T689">
        <v>498068.95999999996</v>
      </c>
      <c r="U689">
        <v>-6578.95</v>
      </c>
      <c r="V689">
        <v>491490.01</v>
      </c>
    </row>
    <row r="690" spans="1:22" ht="15" thickTop="1" x14ac:dyDescent="0.2">
      <c r="A690" s="99"/>
      <c r="B690" s="103"/>
      <c r="C690" s="104"/>
      <c r="D690" s="104"/>
      <c r="E690" s="104"/>
      <c r="F690" s="105"/>
      <c r="G690" s="105"/>
      <c r="H690" s="105"/>
      <c r="I690" s="105"/>
      <c r="J690" s="106"/>
      <c r="K690" s="107"/>
    </row>
    <row r="691" spans="1:22" x14ac:dyDescent="0.2">
      <c r="A691" s="99" t="s">
        <v>882</v>
      </c>
      <c r="B691" s="103" t="s">
        <v>4</v>
      </c>
      <c r="C691" s="104" t="s">
        <v>114</v>
      </c>
      <c r="D691" s="104" t="s">
        <v>2895</v>
      </c>
      <c r="E691" s="104" t="s">
        <v>325</v>
      </c>
      <c r="F691" s="105">
        <f>VLOOKUP(A691,'Original vs Adjsuted Budget'!$B$2:$H$1100,7,FALSE)</f>
        <v>17159.68</v>
      </c>
      <c r="G691" s="105">
        <f>R691</f>
        <v>11000</v>
      </c>
      <c r="H691" s="105">
        <f>VLOOKUP($A691,'[14]2014 TB'!$A$1:$H$1482,5,FALSE)</f>
        <v>6434.88</v>
      </c>
      <c r="I691" s="105">
        <f>VLOOKUP($A691,'[14]2014 TB'!$A$1:$H$1482,6,FALSE)</f>
        <v>0</v>
      </c>
      <c r="J691" s="106">
        <f t="shared" ref="J691:J710" si="55">H691+I691</f>
        <v>6434.88</v>
      </c>
      <c r="K691" s="107"/>
      <c r="M691" t="s">
        <v>882</v>
      </c>
      <c r="N691" t="s">
        <v>4</v>
      </c>
      <c r="O691" t="s">
        <v>114</v>
      </c>
      <c r="P691" t="s">
        <v>2895</v>
      </c>
      <c r="Q691" t="s">
        <v>325</v>
      </c>
      <c r="R691">
        <v>11000</v>
      </c>
      <c r="S691">
        <v>0</v>
      </c>
      <c r="T691">
        <v>6434.88</v>
      </c>
      <c r="U691">
        <v>0</v>
      </c>
      <c r="V691">
        <v>6434.88</v>
      </c>
    </row>
    <row r="692" spans="1:22" x14ac:dyDescent="0.2">
      <c r="A692" s="99" t="s">
        <v>952</v>
      </c>
      <c r="B692" s="103" t="s">
        <v>218</v>
      </c>
      <c r="C692" s="104" t="s">
        <v>114</v>
      </c>
      <c r="D692" s="104" t="s">
        <v>476</v>
      </c>
      <c r="E692" s="104" t="s">
        <v>2943</v>
      </c>
      <c r="F692" s="105">
        <f>VLOOKUP(A692,'Original vs Adjsuted Budget'!$B$2:$H$1100,7,FALSE)</f>
        <v>5637.4133333333339</v>
      </c>
      <c r="G692" s="105">
        <f t="shared" ref="G692:G710" si="56">R692</f>
        <v>90</v>
      </c>
      <c r="H692" s="105">
        <f>VLOOKUP($A692,'[14]2014 TB'!$A$1:$H$1482,5,FALSE)</f>
        <v>2114.0300000000002</v>
      </c>
      <c r="I692" s="105">
        <f>VLOOKUP($A692,'[14]2014 TB'!$A$1:$H$1482,6,FALSE)</f>
        <v>0</v>
      </c>
      <c r="J692" s="106">
        <f t="shared" si="55"/>
        <v>2114.0300000000002</v>
      </c>
      <c r="K692" s="107"/>
      <c r="M692" t="s">
        <v>952</v>
      </c>
      <c r="N692" t="s">
        <v>218</v>
      </c>
      <c r="O692" t="s">
        <v>114</v>
      </c>
      <c r="P692" t="s">
        <v>476</v>
      </c>
      <c r="Q692" t="s">
        <v>2943</v>
      </c>
      <c r="R692">
        <v>90</v>
      </c>
      <c r="S692">
        <v>0</v>
      </c>
      <c r="T692">
        <v>2114.0300000000002</v>
      </c>
      <c r="U692">
        <v>0</v>
      </c>
      <c r="V692">
        <v>2114.0300000000002</v>
      </c>
    </row>
    <row r="693" spans="1:22" x14ac:dyDescent="0.2">
      <c r="A693" s="99" t="s">
        <v>953</v>
      </c>
      <c r="B693" s="103" t="s">
        <v>218</v>
      </c>
      <c r="C693" s="104" t="s">
        <v>114</v>
      </c>
      <c r="D693" s="104" t="s">
        <v>478</v>
      </c>
      <c r="E693" s="104" t="s">
        <v>1600</v>
      </c>
      <c r="F693" s="105">
        <f>VLOOKUP(A693,'Original vs Adjsuted Budget'!$B$2:$H$1100,7,FALSE)</f>
        <v>0</v>
      </c>
      <c r="G693" s="105">
        <f t="shared" si="56"/>
        <v>620</v>
      </c>
      <c r="H693" s="105">
        <f>VLOOKUP($A693,'[14]2014 TB'!$A$1:$H$1482,5,FALSE)</f>
        <v>0</v>
      </c>
      <c r="I693" s="105">
        <f>VLOOKUP($A693,'[14]2014 TB'!$A$1:$H$1482,6,FALSE)</f>
        <v>0</v>
      </c>
      <c r="J693" s="106">
        <f t="shared" si="55"/>
        <v>0</v>
      </c>
      <c r="K693" s="107"/>
      <c r="M693" t="s">
        <v>953</v>
      </c>
      <c r="N693" t="s">
        <v>218</v>
      </c>
      <c r="O693" t="s">
        <v>114</v>
      </c>
      <c r="P693" t="s">
        <v>478</v>
      </c>
      <c r="Q693" t="s">
        <v>1600</v>
      </c>
      <c r="R693">
        <v>620</v>
      </c>
      <c r="S693">
        <v>0</v>
      </c>
      <c r="T693">
        <v>0</v>
      </c>
      <c r="U693">
        <v>0</v>
      </c>
      <c r="V693">
        <v>0</v>
      </c>
    </row>
    <row r="694" spans="1:22" x14ac:dyDescent="0.2">
      <c r="A694" s="99" t="s">
        <v>996</v>
      </c>
      <c r="B694" s="103" t="s">
        <v>426</v>
      </c>
      <c r="C694" s="104" t="s">
        <v>114</v>
      </c>
      <c r="D694" s="104" t="s">
        <v>2895</v>
      </c>
      <c r="E694" s="104" t="s">
        <v>325</v>
      </c>
      <c r="F694" s="105">
        <f>VLOOKUP(A694,'Original vs Adjsuted Budget'!$B$2:$H$1100,7,FALSE)</f>
        <v>0</v>
      </c>
      <c r="G694" s="105">
        <f t="shared" si="56"/>
        <v>900</v>
      </c>
      <c r="H694" s="105">
        <f>VLOOKUP($A694,'[14]2014 TB'!$A$1:$H$1482,5,FALSE)</f>
        <v>0</v>
      </c>
      <c r="I694" s="105">
        <f>VLOOKUP($A694,'[14]2014 TB'!$A$1:$H$1482,6,FALSE)</f>
        <v>0</v>
      </c>
      <c r="J694" s="106">
        <f t="shared" si="55"/>
        <v>0</v>
      </c>
      <c r="K694" s="107"/>
      <c r="M694" t="s">
        <v>996</v>
      </c>
      <c r="N694" t="s">
        <v>426</v>
      </c>
      <c r="O694" t="s">
        <v>114</v>
      </c>
      <c r="P694" t="s">
        <v>2895</v>
      </c>
      <c r="Q694" t="s">
        <v>325</v>
      </c>
      <c r="R694">
        <v>900</v>
      </c>
      <c r="S694">
        <v>0</v>
      </c>
      <c r="T694">
        <v>0</v>
      </c>
      <c r="U694">
        <v>0</v>
      </c>
      <c r="V694">
        <v>0</v>
      </c>
    </row>
    <row r="695" spans="1:22" x14ac:dyDescent="0.2">
      <c r="A695" s="99" t="s">
        <v>1020</v>
      </c>
      <c r="B695" s="103" t="s">
        <v>428</v>
      </c>
      <c r="C695" s="104" t="s">
        <v>114</v>
      </c>
      <c r="D695" s="104" t="s">
        <v>2895</v>
      </c>
      <c r="E695" s="104" t="s">
        <v>325</v>
      </c>
      <c r="F695" s="105">
        <f>VLOOKUP(A695,'Original vs Adjsuted Budget'!$B$2:$H$1100,7,FALSE)</f>
        <v>0</v>
      </c>
      <c r="G695" s="105">
        <f t="shared" si="56"/>
        <v>350</v>
      </c>
      <c r="H695" s="105">
        <f>VLOOKUP($A695,'[14]2014 TB'!$A$1:$H$1482,5,FALSE)</f>
        <v>0</v>
      </c>
      <c r="I695" s="105">
        <f>VLOOKUP($A695,'[14]2014 TB'!$A$1:$H$1482,6,FALSE)</f>
        <v>0</v>
      </c>
      <c r="J695" s="106">
        <f t="shared" si="55"/>
        <v>0</v>
      </c>
      <c r="K695" s="107"/>
      <c r="M695" t="s">
        <v>1020</v>
      </c>
      <c r="N695" t="s">
        <v>428</v>
      </c>
      <c r="O695" t="s">
        <v>114</v>
      </c>
      <c r="P695" t="s">
        <v>2895</v>
      </c>
      <c r="Q695" t="s">
        <v>325</v>
      </c>
      <c r="R695">
        <v>350</v>
      </c>
      <c r="S695">
        <v>0</v>
      </c>
      <c r="T695">
        <v>0</v>
      </c>
      <c r="U695">
        <v>0</v>
      </c>
      <c r="V695">
        <v>0</v>
      </c>
    </row>
    <row r="696" spans="1:22" x14ac:dyDescent="0.2">
      <c r="A696" s="99" t="s">
        <v>1101</v>
      </c>
      <c r="B696" s="103" t="s">
        <v>432</v>
      </c>
      <c r="C696" s="104" t="s">
        <v>114</v>
      </c>
      <c r="D696" s="104" t="s">
        <v>470</v>
      </c>
      <c r="E696" s="104" t="s">
        <v>1671</v>
      </c>
      <c r="F696" s="105">
        <f>VLOOKUP(A696,'Original vs Adjsuted Budget'!$B$2:$H$1100,7,FALSE)</f>
        <v>19868.933333333334</v>
      </c>
      <c r="G696" s="105">
        <f t="shared" si="56"/>
        <v>640</v>
      </c>
      <c r="H696" s="105">
        <f>VLOOKUP($A696,'[14]2014 TB'!$A$1:$H$1482,5,FALSE)</f>
        <v>7450.85</v>
      </c>
      <c r="I696" s="105">
        <f>VLOOKUP($A696,'[14]2014 TB'!$A$1:$H$1482,6,FALSE)</f>
        <v>0</v>
      </c>
      <c r="J696" s="106">
        <f t="shared" si="55"/>
        <v>7450.85</v>
      </c>
      <c r="K696" s="107"/>
      <c r="M696" t="s">
        <v>1101</v>
      </c>
      <c r="N696" t="s">
        <v>432</v>
      </c>
      <c r="O696" t="s">
        <v>114</v>
      </c>
      <c r="P696" t="s">
        <v>470</v>
      </c>
      <c r="Q696" t="s">
        <v>1671</v>
      </c>
      <c r="R696">
        <v>640</v>
      </c>
      <c r="S696">
        <v>0</v>
      </c>
      <c r="T696">
        <v>7450.85</v>
      </c>
      <c r="U696">
        <v>0</v>
      </c>
      <c r="V696">
        <v>7450.85</v>
      </c>
    </row>
    <row r="697" spans="1:22" x14ac:dyDescent="0.2">
      <c r="A697" s="99" t="s">
        <v>1102</v>
      </c>
      <c r="B697" s="103" t="s">
        <v>432</v>
      </c>
      <c r="C697" s="104" t="s">
        <v>114</v>
      </c>
      <c r="D697" s="104" t="s">
        <v>472</v>
      </c>
      <c r="E697" s="104" t="s">
        <v>2973</v>
      </c>
      <c r="F697" s="105">
        <f>VLOOKUP(A697,'Original vs Adjsuted Budget'!$B$2:$H$1100,7,FALSE)</f>
        <v>12794.8</v>
      </c>
      <c r="G697" s="105">
        <f t="shared" si="56"/>
        <v>1980</v>
      </c>
      <c r="H697" s="105">
        <f>VLOOKUP($A697,'[14]2014 TB'!$A$1:$H$1482,5,FALSE)</f>
        <v>4798.05</v>
      </c>
      <c r="I697" s="105">
        <f>VLOOKUP($A697,'[14]2014 TB'!$A$1:$H$1482,6,FALSE)</f>
        <v>0</v>
      </c>
      <c r="J697" s="106">
        <f t="shared" si="55"/>
        <v>4798.05</v>
      </c>
      <c r="K697" s="107"/>
      <c r="M697" t="s">
        <v>1102</v>
      </c>
      <c r="N697" t="s">
        <v>432</v>
      </c>
      <c r="O697" t="s">
        <v>114</v>
      </c>
      <c r="P697" t="s">
        <v>472</v>
      </c>
      <c r="Q697" t="s">
        <v>2973</v>
      </c>
      <c r="R697">
        <v>1980</v>
      </c>
      <c r="S697">
        <v>0</v>
      </c>
      <c r="T697">
        <v>4798.05</v>
      </c>
      <c r="U697">
        <v>0</v>
      </c>
      <c r="V697">
        <v>4798.05</v>
      </c>
    </row>
    <row r="698" spans="1:22" x14ac:dyDescent="0.2">
      <c r="A698" s="99" t="s">
        <v>2116</v>
      </c>
      <c r="B698" s="103" t="s">
        <v>434</v>
      </c>
      <c r="C698" s="104" t="s">
        <v>114</v>
      </c>
      <c r="D698" s="104" t="s">
        <v>2895</v>
      </c>
      <c r="E698" s="104" t="s">
        <v>325</v>
      </c>
      <c r="F698" s="105">
        <f>VLOOKUP(A698,'Original vs Adjsuted Budget'!$B$2:$H$1100,7,FALSE)</f>
        <v>0</v>
      </c>
      <c r="G698" s="105">
        <f t="shared" si="56"/>
        <v>0</v>
      </c>
      <c r="H698" s="105">
        <f>VLOOKUP($A698,'[14]2014 TB'!$A$1:$H$1482,5,FALSE)</f>
        <v>0</v>
      </c>
      <c r="I698" s="105">
        <f>VLOOKUP($A698,'[14]2014 TB'!$A$1:$H$1482,6,FALSE)</f>
        <v>0</v>
      </c>
      <c r="J698" s="106">
        <f t="shared" si="55"/>
        <v>0</v>
      </c>
      <c r="K698" s="107"/>
      <c r="M698" t="s">
        <v>2116</v>
      </c>
      <c r="N698" t="s">
        <v>434</v>
      </c>
      <c r="O698" t="s">
        <v>114</v>
      </c>
      <c r="P698" t="s">
        <v>2895</v>
      </c>
      <c r="Q698" t="s">
        <v>325</v>
      </c>
      <c r="R698">
        <v>0</v>
      </c>
      <c r="S698">
        <v>0</v>
      </c>
      <c r="T698">
        <v>0</v>
      </c>
      <c r="U698">
        <v>0</v>
      </c>
      <c r="V698">
        <v>0</v>
      </c>
    </row>
    <row r="699" spans="1:22" x14ac:dyDescent="0.2">
      <c r="A699" s="99" t="s">
        <v>2133</v>
      </c>
      <c r="B699" s="103" t="s">
        <v>436</v>
      </c>
      <c r="C699" s="104" t="s">
        <v>114</v>
      </c>
      <c r="D699" s="104" t="s">
        <v>2895</v>
      </c>
      <c r="E699" s="104" t="s">
        <v>325</v>
      </c>
      <c r="F699" s="105">
        <f>VLOOKUP(A699,'Original vs Adjsuted Budget'!$B$2:$H$1100,7,FALSE)</f>
        <v>0</v>
      </c>
      <c r="G699" s="105">
        <f t="shared" si="56"/>
        <v>0</v>
      </c>
      <c r="H699" s="105">
        <f>VLOOKUP($A699,'[14]2014 TB'!$A$1:$H$1482,5,FALSE)</f>
        <v>0</v>
      </c>
      <c r="I699" s="105">
        <f>VLOOKUP($A699,'[14]2014 TB'!$A$1:$H$1482,6,FALSE)</f>
        <v>0</v>
      </c>
      <c r="J699" s="106">
        <f t="shared" si="55"/>
        <v>0</v>
      </c>
      <c r="K699" s="107"/>
      <c r="M699" t="s">
        <v>2133</v>
      </c>
      <c r="N699" t="s">
        <v>436</v>
      </c>
      <c r="O699" t="s">
        <v>114</v>
      </c>
      <c r="P699" t="s">
        <v>2895</v>
      </c>
      <c r="Q699" t="s">
        <v>325</v>
      </c>
      <c r="R699">
        <v>0</v>
      </c>
      <c r="S699">
        <v>0</v>
      </c>
      <c r="T699">
        <v>0</v>
      </c>
      <c r="U699">
        <v>0</v>
      </c>
      <c r="V699">
        <v>0</v>
      </c>
    </row>
    <row r="700" spans="1:22" x14ac:dyDescent="0.2">
      <c r="A700" s="99" t="s">
        <v>2155</v>
      </c>
      <c r="B700" s="103" t="s">
        <v>438</v>
      </c>
      <c r="C700" s="104" t="s">
        <v>114</v>
      </c>
      <c r="D700" s="104" t="s">
        <v>2895</v>
      </c>
      <c r="E700" s="104" t="s">
        <v>325</v>
      </c>
      <c r="F700" s="105">
        <f>VLOOKUP(A700,'Original vs Adjsuted Budget'!$B$2:$H$1100,7,FALSE)</f>
        <v>0</v>
      </c>
      <c r="G700" s="105">
        <f t="shared" si="56"/>
        <v>0</v>
      </c>
      <c r="H700" s="105">
        <f>VLOOKUP($A700,'[14]2014 TB'!$A$1:$H$1482,5,FALSE)</f>
        <v>0</v>
      </c>
      <c r="I700" s="105">
        <f>VLOOKUP($A700,'[14]2014 TB'!$A$1:$H$1482,6,FALSE)</f>
        <v>0</v>
      </c>
      <c r="J700" s="106">
        <f t="shared" si="55"/>
        <v>0</v>
      </c>
      <c r="K700" s="107"/>
      <c r="M700" t="s">
        <v>2155</v>
      </c>
      <c r="N700" t="s">
        <v>438</v>
      </c>
      <c r="O700" t="s">
        <v>114</v>
      </c>
      <c r="P700" t="s">
        <v>2895</v>
      </c>
      <c r="Q700" t="s">
        <v>325</v>
      </c>
      <c r="R700">
        <v>0</v>
      </c>
      <c r="S700">
        <v>0</v>
      </c>
      <c r="T700">
        <v>0</v>
      </c>
      <c r="U700">
        <v>0</v>
      </c>
      <c r="V700">
        <v>0</v>
      </c>
    </row>
    <row r="701" spans="1:22" x14ac:dyDescent="0.2">
      <c r="A701" s="99" t="s">
        <v>1199</v>
      </c>
      <c r="B701" s="103" t="s">
        <v>442</v>
      </c>
      <c r="C701" s="104" t="s">
        <v>114</v>
      </c>
      <c r="D701" s="104" t="s">
        <v>482</v>
      </c>
      <c r="E701" s="104" t="s">
        <v>1700</v>
      </c>
      <c r="F701" s="105">
        <f>VLOOKUP(A701,'Original vs Adjsuted Budget'!$B$2:$H$1100,7,FALSE)</f>
        <v>61293.919999999998</v>
      </c>
      <c r="G701" s="105">
        <f t="shared" si="56"/>
        <v>15610</v>
      </c>
      <c r="H701" s="105">
        <f>VLOOKUP($A701,'[14]2014 TB'!$A$1:$H$1482,5,FALSE)</f>
        <v>140131.76</v>
      </c>
      <c r="I701" s="105">
        <f>VLOOKUP($A701,'[14]2014 TB'!$A$1:$H$1482,6,FALSE)</f>
        <v>0</v>
      </c>
      <c r="J701" s="106">
        <f t="shared" si="55"/>
        <v>140131.76</v>
      </c>
      <c r="K701" s="107"/>
      <c r="M701" t="s">
        <v>1199</v>
      </c>
      <c r="N701" t="s">
        <v>442</v>
      </c>
      <c r="O701" t="s">
        <v>114</v>
      </c>
      <c r="P701" t="s">
        <v>482</v>
      </c>
      <c r="Q701" t="s">
        <v>1700</v>
      </c>
      <c r="R701">
        <v>15610</v>
      </c>
      <c r="S701">
        <v>0</v>
      </c>
      <c r="T701">
        <v>22985.22</v>
      </c>
      <c r="U701">
        <v>0</v>
      </c>
      <c r="V701">
        <v>22985.22</v>
      </c>
    </row>
    <row r="702" spans="1:22" x14ac:dyDescent="0.2">
      <c r="A702" s="99" t="s">
        <v>1220</v>
      </c>
      <c r="B702" s="103" t="s">
        <v>444</v>
      </c>
      <c r="C702" s="104" t="s">
        <v>114</v>
      </c>
      <c r="D702" s="104" t="s">
        <v>2895</v>
      </c>
      <c r="E702" s="104" t="s">
        <v>325</v>
      </c>
      <c r="F702" s="105">
        <f>VLOOKUP(A702,'Original vs Adjsuted Budget'!$B$2:$H$1100,7,FALSE)</f>
        <v>1706.6666666666665</v>
      </c>
      <c r="G702" s="105">
        <f t="shared" si="56"/>
        <v>0</v>
      </c>
      <c r="H702" s="105">
        <f>VLOOKUP($A702,'[14]2014 TB'!$A$1:$H$1482,5,FALSE)</f>
        <v>640</v>
      </c>
      <c r="I702" s="105">
        <f>VLOOKUP($A702,'[14]2014 TB'!$A$1:$H$1482,6,FALSE)</f>
        <v>0</v>
      </c>
      <c r="J702" s="106">
        <f t="shared" si="55"/>
        <v>640</v>
      </c>
      <c r="K702" s="107"/>
      <c r="M702" t="s">
        <v>1220</v>
      </c>
      <c r="N702" t="s">
        <v>444</v>
      </c>
      <c r="O702" t="s">
        <v>114</v>
      </c>
      <c r="P702" t="s">
        <v>2895</v>
      </c>
      <c r="Q702" t="s">
        <v>325</v>
      </c>
      <c r="R702">
        <v>0</v>
      </c>
      <c r="S702">
        <v>0</v>
      </c>
      <c r="T702">
        <v>640</v>
      </c>
      <c r="U702">
        <v>0</v>
      </c>
      <c r="V702">
        <v>640</v>
      </c>
    </row>
    <row r="703" spans="1:22" x14ac:dyDescent="0.2">
      <c r="A703" s="99" t="s">
        <v>1243</v>
      </c>
      <c r="B703" s="103" t="s">
        <v>446</v>
      </c>
      <c r="C703" s="104" t="s">
        <v>114</v>
      </c>
      <c r="D703" s="104" t="s">
        <v>2895</v>
      </c>
      <c r="E703" s="104" t="s">
        <v>325</v>
      </c>
      <c r="F703" s="105">
        <f>VLOOKUP(A703,'Original vs Adjsuted Budget'!$B$2:$H$1100,7,FALSE)</f>
        <v>652.66666666666663</v>
      </c>
      <c r="G703" s="105">
        <f t="shared" si="56"/>
        <v>0</v>
      </c>
      <c r="H703" s="105">
        <f>VLOOKUP($A703,'[14]2014 TB'!$A$1:$H$1482,5,FALSE)</f>
        <v>244.75</v>
      </c>
      <c r="I703" s="105">
        <f>VLOOKUP($A703,'[14]2014 TB'!$A$1:$H$1482,6,FALSE)</f>
        <v>0</v>
      </c>
      <c r="J703" s="106">
        <f t="shared" si="55"/>
        <v>244.75</v>
      </c>
      <c r="K703" s="107"/>
      <c r="M703" t="s">
        <v>1243</v>
      </c>
      <c r="N703" t="s">
        <v>446</v>
      </c>
      <c r="O703" t="s">
        <v>114</v>
      </c>
      <c r="P703" t="s">
        <v>2895</v>
      </c>
      <c r="Q703" t="s">
        <v>325</v>
      </c>
      <c r="R703">
        <v>0</v>
      </c>
      <c r="S703">
        <v>0</v>
      </c>
      <c r="T703">
        <v>244.75</v>
      </c>
      <c r="U703">
        <v>0</v>
      </c>
      <c r="V703">
        <v>244.75</v>
      </c>
    </row>
    <row r="704" spans="1:22" x14ac:dyDescent="0.2">
      <c r="A704" s="99" t="s">
        <v>2273</v>
      </c>
      <c r="B704" s="103" t="s">
        <v>450</v>
      </c>
      <c r="C704" s="104" t="s">
        <v>114</v>
      </c>
      <c r="D704" s="104" t="s">
        <v>2895</v>
      </c>
      <c r="E704" s="104" t="s">
        <v>325</v>
      </c>
      <c r="F704" s="105">
        <f>VLOOKUP(A704,'Original vs Adjsuted Budget'!$B$2:$H$1100,7,FALSE)</f>
        <v>0</v>
      </c>
      <c r="G704" s="105">
        <f t="shared" si="56"/>
        <v>0</v>
      </c>
      <c r="H704" s="105">
        <f>VLOOKUP($A704,'[14]2014 TB'!$A$1:$H$1482,5,FALSE)</f>
        <v>0</v>
      </c>
      <c r="I704" s="105">
        <f>VLOOKUP($A704,'[14]2014 TB'!$A$1:$H$1482,6,FALSE)</f>
        <v>0</v>
      </c>
      <c r="J704" s="106">
        <f t="shared" si="55"/>
        <v>0</v>
      </c>
      <c r="K704" s="107"/>
      <c r="M704" t="s">
        <v>2273</v>
      </c>
      <c r="N704" t="s">
        <v>450</v>
      </c>
      <c r="O704" t="s">
        <v>114</v>
      </c>
      <c r="P704" t="s">
        <v>2895</v>
      </c>
      <c r="Q704" t="s">
        <v>325</v>
      </c>
      <c r="R704">
        <v>0</v>
      </c>
      <c r="S704">
        <v>0</v>
      </c>
      <c r="T704">
        <v>0</v>
      </c>
      <c r="U704">
        <v>0</v>
      </c>
      <c r="V704">
        <v>0</v>
      </c>
    </row>
    <row r="705" spans="1:22" x14ac:dyDescent="0.2">
      <c r="A705" s="99" t="s">
        <v>1288</v>
      </c>
      <c r="B705" s="103" t="s">
        <v>452</v>
      </c>
      <c r="C705" s="104" t="s">
        <v>114</v>
      </c>
      <c r="D705" s="104" t="s">
        <v>490</v>
      </c>
      <c r="E705" s="104" t="s">
        <v>3020</v>
      </c>
      <c r="F705" s="105">
        <f>VLOOKUP(A705,'Original vs Adjsuted Budget'!$B$2:$H$1100,7,FALSE)</f>
        <v>0</v>
      </c>
      <c r="G705" s="105">
        <f t="shared" si="56"/>
        <v>1190</v>
      </c>
      <c r="H705" s="105">
        <f>VLOOKUP($A705,'[14]2014 TB'!$A$1:$H$1482,5,FALSE)</f>
        <v>0</v>
      </c>
      <c r="I705" s="105">
        <f>VLOOKUP($A705,'[14]2014 TB'!$A$1:$H$1482,6,FALSE)</f>
        <v>0</v>
      </c>
      <c r="J705" s="106">
        <f t="shared" si="55"/>
        <v>0</v>
      </c>
      <c r="K705" s="107"/>
      <c r="M705" t="s">
        <v>1288</v>
      </c>
      <c r="N705" t="s">
        <v>452</v>
      </c>
      <c r="O705" t="s">
        <v>114</v>
      </c>
      <c r="P705" t="s">
        <v>490</v>
      </c>
      <c r="Q705" t="s">
        <v>3020</v>
      </c>
      <c r="R705">
        <v>1190</v>
      </c>
      <c r="S705">
        <v>0</v>
      </c>
      <c r="T705">
        <v>0</v>
      </c>
      <c r="U705">
        <v>0</v>
      </c>
      <c r="V705">
        <v>0</v>
      </c>
    </row>
    <row r="706" spans="1:22" x14ac:dyDescent="0.2">
      <c r="A706" s="99" t="s">
        <v>1335</v>
      </c>
      <c r="B706" s="103" t="s">
        <v>8</v>
      </c>
      <c r="C706" s="104" t="s">
        <v>114</v>
      </c>
      <c r="D706" s="104" t="s">
        <v>2895</v>
      </c>
      <c r="E706" s="104" t="s">
        <v>325</v>
      </c>
      <c r="F706" s="105">
        <f>VLOOKUP(A706,'Original vs Adjsuted Budget'!$B$2:$H$1100,7,FALSE)</f>
        <v>14397.6</v>
      </c>
      <c r="G706" s="105">
        <f t="shared" si="56"/>
        <v>0</v>
      </c>
      <c r="H706" s="105">
        <f>VLOOKUP($A706,'[14]2014 TB'!$A$1:$H$1482,5,FALSE)</f>
        <v>5399.1</v>
      </c>
      <c r="I706" s="105">
        <f>VLOOKUP($A706,'[14]2014 TB'!$A$1:$H$1482,6,FALSE)</f>
        <v>0</v>
      </c>
      <c r="J706" s="106">
        <f t="shared" si="55"/>
        <v>5399.1</v>
      </c>
      <c r="K706" s="107"/>
      <c r="M706" t="s">
        <v>1335</v>
      </c>
      <c r="N706" t="s">
        <v>8</v>
      </c>
      <c r="O706" t="s">
        <v>114</v>
      </c>
      <c r="P706" t="s">
        <v>2895</v>
      </c>
      <c r="Q706" t="s">
        <v>325</v>
      </c>
      <c r="R706">
        <v>0</v>
      </c>
      <c r="S706">
        <v>0</v>
      </c>
      <c r="T706">
        <v>5399.1</v>
      </c>
      <c r="U706">
        <v>0</v>
      </c>
      <c r="V706">
        <v>5399.1</v>
      </c>
    </row>
    <row r="707" spans="1:22" x14ac:dyDescent="0.2">
      <c r="A707" s="99" t="s">
        <v>1381</v>
      </c>
      <c r="B707" s="103" t="s">
        <v>18</v>
      </c>
      <c r="C707" s="104" t="s">
        <v>114</v>
      </c>
      <c r="D707" s="104" t="s">
        <v>2895</v>
      </c>
      <c r="E707" s="104" t="s">
        <v>325</v>
      </c>
      <c r="F707" s="105">
        <f>VLOOKUP(A707,'Original vs Adjsuted Budget'!$B$2:$H$1100,7,FALSE)</f>
        <v>34063.306666666664</v>
      </c>
      <c r="G707" s="105">
        <f t="shared" si="56"/>
        <v>0</v>
      </c>
      <c r="H707" s="105">
        <f>VLOOKUP($A707,'[14]2014 TB'!$A$1:$H$1482,5,FALSE)</f>
        <v>12773.74</v>
      </c>
      <c r="I707" s="105">
        <f>VLOOKUP($A707,'[14]2014 TB'!$A$1:$H$1482,6,FALSE)</f>
        <v>0</v>
      </c>
      <c r="J707" s="106">
        <f t="shared" si="55"/>
        <v>12773.74</v>
      </c>
      <c r="K707" s="107"/>
      <c r="M707" t="s">
        <v>1381</v>
      </c>
      <c r="N707" t="s">
        <v>18</v>
      </c>
      <c r="O707" t="s">
        <v>114</v>
      </c>
      <c r="P707" t="s">
        <v>2895</v>
      </c>
      <c r="Q707" t="s">
        <v>325</v>
      </c>
      <c r="R707">
        <v>0</v>
      </c>
      <c r="S707">
        <v>0</v>
      </c>
      <c r="T707">
        <v>12773.74</v>
      </c>
      <c r="U707">
        <v>0</v>
      </c>
      <c r="V707">
        <v>12773.74</v>
      </c>
    </row>
    <row r="708" spans="1:22" x14ac:dyDescent="0.2">
      <c r="A708" s="99" t="s">
        <v>1427</v>
      </c>
      <c r="B708" s="103" t="s">
        <v>459</v>
      </c>
      <c r="C708" s="104" t="s">
        <v>114</v>
      </c>
      <c r="D708" s="104" t="s">
        <v>2895</v>
      </c>
      <c r="E708" s="104" t="s">
        <v>325</v>
      </c>
      <c r="F708" s="105">
        <f>VLOOKUP(A708,'Original vs Adjsuted Budget'!$B$2:$H$1100,7,FALSE)</f>
        <v>3190.48</v>
      </c>
      <c r="G708" s="105">
        <f t="shared" si="56"/>
        <v>0</v>
      </c>
      <c r="H708" s="105">
        <f>VLOOKUP($A708,'[14]2014 TB'!$A$1:$H$1482,5,FALSE)</f>
        <v>1196.43</v>
      </c>
      <c r="I708" s="105">
        <f>VLOOKUP($A708,'[14]2014 TB'!$A$1:$H$1482,6,FALSE)</f>
        <v>0</v>
      </c>
      <c r="J708" s="106">
        <f t="shared" si="55"/>
        <v>1196.43</v>
      </c>
      <c r="K708" s="107"/>
      <c r="M708" t="s">
        <v>1427</v>
      </c>
      <c r="N708" t="s">
        <v>459</v>
      </c>
      <c r="O708" t="s">
        <v>114</v>
      </c>
      <c r="P708" t="s">
        <v>2895</v>
      </c>
      <c r="Q708" t="s">
        <v>325</v>
      </c>
      <c r="R708">
        <v>0</v>
      </c>
      <c r="S708">
        <v>0</v>
      </c>
      <c r="T708">
        <v>1196.43</v>
      </c>
      <c r="U708">
        <v>0</v>
      </c>
      <c r="V708">
        <v>1196.43</v>
      </c>
    </row>
    <row r="709" spans="1:22" x14ac:dyDescent="0.2">
      <c r="A709" s="99" t="s">
        <v>1480</v>
      </c>
      <c r="B709" s="103" t="s">
        <v>461</v>
      </c>
      <c r="C709" s="104" t="s">
        <v>114</v>
      </c>
      <c r="D709" s="104" t="s">
        <v>2895</v>
      </c>
      <c r="E709" s="104" t="s">
        <v>325</v>
      </c>
      <c r="F709" s="105">
        <f>VLOOKUP(A709,'Original vs Adjsuted Budget'!$B$2:$H$1100,7,FALSE)</f>
        <v>23272.586666666662</v>
      </c>
      <c r="G709" s="105">
        <f t="shared" si="56"/>
        <v>15850</v>
      </c>
      <c r="H709" s="105">
        <f>VLOOKUP($A709,'[14]2014 TB'!$A$1:$H$1482,5,FALSE)</f>
        <v>181888.4</v>
      </c>
      <c r="I709" s="105">
        <f>VLOOKUP($A709,'[14]2014 TB'!$A$1:$H$1482,6,FALSE)</f>
        <v>-9</v>
      </c>
      <c r="J709" s="106">
        <f t="shared" si="55"/>
        <v>181879.4</v>
      </c>
      <c r="K709" s="107"/>
      <c r="M709" t="s">
        <v>1480</v>
      </c>
      <c r="N709" t="s">
        <v>461</v>
      </c>
      <c r="O709" t="s">
        <v>114</v>
      </c>
      <c r="P709" t="s">
        <v>2895</v>
      </c>
      <c r="Q709" t="s">
        <v>325</v>
      </c>
      <c r="R709">
        <v>15850</v>
      </c>
      <c r="S709">
        <v>0</v>
      </c>
      <c r="T709">
        <v>8736.2199999999993</v>
      </c>
      <c r="U709">
        <v>-9</v>
      </c>
      <c r="V709">
        <v>8727.2199999999993</v>
      </c>
    </row>
    <row r="710" spans="1:22" x14ac:dyDescent="0.2">
      <c r="A710" s="99" t="s">
        <v>1523</v>
      </c>
      <c r="B710" s="103" t="s">
        <v>463</v>
      </c>
      <c r="C710" s="104" t="s">
        <v>114</v>
      </c>
      <c r="D710" s="104" t="s">
        <v>2895</v>
      </c>
      <c r="E710" s="104" t="s">
        <v>325</v>
      </c>
      <c r="F710" s="105">
        <f>VLOOKUP(A710,'Original vs Adjsuted Budget'!$B$2:$H$1100,7,FALSE)</f>
        <v>13823.893333333333</v>
      </c>
      <c r="G710" s="105">
        <f t="shared" si="56"/>
        <v>119090</v>
      </c>
      <c r="H710" s="105">
        <f>VLOOKUP($A710,'[14]2014 TB'!$A$1:$H$1482,5,FALSE)</f>
        <v>239113.03</v>
      </c>
      <c r="I710" s="105">
        <f>VLOOKUP($A710,'[14]2014 TB'!$A$1:$H$1482,6,FALSE)</f>
        <v>0</v>
      </c>
      <c r="J710" s="106">
        <f t="shared" si="55"/>
        <v>239113.03</v>
      </c>
      <c r="K710" s="107"/>
      <c r="M710" t="s">
        <v>1523</v>
      </c>
      <c r="N710" t="s">
        <v>463</v>
      </c>
      <c r="O710" t="s">
        <v>114</v>
      </c>
      <c r="P710" t="s">
        <v>2895</v>
      </c>
      <c r="Q710" t="s">
        <v>325</v>
      </c>
      <c r="R710">
        <v>119090</v>
      </c>
      <c r="S710">
        <v>0</v>
      </c>
      <c r="T710">
        <v>5183.96</v>
      </c>
      <c r="U710">
        <v>0</v>
      </c>
      <c r="V710">
        <v>5183.96</v>
      </c>
    </row>
    <row r="711" spans="1:22" ht="15" thickBot="1" x14ac:dyDescent="0.25">
      <c r="A711" s="99"/>
      <c r="B711" s="154" t="s">
        <v>3192</v>
      </c>
      <c r="C711" s="155"/>
      <c r="D711" s="155"/>
      <c r="E711" s="155"/>
      <c r="F711" s="108">
        <f>SUM(F691:F710)</f>
        <v>207861.94666666671</v>
      </c>
      <c r="G711" s="108">
        <f>SUM(G691:G710)</f>
        <v>167320</v>
      </c>
      <c r="H711" s="108">
        <f>SUM(H691:H710)</f>
        <v>602185.02</v>
      </c>
      <c r="I711" s="108">
        <f>SUM(I691:I710)</f>
        <v>-9</v>
      </c>
      <c r="J711" s="108">
        <f>SUM(J691:J710)</f>
        <v>602176.02</v>
      </c>
      <c r="K711" s="107"/>
      <c r="N711" t="s">
        <v>3192</v>
      </c>
      <c r="R711">
        <v>167320</v>
      </c>
      <c r="S711">
        <v>0</v>
      </c>
      <c r="T711">
        <v>77957.23</v>
      </c>
      <c r="U711">
        <v>-9</v>
      </c>
      <c r="V711">
        <v>77948.23</v>
      </c>
    </row>
    <row r="712" spans="1:22" ht="15" thickTop="1" x14ac:dyDescent="0.2">
      <c r="A712" s="99"/>
      <c r="B712" s="103"/>
      <c r="C712" s="104"/>
      <c r="D712" s="104"/>
      <c r="E712" s="104"/>
      <c r="F712" s="105"/>
      <c r="G712" s="105"/>
      <c r="H712" s="105"/>
      <c r="I712" s="105"/>
      <c r="J712" s="106"/>
      <c r="K712" s="107"/>
    </row>
    <row r="713" spans="1:22" x14ac:dyDescent="0.2">
      <c r="A713" s="99" t="s">
        <v>877</v>
      </c>
      <c r="B713" s="103" t="s">
        <v>4</v>
      </c>
      <c r="C713" s="104" t="s">
        <v>98</v>
      </c>
      <c r="D713" s="104" t="s">
        <v>2895</v>
      </c>
      <c r="E713" s="104" t="s">
        <v>309</v>
      </c>
      <c r="F713" s="105">
        <f>VLOOKUP(A713,'Original vs Adjsuted Budget'!$B$2:$H$1100,7,FALSE)</f>
        <v>10612.133333333333</v>
      </c>
      <c r="G713" s="105">
        <f>R713</f>
        <v>9920</v>
      </c>
      <c r="H713" s="105">
        <f>VLOOKUP($A713,'[14]2014 TB'!$A$1:$H$1482,5,FALSE)</f>
        <v>3979.55</v>
      </c>
      <c r="I713" s="105">
        <f>VLOOKUP($A713,'[14]2014 TB'!$A$1:$H$1482,6,FALSE)</f>
        <v>0</v>
      </c>
      <c r="J713" s="106">
        <f t="shared" ref="J713:J722" si="57">H713+I713</f>
        <v>3979.55</v>
      </c>
      <c r="K713" s="107"/>
      <c r="M713" t="s">
        <v>877</v>
      </c>
      <c r="N713" t="s">
        <v>4</v>
      </c>
      <c r="O713" t="s">
        <v>98</v>
      </c>
      <c r="P713" t="s">
        <v>2895</v>
      </c>
      <c r="Q713" t="s">
        <v>309</v>
      </c>
      <c r="R713">
        <v>9920</v>
      </c>
      <c r="S713">
        <v>0</v>
      </c>
      <c r="T713">
        <v>3979.55</v>
      </c>
      <c r="U713">
        <v>0</v>
      </c>
      <c r="V713">
        <v>3979.55</v>
      </c>
    </row>
    <row r="714" spans="1:22" x14ac:dyDescent="0.2">
      <c r="A714" s="99" t="s">
        <v>902</v>
      </c>
      <c r="B714" s="103" t="s">
        <v>215</v>
      </c>
      <c r="C714" s="104" t="s">
        <v>98</v>
      </c>
      <c r="D714" s="104" t="s">
        <v>2895</v>
      </c>
      <c r="E714" s="104" t="s">
        <v>309</v>
      </c>
      <c r="F714" s="105">
        <f>VLOOKUP(A714,'Original vs Adjsuted Budget'!$B$2:$H$1100,7,FALSE)</f>
        <v>8645.0399999999991</v>
      </c>
      <c r="G714" s="105">
        <f t="shared" ref="G714:G722" si="58">R714</f>
        <v>17980</v>
      </c>
      <c r="H714" s="105">
        <f>VLOOKUP($A714,'[14]2014 TB'!$A$1:$H$1482,5,FALSE)</f>
        <v>3241.89</v>
      </c>
      <c r="I714" s="105">
        <f>VLOOKUP($A714,'[14]2014 TB'!$A$1:$H$1482,6,FALSE)</f>
        <v>0</v>
      </c>
      <c r="J714" s="106">
        <f t="shared" si="57"/>
        <v>3241.89</v>
      </c>
      <c r="K714" s="107"/>
      <c r="M714" t="s">
        <v>902</v>
      </c>
      <c r="N714" t="s">
        <v>215</v>
      </c>
      <c r="O714" t="s">
        <v>98</v>
      </c>
      <c r="P714" t="s">
        <v>2895</v>
      </c>
      <c r="Q714" t="s">
        <v>309</v>
      </c>
      <c r="R714">
        <v>17980</v>
      </c>
      <c r="S714">
        <v>0</v>
      </c>
      <c r="T714">
        <v>3241.89</v>
      </c>
      <c r="U714">
        <v>0</v>
      </c>
      <c r="V714">
        <v>3241.89</v>
      </c>
    </row>
    <row r="715" spans="1:22" x14ac:dyDescent="0.2">
      <c r="A715" s="99" t="s">
        <v>945</v>
      </c>
      <c r="B715" s="103" t="s">
        <v>218</v>
      </c>
      <c r="C715" s="104" t="s">
        <v>98</v>
      </c>
      <c r="D715" s="104" t="s">
        <v>474</v>
      </c>
      <c r="E715" s="104" t="s">
        <v>1594</v>
      </c>
      <c r="F715" s="105">
        <f>VLOOKUP(A715,'Original vs Adjsuted Budget'!$B$2:$H$1100,7,FALSE)</f>
        <v>3612.4</v>
      </c>
      <c r="G715" s="105">
        <f t="shared" si="58"/>
        <v>8440</v>
      </c>
      <c r="H715" s="105">
        <f>VLOOKUP($A715,'[14]2014 TB'!$A$1:$H$1482,5,FALSE)</f>
        <v>1354.65</v>
      </c>
      <c r="I715" s="105">
        <f>VLOOKUP($A715,'[14]2014 TB'!$A$1:$H$1482,6,FALSE)</f>
        <v>0</v>
      </c>
      <c r="J715" s="106">
        <f t="shared" si="57"/>
        <v>1354.65</v>
      </c>
      <c r="K715" s="107"/>
      <c r="M715" t="s">
        <v>945</v>
      </c>
      <c r="N715" t="s">
        <v>218</v>
      </c>
      <c r="O715" t="s">
        <v>98</v>
      </c>
      <c r="P715" t="s">
        <v>474</v>
      </c>
      <c r="Q715" t="s">
        <v>1594</v>
      </c>
      <c r="R715">
        <v>8440</v>
      </c>
      <c r="S715">
        <v>0</v>
      </c>
      <c r="T715">
        <v>1354.65</v>
      </c>
      <c r="U715">
        <v>0</v>
      </c>
      <c r="V715">
        <v>1354.65</v>
      </c>
    </row>
    <row r="716" spans="1:22" x14ac:dyDescent="0.2">
      <c r="A716" s="99" t="s">
        <v>1089</v>
      </c>
      <c r="B716" s="103" t="s">
        <v>432</v>
      </c>
      <c r="C716" s="104" t="s">
        <v>98</v>
      </c>
      <c r="D716" s="104" t="s">
        <v>466</v>
      </c>
      <c r="E716" s="104" t="s">
        <v>1662</v>
      </c>
      <c r="F716" s="105">
        <f>VLOOKUP(A716,'Original vs Adjsuted Budget'!$B$2:$H$1100,7,FALSE)</f>
        <v>6197.1733333333332</v>
      </c>
      <c r="G716" s="105">
        <f t="shared" si="58"/>
        <v>9040</v>
      </c>
      <c r="H716" s="105">
        <f>VLOOKUP($A716,'[14]2014 TB'!$A$1:$H$1482,5,FALSE)</f>
        <v>2323.94</v>
      </c>
      <c r="I716" s="105">
        <f>VLOOKUP($A716,'[14]2014 TB'!$A$1:$H$1482,6,FALSE)</f>
        <v>0</v>
      </c>
      <c r="J716" s="106">
        <f t="shared" si="57"/>
        <v>2323.94</v>
      </c>
      <c r="K716" s="107"/>
      <c r="M716" t="s">
        <v>1089</v>
      </c>
      <c r="N716" t="s">
        <v>432</v>
      </c>
      <c r="O716" t="s">
        <v>98</v>
      </c>
      <c r="P716" t="s">
        <v>466</v>
      </c>
      <c r="Q716" t="s">
        <v>1662</v>
      </c>
      <c r="R716">
        <v>9040</v>
      </c>
      <c r="S716">
        <v>0</v>
      </c>
      <c r="T716">
        <v>2323.94</v>
      </c>
      <c r="U716">
        <v>0</v>
      </c>
      <c r="V716">
        <v>2323.94</v>
      </c>
    </row>
    <row r="717" spans="1:22" x14ac:dyDescent="0.2">
      <c r="A717" s="99" t="s">
        <v>1090</v>
      </c>
      <c r="B717" s="103" t="s">
        <v>432</v>
      </c>
      <c r="C717" s="104" t="s">
        <v>98</v>
      </c>
      <c r="D717" s="104" t="s">
        <v>468</v>
      </c>
      <c r="E717" s="104" t="s">
        <v>1663</v>
      </c>
      <c r="F717" s="105">
        <f>VLOOKUP(A717,'Original vs Adjsuted Budget'!$B$2:$H$1100,7,FALSE)</f>
        <v>43733.333333333328</v>
      </c>
      <c r="G717" s="105">
        <f t="shared" si="58"/>
        <v>1390</v>
      </c>
      <c r="H717" s="105">
        <f>VLOOKUP($A717,'[14]2014 TB'!$A$1:$H$1482,5,FALSE)</f>
        <v>16400</v>
      </c>
      <c r="I717" s="105">
        <f>VLOOKUP($A717,'[14]2014 TB'!$A$1:$H$1482,6,FALSE)</f>
        <v>0</v>
      </c>
      <c r="J717" s="106">
        <f t="shared" si="57"/>
        <v>16400</v>
      </c>
      <c r="K717" s="107"/>
      <c r="M717" t="s">
        <v>1090</v>
      </c>
      <c r="N717" t="s">
        <v>432</v>
      </c>
      <c r="O717" t="s">
        <v>98</v>
      </c>
      <c r="P717" t="s">
        <v>468</v>
      </c>
      <c r="Q717" t="s">
        <v>1663</v>
      </c>
      <c r="R717">
        <v>1390</v>
      </c>
      <c r="S717">
        <v>0</v>
      </c>
      <c r="T717">
        <v>16400</v>
      </c>
      <c r="U717">
        <v>0</v>
      </c>
      <c r="V717">
        <v>16400</v>
      </c>
    </row>
    <row r="718" spans="1:22" x14ac:dyDescent="0.2">
      <c r="A718" s="99" t="s">
        <v>1194</v>
      </c>
      <c r="B718" s="103" t="s">
        <v>442</v>
      </c>
      <c r="C718" s="104" t="s">
        <v>98</v>
      </c>
      <c r="D718" s="104" t="s">
        <v>480</v>
      </c>
      <c r="E718" s="104" t="s">
        <v>1698</v>
      </c>
      <c r="F718" s="105">
        <f>VLOOKUP(A718,'Original vs Adjsuted Budget'!$B$2:$H$1100,7,FALSE)</f>
        <v>0</v>
      </c>
      <c r="G718" s="105">
        <f t="shared" si="58"/>
        <v>7730</v>
      </c>
      <c r="H718" s="105">
        <f>VLOOKUP($A718,'[14]2014 TB'!$A$1:$H$1482,5,FALSE)</f>
        <v>0</v>
      </c>
      <c r="I718" s="105">
        <f>VLOOKUP($A718,'[14]2014 TB'!$A$1:$H$1482,6,FALSE)</f>
        <v>0</v>
      </c>
      <c r="J718" s="106">
        <f t="shared" si="57"/>
        <v>0</v>
      </c>
      <c r="K718" s="107"/>
      <c r="M718" t="s">
        <v>1194</v>
      </c>
      <c r="N718" t="s">
        <v>442</v>
      </c>
      <c r="O718" t="s">
        <v>98</v>
      </c>
      <c r="P718" t="s">
        <v>480</v>
      </c>
      <c r="Q718" t="s">
        <v>1698</v>
      </c>
      <c r="R718">
        <v>7730</v>
      </c>
      <c r="S718">
        <v>0</v>
      </c>
      <c r="T718">
        <v>0</v>
      </c>
      <c r="U718">
        <v>0</v>
      </c>
      <c r="V718">
        <v>0</v>
      </c>
    </row>
    <row r="719" spans="1:22" x14ac:dyDescent="0.2">
      <c r="A719" s="99" t="s">
        <v>2242</v>
      </c>
      <c r="B719" s="103" t="s">
        <v>446</v>
      </c>
      <c r="C719" s="104" t="s">
        <v>98</v>
      </c>
      <c r="D719" s="104" t="s">
        <v>2895</v>
      </c>
      <c r="E719" s="104" t="s">
        <v>309</v>
      </c>
      <c r="F719" s="105">
        <f>VLOOKUP(A719,'Original vs Adjsuted Budget'!$B$2:$H$1100,7,FALSE)</f>
        <v>0</v>
      </c>
      <c r="G719" s="105">
        <f t="shared" si="58"/>
        <v>0</v>
      </c>
      <c r="H719" s="105">
        <f>VLOOKUP($A719,'[14]2014 TB'!$A$1:$H$1482,5,FALSE)</f>
        <v>0</v>
      </c>
      <c r="I719" s="105">
        <f>VLOOKUP($A719,'[14]2014 TB'!$A$1:$H$1482,6,FALSE)</f>
        <v>0</v>
      </c>
      <c r="J719" s="106">
        <f t="shared" si="57"/>
        <v>0</v>
      </c>
      <c r="K719" s="107"/>
      <c r="M719" t="s">
        <v>2242</v>
      </c>
      <c r="N719" t="s">
        <v>446</v>
      </c>
      <c r="O719" t="s">
        <v>98</v>
      </c>
      <c r="P719" t="s">
        <v>2895</v>
      </c>
      <c r="Q719" t="s">
        <v>309</v>
      </c>
      <c r="R719">
        <v>0</v>
      </c>
      <c r="S719">
        <v>0</v>
      </c>
      <c r="T719">
        <v>0</v>
      </c>
      <c r="U719">
        <v>0</v>
      </c>
      <c r="V719">
        <v>0</v>
      </c>
    </row>
    <row r="720" spans="1:22" x14ac:dyDescent="0.2">
      <c r="A720" s="99" t="s">
        <v>2467</v>
      </c>
      <c r="B720" s="103" t="s">
        <v>461</v>
      </c>
      <c r="C720" s="104" t="s">
        <v>98</v>
      </c>
      <c r="D720" s="104" t="s">
        <v>2895</v>
      </c>
      <c r="E720" s="104" t="s">
        <v>309</v>
      </c>
      <c r="F720" s="105">
        <f>VLOOKUP(A720,'Original vs Adjsuted Budget'!$B$2:$H$1100,7,FALSE)</f>
        <v>0</v>
      </c>
      <c r="G720" s="105">
        <f t="shared" si="58"/>
        <v>0</v>
      </c>
      <c r="H720" s="105">
        <f>VLOOKUP($A720,'[14]2014 TB'!$A$1:$H$1482,5,FALSE)</f>
        <v>0</v>
      </c>
      <c r="I720" s="105">
        <f>VLOOKUP($A720,'[14]2014 TB'!$A$1:$H$1482,6,FALSE)</f>
        <v>0</v>
      </c>
      <c r="J720" s="106">
        <f t="shared" si="57"/>
        <v>0</v>
      </c>
      <c r="K720" s="107"/>
      <c r="M720" t="s">
        <v>2467</v>
      </c>
      <c r="N720" t="s">
        <v>461</v>
      </c>
      <c r="O720" t="s">
        <v>98</v>
      </c>
      <c r="P720" t="s">
        <v>2895</v>
      </c>
      <c r="Q720" t="s">
        <v>309</v>
      </c>
      <c r="R720">
        <v>0</v>
      </c>
      <c r="S720">
        <v>0</v>
      </c>
      <c r="T720">
        <v>0</v>
      </c>
      <c r="U720">
        <v>0</v>
      </c>
      <c r="V720">
        <v>0</v>
      </c>
    </row>
    <row r="721" spans="1:22" x14ac:dyDescent="0.2">
      <c r="A721" s="99" t="s">
        <v>872</v>
      </c>
      <c r="B721" s="103" t="s">
        <v>4</v>
      </c>
      <c r="C721" s="104" t="s">
        <v>80</v>
      </c>
      <c r="D721" s="104" t="s">
        <v>2895</v>
      </c>
      <c r="E721" s="104" t="s">
        <v>291</v>
      </c>
      <c r="F721" s="105">
        <f>VLOOKUP(A721,'Original vs Adjsuted Budget'!$B$2:$H$1100,7,FALSE)</f>
        <v>0</v>
      </c>
      <c r="G721" s="105">
        <f t="shared" si="58"/>
        <v>9100</v>
      </c>
      <c r="H721" s="105">
        <f>VLOOKUP($A721,'[14]2014 TB'!$A$1:$H$1482,5,FALSE)</f>
        <v>0</v>
      </c>
      <c r="I721" s="105">
        <f>VLOOKUP($A721,'[14]2014 TB'!$A$1:$H$1482,6,FALSE)</f>
        <v>0</v>
      </c>
      <c r="J721" s="106">
        <f t="shared" si="57"/>
        <v>0</v>
      </c>
      <c r="K721" s="107"/>
      <c r="M721" t="s">
        <v>872</v>
      </c>
      <c r="N721" t="s">
        <v>4</v>
      </c>
      <c r="O721" t="s">
        <v>80</v>
      </c>
      <c r="P721" t="s">
        <v>2895</v>
      </c>
      <c r="Q721" t="s">
        <v>291</v>
      </c>
      <c r="R721">
        <v>9100</v>
      </c>
      <c r="S721">
        <v>0</v>
      </c>
      <c r="T721">
        <v>0</v>
      </c>
      <c r="U721">
        <v>0</v>
      </c>
      <c r="V721">
        <v>0</v>
      </c>
    </row>
    <row r="722" spans="1:22" x14ac:dyDescent="0.2">
      <c r="A722" s="99" t="s">
        <v>881</v>
      </c>
      <c r="B722" s="103" t="s">
        <v>4</v>
      </c>
      <c r="C722" s="104" t="s">
        <v>110</v>
      </c>
      <c r="D722" s="104" t="s">
        <v>2895</v>
      </c>
      <c r="E722" s="104" t="s">
        <v>321</v>
      </c>
      <c r="F722" s="105">
        <f>VLOOKUP(A722,'Original vs Adjsuted Budget'!$B$2:$H$1100,7,FALSE)</f>
        <v>132.45333333333332</v>
      </c>
      <c r="G722" s="105">
        <f t="shared" si="58"/>
        <v>0</v>
      </c>
      <c r="H722" s="105">
        <f>VLOOKUP($A722,'[14]2014 TB'!$A$1:$H$1482,5,FALSE)</f>
        <v>49.67</v>
      </c>
      <c r="I722" s="105">
        <f>VLOOKUP($A722,'[14]2014 TB'!$A$1:$H$1482,6,FALSE)</f>
        <v>0</v>
      </c>
      <c r="J722" s="106">
        <f t="shared" si="57"/>
        <v>49.67</v>
      </c>
      <c r="K722" s="107"/>
      <c r="M722" t="s">
        <v>881</v>
      </c>
      <c r="N722" t="s">
        <v>4</v>
      </c>
      <c r="O722" t="s">
        <v>110</v>
      </c>
      <c r="P722" t="s">
        <v>2895</v>
      </c>
      <c r="Q722" t="s">
        <v>321</v>
      </c>
      <c r="R722">
        <v>0</v>
      </c>
      <c r="S722">
        <v>0</v>
      </c>
      <c r="T722">
        <v>49.67</v>
      </c>
      <c r="U722">
        <v>0</v>
      </c>
      <c r="V722">
        <v>49.67</v>
      </c>
    </row>
    <row r="723" spans="1:22" ht="15" thickBot="1" x14ac:dyDescent="0.25">
      <c r="A723" s="99"/>
      <c r="B723" s="154" t="s">
        <v>3193</v>
      </c>
      <c r="C723" s="155"/>
      <c r="D723" s="155"/>
      <c r="E723" s="155"/>
      <c r="F723" s="108">
        <f>SUM(F713:F722)</f>
        <v>72932.533333333326</v>
      </c>
      <c r="G723" s="108">
        <f>SUM(G713:G722)</f>
        <v>63600</v>
      </c>
      <c r="H723" s="108">
        <f>SUM(H713:H722)</f>
        <v>27349.699999999997</v>
      </c>
      <c r="I723" s="108">
        <f>SUM(I713:I722)</f>
        <v>0</v>
      </c>
      <c r="J723" s="108">
        <f>SUM(J713:J722)</f>
        <v>27349.699999999997</v>
      </c>
      <c r="K723" s="107"/>
      <c r="N723" t="s">
        <v>3193</v>
      </c>
      <c r="R723">
        <v>63600</v>
      </c>
      <c r="S723">
        <v>0</v>
      </c>
      <c r="T723">
        <v>27349.699999999997</v>
      </c>
      <c r="U723">
        <v>0</v>
      </c>
      <c r="V723">
        <v>27349.699999999997</v>
      </c>
    </row>
    <row r="724" spans="1:22" ht="15" thickTop="1" x14ac:dyDescent="0.2">
      <c r="A724" s="99"/>
      <c r="B724" s="103"/>
      <c r="C724" s="104"/>
      <c r="D724" s="104"/>
      <c r="E724" s="104"/>
      <c r="F724" s="105"/>
      <c r="G724" s="105"/>
      <c r="H724" s="105"/>
      <c r="I724" s="105"/>
      <c r="J724" s="106"/>
      <c r="K724" s="107"/>
    </row>
    <row r="725" spans="1:22" x14ac:dyDescent="0.2">
      <c r="A725" s="99" t="s">
        <v>931</v>
      </c>
      <c r="B725" s="103" t="s">
        <v>218</v>
      </c>
      <c r="C725" s="104" t="s">
        <v>73</v>
      </c>
      <c r="D725" s="104" t="s">
        <v>476</v>
      </c>
      <c r="E725" s="104" t="s">
        <v>284</v>
      </c>
      <c r="F725" s="105">
        <f>VLOOKUP(A725,'Original vs Adjsuted Budget'!$B$2:$H$1100,7,FALSE)</f>
        <v>1200000</v>
      </c>
      <c r="G725" s="105">
        <f>R725</f>
        <v>284620</v>
      </c>
      <c r="H725" s="105">
        <f>VLOOKUP($A725,'[14]2014 TB'!$A$1:$H$1482,5,FALSE)</f>
        <v>62881.24</v>
      </c>
      <c r="I725" s="105">
        <f>VLOOKUP($A725,'[14]2014 TB'!$A$1:$H$1482,6,FALSE)</f>
        <v>-0.01</v>
      </c>
      <c r="J725" s="106">
        <f t="shared" ref="J725" si="59">H725+I725</f>
        <v>62881.229999999996</v>
      </c>
      <c r="K725" s="107"/>
      <c r="M725" t="s">
        <v>931</v>
      </c>
      <c r="N725" t="s">
        <v>218</v>
      </c>
      <c r="O725" t="s">
        <v>73</v>
      </c>
      <c r="P725" t="s">
        <v>476</v>
      </c>
      <c r="Q725" t="s">
        <v>284</v>
      </c>
      <c r="R725">
        <v>284620</v>
      </c>
      <c r="S725">
        <v>0</v>
      </c>
      <c r="T725">
        <v>62881.24</v>
      </c>
      <c r="U725">
        <v>-0.01</v>
      </c>
      <c r="V725">
        <v>62881.229999999996</v>
      </c>
    </row>
    <row r="726" spans="1:22" ht="15" thickBot="1" x14ac:dyDescent="0.25">
      <c r="A726" s="99"/>
      <c r="B726" s="154" t="s">
        <v>3194</v>
      </c>
      <c r="C726" s="155"/>
      <c r="D726" s="155"/>
      <c r="E726" s="155"/>
      <c r="F726" s="108">
        <f>SUM(F725)</f>
        <v>1200000</v>
      </c>
      <c r="G726" s="108">
        <f>SUM(G725)</f>
        <v>284620</v>
      </c>
      <c r="H726" s="108">
        <f>SUM(H725)</f>
        <v>62881.24</v>
      </c>
      <c r="I726" s="108">
        <f>SUM(I725)</f>
        <v>-0.01</v>
      </c>
      <c r="J726" s="108">
        <f>SUM(J725)</f>
        <v>62881.229999999996</v>
      </c>
      <c r="K726" s="107"/>
      <c r="N726" t="s">
        <v>3194</v>
      </c>
      <c r="R726">
        <v>284620</v>
      </c>
      <c r="S726">
        <v>0</v>
      </c>
      <c r="T726">
        <v>62881.24</v>
      </c>
      <c r="U726">
        <v>-0.01</v>
      </c>
      <c r="V726">
        <v>62881.229999999996</v>
      </c>
    </row>
    <row r="727" spans="1:22" ht="15" thickTop="1" x14ac:dyDescent="0.2">
      <c r="A727" s="99"/>
      <c r="B727" s="103"/>
      <c r="C727" s="104"/>
      <c r="D727" s="104"/>
      <c r="E727" s="104"/>
      <c r="F727" s="105"/>
      <c r="G727" s="105"/>
      <c r="H727" s="105"/>
      <c r="I727" s="105"/>
      <c r="J727" s="106"/>
      <c r="K727" s="107"/>
    </row>
    <row r="728" spans="1:22" x14ac:dyDescent="0.2">
      <c r="A728" s="99" t="s">
        <v>1797</v>
      </c>
      <c r="B728" s="103" t="s">
        <v>4</v>
      </c>
      <c r="C728" s="104" t="s">
        <v>112</v>
      </c>
      <c r="D728" s="104" t="s">
        <v>2895</v>
      </c>
      <c r="E728" s="104" t="s">
        <v>323</v>
      </c>
      <c r="F728" s="105">
        <f>VLOOKUP(A728,'Original vs Adjsuted Budget'!$B$2:$H$1100,7,FALSE)</f>
        <v>0</v>
      </c>
      <c r="G728" s="105">
        <f>R728</f>
        <v>0</v>
      </c>
      <c r="H728" s="105">
        <f>VLOOKUP($A728,'[14]2014 TB'!$A$1:$H$1482,5,FALSE)</f>
        <v>0</v>
      </c>
      <c r="I728" s="105">
        <f>VLOOKUP($A728,'[14]2014 TB'!$A$1:$H$1482,6,FALSE)</f>
        <v>0</v>
      </c>
      <c r="J728" s="106">
        <f t="shared" ref="J728:J752" si="60">H728+I728</f>
        <v>0</v>
      </c>
      <c r="K728" s="107"/>
      <c r="M728" t="s">
        <v>1797</v>
      </c>
      <c r="N728" t="s">
        <v>4</v>
      </c>
      <c r="O728" t="s">
        <v>112</v>
      </c>
      <c r="P728" t="s">
        <v>2895</v>
      </c>
      <c r="Q728" t="s">
        <v>323</v>
      </c>
      <c r="R728">
        <v>0</v>
      </c>
      <c r="S728">
        <v>0</v>
      </c>
      <c r="T728">
        <v>0</v>
      </c>
      <c r="U728">
        <v>0</v>
      </c>
      <c r="V728">
        <v>0</v>
      </c>
    </row>
    <row r="729" spans="1:22" x14ac:dyDescent="0.2">
      <c r="A729" s="99" t="s">
        <v>951</v>
      </c>
      <c r="B729" s="103" t="s">
        <v>218</v>
      </c>
      <c r="C729" s="104" t="s">
        <v>112</v>
      </c>
      <c r="D729" s="104" t="s">
        <v>478</v>
      </c>
      <c r="E729" s="104" t="s">
        <v>1599</v>
      </c>
      <c r="F729" s="105">
        <f>VLOOKUP(A729,'Original vs Adjsuted Budget'!$B$2:$H$1100,7,FALSE)</f>
        <v>1381301.72</v>
      </c>
      <c r="G729" s="105">
        <f t="shared" ref="G729:G752" si="61">R729</f>
        <v>1234380</v>
      </c>
      <c r="H729" s="105">
        <f>VLOOKUP($A729,'[14]2014 TB'!$A$1:$H$1482,5,FALSE)</f>
        <v>690650.86</v>
      </c>
      <c r="I729" s="105">
        <f>VLOOKUP($A729,'[14]2014 TB'!$A$1:$H$1482,6,FALSE)</f>
        <v>0</v>
      </c>
      <c r="J729" s="106">
        <f t="shared" si="60"/>
        <v>690650.86</v>
      </c>
      <c r="K729" s="107"/>
      <c r="M729" t="s">
        <v>951</v>
      </c>
      <c r="N729" t="s">
        <v>218</v>
      </c>
      <c r="O729" t="s">
        <v>112</v>
      </c>
      <c r="P729" t="s">
        <v>478</v>
      </c>
      <c r="Q729" t="s">
        <v>1599</v>
      </c>
      <c r="R729">
        <v>1234380</v>
      </c>
      <c r="S729">
        <v>0</v>
      </c>
      <c r="T729">
        <v>690650.86</v>
      </c>
      <c r="U729">
        <v>0</v>
      </c>
      <c r="V729">
        <v>690650.86</v>
      </c>
    </row>
    <row r="730" spans="1:22" x14ac:dyDescent="0.2">
      <c r="A730" s="99" t="s">
        <v>1977</v>
      </c>
      <c r="B730" s="103" t="s">
        <v>428</v>
      </c>
      <c r="C730" s="104" t="s">
        <v>112</v>
      </c>
      <c r="D730" s="104" t="s">
        <v>2895</v>
      </c>
      <c r="E730" s="104" t="s">
        <v>323</v>
      </c>
      <c r="F730" s="105">
        <f>VLOOKUP(A730,'Original vs Adjsuted Budget'!$B$2:$H$1100,7,FALSE)</f>
        <v>0</v>
      </c>
      <c r="G730" s="105">
        <f t="shared" si="61"/>
        <v>0</v>
      </c>
      <c r="H730" s="105">
        <f>VLOOKUP($A730,'[14]2014 TB'!$A$1:$H$1482,5,FALSE)</f>
        <v>0</v>
      </c>
      <c r="I730" s="105">
        <f>VLOOKUP($A730,'[14]2014 TB'!$A$1:$H$1482,6,FALSE)</f>
        <v>0</v>
      </c>
      <c r="J730" s="106">
        <f t="shared" si="60"/>
        <v>0</v>
      </c>
      <c r="K730" s="107"/>
      <c r="M730" t="s">
        <v>1977</v>
      </c>
      <c r="N730" t="s">
        <v>428</v>
      </c>
      <c r="O730" t="s">
        <v>112</v>
      </c>
      <c r="P730" t="s">
        <v>2895</v>
      </c>
      <c r="Q730" t="s">
        <v>323</v>
      </c>
      <c r="R730">
        <v>0</v>
      </c>
      <c r="S730">
        <v>0</v>
      </c>
      <c r="T730">
        <v>0</v>
      </c>
      <c r="U730">
        <v>0</v>
      </c>
      <c r="V730">
        <v>0</v>
      </c>
    </row>
    <row r="731" spans="1:22" x14ac:dyDescent="0.2">
      <c r="A731" s="99" t="s">
        <v>2072</v>
      </c>
      <c r="B731" s="103" t="s">
        <v>432</v>
      </c>
      <c r="C731" s="104" t="s">
        <v>112</v>
      </c>
      <c r="D731" s="104" t="s">
        <v>472</v>
      </c>
      <c r="E731" s="104" t="s">
        <v>2073</v>
      </c>
      <c r="F731" s="105">
        <f>VLOOKUP(A731,'Original vs Adjsuted Budget'!$B$2:$H$1100,7,FALSE)</f>
        <v>0</v>
      </c>
      <c r="G731" s="105">
        <f t="shared" si="61"/>
        <v>0</v>
      </c>
      <c r="H731" s="105">
        <f>VLOOKUP($A731,'[14]2014 TB'!$A$1:$H$1482,5,FALSE)</f>
        <v>0</v>
      </c>
      <c r="I731" s="105">
        <f>VLOOKUP($A731,'[14]2014 TB'!$A$1:$H$1482,6,FALSE)</f>
        <v>0</v>
      </c>
      <c r="J731" s="106">
        <f t="shared" si="60"/>
        <v>0</v>
      </c>
      <c r="K731" s="107"/>
      <c r="M731" t="s">
        <v>2072</v>
      </c>
      <c r="N731" t="s">
        <v>432</v>
      </c>
      <c r="O731" t="s">
        <v>112</v>
      </c>
      <c r="P731" t="s">
        <v>472</v>
      </c>
      <c r="Q731" t="s">
        <v>2073</v>
      </c>
      <c r="R731">
        <v>0</v>
      </c>
      <c r="S731">
        <v>0</v>
      </c>
      <c r="T731">
        <v>0</v>
      </c>
      <c r="U731">
        <v>0</v>
      </c>
      <c r="V731">
        <v>0</v>
      </c>
    </row>
    <row r="732" spans="1:22" x14ac:dyDescent="0.2">
      <c r="A732" s="99" t="s">
        <v>2115</v>
      </c>
      <c r="B732" s="103" t="s">
        <v>434</v>
      </c>
      <c r="C732" s="104" t="s">
        <v>112</v>
      </c>
      <c r="D732" s="104" t="s">
        <v>2895</v>
      </c>
      <c r="E732" s="104" t="s">
        <v>323</v>
      </c>
      <c r="F732" s="105">
        <f>VLOOKUP(A732,'Original vs Adjsuted Budget'!$B$2:$H$1100,7,FALSE)</f>
        <v>0</v>
      </c>
      <c r="G732" s="105">
        <f t="shared" si="61"/>
        <v>0</v>
      </c>
      <c r="H732" s="105">
        <f>VLOOKUP($A732,'[14]2014 TB'!$A$1:$H$1482,5,FALSE)</f>
        <v>0</v>
      </c>
      <c r="I732" s="105">
        <f>VLOOKUP($A732,'[14]2014 TB'!$A$1:$H$1482,6,FALSE)</f>
        <v>0</v>
      </c>
      <c r="J732" s="106">
        <f t="shared" si="60"/>
        <v>0</v>
      </c>
      <c r="K732" s="107"/>
      <c r="M732" t="s">
        <v>2115</v>
      </c>
      <c r="N732" t="s">
        <v>434</v>
      </c>
      <c r="O732" t="s">
        <v>112</v>
      </c>
      <c r="P732" t="s">
        <v>2895</v>
      </c>
      <c r="Q732" t="s">
        <v>323</v>
      </c>
      <c r="R732">
        <v>0</v>
      </c>
      <c r="S732">
        <v>0</v>
      </c>
      <c r="T732">
        <v>0</v>
      </c>
      <c r="U732">
        <v>0</v>
      </c>
      <c r="V732">
        <v>0</v>
      </c>
    </row>
    <row r="733" spans="1:22" x14ac:dyDescent="0.2">
      <c r="A733" s="99" t="s">
        <v>2154</v>
      </c>
      <c r="B733" s="103" t="s">
        <v>438</v>
      </c>
      <c r="C733" s="104" t="s">
        <v>112</v>
      </c>
      <c r="D733" s="104" t="s">
        <v>2895</v>
      </c>
      <c r="E733" s="104" t="s">
        <v>323</v>
      </c>
      <c r="F733" s="105">
        <f>VLOOKUP(A733,'Original vs Adjsuted Budget'!$B$2:$H$1100,7,FALSE)</f>
        <v>0</v>
      </c>
      <c r="G733" s="105">
        <f t="shared" si="61"/>
        <v>0</v>
      </c>
      <c r="H733" s="105">
        <f>VLOOKUP($A733,'[14]2014 TB'!$A$1:$H$1482,5,FALSE)</f>
        <v>0</v>
      </c>
      <c r="I733" s="105">
        <f>VLOOKUP($A733,'[14]2014 TB'!$A$1:$H$1482,6,FALSE)</f>
        <v>0</v>
      </c>
      <c r="J733" s="106">
        <f t="shared" si="60"/>
        <v>0</v>
      </c>
      <c r="K733" s="107"/>
      <c r="M733" t="s">
        <v>2154</v>
      </c>
      <c r="N733" t="s">
        <v>438</v>
      </c>
      <c r="O733" t="s">
        <v>112</v>
      </c>
      <c r="P733" t="s">
        <v>2895</v>
      </c>
      <c r="Q733" t="s">
        <v>323</v>
      </c>
      <c r="R733">
        <v>0</v>
      </c>
      <c r="S733">
        <v>0</v>
      </c>
      <c r="T733">
        <v>0</v>
      </c>
      <c r="U733">
        <v>0</v>
      </c>
      <c r="V733">
        <v>0</v>
      </c>
    </row>
    <row r="734" spans="1:22" x14ac:dyDescent="0.2">
      <c r="A734" s="99" t="s">
        <v>1242</v>
      </c>
      <c r="B734" s="103" t="s">
        <v>446</v>
      </c>
      <c r="C734" s="104" t="s">
        <v>112</v>
      </c>
      <c r="D734" s="104" t="s">
        <v>2895</v>
      </c>
      <c r="E734" s="104" t="s">
        <v>323</v>
      </c>
      <c r="F734" s="105">
        <f>VLOOKUP(A734,'Original vs Adjsuted Budget'!$B$2:$H$1100,7,FALSE)</f>
        <v>168.28</v>
      </c>
      <c r="G734" s="105">
        <f t="shared" si="61"/>
        <v>0</v>
      </c>
      <c r="H734" s="105">
        <f>VLOOKUP($A734,'[14]2014 TB'!$A$1:$H$1482,5,FALSE)</f>
        <v>84.14</v>
      </c>
      <c r="I734" s="105">
        <f>VLOOKUP($A734,'[14]2014 TB'!$A$1:$H$1482,6,FALSE)</f>
        <v>0</v>
      </c>
      <c r="J734" s="106">
        <f t="shared" si="60"/>
        <v>84.14</v>
      </c>
      <c r="K734" s="107"/>
      <c r="M734" t="s">
        <v>1242</v>
      </c>
      <c r="N734" t="s">
        <v>446</v>
      </c>
      <c r="O734" t="s">
        <v>112</v>
      </c>
      <c r="P734" t="s">
        <v>2895</v>
      </c>
      <c r="Q734" t="s">
        <v>323</v>
      </c>
      <c r="R734">
        <v>0</v>
      </c>
      <c r="S734">
        <v>0</v>
      </c>
      <c r="T734">
        <v>84.14</v>
      </c>
      <c r="U734">
        <v>0</v>
      </c>
      <c r="V734">
        <v>84.14</v>
      </c>
    </row>
    <row r="735" spans="1:22" x14ac:dyDescent="0.2">
      <c r="A735" s="99" t="s">
        <v>1287</v>
      </c>
      <c r="B735" s="103" t="s">
        <v>452</v>
      </c>
      <c r="C735" s="104" t="s">
        <v>112</v>
      </c>
      <c r="D735" s="104" t="s">
        <v>490</v>
      </c>
      <c r="E735" s="104" t="s">
        <v>3019</v>
      </c>
      <c r="F735" s="105">
        <f>VLOOKUP(A735,'Original vs Adjsuted Budget'!$B$2:$H$1100,7,FALSE)</f>
        <v>8600</v>
      </c>
      <c r="G735" s="105">
        <f t="shared" si="61"/>
        <v>8600</v>
      </c>
      <c r="H735" s="105">
        <f>VLOOKUP($A735,'[14]2014 TB'!$A$1:$H$1482,5,FALSE)</f>
        <v>0</v>
      </c>
      <c r="I735" s="105">
        <f>VLOOKUP($A735,'[14]2014 TB'!$A$1:$H$1482,6,FALSE)</f>
        <v>0</v>
      </c>
      <c r="J735" s="106">
        <f t="shared" si="60"/>
        <v>0</v>
      </c>
      <c r="K735" s="107"/>
      <c r="M735" t="s">
        <v>1287</v>
      </c>
      <c r="N735" t="s">
        <v>452</v>
      </c>
      <c r="O735" t="s">
        <v>112</v>
      </c>
      <c r="P735" t="s">
        <v>490</v>
      </c>
      <c r="Q735" t="s">
        <v>3019</v>
      </c>
      <c r="R735">
        <v>8600</v>
      </c>
      <c r="S735">
        <v>0</v>
      </c>
      <c r="T735">
        <v>0</v>
      </c>
      <c r="U735">
        <v>0</v>
      </c>
      <c r="V735">
        <v>0</v>
      </c>
    </row>
    <row r="736" spans="1:22" x14ac:dyDescent="0.2">
      <c r="A736" s="99" t="s">
        <v>1331</v>
      </c>
      <c r="B736" s="103" t="s">
        <v>8</v>
      </c>
      <c r="C736" s="104" t="s">
        <v>112</v>
      </c>
      <c r="D736" s="104" t="s">
        <v>2895</v>
      </c>
      <c r="E736" s="104" t="s">
        <v>323</v>
      </c>
      <c r="F736" s="105">
        <f>VLOOKUP(A736,'Original vs Adjsuted Budget'!$B$2:$H$1100,7,FALSE)</f>
        <v>472.98</v>
      </c>
      <c r="G736" s="105">
        <f t="shared" si="61"/>
        <v>0</v>
      </c>
      <c r="H736" s="105">
        <f>VLOOKUP($A736,'[14]2014 TB'!$A$1:$H$1482,5,FALSE)</f>
        <v>236.49</v>
      </c>
      <c r="I736" s="105">
        <f>VLOOKUP($A736,'[14]2014 TB'!$A$1:$H$1482,6,FALSE)</f>
        <v>0</v>
      </c>
      <c r="J736" s="106">
        <f t="shared" si="60"/>
        <v>236.49</v>
      </c>
      <c r="K736" s="107"/>
      <c r="M736" t="s">
        <v>1331</v>
      </c>
      <c r="N736" t="s">
        <v>8</v>
      </c>
      <c r="O736" t="s">
        <v>112</v>
      </c>
      <c r="P736" t="s">
        <v>2895</v>
      </c>
      <c r="Q736" t="s">
        <v>323</v>
      </c>
      <c r="R736">
        <v>0</v>
      </c>
      <c r="S736">
        <v>0</v>
      </c>
      <c r="T736">
        <v>236.49</v>
      </c>
      <c r="U736">
        <v>0</v>
      </c>
      <c r="V736">
        <v>236.49</v>
      </c>
    </row>
    <row r="737" spans="1:22" x14ac:dyDescent="0.2">
      <c r="A737" s="99" t="s">
        <v>1332</v>
      </c>
      <c r="B737" s="103" t="s">
        <v>8</v>
      </c>
      <c r="C737" s="104" t="s">
        <v>112</v>
      </c>
      <c r="D737" s="104" t="s">
        <v>494</v>
      </c>
      <c r="E737" s="104" t="s">
        <v>1720</v>
      </c>
      <c r="F737" s="105">
        <f>VLOOKUP(A737,'Original vs Adjsuted Budget'!$B$2:$H$1100,7,FALSE)</f>
        <v>0</v>
      </c>
      <c r="G737" s="105">
        <f t="shared" si="61"/>
        <v>24370</v>
      </c>
      <c r="H737" s="105">
        <f>VLOOKUP($A737,'[14]2014 TB'!$A$1:$H$1482,5,FALSE)</f>
        <v>0</v>
      </c>
      <c r="I737" s="105">
        <f>VLOOKUP($A737,'[14]2014 TB'!$A$1:$H$1482,6,FALSE)</f>
        <v>0</v>
      </c>
      <c r="J737" s="106">
        <f t="shared" si="60"/>
        <v>0</v>
      </c>
      <c r="K737" s="107"/>
      <c r="M737" t="s">
        <v>1332</v>
      </c>
      <c r="N737" t="s">
        <v>8</v>
      </c>
      <c r="O737" t="s">
        <v>112</v>
      </c>
      <c r="P737" t="s">
        <v>494</v>
      </c>
      <c r="Q737" t="s">
        <v>1720</v>
      </c>
      <c r="R737">
        <v>24370</v>
      </c>
      <c r="S737">
        <v>0</v>
      </c>
      <c r="T737">
        <v>0</v>
      </c>
      <c r="U737">
        <v>0</v>
      </c>
      <c r="V737">
        <v>0</v>
      </c>
    </row>
    <row r="738" spans="1:22" x14ac:dyDescent="0.2">
      <c r="A738" s="99" t="s">
        <v>1333</v>
      </c>
      <c r="B738" s="103" t="s">
        <v>8</v>
      </c>
      <c r="C738" s="104" t="s">
        <v>112</v>
      </c>
      <c r="D738" s="104" t="s">
        <v>496</v>
      </c>
      <c r="E738" s="104" t="s">
        <v>1721</v>
      </c>
      <c r="F738" s="105">
        <f>VLOOKUP(A738,'Original vs Adjsuted Budget'!$B$2:$H$1100,7,FALSE)</f>
        <v>0</v>
      </c>
      <c r="G738" s="105">
        <f t="shared" si="61"/>
        <v>8940</v>
      </c>
      <c r="H738" s="105">
        <f>VLOOKUP($A738,'[14]2014 TB'!$A$1:$H$1482,5,FALSE)</f>
        <v>0</v>
      </c>
      <c r="I738" s="105">
        <f>VLOOKUP($A738,'[14]2014 TB'!$A$1:$H$1482,6,FALSE)</f>
        <v>0</v>
      </c>
      <c r="J738" s="106">
        <f t="shared" si="60"/>
        <v>0</v>
      </c>
      <c r="K738" s="107"/>
      <c r="M738" t="s">
        <v>1333</v>
      </c>
      <c r="N738" t="s">
        <v>8</v>
      </c>
      <c r="O738" t="s">
        <v>112</v>
      </c>
      <c r="P738" t="s">
        <v>496</v>
      </c>
      <c r="Q738" t="s">
        <v>1721</v>
      </c>
      <c r="R738">
        <v>8940</v>
      </c>
      <c r="S738">
        <v>0</v>
      </c>
      <c r="T738">
        <v>0</v>
      </c>
      <c r="U738">
        <v>0</v>
      </c>
      <c r="V738">
        <v>0</v>
      </c>
    </row>
    <row r="739" spans="1:22" x14ac:dyDescent="0.2">
      <c r="A739" s="99" t="s">
        <v>1334</v>
      </c>
      <c r="B739" s="103" t="s">
        <v>8</v>
      </c>
      <c r="C739" s="104" t="s">
        <v>112</v>
      </c>
      <c r="D739" s="104" t="s">
        <v>498</v>
      </c>
      <c r="E739" s="104" t="s">
        <v>1722</v>
      </c>
      <c r="F739" s="105">
        <f>VLOOKUP(A739,'Original vs Adjsuted Budget'!$B$2:$H$1100,7,FALSE)</f>
        <v>0</v>
      </c>
      <c r="G739" s="105">
        <f t="shared" si="61"/>
        <v>7310</v>
      </c>
      <c r="H739" s="105">
        <f>VLOOKUP($A739,'[14]2014 TB'!$A$1:$H$1482,5,FALSE)</f>
        <v>0</v>
      </c>
      <c r="I739" s="105">
        <f>VLOOKUP($A739,'[14]2014 TB'!$A$1:$H$1482,6,FALSE)</f>
        <v>0</v>
      </c>
      <c r="J739" s="106">
        <f t="shared" si="60"/>
        <v>0</v>
      </c>
      <c r="K739" s="107"/>
      <c r="M739" t="s">
        <v>1334</v>
      </c>
      <c r="N739" t="s">
        <v>8</v>
      </c>
      <c r="O739" t="s">
        <v>112</v>
      </c>
      <c r="P739" t="s">
        <v>498</v>
      </c>
      <c r="Q739" t="s">
        <v>1722</v>
      </c>
      <c r="R739">
        <v>7310</v>
      </c>
      <c r="S739">
        <v>0</v>
      </c>
      <c r="T739">
        <v>0</v>
      </c>
      <c r="U739">
        <v>0</v>
      </c>
      <c r="V739">
        <v>0</v>
      </c>
    </row>
    <row r="740" spans="1:22" x14ac:dyDescent="0.2">
      <c r="A740" s="99" t="s">
        <v>1377</v>
      </c>
      <c r="B740" s="103" t="s">
        <v>18</v>
      </c>
      <c r="C740" s="104" t="s">
        <v>112</v>
      </c>
      <c r="D740" s="104" t="s">
        <v>2895</v>
      </c>
      <c r="E740" s="104" t="s">
        <v>323</v>
      </c>
      <c r="F740" s="105">
        <f>VLOOKUP(A740,'Original vs Adjsuted Budget'!$B$2:$H$1100,7,FALSE)</f>
        <v>33329.18</v>
      </c>
      <c r="G740" s="105">
        <f t="shared" si="61"/>
        <v>0</v>
      </c>
      <c r="H740" s="105">
        <f>VLOOKUP($A740,'[14]2014 TB'!$A$1:$H$1482,5,FALSE)</f>
        <v>16664.59</v>
      </c>
      <c r="I740" s="105">
        <f>VLOOKUP($A740,'[14]2014 TB'!$A$1:$H$1482,6,FALSE)</f>
        <v>0</v>
      </c>
      <c r="J740" s="106">
        <f t="shared" si="60"/>
        <v>16664.59</v>
      </c>
      <c r="K740" s="107"/>
      <c r="M740" t="s">
        <v>1377</v>
      </c>
      <c r="N740" t="s">
        <v>18</v>
      </c>
      <c r="O740" t="s">
        <v>112</v>
      </c>
      <c r="P740" t="s">
        <v>2895</v>
      </c>
      <c r="Q740" t="s">
        <v>323</v>
      </c>
      <c r="R740">
        <v>0</v>
      </c>
      <c r="S740">
        <v>0</v>
      </c>
      <c r="T740">
        <v>16664.59</v>
      </c>
      <c r="U740">
        <v>0</v>
      </c>
      <c r="V740">
        <v>16664.59</v>
      </c>
    </row>
    <row r="741" spans="1:22" x14ac:dyDescent="0.2">
      <c r="A741" s="99" t="s">
        <v>1378</v>
      </c>
      <c r="B741" s="103" t="s">
        <v>18</v>
      </c>
      <c r="C741" s="104" t="s">
        <v>112</v>
      </c>
      <c r="D741" s="104" t="s">
        <v>494</v>
      </c>
      <c r="E741" s="104" t="s">
        <v>1720</v>
      </c>
      <c r="F741" s="105">
        <f>VLOOKUP(A741,'Original vs Adjsuted Budget'!$B$2:$H$1100,7,FALSE)</f>
        <v>0</v>
      </c>
      <c r="G741" s="105">
        <f t="shared" si="61"/>
        <v>720</v>
      </c>
      <c r="H741" s="105">
        <f>VLOOKUP($A741,'[14]2014 TB'!$A$1:$H$1482,5,FALSE)</f>
        <v>0</v>
      </c>
      <c r="I741" s="105">
        <f>VLOOKUP($A741,'[14]2014 TB'!$A$1:$H$1482,6,FALSE)</f>
        <v>0</v>
      </c>
      <c r="J741" s="106">
        <f t="shared" si="60"/>
        <v>0</v>
      </c>
      <c r="K741" s="107"/>
      <c r="M741" t="s">
        <v>1378</v>
      </c>
      <c r="N741" t="s">
        <v>18</v>
      </c>
      <c r="O741" t="s">
        <v>112</v>
      </c>
      <c r="P741" t="s">
        <v>494</v>
      </c>
      <c r="Q741" t="s">
        <v>1720</v>
      </c>
      <c r="R741">
        <v>720</v>
      </c>
      <c r="S741">
        <v>0</v>
      </c>
      <c r="T741">
        <v>0</v>
      </c>
      <c r="U741">
        <v>0</v>
      </c>
      <c r="V741">
        <v>0</v>
      </c>
    </row>
    <row r="742" spans="1:22" x14ac:dyDescent="0.2">
      <c r="A742" s="99" t="s">
        <v>1379</v>
      </c>
      <c r="B742" s="103" t="s">
        <v>18</v>
      </c>
      <c r="C742" s="104" t="s">
        <v>112</v>
      </c>
      <c r="D742" s="104" t="s">
        <v>496</v>
      </c>
      <c r="E742" s="104" t="s">
        <v>1721</v>
      </c>
      <c r="F742" s="105">
        <f>VLOOKUP(A742,'Original vs Adjsuted Budget'!$B$2:$H$1100,7,FALSE)</f>
        <v>0</v>
      </c>
      <c r="G742" s="105">
        <f t="shared" si="61"/>
        <v>260</v>
      </c>
      <c r="H742" s="105">
        <f>VLOOKUP($A742,'[14]2014 TB'!$A$1:$H$1482,5,FALSE)</f>
        <v>0</v>
      </c>
      <c r="I742" s="105">
        <f>VLOOKUP($A742,'[14]2014 TB'!$A$1:$H$1482,6,FALSE)</f>
        <v>0</v>
      </c>
      <c r="J742" s="106">
        <f t="shared" si="60"/>
        <v>0</v>
      </c>
      <c r="K742" s="107"/>
      <c r="M742" t="s">
        <v>1379</v>
      </c>
      <c r="N742" t="s">
        <v>18</v>
      </c>
      <c r="O742" t="s">
        <v>112</v>
      </c>
      <c r="P742" t="s">
        <v>496</v>
      </c>
      <c r="Q742" t="s">
        <v>1721</v>
      </c>
      <c r="R742">
        <v>260</v>
      </c>
      <c r="S742">
        <v>0</v>
      </c>
      <c r="T742">
        <v>0</v>
      </c>
      <c r="U742">
        <v>0</v>
      </c>
      <c r="V742">
        <v>0</v>
      </c>
    </row>
    <row r="743" spans="1:22" x14ac:dyDescent="0.2">
      <c r="A743" s="99" t="s">
        <v>1380</v>
      </c>
      <c r="B743" s="103" t="s">
        <v>18</v>
      </c>
      <c r="C743" s="104" t="s">
        <v>112</v>
      </c>
      <c r="D743" s="104" t="s">
        <v>498</v>
      </c>
      <c r="E743" s="104" t="s">
        <v>1722</v>
      </c>
      <c r="F743" s="105">
        <f>VLOOKUP(A743,'Original vs Adjsuted Budget'!$B$2:$H$1100,7,FALSE)</f>
        <v>0</v>
      </c>
      <c r="G743" s="105">
        <f t="shared" si="61"/>
        <v>220</v>
      </c>
      <c r="H743" s="105">
        <f>VLOOKUP($A743,'[14]2014 TB'!$A$1:$H$1482,5,FALSE)</f>
        <v>0</v>
      </c>
      <c r="I743" s="105">
        <f>VLOOKUP($A743,'[14]2014 TB'!$A$1:$H$1482,6,FALSE)</f>
        <v>0</v>
      </c>
      <c r="J743" s="106">
        <f t="shared" si="60"/>
        <v>0</v>
      </c>
      <c r="K743" s="107"/>
      <c r="M743" t="s">
        <v>1380</v>
      </c>
      <c r="N743" t="s">
        <v>18</v>
      </c>
      <c r="O743" t="s">
        <v>112</v>
      </c>
      <c r="P743" t="s">
        <v>498</v>
      </c>
      <c r="Q743" t="s">
        <v>1722</v>
      </c>
      <c r="R743">
        <v>220</v>
      </c>
      <c r="S743">
        <v>0</v>
      </c>
      <c r="T743">
        <v>0</v>
      </c>
      <c r="U743">
        <v>0</v>
      </c>
      <c r="V743">
        <v>0</v>
      </c>
    </row>
    <row r="744" spans="1:22" x14ac:dyDescent="0.2">
      <c r="A744" s="99" t="s">
        <v>1423</v>
      </c>
      <c r="B744" s="103" t="s">
        <v>459</v>
      </c>
      <c r="C744" s="104" t="s">
        <v>112</v>
      </c>
      <c r="D744" s="104" t="s">
        <v>2895</v>
      </c>
      <c r="E744" s="104" t="s">
        <v>323</v>
      </c>
      <c r="F744" s="105">
        <f>VLOOKUP(A744,'Original vs Adjsuted Budget'!$B$2:$H$1100,7,FALSE)</f>
        <v>8781.9599999999991</v>
      </c>
      <c r="G744" s="105">
        <f t="shared" si="61"/>
        <v>0</v>
      </c>
      <c r="H744" s="105">
        <f>VLOOKUP($A744,'[14]2014 TB'!$A$1:$H$1482,5,FALSE)</f>
        <v>4390.9799999999996</v>
      </c>
      <c r="I744" s="105">
        <f>VLOOKUP($A744,'[14]2014 TB'!$A$1:$H$1482,6,FALSE)</f>
        <v>0</v>
      </c>
      <c r="J744" s="106">
        <f t="shared" si="60"/>
        <v>4390.9799999999996</v>
      </c>
      <c r="K744" s="107"/>
      <c r="M744" t="s">
        <v>1423</v>
      </c>
      <c r="N744" t="s">
        <v>459</v>
      </c>
      <c r="O744" t="s">
        <v>112</v>
      </c>
      <c r="P744" t="s">
        <v>2895</v>
      </c>
      <c r="Q744" t="s">
        <v>323</v>
      </c>
      <c r="R744">
        <v>0</v>
      </c>
      <c r="S744">
        <v>0</v>
      </c>
      <c r="T744">
        <v>4390.9799999999996</v>
      </c>
      <c r="U744">
        <v>0</v>
      </c>
      <c r="V744">
        <v>4390.9799999999996</v>
      </c>
    </row>
    <row r="745" spans="1:22" x14ac:dyDescent="0.2">
      <c r="A745" s="99" t="s">
        <v>1424</v>
      </c>
      <c r="B745" s="103" t="s">
        <v>459</v>
      </c>
      <c r="C745" s="104" t="s">
        <v>112</v>
      </c>
      <c r="D745" s="104" t="s">
        <v>494</v>
      </c>
      <c r="E745" s="104" t="s">
        <v>1720</v>
      </c>
      <c r="F745" s="105">
        <f>VLOOKUP(A745,'Original vs Adjsuted Budget'!$B$2:$H$1100,7,FALSE)</f>
        <v>0</v>
      </c>
      <c r="G745" s="105">
        <f t="shared" si="61"/>
        <v>46120</v>
      </c>
      <c r="H745" s="105">
        <f>VLOOKUP($A745,'[14]2014 TB'!$A$1:$H$1482,5,FALSE)</f>
        <v>0</v>
      </c>
      <c r="I745" s="105">
        <f>VLOOKUP($A745,'[14]2014 TB'!$A$1:$H$1482,6,FALSE)</f>
        <v>0</v>
      </c>
      <c r="J745" s="106">
        <f t="shared" si="60"/>
        <v>0</v>
      </c>
      <c r="K745" s="107"/>
      <c r="M745" t="s">
        <v>1424</v>
      </c>
      <c r="N745" t="s">
        <v>459</v>
      </c>
      <c r="O745" t="s">
        <v>112</v>
      </c>
      <c r="P745" t="s">
        <v>494</v>
      </c>
      <c r="Q745" t="s">
        <v>1720</v>
      </c>
      <c r="R745">
        <v>46120</v>
      </c>
      <c r="S745">
        <v>0</v>
      </c>
      <c r="T745">
        <v>0</v>
      </c>
      <c r="U745">
        <v>0</v>
      </c>
      <c r="V745">
        <v>0</v>
      </c>
    </row>
    <row r="746" spans="1:22" x14ac:dyDescent="0.2">
      <c r="A746" s="99" t="s">
        <v>1425</v>
      </c>
      <c r="B746" s="103" t="s">
        <v>459</v>
      </c>
      <c r="C746" s="104" t="s">
        <v>112</v>
      </c>
      <c r="D746" s="104" t="s">
        <v>496</v>
      </c>
      <c r="E746" s="104" t="s">
        <v>1721</v>
      </c>
      <c r="F746" s="105">
        <f>VLOOKUP(A746,'Original vs Adjsuted Budget'!$B$2:$H$1100,7,FALSE)</f>
        <v>0</v>
      </c>
      <c r="G746" s="105">
        <f t="shared" si="61"/>
        <v>16910</v>
      </c>
      <c r="H746" s="105">
        <f>VLOOKUP($A746,'[14]2014 TB'!$A$1:$H$1482,5,FALSE)</f>
        <v>0</v>
      </c>
      <c r="I746" s="105">
        <f>VLOOKUP($A746,'[14]2014 TB'!$A$1:$H$1482,6,FALSE)</f>
        <v>0</v>
      </c>
      <c r="J746" s="106">
        <f t="shared" si="60"/>
        <v>0</v>
      </c>
      <c r="K746" s="107"/>
      <c r="M746" t="s">
        <v>1425</v>
      </c>
      <c r="N746" t="s">
        <v>459</v>
      </c>
      <c r="O746" t="s">
        <v>112</v>
      </c>
      <c r="P746" t="s">
        <v>496</v>
      </c>
      <c r="Q746" t="s">
        <v>1721</v>
      </c>
      <c r="R746">
        <v>16910</v>
      </c>
      <c r="S746">
        <v>0</v>
      </c>
      <c r="T746">
        <v>0</v>
      </c>
      <c r="U746">
        <v>0</v>
      </c>
      <c r="V746">
        <v>0</v>
      </c>
    </row>
    <row r="747" spans="1:22" x14ac:dyDescent="0.2">
      <c r="A747" s="99" t="s">
        <v>1426</v>
      </c>
      <c r="B747" s="103" t="s">
        <v>459</v>
      </c>
      <c r="C747" s="104" t="s">
        <v>112</v>
      </c>
      <c r="D747" s="104" t="s">
        <v>498</v>
      </c>
      <c r="E747" s="104" t="s">
        <v>1722</v>
      </c>
      <c r="F747" s="105">
        <f>VLOOKUP(A747,'Original vs Adjsuted Budget'!$B$2:$H$1100,7,FALSE)</f>
        <v>0</v>
      </c>
      <c r="G747" s="105">
        <f t="shared" si="61"/>
        <v>13840</v>
      </c>
      <c r="H747" s="105">
        <f>VLOOKUP($A747,'[14]2014 TB'!$A$1:$H$1482,5,FALSE)</f>
        <v>0</v>
      </c>
      <c r="I747" s="105">
        <f>VLOOKUP($A747,'[14]2014 TB'!$A$1:$H$1482,6,FALSE)</f>
        <v>0</v>
      </c>
      <c r="J747" s="106">
        <f t="shared" si="60"/>
        <v>0</v>
      </c>
      <c r="K747" s="107"/>
      <c r="M747" t="s">
        <v>1426</v>
      </c>
      <c r="N747" t="s">
        <v>459</v>
      </c>
      <c r="O747" t="s">
        <v>112</v>
      </c>
      <c r="P747" t="s">
        <v>498</v>
      </c>
      <c r="Q747" t="s">
        <v>1722</v>
      </c>
      <c r="R747">
        <v>13840</v>
      </c>
      <c r="S747">
        <v>0</v>
      </c>
      <c r="T747">
        <v>0</v>
      </c>
      <c r="U747">
        <v>0</v>
      </c>
      <c r="V747">
        <v>0</v>
      </c>
    </row>
    <row r="748" spans="1:22" x14ac:dyDescent="0.2">
      <c r="A748" s="99" t="s">
        <v>1476</v>
      </c>
      <c r="B748" s="103" t="s">
        <v>461</v>
      </c>
      <c r="C748" s="104" t="s">
        <v>112</v>
      </c>
      <c r="D748" s="104" t="s">
        <v>2895</v>
      </c>
      <c r="E748" s="104" t="s">
        <v>323</v>
      </c>
      <c r="F748" s="105">
        <f>VLOOKUP(A748,'Original vs Adjsuted Budget'!$B$2:$H$1100,7,FALSE)</f>
        <v>32481.200000000001</v>
      </c>
      <c r="G748" s="105">
        <f t="shared" si="61"/>
        <v>0</v>
      </c>
      <c r="H748" s="105">
        <f>VLOOKUP($A748,'[14]2014 TB'!$A$1:$H$1482,5,FALSE)</f>
        <v>16240.6</v>
      </c>
      <c r="I748" s="105">
        <f>VLOOKUP($A748,'[14]2014 TB'!$A$1:$H$1482,6,FALSE)</f>
        <v>0</v>
      </c>
      <c r="J748" s="106">
        <f t="shared" si="60"/>
        <v>16240.6</v>
      </c>
      <c r="K748" s="107"/>
      <c r="M748" t="s">
        <v>1476</v>
      </c>
      <c r="N748" t="s">
        <v>461</v>
      </c>
      <c r="O748" t="s">
        <v>112</v>
      </c>
      <c r="P748" t="s">
        <v>2895</v>
      </c>
      <c r="Q748" t="s">
        <v>323</v>
      </c>
      <c r="R748">
        <v>0</v>
      </c>
      <c r="S748">
        <v>0</v>
      </c>
      <c r="T748">
        <v>16240.6</v>
      </c>
      <c r="U748">
        <v>0</v>
      </c>
      <c r="V748">
        <v>16240.6</v>
      </c>
    </row>
    <row r="749" spans="1:22" x14ac:dyDescent="0.2">
      <c r="A749" s="99" t="s">
        <v>1477</v>
      </c>
      <c r="B749" s="103" t="s">
        <v>461</v>
      </c>
      <c r="C749" s="104" t="s">
        <v>112</v>
      </c>
      <c r="D749" s="104" t="s">
        <v>494</v>
      </c>
      <c r="E749" s="104" t="s">
        <v>1720</v>
      </c>
      <c r="F749" s="105">
        <f>VLOOKUP(A749,'Original vs Adjsuted Budget'!$B$2:$H$1100,7,FALSE)</f>
        <v>2528.1799999999998</v>
      </c>
      <c r="G749" s="105">
        <f t="shared" si="61"/>
        <v>9370</v>
      </c>
      <c r="H749" s="105">
        <f>VLOOKUP($A749,'[14]2014 TB'!$A$1:$H$1482,5,FALSE)</f>
        <v>1264.0899999999999</v>
      </c>
      <c r="I749" s="105">
        <f>VLOOKUP($A749,'[14]2014 TB'!$A$1:$H$1482,6,FALSE)</f>
        <v>0</v>
      </c>
      <c r="J749" s="106">
        <f t="shared" si="60"/>
        <v>1264.0899999999999</v>
      </c>
      <c r="K749" s="107"/>
      <c r="M749" t="s">
        <v>1477</v>
      </c>
      <c r="N749" t="s">
        <v>461</v>
      </c>
      <c r="O749" t="s">
        <v>112</v>
      </c>
      <c r="P749" t="s">
        <v>494</v>
      </c>
      <c r="Q749" t="s">
        <v>1720</v>
      </c>
      <c r="R749">
        <v>9370</v>
      </c>
      <c r="S749">
        <v>0</v>
      </c>
      <c r="T749">
        <v>1264.0899999999999</v>
      </c>
      <c r="U749">
        <v>0</v>
      </c>
      <c r="V749">
        <v>1264.0899999999999</v>
      </c>
    </row>
    <row r="750" spans="1:22" x14ac:dyDescent="0.2">
      <c r="A750" s="99" t="s">
        <v>1478</v>
      </c>
      <c r="B750" s="103" t="s">
        <v>461</v>
      </c>
      <c r="C750" s="104" t="s">
        <v>112</v>
      </c>
      <c r="D750" s="104" t="s">
        <v>496</v>
      </c>
      <c r="E750" s="104" t="s">
        <v>1721</v>
      </c>
      <c r="F750" s="105">
        <f>VLOOKUP(A750,'Original vs Adjsuted Budget'!$B$2:$H$1100,7,FALSE)</f>
        <v>0</v>
      </c>
      <c r="G750" s="105">
        <f t="shared" si="61"/>
        <v>3440</v>
      </c>
      <c r="H750" s="105">
        <f>VLOOKUP($A750,'[14]2014 TB'!$A$1:$H$1482,5,FALSE)</f>
        <v>0</v>
      </c>
      <c r="I750" s="105">
        <f>VLOOKUP($A750,'[14]2014 TB'!$A$1:$H$1482,6,FALSE)</f>
        <v>0</v>
      </c>
      <c r="J750" s="106">
        <f t="shared" si="60"/>
        <v>0</v>
      </c>
      <c r="K750" s="107"/>
      <c r="M750" t="s">
        <v>1478</v>
      </c>
      <c r="N750" t="s">
        <v>461</v>
      </c>
      <c r="O750" t="s">
        <v>112</v>
      </c>
      <c r="P750" t="s">
        <v>496</v>
      </c>
      <c r="Q750" t="s">
        <v>1721</v>
      </c>
      <c r="R750">
        <v>3440</v>
      </c>
      <c r="S750">
        <v>0</v>
      </c>
      <c r="T750">
        <v>0</v>
      </c>
      <c r="U750">
        <v>0</v>
      </c>
      <c r="V750">
        <v>0</v>
      </c>
    </row>
    <row r="751" spans="1:22" x14ac:dyDescent="0.2">
      <c r="A751" s="99" t="s">
        <v>1479</v>
      </c>
      <c r="B751" s="103" t="s">
        <v>461</v>
      </c>
      <c r="C751" s="104" t="s">
        <v>112</v>
      </c>
      <c r="D751" s="104" t="s">
        <v>498</v>
      </c>
      <c r="E751" s="104" t="s">
        <v>1722</v>
      </c>
      <c r="F751" s="105">
        <f>VLOOKUP(A751,'Original vs Adjsuted Budget'!$B$2:$H$1100,7,FALSE)</f>
        <v>0</v>
      </c>
      <c r="G751" s="105">
        <f t="shared" si="61"/>
        <v>2810</v>
      </c>
      <c r="H751" s="105">
        <f>VLOOKUP($A751,'[14]2014 TB'!$A$1:$H$1482,5,FALSE)</f>
        <v>0</v>
      </c>
      <c r="I751" s="105">
        <f>VLOOKUP($A751,'[14]2014 TB'!$A$1:$H$1482,6,FALSE)</f>
        <v>0</v>
      </c>
      <c r="J751" s="106">
        <f t="shared" si="60"/>
        <v>0</v>
      </c>
      <c r="K751" s="107"/>
      <c r="M751" t="s">
        <v>1479</v>
      </c>
      <c r="N751" t="s">
        <v>461</v>
      </c>
      <c r="O751" t="s">
        <v>112</v>
      </c>
      <c r="P751" t="s">
        <v>498</v>
      </c>
      <c r="Q751" t="s">
        <v>1722</v>
      </c>
      <c r="R751">
        <v>2810</v>
      </c>
      <c r="S751">
        <v>0</v>
      </c>
      <c r="T751">
        <v>0</v>
      </c>
      <c r="U751">
        <v>0</v>
      </c>
      <c r="V751">
        <v>0</v>
      </c>
    </row>
    <row r="752" spans="1:22" x14ac:dyDescent="0.2">
      <c r="A752" s="99" t="s">
        <v>1522</v>
      </c>
      <c r="B752" s="103" t="s">
        <v>463</v>
      </c>
      <c r="C752" s="104" t="s">
        <v>112</v>
      </c>
      <c r="D752" s="104" t="s">
        <v>2895</v>
      </c>
      <c r="E752" s="104" t="s">
        <v>323</v>
      </c>
      <c r="F752" s="105">
        <f>VLOOKUP(A752,'Original vs Adjsuted Budget'!$B$2:$H$1100,7,FALSE)</f>
        <v>1000000</v>
      </c>
      <c r="G752" s="105">
        <f t="shared" si="61"/>
        <v>1000000</v>
      </c>
      <c r="H752" s="105">
        <f>VLOOKUP($A752,'[14]2014 TB'!$A$1:$H$1482,5,FALSE)</f>
        <v>0</v>
      </c>
      <c r="I752" s="105">
        <f>VLOOKUP($A752,'[14]2014 TB'!$A$1:$H$1482,6,FALSE)</f>
        <v>0</v>
      </c>
      <c r="J752" s="106">
        <f t="shared" si="60"/>
        <v>0</v>
      </c>
      <c r="K752" s="107"/>
      <c r="M752" t="s">
        <v>1522</v>
      </c>
      <c r="N752" t="s">
        <v>463</v>
      </c>
      <c r="O752" t="s">
        <v>112</v>
      </c>
      <c r="P752" t="s">
        <v>2895</v>
      </c>
      <c r="Q752" t="s">
        <v>323</v>
      </c>
      <c r="R752">
        <v>1000000</v>
      </c>
      <c r="S752">
        <v>0</v>
      </c>
      <c r="T752">
        <v>0</v>
      </c>
      <c r="U752">
        <v>0</v>
      </c>
      <c r="V752">
        <v>0</v>
      </c>
    </row>
    <row r="753" spans="1:22" ht="15" thickBot="1" x14ac:dyDescent="0.25">
      <c r="A753" s="99"/>
      <c r="B753" s="154" t="s">
        <v>3195</v>
      </c>
      <c r="C753" s="155"/>
      <c r="D753" s="155"/>
      <c r="E753" s="155"/>
      <c r="F753" s="108">
        <f>SUM(F728:F752)</f>
        <v>2467663.5</v>
      </c>
      <c r="G753" s="108">
        <f>SUM(G728:G752)</f>
        <v>2377290</v>
      </c>
      <c r="H753" s="108">
        <f>SUM(H728:H752)</f>
        <v>729531.74999999988</v>
      </c>
      <c r="I753" s="108">
        <f>SUM(I728:I752)</f>
        <v>0</v>
      </c>
      <c r="J753" s="108">
        <f>SUM(J728:J752)</f>
        <v>729531.74999999988</v>
      </c>
      <c r="K753" s="107"/>
      <c r="N753" t="s">
        <v>3195</v>
      </c>
      <c r="R753">
        <v>2377290</v>
      </c>
      <c r="S753">
        <v>0</v>
      </c>
      <c r="T753">
        <v>729531.74999999988</v>
      </c>
      <c r="U753">
        <v>0</v>
      </c>
      <c r="V753">
        <v>729531.74999999988</v>
      </c>
    </row>
    <row r="754" spans="1:22" ht="15" thickTop="1" x14ac:dyDescent="0.2">
      <c r="A754" s="99"/>
      <c r="B754" s="103"/>
      <c r="C754" s="104"/>
      <c r="D754" s="104"/>
      <c r="E754" s="104"/>
      <c r="F754" s="105"/>
      <c r="G754" s="105"/>
      <c r="H754" s="105"/>
      <c r="I754" s="105"/>
      <c r="J754" s="106"/>
      <c r="K754" s="107"/>
    </row>
    <row r="755" spans="1:22" x14ac:dyDescent="0.2">
      <c r="A755" s="99" t="s">
        <v>1794</v>
      </c>
      <c r="B755" s="103" t="s">
        <v>4</v>
      </c>
      <c r="C755" s="104" t="s">
        <v>109</v>
      </c>
      <c r="D755" s="104" t="s">
        <v>2895</v>
      </c>
      <c r="E755" s="104" t="s">
        <v>320</v>
      </c>
      <c r="F755" s="105">
        <f>VLOOKUP(A755,'Original vs Adjsuted Budget'!$B$2:$H$1100,7,FALSE)</f>
        <v>0</v>
      </c>
      <c r="G755" s="105">
        <f>R755</f>
        <v>0</v>
      </c>
      <c r="H755" s="105">
        <f>VLOOKUP($A755,'[14]2014 TB'!$A$1:$H$1482,5,FALSE)</f>
        <v>0</v>
      </c>
      <c r="I755" s="105">
        <f>VLOOKUP($A755,'[14]2014 TB'!$A$1:$H$1482,6,FALSE)</f>
        <v>0</v>
      </c>
      <c r="J755" s="106">
        <f t="shared" ref="J755:J767" si="62">H755+I755</f>
        <v>0</v>
      </c>
      <c r="K755" s="107"/>
      <c r="M755" t="s">
        <v>1794</v>
      </c>
      <c r="N755" t="s">
        <v>4</v>
      </c>
      <c r="O755" t="s">
        <v>109</v>
      </c>
      <c r="P755" t="s">
        <v>2895</v>
      </c>
      <c r="Q755" t="s">
        <v>320</v>
      </c>
      <c r="R755">
        <v>0</v>
      </c>
      <c r="S755">
        <v>0</v>
      </c>
      <c r="T755">
        <v>0</v>
      </c>
      <c r="U755">
        <v>0</v>
      </c>
      <c r="V755">
        <v>0</v>
      </c>
    </row>
    <row r="756" spans="1:22" x14ac:dyDescent="0.2">
      <c r="A756" s="99" t="s">
        <v>950</v>
      </c>
      <c r="B756" s="103" t="s">
        <v>218</v>
      </c>
      <c r="C756" s="104" t="s">
        <v>109</v>
      </c>
      <c r="D756" s="104" t="s">
        <v>476</v>
      </c>
      <c r="E756" s="104" t="s">
        <v>1598</v>
      </c>
      <c r="F756" s="105">
        <f>VLOOKUP(A756,'Original vs Adjsuted Budget'!$B$2:$H$1100,7,FALSE)</f>
        <v>174444.98666666666</v>
      </c>
      <c r="G756" s="105">
        <f t="shared" ref="G756:G767" si="63">R756</f>
        <v>488060</v>
      </c>
      <c r="H756" s="105">
        <f>VLOOKUP($A756,'[14]2014 TB'!$A$1:$H$1482,5,FALSE)</f>
        <v>65416.87</v>
      </c>
      <c r="I756" s="105">
        <f>VLOOKUP($A756,'[14]2014 TB'!$A$1:$H$1482,6,FALSE)</f>
        <v>0</v>
      </c>
      <c r="J756" s="106">
        <f t="shared" si="62"/>
        <v>65416.87</v>
      </c>
      <c r="K756" s="107"/>
      <c r="M756" t="s">
        <v>950</v>
      </c>
      <c r="N756" t="s">
        <v>218</v>
      </c>
      <c r="O756" t="s">
        <v>109</v>
      </c>
      <c r="P756" t="s">
        <v>476</v>
      </c>
      <c r="Q756" t="s">
        <v>1598</v>
      </c>
      <c r="R756">
        <v>488060</v>
      </c>
      <c r="S756">
        <v>0</v>
      </c>
      <c r="T756">
        <v>65416.87</v>
      </c>
      <c r="U756">
        <v>0</v>
      </c>
      <c r="V756">
        <v>65416.87</v>
      </c>
    </row>
    <row r="757" spans="1:22" x14ac:dyDescent="0.2">
      <c r="A757" s="99" t="s">
        <v>1026</v>
      </c>
      <c r="B757" s="103" t="s">
        <v>430</v>
      </c>
      <c r="C757" s="104" t="s">
        <v>109</v>
      </c>
      <c r="D757" s="104" t="s">
        <v>486</v>
      </c>
      <c r="E757" s="104" t="s">
        <v>1614</v>
      </c>
      <c r="F757" s="105">
        <f>VLOOKUP(A757,'Original vs Adjsuted Budget'!$B$2:$H$1100,7,FALSE)</f>
        <v>742081.17333333334</v>
      </c>
      <c r="G757" s="105">
        <f t="shared" si="63"/>
        <v>0</v>
      </c>
      <c r="H757" s="105">
        <f>VLOOKUP($A757,'[14]2014 TB'!$A$1:$H$1482,5,FALSE)</f>
        <v>345897.31</v>
      </c>
      <c r="I757" s="105">
        <f>VLOOKUP($A757,'[14]2014 TB'!$A$1:$H$1482,6,FALSE)</f>
        <v>-67616.87</v>
      </c>
      <c r="J757" s="106">
        <f t="shared" si="62"/>
        <v>278280.44</v>
      </c>
      <c r="K757" s="107"/>
      <c r="M757" t="s">
        <v>1026</v>
      </c>
      <c r="N757" t="s">
        <v>430</v>
      </c>
      <c r="O757" t="s">
        <v>109</v>
      </c>
      <c r="P757" t="s">
        <v>486</v>
      </c>
      <c r="Q757" t="s">
        <v>1614</v>
      </c>
      <c r="R757">
        <v>0</v>
      </c>
      <c r="S757">
        <v>0</v>
      </c>
      <c r="T757">
        <v>345897.31</v>
      </c>
      <c r="U757">
        <v>-67616.87</v>
      </c>
      <c r="V757">
        <v>278280.44</v>
      </c>
    </row>
    <row r="758" spans="1:22" x14ac:dyDescent="0.2">
      <c r="A758" s="99" t="s">
        <v>2114</v>
      </c>
      <c r="B758" s="103" t="s">
        <v>434</v>
      </c>
      <c r="C758" s="104" t="s">
        <v>109</v>
      </c>
      <c r="D758" s="104" t="s">
        <v>2895</v>
      </c>
      <c r="E758" s="104" t="s">
        <v>320</v>
      </c>
      <c r="F758" s="105">
        <f>VLOOKUP(A758,'Original vs Adjsuted Budget'!$B$2:$H$1100,7,FALSE)</f>
        <v>0</v>
      </c>
      <c r="G758" s="105">
        <f t="shared" si="63"/>
        <v>0</v>
      </c>
      <c r="H758" s="105">
        <f>VLOOKUP($A758,'[14]2014 TB'!$A$1:$H$1482,5,FALSE)</f>
        <v>0</v>
      </c>
      <c r="I758" s="105">
        <f>VLOOKUP($A758,'[14]2014 TB'!$A$1:$H$1482,6,FALSE)</f>
        <v>0</v>
      </c>
      <c r="J758" s="106">
        <f t="shared" si="62"/>
        <v>0</v>
      </c>
      <c r="K758" s="107"/>
      <c r="M758" t="s">
        <v>2114</v>
      </c>
      <c r="N758" t="s">
        <v>434</v>
      </c>
      <c r="O758" t="s">
        <v>109</v>
      </c>
      <c r="P758" t="s">
        <v>2895</v>
      </c>
      <c r="Q758" t="s">
        <v>320</v>
      </c>
      <c r="R758">
        <v>0</v>
      </c>
      <c r="S758">
        <v>0</v>
      </c>
      <c r="T758">
        <v>0</v>
      </c>
      <c r="U758">
        <v>0</v>
      </c>
      <c r="V758">
        <v>0</v>
      </c>
    </row>
    <row r="759" spans="1:22" x14ac:dyDescent="0.2">
      <c r="A759" s="99" t="s">
        <v>2132</v>
      </c>
      <c r="B759" s="103" t="s">
        <v>436</v>
      </c>
      <c r="C759" s="104" t="s">
        <v>109</v>
      </c>
      <c r="D759" s="104" t="s">
        <v>2895</v>
      </c>
      <c r="E759" s="104" t="s">
        <v>320</v>
      </c>
      <c r="F759" s="105">
        <f>VLOOKUP(A759,'Original vs Adjsuted Budget'!$B$2:$H$1100,7,FALSE)</f>
        <v>0</v>
      </c>
      <c r="G759" s="105">
        <f t="shared" si="63"/>
        <v>0</v>
      </c>
      <c r="H759" s="105">
        <f>VLOOKUP($A759,'[14]2014 TB'!$A$1:$H$1482,5,FALSE)</f>
        <v>0</v>
      </c>
      <c r="I759" s="105">
        <f>VLOOKUP($A759,'[14]2014 TB'!$A$1:$H$1482,6,FALSE)</f>
        <v>0</v>
      </c>
      <c r="J759" s="106">
        <f t="shared" si="62"/>
        <v>0</v>
      </c>
      <c r="K759" s="107"/>
      <c r="M759" t="s">
        <v>2132</v>
      </c>
      <c r="N759" t="s">
        <v>436</v>
      </c>
      <c r="O759" t="s">
        <v>109</v>
      </c>
      <c r="P759" t="s">
        <v>2895</v>
      </c>
      <c r="Q759" t="s">
        <v>320</v>
      </c>
      <c r="R759">
        <v>0</v>
      </c>
      <c r="S759">
        <v>0</v>
      </c>
      <c r="T759">
        <v>0</v>
      </c>
      <c r="U759">
        <v>0</v>
      </c>
      <c r="V759">
        <v>0</v>
      </c>
    </row>
    <row r="760" spans="1:22" x14ac:dyDescent="0.2">
      <c r="A760" s="99" t="s">
        <v>2153</v>
      </c>
      <c r="B760" s="103" t="s">
        <v>438</v>
      </c>
      <c r="C760" s="104" t="s">
        <v>109</v>
      </c>
      <c r="D760" s="104" t="s">
        <v>2895</v>
      </c>
      <c r="E760" s="104" t="s">
        <v>320</v>
      </c>
      <c r="F760" s="105">
        <f>VLOOKUP(A760,'Original vs Adjsuted Budget'!$B$2:$H$1100,7,FALSE)</f>
        <v>0</v>
      </c>
      <c r="G760" s="105">
        <f t="shared" si="63"/>
        <v>0</v>
      </c>
      <c r="H760" s="105">
        <f>VLOOKUP($A760,'[14]2014 TB'!$A$1:$H$1482,5,FALSE)</f>
        <v>0</v>
      </c>
      <c r="I760" s="105">
        <f>VLOOKUP($A760,'[14]2014 TB'!$A$1:$H$1482,6,FALSE)</f>
        <v>0</v>
      </c>
      <c r="J760" s="106">
        <f t="shared" si="62"/>
        <v>0</v>
      </c>
      <c r="K760" s="107"/>
      <c r="M760" t="s">
        <v>2153</v>
      </c>
      <c r="N760" t="s">
        <v>438</v>
      </c>
      <c r="O760" t="s">
        <v>109</v>
      </c>
      <c r="P760" t="s">
        <v>2895</v>
      </c>
      <c r="Q760" t="s">
        <v>320</v>
      </c>
      <c r="R760">
        <v>0</v>
      </c>
      <c r="S760">
        <v>0</v>
      </c>
      <c r="T760">
        <v>0</v>
      </c>
      <c r="U760">
        <v>0</v>
      </c>
      <c r="V760">
        <v>0</v>
      </c>
    </row>
    <row r="761" spans="1:22" x14ac:dyDescent="0.2">
      <c r="A761" s="99" t="s">
        <v>2312</v>
      </c>
      <c r="B761" s="103" t="s">
        <v>452</v>
      </c>
      <c r="C761" s="104" t="s">
        <v>109</v>
      </c>
      <c r="D761" s="104" t="s">
        <v>490</v>
      </c>
      <c r="E761" s="104" t="s">
        <v>3018</v>
      </c>
      <c r="F761" s="105">
        <f>VLOOKUP(A761,'Original vs Adjsuted Budget'!$B$2:$H$1100,7,FALSE)</f>
        <v>0</v>
      </c>
      <c r="G761" s="105">
        <f t="shared" si="63"/>
        <v>0</v>
      </c>
      <c r="H761" s="105">
        <f>VLOOKUP($A761,'[14]2014 TB'!$A$1:$H$1482,5,FALSE)</f>
        <v>0</v>
      </c>
      <c r="I761" s="105">
        <f>VLOOKUP($A761,'[14]2014 TB'!$A$1:$H$1482,6,FALSE)</f>
        <v>0</v>
      </c>
      <c r="J761" s="106">
        <f t="shared" si="62"/>
        <v>0</v>
      </c>
      <c r="K761" s="107"/>
      <c r="M761" t="s">
        <v>2312</v>
      </c>
      <c r="N761" t="s">
        <v>452</v>
      </c>
      <c r="O761" t="s">
        <v>109</v>
      </c>
      <c r="P761" t="s">
        <v>490</v>
      </c>
      <c r="Q761" t="s">
        <v>3018</v>
      </c>
      <c r="R761">
        <v>0</v>
      </c>
      <c r="S761">
        <v>0</v>
      </c>
      <c r="T761">
        <v>0</v>
      </c>
      <c r="U761">
        <v>0</v>
      </c>
      <c r="V761">
        <v>0</v>
      </c>
    </row>
    <row r="762" spans="1:22" x14ac:dyDescent="0.2">
      <c r="A762" s="99" t="s">
        <v>2351</v>
      </c>
      <c r="B762" s="103" t="s">
        <v>454</v>
      </c>
      <c r="C762" s="104" t="s">
        <v>109</v>
      </c>
      <c r="D762" s="104" t="s">
        <v>2895</v>
      </c>
      <c r="E762" s="104" t="s">
        <v>320</v>
      </c>
      <c r="F762" s="105">
        <f>VLOOKUP(A762,'Original vs Adjsuted Budget'!$B$2:$H$1100,7,FALSE)</f>
        <v>0</v>
      </c>
      <c r="G762" s="105">
        <f t="shared" si="63"/>
        <v>0</v>
      </c>
      <c r="H762" s="105">
        <f>VLOOKUP($A762,'[14]2014 TB'!$A$1:$H$1482,5,FALSE)</f>
        <v>0</v>
      </c>
      <c r="I762" s="105">
        <f>VLOOKUP($A762,'[14]2014 TB'!$A$1:$H$1482,6,FALSE)</f>
        <v>0</v>
      </c>
      <c r="J762" s="106">
        <f t="shared" si="62"/>
        <v>0</v>
      </c>
      <c r="K762" s="107"/>
      <c r="M762" t="s">
        <v>2351</v>
      </c>
      <c r="N762" t="s">
        <v>454</v>
      </c>
      <c r="O762" t="s">
        <v>109</v>
      </c>
      <c r="P762" t="s">
        <v>2895</v>
      </c>
      <c r="Q762" t="s">
        <v>320</v>
      </c>
      <c r="R762">
        <v>0</v>
      </c>
      <c r="S762">
        <v>0</v>
      </c>
      <c r="T762">
        <v>0</v>
      </c>
      <c r="U762">
        <v>0</v>
      </c>
      <c r="V762">
        <v>0</v>
      </c>
    </row>
    <row r="763" spans="1:22" x14ac:dyDescent="0.2">
      <c r="A763" s="99" t="s">
        <v>2374</v>
      </c>
      <c r="B763" s="103" t="s">
        <v>8</v>
      </c>
      <c r="C763" s="104" t="s">
        <v>109</v>
      </c>
      <c r="D763" s="104" t="s">
        <v>2895</v>
      </c>
      <c r="E763" s="104" t="s">
        <v>320</v>
      </c>
      <c r="F763" s="105">
        <f>VLOOKUP(A763,'Original vs Adjsuted Budget'!$B$2:$H$1100,7,FALSE)</f>
        <v>0</v>
      </c>
      <c r="G763" s="105">
        <f t="shared" si="63"/>
        <v>0</v>
      </c>
      <c r="H763" s="105">
        <f>VLOOKUP($A763,'[14]2014 TB'!$A$1:$H$1482,5,FALSE)</f>
        <v>0</v>
      </c>
      <c r="I763" s="105">
        <f>VLOOKUP($A763,'[14]2014 TB'!$A$1:$H$1482,6,FALSE)</f>
        <v>0</v>
      </c>
      <c r="J763" s="106">
        <f t="shared" si="62"/>
        <v>0</v>
      </c>
      <c r="K763" s="107"/>
      <c r="M763" t="s">
        <v>2374</v>
      </c>
      <c r="N763" t="s">
        <v>8</v>
      </c>
      <c r="O763" t="s">
        <v>109</v>
      </c>
      <c r="P763" t="s">
        <v>2895</v>
      </c>
      <c r="Q763" t="s">
        <v>320</v>
      </c>
      <c r="R763">
        <v>0</v>
      </c>
      <c r="S763">
        <v>0</v>
      </c>
      <c r="T763">
        <v>0</v>
      </c>
      <c r="U763">
        <v>0</v>
      </c>
      <c r="V763">
        <v>0</v>
      </c>
    </row>
    <row r="764" spans="1:22" x14ac:dyDescent="0.2">
      <c r="A764" s="99" t="s">
        <v>2414</v>
      </c>
      <c r="B764" s="103" t="s">
        <v>18</v>
      </c>
      <c r="C764" s="104" t="s">
        <v>109</v>
      </c>
      <c r="D764" s="104" t="s">
        <v>2895</v>
      </c>
      <c r="E764" s="104" t="s">
        <v>320</v>
      </c>
      <c r="F764" s="105">
        <f>VLOOKUP(A764,'Original vs Adjsuted Budget'!$B$2:$H$1100,7,FALSE)</f>
        <v>0</v>
      </c>
      <c r="G764" s="105">
        <f t="shared" si="63"/>
        <v>0</v>
      </c>
      <c r="H764" s="105">
        <f>VLOOKUP($A764,'[14]2014 TB'!$A$1:$H$1482,5,FALSE)</f>
        <v>0</v>
      </c>
      <c r="I764" s="105">
        <f>VLOOKUP($A764,'[14]2014 TB'!$A$1:$H$1482,6,FALSE)</f>
        <v>0</v>
      </c>
      <c r="J764" s="106">
        <f t="shared" si="62"/>
        <v>0</v>
      </c>
      <c r="K764" s="107"/>
      <c r="M764" t="s">
        <v>2414</v>
      </c>
      <c r="N764" t="s">
        <v>18</v>
      </c>
      <c r="O764" t="s">
        <v>109</v>
      </c>
      <c r="P764" t="s">
        <v>2895</v>
      </c>
      <c r="Q764" t="s">
        <v>320</v>
      </c>
      <c r="R764">
        <v>0</v>
      </c>
      <c r="S764">
        <v>0</v>
      </c>
      <c r="T764">
        <v>0</v>
      </c>
      <c r="U764">
        <v>0</v>
      </c>
      <c r="V764">
        <v>0</v>
      </c>
    </row>
    <row r="765" spans="1:22" x14ac:dyDescent="0.2">
      <c r="A765" s="99" t="s">
        <v>2441</v>
      </c>
      <c r="B765" s="103" t="s">
        <v>459</v>
      </c>
      <c r="C765" s="104" t="s">
        <v>109</v>
      </c>
      <c r="D765" s="104" t="s">
        <v>2895</v>
      </c>
      <c r="E765" s="104" t="s">
        <v>320</v>
      </c>
      <c r="F765" s="105">
        <f>VLOOKUP(A765,'Original vs Adjsuted Budget'!$B$2:$H$1100,7,FALSE)</f>
        <v>0</v>
      </c>
      <c r="G765" s="105">
        <f t="shared" si="63"/>
        <v>0</v>
      </c>
      <c r="H765" s="105">
        <f>VLOOKUP($A765,'[14]2014 TB'!$A$1:$H$1482,5,FALSE)</f>
        <v>0</v>
      </c>
      <c r="I765" s="105">
        <f>VLOOKUP($A765,'[14]2014 TB'!$A$1:$H$1482,6,FALSE)</f>
        <v>0</v>
      </c>
      <c r="J765" s="106">
        <f t="shared" si="62"/>
        <v>0</v>
      </c>
      <c r="K765" s="107"/>
      <c r="M765" t="s">
        <v>2441</v>
      </c>
      <c r="N765" t="s">
        <v>459</v>
      </c>
      <c r="O765" t="s">
        <v>109</v>
      </c>
      <c r="P765" t="s">
        <v>2895</v>
      </c>
      <c r="Q765" t="s">
        <v>320</v>
      </c>
      <c r="R765">
        <v>0</v>
      </c>
      <c r="S765">
        <v>0</v>
      </c>
      <c r="T765">
        <v>0</v>
      </c>
      <c r="U765">
        <v>0</v>
      </c>
      <c r="V765">
        <v>0</v>
      </c>
    </row>
    <row r="766" spans="1:22" x14ac:dyDescent="0.2">
      <c r="A766" s="99" t="s">
        <v>2473</v>
      </c>
      <c r="B766" s="103" t="s">
        <v>461</v>
      </c>
      <c r="C766" s="104" t="s">
        <v>109</v>
      </c>
      <c r="D766" s="104" t="s">
        <v>2895</v>
      </c>
      <c r="E766" s="104" t="s">
        <v>320</v>
      </c>
      <c r="F766" s="105">
        <f>VLOOKUP(A766,'Original vs Adjsuted Budget'!$B$2:$H$1100,7,FALSE)</f>
        <v>0</v>
      </c>
      <c r="G766" s="105">
        <f t="shared" si="63"/>
        <v>0</v>
      </c>
      <c r="H766" s="105">
        <f>VLOOKUP($A766,'[14]2014 TB'!$A$1:$H$1482,5,FALSE)</f>
        <v>0</v>
      </c>
      <c r="I766" s="105">
        <f>VLOOKUP($A766,'[14]2014 TB'!$A$1:$H$1482,6,FALSE)</f>
        <v>0</v>
      </c>
      <c r="J766" s="106">
        <f t="shared" si="62"/>
        <v>0</v>
      </c>
      <c r="K766" s="107"/>
      <c r="M766" t="s">
        <v>2473</v>
      </c>
      <c r="N766" t="s">
        <v>461</v>
      </c>
      <c r="O766" t="s">
        <v>109</v>
      </c>
      <c r="P766" t="s">
        <v>2895</v>
      </c>
      <c r="Q766" t="s">
        <v>320</v>
      </c>
      <c r="R766">
        <v>0</v>
      </c>
      <c r="S766">
        <v>0</v>
      </c>
      <c r="T766">
        <v>0</v>
      </c>
      <c r="U766">
        <v>0</v>
      </c>
      <c r="V766">
        <v>0</v>
      </c>
    </row>
    <row r="767" spans="1:22" x14ac:dyDescent="0.2">
      <c r="A767" s="99" t="s">
        <v>2502</v>
      </c>
      <c r="B767" s="103" t="s">
        <v>463</v>
      </c>
      <c r="C767" s="104" t="s">
        <v>109</v>
      </c>
      <c r="D767" s="104" t="s">
        <v>2895</v>
      </c>
      <c r="E767" s="104" t="s">
        <v>320</v>
      </c>
      <c r="F767" s="105">
        <f>VLOOKUP(A767,'Original vs Adjsuted Budget'!$B$2:$H$1100,7,FALSE)</f>
        <v>0</v>
      </c>
      <c r="G767" s="105">
        <f t="shared" si="63"/>
        <v>0</v>
      </c>
      <c r="H767" s="105">
        <f>VLOOKUP($A767,'[14]2014 TB'!$A$1:$H$1482,5,FALSE)</f>
        <v>0</v>
      </c>
      <c r="I767" s="105">
        <f>VLOOKUP($A767,'[14]2014 TB'!$A$1:$H$1482,6,FALSE)</f>
        <v>0</v>
      </c>
      <c r="J767" s="106">
        <f t="shared" si="62"/>
        <v>0</v>
      </c>
      <c r="K767" s="107"/>
      <c r="M767" t="s">
        <v>2502</v>
      </c>
      <c r="N767" t="s">
        <v>463</v>
      </c>
      <c r="O767" t="s">
        <v>109</v>
      </c>
      <c r="P767" t="s">
        <v>2895</v>
      </c>
      <c r="Q767" t="s">
        <v>320</v>
      </c>
      <c r="R767">
        <v>0</v>
      </c>
      <c r="S767">
        <v>0</v>
      </c>
      <c r="T767">
        <v>0</v>
      </c>
      <c r="U767">
        <v>0</v>
      </c>
      <c r="V767">
        <v>0</v>
      </c>
    </row>
    <row r="768" spans="1:22" ht="15" thickBot="1" x14ac:dyDescent="0.25">
      <c r="A768" s="99"/>
      <c r="B768" s="154" t="s">
        <v>3196</v>
      </c>
      <c r="C768" s="155"/>
      <c r="D768" s="155"/>
      <c r="E768" s="155"/>
      <c r="F768" s="108">
        <f>SUM(F755:F767)</f>
        <v>916526.16</v>
      </c>
      <c r="G768" s="108">
        <f>SUM(G755:G767)</f>
        <v>488060</v>
      </c>
      <c r="H768" s="108">
        <f>SUM(H755:H767)</f>
        <v>411314.18</v>
      </c>
      <c r="I768" s="108">
        <f>SUM(I755:I767)</f>
        <v>-67616.87</v>
      </c>
      <c r="J768" s="108">
        <f>SUM(J755:J767)</f>
        <v>343697.31</v>
      </c>
      <c r="K768" s="107"/>
      <c r="N768" t="s">
        <v>3196</v>
      </c>
      <c r="R768">
        <v>488060</v>
      </c>
      <c r="S768">
        <v>0</v>
      </c>
      <c r="T768">
        <v>411314.18</v>
      </c>
      <c r="U768">
        <v>-67616.87</v>
      </c>
      <c r="V768">
        <v>343697.31</v>
      </c>
    </row>
    <row r="769" spans="1:22" ht="15" thickTop="1" x14ac:dyDescent="0.2">
      <c r="A769" s="99"/>
      <c r="B769" s="103"/>
      <c r="C769" s="104"/>
      <c r="D769" s="104"/>
      <c r="E769" s="104"/>
      <c r="F769" s="105"/>
      <c r="G769" s="105"/>
      <c r="H769" s="105"/>
      <c r="I769" s="105"/>
      <c r="J769" s="106"/>
      <c r="K769" s="107"/>
    </row>
    <row r="770" spans="1:22" x14ac:dyDescent="0.2">
      <c r="A770" s="99" t="s">
        <v>939</v>
      </c>
      <c r="B770" s="103" t="s">
        <v>218</v>
      </c>
      <c r="C770" s="104" t="s">
        <v>88</v>
      </c>
      <c r="D770" s="104" t="s">
        <v>476</v>
      </c>
      <c r="E770" s="104" t="s">
        <v>2936</v>
      </c>
      <c r="F770" s="105">
        <f>VLOOKUP(A770,'Original vs Adjsuted Budget'!$B$2:$H$1100,7,FALSE)</f>
        <v>0</v>
      </c>
      <c r="G770" s="105">
        <f>R770</f>
        <v>104620</v>
      </c>
      <c r="H770" s="105">
        <f>VLOOKUP($A770,'[14]2014 TB'!$A$1:$H$1482,5,FALSE)</f>
        <v>0</v>
      </c>
      <c r="I770" s="105">
        <f>VLOOKUP($A770,'[14]2014 TB'!$A$1:$H$1482,6,FALSE)</f>
        <v>0</v>
      </c>
      <c r="J770" s="106">
        <f t="shared" ref="J770:J772" si="64">H770+I770</f>
        <v>0</v>
      </c>
      <c r="K770" s="107"/>
      <c r="M770" t="s">
        <v>939</v>
      </c>
      <c r="N770" t="s">
        <v>218</v>
      </c>
      <c r="O770" t="s">
        <v>88</v>
      </c>
      <c r="P770" t="s">
        <v>476</v>
      </c>
      <c r="Q770" t="s">
        <v>2936</v>
      </c>
      <c r="R770">
        <v>104620</v>
      </c>
      <c r="S770">
        <v>0</v>
      </c>
      <c r="T770">
        <v>0</v>
      </c>
      <c r="U770">
        <v>0</v>
      </c>
      <c r="V770">
        <v>0</v>
      </c>
    </row>
    <row r="771" spans="1:22" x14ac:dyDescent="0.2">
      <c r="A771" s="99" t="s">
        <v>1083</v>
      </c>
      <c r="B771" s="103" t="s">
        <v>432</v>
      </c>
      <c r="C771" s="104" t="s">
        <v>88</v>
      </c>
      <c r="D771" s="104" t="s">
        <v>472</v>
      </c>
      <c r="E771" s="104" t="s">
        <v>2970</v>
      </c>
      <c r="F771" s="105">
        <f>VLOOKUP(A771,'Original vs Adjsuted Budget'!$B$2:$H$1100,7,FALSE)</f>
        <v>312064.90666666662</v>
      </c>
      <c r="G771" s="105">
        <f t="shared" ref="G771:G772" si="65">R771</f>
        <v>500000</v>
      </c>
      <c r="H771" s="105">
        <f>VLOOKUP($A771,'[14]2014 TB'!$A$1:$H$1482,5,FALSE)</f>
        <v>117024.34</v>
      </c>
      <c r="I771" s="105">
        <f>VLOOKUP($A771,'[14]2014 TB'!$A$1:$H$1482,6,FALSE)</f>
        <v>0</v>
      </c>
      <c r="J771" s="106">
        <f t="shared" si="64"/>
        <v>117024.34</v>
      </c>
      <c r="K771" s="107"/>
      <c r="M771" t="s">
        <v>1083</v>
      </c>
      <c r="N771" t="s">
        <v>432</v>
      </c>
      <c r="O771" t="s">
        <v>88</v>
      </c>
      <c r="P771" t="s">
        <v>472</v>
      </c>
      <c r="Q771" t="s">
        <v>2970</v>
      </c>
      <c r="R771">
        <v>500000</v>
      </c>
      <c r="S771">
        <v>0</v>
      </c>
      <c r="T771">
        <v>117024.34</v>
      </c>
      <c r="U771">
        <v>0</v>
      </c>
      <c r="V771">
        <v>117024.34</v>
      </c>
    </row>
    <row r="772" spans="1:22" x14ac:dyDescent="0.2">
      <c r="A772" s="99" t="s">
        <v>2237</v>
      </c>
      <c r="B772" s="103" t="s">
        <v>446</v>
      </c>
      <c r="C772" s="104" t="s">
        <v>88</v>
      </c>
      <c r="D772" s="104" t="s">
        <v>2895</v>
      </c>
      <c r="E772" s="104" t="s">
        <v>299</v>
      </c>
      <c r="F772" s="105">
        <f>VLOOKUP(A772,'Original vs Adjsuted Budget'!$B$2:$H$1100,7,FALSE)</f>
        <v>0</v>
      </c>
      <c r="G772" s="105">
        <f t="shared" si="65"/>
        <v>0</v>
      </c>
      <c r="H772" s="105">
        <f>VLOOKUP($A772,'[14]2014 TB'!$A$1:$H$1482,5,FALSE)</f>
        <v>0</v>
      </c>
      <c r="I772" s="105">
        <f>VLOOKUP($A772,'[14]2014 TB'!$A$1:$H$1482,6,FALSE)</f>
        <v>0</v>
      </c>
      <c r="J772" s="106">
        <f t="shared" si="64"/>
        <v>0</v>
      </c>
      <c r="K772" s="107"/>
      <c r="M772" t="s">
        <v>2237</v>
      </c>
      <c r="N772" t="s">
        <v>446</v>
      </c>
      <c r="O772" t="s">
        <v>88</v>
      </c>
      <c r="P772" t="s">
        <v>2895</v>
      </c>
      <c r="Q772" t="s">
        <v>299</v>
      </c>
      <c r="R772">
        <v>0</v>
      </c>
      <c r="S772">
        <v>0</v>
      </c>
      <c r="T772">
        <v>0</v>
      </c>
      <c r="U772">
        <v>0</v>
      </c>
      <c r="V772">
        <v>0</v>
      </c>
    </row>
    <row r="773" spans="1:22" ht="15" thickBot="1" x14ac:dyDescent="0.25">
      <c r="A773" s="99"/>
      <c r="B773" s="154" t="s">
        <v>3197</v>
      </c>
      <c r="C773" s="155"/>
      <c r="D773" s="155"/>
      <c r="E773" s="155"/>
      <c r="F773" s="108">
        <f>SUM(F770:F772)</f>
        <v>312064.90666666662</v>
      </c>
      <c r="G773" s="108">
        <f>SUM(G770:G772)</f>
        <v>604620</v>
      </c>
      <c r="H773" s="108">
        <f>SUM(H770:H772)</f>
        <v>117024.34</v>
      </c>
      <c r="I773" s="108">
        <f>SUM(I770:I772)</f>
        <v>0</v>
      </c>
      <c r="J773" s="108">
        <f>SUM(J770:J772)</f>
        <v>117024.34</v>
      </c>
      <c r="K773" s="107"/>
      <c r="N773" t="s">
        <v>3197</v>
      </c>
      <c r="R773">
        <v>604620</v>
      </c>
      <c r="S773">
        <v>0</v>
      </c>
      <c r="T773">
        <v>117024.34</v>
      </c>
      <c r="U773">
        <v>0</v>
      </c>
      <c r="V773">
        <v>117024.34</v>
      </c>
    </row>
    <row r="774" spans="1:22" ht="15" thickTop="1" x14ac:dyDescent="0.2">
      <c r="A774" s="99"/>
      <c r="B774" s="103"/>
      <c r="C774" s="104"/>
      <c r="D774" s="104"/>
      <c r="E774" s="104"/>
      <c r="F774" s="105"/>
      <c r="G774" s="105"/>
      <c r="H774" s="105"/>
      <c r="I774" s="105"/>
      <c r="J774" s="106"/>
      <c r="K774" s="107"/>
    </row>
    <row r="775" spans="1:22" x14ac:dyDescent="0.2">
      <c r="A775" s="99" t="s">
        <v>1809</v>
      </c>
      <c r="B775" s="103" t="s">
        <v>215</v>
      </c>
      <c r="C775" s="104" t="s">
        <v>82</v>
      </c>
      <c r="D775" s="104" t="s">
        <v>2895</v>
      </c>
      <c r="E775" s="104" t="s">
        <v>2913</v>
      </c>
      <c r="F775" s="105">
        <f>VLOOKUP(A775,'Original vs Adjsuted Budget'!$B$2:$H$1100,7,FALSE)</f>
        <v>0</v>
      </c>
      <c r="G775" s="105">
        <f>R775</f>
        <v>0</v>
      </c>
      <c r="H775" s="105">
        <f>VLOOKUP($A775,'[14]2014 TB'!$A$1:$H$1482,5,FALSE)</f>
        <v>0</v>
      </c>
      <c r="I775" s="105">
        <f>VLOOKUP($A775,'[14]2014 TB'!$A$1:$H$1482,6,FALSE)</f>
        <v>0</v>
      </c>
      <c r="J775" s="106">
        <f t="shared" ref="J775:J785" si="66">H775+I775</f>
        <v>0</v>
      </c>
      <c r="K775" s="107"/>
      <c r="M775" t="s">
        <v>1809</v>
      </c>
      <c r="N775" t="s">
        <v>215</v>
      </c>
      <c r="O775" t="s">
        <v>82</v>
      </c>
      <c r="P775" t="s">
        <v>2895</v>
      </c>
      <c r="Q775" t="s">
        <v>2913</v>
      </c>
      <c r="R775">
        <v>0</v>
      </c>
      <c r="S775">
        <v>0</v>
      </c>
      <c r="T775">
        <v>0</v>
      </c>
      <c r="U775">
        <v>0</v>
      </c>
      <c r="V775">
        <v>0</v>
      </c>
    </row>
    <row r="776" spans="1:22" x14ac:dyDescent="0.2">
      <c r="A776" s="99" t="s">
        <v>936</v>
      </c>
      <c r="B776" s="103" t="s">
        <v>218</v>
      </c>
      <c r="C776" s="104" t="s">
        <v>82</v>
      </c>
      <c r="D776" s="104" t="s">
        <v>474</v>
      </c>
      <c r="E776" s="104" t="s">
        <v>1589</v>
      </c>
      <c r="F776" s="105">
        <f>VLOOKUP(A776,'Original vs Adjsuted Budget'!$B$2:$H$1100,7,FALSE)</f>
        <v>80276.906666666662</v>
      </c>
      <c r="G776" s="105">
        <f t="shared" ref="G776:G785" si="67">R776</f>
        <v>30280</v>
      </c>
      <c r="H776" s="105">
        <f>VLOOKUP($A776,'[14]2014 TB'!$A$1:$H$1482,5,FALSE)</f>
        <v>30103.84</v>
      </c>
      <c r="I776" s="105">
        <f>VLOOKUP($A776,'[14]2014 TB'!$A$1:$H$1482,6,FALSE)</f>
        <v>0</v>
      </c>
      <c r="J776" s="106">
        <f t="shared" si="66"/>
        <v>30103.84</v>
      </c>
      <c r="K776" s="107"/>
      <c r="M776" t="s">
        <v>936</v>
      </c>
      <c r="N776" t="s">
        <v>218</v>
      </c>
      <c r="O776" t="s">
        <v>82</v>
      </c>
      <c r="P776" t="s">
        <v>474</v>
      </c>
      <c r="Q776" t="s">
        <v>1589</v>
      </c>
      <c r="R776">
        <v>30280</v>
      </c>
      <c r="S776">
        <v>0</v>
      </c>
      <c r="T776">
        <v>30103.84</v>
      </c>
      <c r="U776">
        <v>0</v>
      </c>
      <c r="V776">
        <v>30103.84</v>
      </c>
    </row>
    <row r="777" spans="1:22" x14ac:dyDescent="0.2">
      <c r="A777" s="99" t="s">
        <v>937</v>
      </c>
      <c r="B777" s="103" t="s">
        <v>218</v>
      </c>
      <c r="C777" s="104" t="s">
        <v>82</v>
      </c>
      <c r="D777" s="104" t="s">
        <v>478</v>
      </c>
      <c r="E777" s="104" t="s">
        <v>1590</v>
      </c>
      <c r="F777" s="105">
        <f>VLOOKUP(A777,'Original vs Adjsuted Budget'!$B$2:$H$1100,7,FALSE)</f>
        <v>0</v>
      </c>
      <c r="G777" s="105">
        <f t="shared" si="67"/>
        <v>55440</v>
      </c>
      <c r="H777" s="105">
        <f>VLOOKUP($A777,'[14]2014 TB'!$A$1:$H$1482,5,FALSE)</f>
        <v>0</v>
      </c>
      <c r="I777" s="105">
        <f>VLOOKUP($A777,'[14]2014 TB'!$A$1:$H$1482,6,FALSE)</f>
        <v>0</v>
      </c>
      <c r="J777" s="106">
        <f t="shared" si="66"/>
        <v>0</v>
      </c>
      <c r="K777" s="107"/>
      <c r="M777" t="s">
        <v>937</v>
      </c>
      <c r="N777" t="s">
        <v>218</v>
      </c>
      <c r="O777" t="s">
        <v>82</v>
      </c>
      <c r="P777" t="s">
        <v>478</v>
      </c>
      <c r="Q777" t="s">
        <v>1590</v>
      </c>
      <c r="R777">
        <v>55440</v>
      </c>
      <c r="S777">
        <v>0</v>
      </c>
      <c r="T777">
        <v>0</v>
      </c>
      <c r="U777">
        <v>0</v>
      </c>
      <c r="V777">
        <v>0</v>
      </c>
    </row>
    <row r="778" spans="1:22" x14ac:dyDescent="0.2">
      <c r="A778" s="99" t="s">
        <v>1974</v>
      </c>
      <c r="B778" s="103" t="s">
        <v>428</v>
      </c>
      <c r="C778" s="104" t="s">
        <v>82</v>
      </c>
      <c r="D778" s="104" t="s">
        <v>2895</v>
      </c>
      <c r="E778" s="104" t="s">
        <v>2913</v>
      </c>
      <c r="F778" s="105">
        <f>VLOOKUP(A778,'Original vs Adjsuted Budget'!$B$2:$H$1100,7,FALSE)</f>
        <v>0</v>
      </c>
      <c r="G778" s="105">
        <f t="shared" si="67"/>
        <v>0</v>
      </c>
      <c r="H778" s="105">
        <f>VLOOKUP($A778,'[14]2014 TB'!$A$1:$H$1482,5,FALSE)</f>
        <v>0</v>
      </c>
      <c r="I778" s="105">
        <f>VLOOKUP($A778,'[14]2014 TB'!$A$1:$H$1482,6,FALSE)</f>
        <v>0</v>
      </c>
      <c r="J778" s="106">
        <f t="shared" si="66"/>
        <v>0</v>
      </c>
      <c r="K778" s="107"/>
      <c r="M778" t="s">
        <v>1974</v>
      </c>
      <c r="N778" t="s">
        <v>428</v>
      </c>
      <c r="O778" t="s">
        <v>82</v>
      </c>
      <c r="P778" t="s">
        <v>2895</v>
      </c>
      <c r="Q778" t="s">
        <v>2913</v>
      </c>
      <c r="R778">
        <v>0</v>
      </c>
      <c r="S778">
        <v>0</v>
      </c>
      <c r="T778">
        <v>0</v>
      </c>
      <c r="U778">
        <v>0</v>
      </c>
      <c r="V778">
        <v>0</v>
      </c>
    </row>
    <row r="779" spans="1:22" x14ac:dyDescent="0.2">
      <c r="A779" s="99" t="s">
        <v>1080</v>
      </c>
      <c r="B779" s="103" t="s">
        <v>432</v>
      </c>
      <c r="C779" s="104" t="s">
        <v>82</v>
      </c>
      <c r="D779" s="104" t="s">
        <v>466</v>
      </c>
      <c r="E779" s="104" t="s">
        <v>1658</v>
      </c>
      <c r="F779" s="105">
        <f>VLOOKUP(A779,'Original vs Adjsuted Budget'!$B$2:$H$1100,7,FALSE)</f>
        <v>797.14666666666665</v>
      </c>
      <c r="G779" s="105">
        <f t="shared" si="67"/>
        <v>0</v>
      </c>
      <c r="H779" s="105">
        <f>VLOOKUP($A779,'[14]2014 TB'!$A$1:$H$1482,5,FALSE)</f>
        <v>298.93</v>
      </c>
      <c r="I779" s="105">
        <f>VLOOKUP($A779,'[14]2014 TB'!$A$1:$H$1482,6,FALSE)</f>
        <v>0</v>
      </c>
      <c r="J779" s="106">
        <f t="shared" si="66"/>
        <v>298.93</v>
      </c>
      <c r="K779" s="107"/>
      <c r="M779" t="s">
        <v>1080</v>
      </c>
      <c r="N779" t="s">
        <v>432</v>
      </c>
      <c r="O779" t="s">
        <v>82</v>
      </c>
      <c r="P779" t="s">
        <v>466</v>
      </c>
      <c r="Q779" t="s">
        <v>1658</v>
      </c>
      <c r="R779">
        <v>0</v>
      </c>
      <c r="S779">
        <v>0</v>
      </c>
      <c r="T779">
        <v>298.93</v>
      </c>
      <c r="U779">
        <v>0</v>
      </c>
      <c r="V779">
        <v>298.93</v>
      </c>
    </row>
    <row r="780" spans="1:22" x14ac:dyDescent="0.2">
      <c r="A780" s="99" t="s">
        <v>2057</v>
      </c>
      <c r="B780" s="103" t="s">
        <v>432</v>
      </c>
      <c r="C780" s="104" t="s">
        <v>82</v>
      </c>
      <c r="D780" s="104" t="s">
        <v>468</v>
      </c>
      <c r="E780" s="104" t="s">
        <v>2058</v>
      </c>
      <c r="F780" s="105">
        <f>VLOOKUP(A780,'Original vs Adjsuted Budget'!$B$2:$H$1100,7,FALSE)</f>
        <v>0</v>
      </c>
      <c r="G780" s="105">
        <f t="shared" si="67"/>
        <v>0</v>
      </c>
      <c r="H780" s="105">
        <f>VLOOKUP($A780,'[14]2014 TB'!$A$1:$H$1482,5,FALSE)</f>
        <v>0</v>
      </c>
      <c r="I780" s="105">
        <f>VLOOKUP($A780,'[14]2014 TB'!$A$1:$H$1482,6,FALSE)</f>
        <v>0</v>
      </c>
      <c r="J780" s="106">
        <f t="shared" si="66"/>
        <v>0</v>
      </c>
      <c r="K780" s="107"/>
      <c r="M780" t="s">
        <v>2057</v>
      </c>
      <c r="N780" t="s">
        <v>432</v>
      </c>
      <c r="O780" t="s">
        <v>82</v>
      </c>
      <c r="P780" t="s">
        <v>468</v>
      </c>
      <c r="Q780" t="s">
        <v>2058</v>
      </c>
      <c r="R780">
        <v>0</v>
      </c>
      <c r="S780">
        <v>0</v>
      </c>
      <c r="T780">
        <v>0</v>
      </c>
      <c r="U780">
        <v>0</v>
      </c>
      <c r="V780">
        <v>0</v>
      </c>
    </row>
    <row r="781" spans="1:22" x14ac:dyDescent="0.2">
      <c r="A781" s="99" t="s">
        <v>2059</v>
      </c>
      <c r="B781" s="103" t="s">
        <v>432</v>
      </c>
      <c r="C781" s="104" t="s">
        <v>82</v>
      </c>
      <c r="D781" s="104" t="s">
        <v>470</v>
      </c>
      <c r="E781" s="104" t="s">
        <v>2060</v>
      </c>
      <c r="F781" s="105">
        <f>VLOOKUP(A781,'Original vs Adjsuted Budget'!$B$2:$H$1100,7,FALSE)</f>
        <v>0</v>
      </c>
      <c r="G781" s="105">
        <f t="shared" si="67"/>
        <v>0</v>
      </c>
      <c r="H781" s="105">
        <f>VLOOKUP($A781,'[14]2014 TB'!$A$1:$H$1482,5,FALSE)</f>
        <v>0</v>
      </c>
      <c r="I781" s="105">
        <f>VLOOKUP($A781,'[14]2014 TB'!$A$1:$H$1482,6,FALSE)</f>
        <v>0</v>
      </c>
      <c r="J781" s="106">
        <f t="shared" si="66"/>
        <v>0</v>
      </c>
      <c r="K781" s="107"/>
      <c r="M781" t="s">
        <v>2059</v>
      </c>
      <c r="N781" t="s">
        <v>432</v>
      </c>
      <c r="O781" t="s">
        <v>82</v>
      </c>
      <c r="P781" t="s">
        <v>470</v>
      </c>
      <c r="Q781" t="s">
        <v>2060</v>
      </c>
      <c r="R781">
        <v>0</v>
      </c>
      <c r="S781">
        <v>0</v>
      </c>
      <c r="T781">
        <v>0</v>
      </c>
      <c r="U781">
        <v>0</v>
      </c>
      <c r="V781">
        <v>0</v>
      </c>
    </row>
    <row r="782" spans="1:22" x14ac:dyDescent="0.2">
      <c r="A782" s="99" t="s">
        <v>1081</v>
      </c>
      <c r="B782" s="103" t="s">
        <v>432</v>
      </c>
      <c r="C782" s="104" t="s">
        <v>82</v>
      </c>
      <c r="D782" s="104" t="s">
        <v>472</v>
      </c>
      <c r="E782" s="104" t="s">
        <v>2967</v>
      </c>
      <c r="F782" s="105">
        <f>VLOOKUP(A782,'Original vs Adjsuted Budget'!$B$2:$H$1100,7,FALSE)</f>
        <v>33778.399999999994</v>
      </c>
      <c r="G782" s="105">
        <f t="shared" si="67"/>
        <v>12320</v>
      </c>
      <c r="H782" s="105">
        <f>VLOOKUP($A782,'[14]2014 TB'!$A$1:$H$1482,5,FALSE)</f>
        <v>12666.9</v>
      </c>
      <c r="I782" s="105">
        <f>VLOOKUP($A782,'[14]2014 TB'!$A$1:$H$1482,6,FALSE)</f>
        <v>0</v>
      </c>
      <c r="J782" s="106">
        <f t="shared" si="66"/>
        <v>12666.9</v>
      </c>
      <c r="K782" s="107"/>
      <c r="M782" t="s">
        <v>1081</v>
      </c>
      <c r="N782" t="s">
        <v>432</v>
      </c>
      <c r="O782" t="s">
        <v>82</v>
      </c>
      <c r="P782" t="s">
        <v>472</v>
      </c>
      <c r="Q782" t="s">
        <v>2967</v>
      </c>
      <c r="R782">
        <v>12320</v>
      </c>
      <c r="S782">
        <v>0</v>
      </c>
      <c r="T782">
        <v>12666.9</v>
      </c>
      <c r="U782">
        <v>0</v>
      </c>
      <c r="V782">
        <v>12666.9</v>
      </c>
    </row>
    <row r="783" spans="1:22" x14ac:dyDescent="0.2">
      <c r="A783" s="99" t="s">
        <v>2211</v>
      </c>
      <c r="B783" s="103" t="s">
        <v>442</v>
      </c>
      <c r="C783" s="104" t="s">
        <v>82</v>
      </c>
      <c r="D783" s="104" t="s">
        <v>480</v>
      </c>
      <c r="E783" s="104" t="s">
        <v>2212</v>
      </c>
      <c r="F783" s="105">
        <f>VLOOKUP(A783,'Original vs Adjsuted Budget'!$B$2:$H$1100,7,FALSE)</f>
        <v>0</v>
      </c>
      <c r="G783" s="105">
        <f t="shared" si="67"/>
        <v>0</v>
      </c>
      <c r="H783" s="105">
        <f>VLOOKUP($A783,'[14]2014 TB'!$A$1:$H$1482,5,FALSE)</f>
        <v>0</v>
      </c>
      <c r="I783" s="105">
        <f>VLOOKUP($A783,'[14]2014 TB'!$A$1:$H$1482,6,FALSE)</f>
        <v>0</v>
      </c>
      <c r="J783" s="106">
        <f t="shared" si="66"/>
        <v>0</v>
      </c>
      <c r="K783" s="107"/>
      <c r="M783" t="s">
        <v>2211</v>
      </c>
      <c r="N783" t="s">
        <v>442</v>
      </c>
      <c r="O783" t="s">
        <v>82</v>
      </c>
      <c r="P783" t="s">
        <v>480</v>
      </c>
      <c r="Q783" t="s">
        <v>2212</v>
      </c>
      <c r="R783">
        <v>0</v>
      </c>
      <c r="S783">
        <v>0</v>
      </c>
      <c r="T783">
        <v>0</v>
      </c>
      <c r="U783">
        <v>0</v>
      </c>
      <c r="V783">
        <v>0</v>
      </c>
    </row>
    <row r="784" spans="1:22" x14ac:dyDescent="0.2">
      <c r="A784" s="99" t="s">
        <v>2213</v>
      </c>
      <c r="B784" s="103" t="s">
        <v>442</v>
      </c>
      <c r="C784" s="104" t="s">
        <v>82</v>
      </c>
      <c r="D784" s="104" t="s">
        <v>482</v>
      </c>
      <c r="E784" s="104" t="s">
        <v>2214</v>
      </c>
      <c r="F784" s="105">
        <f>VLOOKUP(A784,'Original vs Adjsuted Budget'!$B$2:$H$1100,7,FALSE)</f>
        <v>0</v>
      </c>
      <c r="G784" s="105">
        <f t="shared" si="67"/>
        <v>0</v>
      </c>
      <c r="H784" s="105">
        <f>VLOOKUP($A784,'[14]2014 TB'!$A$1:$H$1482,5,FALSE)</f>
        <v>0</v>
      </c>
      <c r="I784" s="105">
        <f>VLOOKUP($A784,'[14]2014 TB'!$A$1:$H$1482,6,FALSE)</f>
        <v>0</v>
      </c>
      <c r="J784" s="106">
        <f t="shared" si="66"/>
        <v>0</v>
      </c>
      <c r="K784" s="107"/>
      <c r="M784" t="s">
        <v>2213</v>
      </c>
      <c r="N784" t="s">
        <v>442</v>
      </c>
      <c r="O784" t="s">
        <v>82</v>
      </c>
      <c r="P784" t="s">
        <v>482</v>
      </c>
      <c r="Q784" t="s">
        <v>2214</v>
      </c>
      <c r="R784">
        <v>0</v>
      </c>
      <c r="S784">
        <v>0</v>
      </c>
      <c r="T784">
        <v>0</v>
      </c>
      <c r="U784">
        <v>0</v>
      </c>
      <c r="V784">
        <v>0</v>
      </c>
    </row>
    <row r="785" spans="1:22" x14ac:dyDescent="0.2">
      <c r="A785" s="99" t="s">
        <v>1105</v>
      </c>
      <c r="B785" s="103" t="s">
        <v>432</v>
      </c>
      <c r="C785" s="111" t="s">
        <v>2840</v>
      </c>
      <c r="D785" s="111" t="s">
        <v>472</v>
      </c>
      <c r="E785" s="111" t="s">
        <v>1674</v>
      </c>
      <c r="F785" s="105">
        <f>VLOOKUP(A785,'Original vs Adjsuted Budget'!$B$2:$H$1100,7,FALSE)</f>
        <v>20000</v>
      </c>
      <c r="G785" s="105">
        <f t="shared" si="67"/>
        <v>60000</v>
      </c>
      <c r="H785" s="105">
        <f>VLOOKUP($A785,'[14]2014 TB'!$A$1:$H$1482,5,FALSE)</f>
        <v>0</v>
      </c>
      <c r="I785" s="105">
        <f>VLOOKUP($A785,'[14]2014 TB'!$A$1:$H$1482,6,FALSE)</f>
        <v>0</v>
      </c>
      <c r="J785" s="106">
        <f t="shared" si="66"/>
        <v>0</v>
      </c>
      <c r="K785" s="107"/>
      <c r="M785" t="s">
        <v>1105</v>
      </c>
      <c r="N785" t="s">
        <v>432</v>
      </c>
      <c r="O785" t="s">
        <v>2840</v>
      </c>
      <c r="P785" t="s">
        <v>472</v>
      </c>
      <c r="Q785" t="s">
        <v>1674</v>
      </c>
      <c r="R785">
        <v>60000</v>
      </c>
      <c r="S785">
        <v>0</v>
      </c>
      <c r="T785">
        <v>0</v>
      </c>
      <c r="U785">
        <v>0</v>
      </c>
      <c r="V785">
        <v>0</v>
      </c>
    </row>
    <row r="786" spans="1:22" ht="15" thickBot="1" x14ac:dyDescent="0.25">
      <c r="A786" s="99"/>
      <c r="B786" s="154" t="s">
        <v>3198</v>
      </c>
      <c r="C786" s="155"/>
      <c r="D786" s="155"/>
      <c r="E786" s="155"/>
      <c r="F786" s="108">
        <f>SUM(F775:F785)</f>
        <v>134852.45333333331</v>
      </c>
      <c r="G786" s="108">
        <f>SUM(G775:G785)</f>
        <v>158040</v>
      </c>
      <c r="H786" s="108">
        <f>SUM(H775:H785)</f>
        <v>43069.67</v>
      </c>
      <c r="I786" s="108">
        <f>SUM(I775:I785)</f>
        <v>0</v>
      </c>
      <c r="J786" s="108">
        <f>SUM(J775:J785)</f>
        <v>43069.67</v>
      </c>
      <c r="K786" s="107"/>
      <c r="N786" t="s">
        <v>3198</v>
      </c>
      <c r="R786">
        <v>158040</v>
      </c>
      <c r="S786">
        <v>0</v>
      </c>
      <c r="T786">
        <v>43069.67</v>
      </c>
      <c r="U786">
        <v>0</v>
      </c>
      <c r="V786">
        <v>43069.67</v>
      </c>
    </row>
    <row r="787" spans="1:22" ht="15" thickTop="1" x14ac:dyDescent="0.2">
      <c r="A787" s="99"/>
      <c r="B787" s="103"/>
      <c r="C787" s="104"/>
      <c r="D787" s="104"/>
      <c r="E787" s="104"/>
      <c r="F787" s="105"/>
      <c r="G787" s="105"/>
      <c r="H787" s="105"/>
      <c r="I787" s="105"/>
      <c r="J787" s="106"/>
      <c r="K787" s="107"/>
    </row>
    <row r="788" spans="1:22" x14ac:dyDescent="0.2">
      <c r="A788" s="99" t="s">
        <v>1899</v>
      </c>
      <c r="B788" s="103" t="s">
        <v>218</v>
      </c>
      <c r="C788" s="104" t="s">
        <v>87</v>
      </c>
      <c r="D788" s="104" t="s">
        <v>476</v>
      </c>
      <c r="E788" s="104" t="s">
        <v>2935</v>
      </c>
      <c r="F788" s="105">
        <f>VLOOKUP(A788,'Original vs Adjsuted Budget'!$B$2:$H$1100,7,FALSE)</f>
        <v>0</v>
      </c>
      <c r="G788" s="105">
        <f>R788</f>
        <v>0</v>
      </c>
      <c r="H788" s="105">
        <f>VLOOKUP($A788,'[14]2014 TB'!$A$1:$H$1482,5,FALSE)</f>
        <v>0</v>
      </c>
      <c r="I788" s="105">
        <f>VLOOKUP($A788,'[14]2014 TB'!$A$1:$H$1482,6,FALSE)</f>
        <v>0</v>
      </c>
      <c r="J788" s="106">
        <f t="shared" ref="J788:J792" si="68">H788+I788</f>
        <v>0</v>
      </c>
      <c r="K788" s="107"/>
      <c r="M788" t="s">
        <v>1899</v>
      </c>
      <c r="N788" t="s">
        <v>218</v>
      </c>
      <c r="O788" t="s">
        <v>87</v>
      </c>
      <c r="P788" t="s">
        <v>476</v>
      </c>
      <c r="Q788" t="s">
        <v>2935</v>
      </c>
      <c r="R788">
        <v>0</v>
      </c>
      <c r="S788">
        <v>0</v>
      </c>
      <c r="T788">
        <v>0</v>
      </c>
      <c r="U788">
        <v>0</v>
      </c>
      <c r="V788">
        <v>0</v>
      </c>
    </row>
    <row r="789" spans="1:22" x14ac:dyDescent="0.2">
      <c r="A789" s="99" t="s">
        <v>2266</v>
      </c>
      <c r="B789" s="103" t="s">
        <v>450</v>
      </c>
      <c r="C789" s="104" t="s">
        <v>87</v>
      </c>
      <c r="D789" s="104" t="s">
        <v>2895</v>
      </c>
      <c r="E789" s="104" t="s">
        <v>298</v>
      </c>
      <c r="F789" s="105">
        <f>VLOOKUP(A789,'Original vs Adjsuted Budget'!$B$2:$H$1100,7,FALSE)</f>
        <v>0</v>
      </c>
      <c r="G789" s="105">
        <f t="shared" ref="G789:G792" si="69">R789</f>
        <v>0</v>
      </c>
      <c r="H789" s="105">
        <f>VLOOKUP($A789,'[14]2014 TB'!$A$1:$H$1482,5,FALSE)</f>
        <v>0</v>
      </c>
      <c r="I789" s="105">
        <f>VLOOKUP($A789,'[14]2014 TB'!$A$1:$H$1482,6,FALSE)</f>
        <v>0</v>
      </c>
      <c r="J789" s="106">
        <f t="shared" si="68"/>
        <v>0</v>
      </c>
      <c r="K789" s="107"/>
      <c r="M789" t="s">
        <v>2266</v>
      </c>
      <c r="N789" t="s">
        <v>450</v>
      </c>
      <c r="O789" t="s">
        <v>87</v>
      </c>
      <c r="P789" t="s">
        <v>2895</v>
      </c>
      <c r="Q789" t="s">
        <v>298</v>
      </c>
      <c r="R789">
        <v>0</v>
      </c>
      <c r="S789">
        <v>0</v>
      </c>
      <c r="T789">
        <v>0</v>
      </c>
      <c r="U789">
        <v>0</v>
      </c>
      <c r="V789">
        <v>0</v>
      </c>
    </row>
    <row r="790" spans="1:22" x14ac:dyDescent="0.2">
      <c r="A790" s="99" t="s">
        <v>1322</v>
      </c>
      <c r="B790" s="103" t="s">
        <v>8</v>
      </c>
      <c r="C790" s="104" t="s">
        <v>87</v>
      </c>
      <c r="D790" s="104" t="s">
        <v>2895</v>
      </c>
      <c r="E790" s="104" t="s">
        <v>298</v>
      </c>
      <c r="F790" s="105">
        <f>VLOOKUP(A790,'Original vs Adjsuted Budget'!$B$2:$H$1100,7,FALSE)</f>
        <v>5333.333333333333</v>
      </c>
      <c r="G790" s="105">
        <f t="shared" si="69"/>
        <v>7500</v>
      </c>
      <c r="H790" s="105">
        <f>VLOOKUP($A790,'[14]2014 TB'!$A$1:$H$1482,5,FALSE)</f>
        <v>2000</v>
      </c>
      <c r="I790" s="105">
        <f>VLOOKUP($A790,'[14]2014 TB'!$A$1:$H$1482,6,FALSE)</f>
        <v>0</v>
      </c>
      <c r="J790" s="106">
        <f t="shared" si="68"/>
        <v>2000</v>
      </c>
      <c r="K790" s="107"/>
      <c r="M790" t="s">
        <v>1322</v>
      </c>
      <c r="N790" t="s">
        <v>8</v>
      </c>
      <c r="O790" t="s">
        <v>87</v>
      </c>
      <c r="P790" t="s">
        <v>2895</v>
      </c>
      <c r="Q790" t="s">
        <v>298</v>
      </c>
      <c r="R790">
        <v>7500</v>
      </c>
      <c r="S790">
        <v>0</v>
      </c>
      <c r="T790">
        <v>2000</v>
      </c>
      <c r="U790">
        <v>0</v>
      </c>
      <c r="V790">
        <v>2000</v>
      </c>
    </row>
    <row r="791" spans="1:22" x14ac:dyDescent="0.2">
      <c r="A791" s="99" t="s">
        <v>1414</v>
      </c>
      <c r="B791" s="103" t="s">
        <v>459</v>
      </c>
      <c r="C791" s="104" t="s">
        <v>87</v>
      </c>
      <c r="D791" s="104" t="s">
        <v>2895</v>
      </c>
      <c r="E791" s="104" t="s">
        <v>298</v>
      </c>
      <c r="F791" s="105">
        <f>VLOOKUP(A791,'Original vs Adjsuted Budget'!$B$2:$H$1100,7,FALSE)</f>
        <v>0</v>
      </c>
      <c r="G791" s="105">
        <f t="shared" si="69"/>
        <v>4930</v>
      </c>
      <c r="H791" s="105">
        <f>VLOOKUP($A791,'[14]2014 TB'!$A$1:$H$1482,5,FALSE)</f>
        <v>0</v>
      </c>
      <c r="I791" s="105">
        <f>VLOOKUP($A791,'[14]2014 TB'!$A$1:$H$1482,6,FALSE)</f>
        <v>0</v>
      </c>
      <c r="J791" s="106">
        <f t="shared" si="68"/>
        <v>0</v>
      </c>
      <c r="K791" s="107"/>
      <c r="M791" t="s">
        <v>1414</v>
      </c>
      <c r="N791" t="s">
        <v>459</v>
      </c>
      <c r="O791" t="s">
        <v>87</v>
      </c>
      <c r="P791" t="s">
        <v>2895</v>
      </c>
      <c r="Q791" t="s">
        <v>298</v>
      </c>
      <c r="R791">
        <v>4930</v>
      </c>
      <c r="S791">
        <v>0</v>
      </c>
      <c r="T791">
        <v>0</v>
      </c>
      <c r="U791">
        <v>0</v>
      </c>
      <c r="V791">
        <v>0</v>
      </c>
    </row>
    <row r="792" spans="1:22" x14ac:dyDescent="0.2">
      <c r="A792" s="99" t="s">
        <v>1466</v>
      </c>
      <c r="B792" s="103" t="s">
        <v>461</v>
      </c>
      <c r="C792" s="104" t="s">
        <v>87</v>
      </c>
      <c r="D792" s="104" t="s">
        <v>2895</v>
      </c>
      <c r="E792" s="104" t="s">
        <v>298</v>
      </c>
      <c r="F792" s="105">
        <f>VLOOKUP(A792,'Original vs Adjsuted Budget'!$B$2:$H$1100,7,FALSE)</f>
        <v>3704</v>
      </c>
      <c r="G792" s="105">
        <f t="shared" si="69"/>
        <v>16090</v>
      </c>
      <c r="H792" s="105">
        <f>VLOOKUP($A792,'[14]2014 TB'!$A$1:$H$1482,5,FALSE)</f>
        <v>1389</v>
      </c>
      <c r="I792" s="105">
        <f>VLOOKUP($A792,'[14]2014 TB'!$A$1:$H$1482,6,FALSE)</f>
        <v>0</v>
      </c>
      <c r="J792" s="106">
        <f t="shared" si="68"/>
        <v>1389</v>
      </c>
      <c r="K792" s="107"/>
      <c r="M792" t="s">
        <v>1466</v>
      </c>
      <c r="N792" t="s">
        <v>461</v>
      </c>
      <c r="O792" t="s">
        <v>87</v>
      </c>
      <c r="P792" t="s">
        <v>2895</v>
      </c>
      <c r="Q792" t="s">
        <v>298</v>
      </c>
      <c r="R792">
        <v>16090</v>
      </c>
      <c r="S792">
        <v>0</v>
      </c>
      <c r="T792">
        <v>1389</v>
      </c>
      <c r="U792">
        <v>0</v>
      </c>
      <c r="V792">
        <v>1389</v>
      </c>
    </row>
    <row r="793" spans="1:22" ht="15" thickBot="1" x14ac:dyDescent="0.25">
      <c r="A793" s="99"/>
      <c r="B793" s="154" t="s">
        <v>3199</v>
      </c>
      <c r="C793" s="155"/>
      <c r="D793" s="155"/>
      <c r="E793" s="155"/>
      <c r="F793" s="108">
        <f>SUM(F788:F792)</f>
        <v>9037.3333333333321</v>
      </c>
      <c r="G793" s="108">
        <f>SUM(G788:G792)</f>
        <v>28520</v>
      </c>
      <c r="H793" s="108">
        <f>SUM(H788:H792)</f>
        <v>3389</v>
      </c>
      <c r="I793" s="108">
        <f>SUM(I788:I792)</f>
        <v>0</v>
      </c>
      <c r="J793" s="108">
        <f>SUM(J788:J792)</f>
        <v>3389</v>
      </c>
      <c r="K793" s="107"/>
      <c r="N793" t="s">
        <v>3199</v>
      </c>
      <c r="R793">
        <v>28520</v>
      </c>
      <c r="S793">
        <v>0</v>
      </c>
      <c r="T793">
        <v>3389</v>
      </c>
      <c r="U793">
        <v>0</v>
      </c>
      <c r="V793">
        <v>3389</v>
      </c>
    </row>
    <row r="794" spans="1:22" ht="15" thickTop="1" x14ac:dyDescent="0.2">
      <c r="A794" s="99"/>
      <c r="B794" s="103"/>
      <c r="C794" s="104"/>
      <c r="D794" s="104"/>
      <c r="E794" s="104"/>
      <c r="F794" s="105"/>
      <c r="G794" s="105"/>
      <c r="H794" s="105"/>
      <c r="I794" s="105"/>
      <c r="J794" s="106"/>
      <c r="K794" s="107"/>
    </row>
    <row r="795" spans="1:22" x14ac:dyDescent="0.2">
      <c r="A795" s="99" t="s">
        <v>1783</v>
      </c>
      <c r="B795" s="103" t="s">
        <v>4</v>
      </c>
      <c r="C795" s="104" t="s">
        <v>92</v>
      </c>
      <c r="D795" s="104" t="s">
        <v>2895</v>
      </c>
      <c r="E795" s="104" t="s">
        <v>303</v>
      </c>
      <c r="F795" s="105">
        <f>VLOOKUP(A795,'Original vs Adjsuted Budget'!$B$2:$H$1100,7,FALSE)</f>
        <v>0</v>
      </c>
      <c r="G795" s="105">
        <f>R795</f>
        <v>0</v>
      </c>
      <c r="H795" s="105">
        <f>VLOOKUP($A795,'[14]2014 TB'!$A$1:$H$1482,5,FALSE)</f>
        <v>0</v>
      </c>
      <c r="I795" s="105">
        <f>VLOOKUP($A795,'[14]2014 TB'!$A$1:$H$1482,6,FALSE)</f>
        <v>0</v>
      </c>
      <c r="J795" s="106">
        <f t="shared" ref="J795:J804" si="70">H795+I795</f>
        <v>0</v>
      </c>
      <c r="K795" s="107"/>
      <c r="M795" t="s">
        <v>1783</v>
      </c>
      <c r="N795" t="s">
        <v>4</v>
      </c>
      <c r="O795" t="s">
        <v>92</v>
      </c>
      <c r="P795" t="s">
        <v>2895</v>
      </c>
      <c r="Q795" t="s">
        <v>303</v>
      </c>
      <c r="R795">
        <v>0</v>
      </c>
      <c r="S795">
        <v>0</v>
      </c>
      <c r="T795">
        <v>0</v>
      </c>
      <c r="U795">
        <v>0</v>
      </c>
      <c r="V795">
        <v>0</v>
      </c>
    </row>
    <row r="796" spans="1:22" x14ac:dyDescent="0.2">
      <c r="A796" s="99" t="s">
        <v>1811</v>
      </c>
      <c r="B796" s="103" t="s">
        <v>215</v>
      </c>
      <c r="C796" s="104" t="s">
        <v>92</v>
      </c>
      <c r="D796" s="104" t="s">
        <v>2895</v>
      </c>
      <c r="E796" s="104" t="s">
        <v>303</v>
      </c>
      <c r="F796" s="105">
        <f>VLOOKUP(A796,'Original vs Adjsuted Budget'!$B$2:$H$1100,7,FALSE)</f>
        <v>0</v>
      </c>
      <c r="G796" s="105">
        <f t="shared" ref="G796:G859" si="71">R796</f>
        <v>0</v>
      </c>
      <c r="H796" s="105">
        <f>VLOOKUP($A796,'[14]2014 TB'!$A$1:$H$1482,5,FALSE)</f>
        <v>0</v>
      </c>
      <c r="I796" s="105">
        <f>VLOOKUP($A796,'[14]2014 TB'!$A$1:$H$1482,6,FALSE)</f>
        <v>0</v>
      </c>
      <c r="J796" s="106">
        <f t="shared" si="70"/>
        <v>0</v>
      </c>
      <c r="K796" s="107"/>
      <c r="M796" t="s">
        <v>1811</v>
      </c>
      <c r="N796" t="s">
        <v>215</v>
      </c>
      <c r="O796" t="s">
        <v>92</v>
      </c>
      <c r="P796" t="s">
        <v>2895</v>
      </c>
      <c r="Q796" t="s">
        <v>303</v>
      </c>
      <c r="R796">
        <v>0</v>
      </c>
      <c r="S796">
        <v>0</v>
      </c>
      <c r="T796">
        <v>0</v>
      </c>
      <c r="U796">
        <v>0</v>
      </c>
      <c r="V796">
        <v>0</v>
      </c>
    </row>
    <row r="797" spans="1:22" x14ac:dyDescent="0.2">
      <c r="A797" s="99" t="s">
        <v>1904</v>
      </c>
      <c r="B797" s="103" t="s">
        <v>218</v>
      </c>
      <c r="C797" s="104" t="s">
        <v>92</v>
      </c>
      <c r="D797" s="104" t="s">
        <v>478</v>
      </c>
      <c r="E797" s="104" t="s">
        <v>1905</v>
      </c>
      <c r="F797" s="105">
        <f>VLOOKUP(A797,'Original vs Adjsuted Budget'!$B$2:$H$1100,7,FALSE)</f>
        <v>0</v>
      </c>
      <c r="G797" s="105">
        <f t="shared" si="71"/>
        <v>0</v>
      </c>
      <c r="H797" s="105">
        <f>VLOOKUP($A797,'[14]2014 TB'!$A$1:$H$1482,5,FALSE)</f>
        <v>0</v>
      </c>
      <c r="I797" s="105">
        <f>VLOOKUP($A797,'[14]2014 TB'!$A$1:$H$1482,6,FALSE)</f>
        <v>0</v>
      </c>
      <c r="J797" s="106">
        <f t="shared" si="70"/>
        <v>0</v>
      </c>
      <c r="K797" s="107"/>
      <c r="M797" t="s">
        <v>1904</v>
      </c>
      <c r="N797" t="s">
        <v>218</v>
      </c>
      <c r="O797" t="s">
        <v>92</v>
      </c>
      <c r="P797" t="s">
        <v>478</v>
      </c>
      <c r="Q797" t="s">
        <v>1905</v>
      </c>
      <c r="R797">
        <v>0</v>
      </c>
      <c r="S797">
        <v>0</v>
      </c>
      <c r="T797">
        <v>0</v>
      </c>
      <c r="U797">
        <v>0</v>
      </c>
      <c r="V797">
        <v>0</v>
      </c>
    </row>
    <row r="798" spans="1:22" x14ac:dyDescent="0.2">
      <c r="A798" s="99" t="s">
        <v>1015</v>
      </c>
      <c r="B798" s="103" t="s">
        <v>428</v>
      </c>
      <c r="C798" s="104" t="s">
        <v>92</v>
      </c>
      <c r="D798" s="104" t="s">
        <v>2895</v>
      </c>
      <c r="E798" s="104" t="s">
        <v>303</v>
      </c>
      <c r="F798" s="105">
        <f>VLOOKUP(A798,'Original vs Adjsuted Budget'!$B$2:$H$1100,7,FALSE)</f>
        <v>35000</v>
      </c>
      <c r="G798" s="105">
        <f t="shared" si="71"/>
        <v>31320</v>
      </c>
      <c r="H798" s="105">
        <f>VLOOKUP($A798,'[14]2014 TB'!$A$1:$H$1482,5,FALSE)</f>
        <v>0</v>
      </c>
      <c r="I798" s="105">
        <f>VLOOKUP($A798,'[14]2014 TB'!$A$1:$H$1482,6,FALSE)</f>
        <v>0</v>
      </c>
      <c r="J798" s="106">
        <f t="shared" si="70"/>
        <v>0</v>
      </c>
      <c r="K798" s="107"/>
      <c r="M798" t="s">
        <v>1015</v>
      </c>
      <c r="N798" t="s">
        <v>428</v>
      </c>
      <c r="O798" t="s">
        <v>92</v>
      </c>
      <c r="P798" t="s">
        <v>2895</v>
      </c>
      <c r="Q798" t="s">
        <v>303</v>
      </c>
      <c r="R798">
        <v>31320</v>
      </c>
      <c r="S798">
        <v>0</v>
      </c>
      <c r="T798">
        <v>0</v>
      </c>
      <c r="U798">
        <v>0</v>
      </c>
      <c r="V798">
        <v>0</v>
      </c>
    </row>
    <row r="799" spans="1:22" x14ac:dyDescent="0.2">
      <c r="A799" s="99" t="s">
        <v>2239</v>
      </c>
      <c r="B799" s="103" t="s">
        <v>446</v>
      </c>
      <c r="C799" s="104" t="s">
        <v>92</v>
      </c>
      <c r="D799" s="104" t="s">
        <v>2895</v>
      </c>
      <c r="E799" s="104" t="s">
        <v>303</v>
      </c>
      <c r="F799" s="105">
        <f>VLOOKUP(A799,'Original vs Adjsuted Budget'!$B$2:$H$1100,7,FALSE)</f>
        <v>0</v>
      </c>
      <c r="G799" s="105">
        <f t="shared" si="71"/>
        <v>0</v>
      </c>
      <c r="H799" s="105">
        <f>VLOOKUP($A799,'[14]2014 TB'!$A$1:$H$1482,5,FALSE)</f>
        <v>0</v>
      </c>
      <c r="I799" s="105">
        <f>VLOOKUP($A799,'[14]2014 TB'!$A$1:$H$1482,6,FALSE)</f>
        <v>0</v>
      </c>
      <c r="J799" s="106">
        <f t="shared" si="70"/>
        <v>0</v>
      </c>
      <c r="K799" s="107"/>
      <c r="M799" t="s">
        <v>2239</v>
      </c>
      <c r="N799" t="s">
        <v>446</v>
      </c>
      <c r="O799" t="s">
        <v>92</v>
      </c>
      <c r="P799" t="s">
        <v>2895</v>
      </c>
      <c r="Q799" t="s">
        <v>303</v>
      </c>
      <c r="R799">
        <v>0</v>
      </c>
      <c r="S799">
        <v>0</v>
      </c>
      <c r="T799">
        <v>0</v>
      </c>
      <c r="U799">
        <v>0</v>
      </c>
      <c r="V799">
        <v>0</v>
      </c>
    </row>
    <row r="800" spans="1:22" x14ac:dyDescent="0.2">
      <c r="A800" s="99" t="s">
        <v>2368</v>
      </c>
      <c r="B800" s="103" t="s">
        <v>8</v>
      </c>
      <c r="C800" s="104" t="s">
        <v>92</v>
      </c>
      <c r="D800" s="104" t="s">
        <v>2895</v>
      </c>
      <c r="E800" s="104" t="s">
        <v>303</v>
      </c>
      <c r="F800" s="105">
        <f>VLOOKUP(A800,'Original vs Adjsuted Budget'!$B$2:$H$1100,7,FALSE)</f>
        <v>0</v>
      </c>
      <c r="G800" s="105">
        <f t="shared" si="71"/>
        <v>0</v>
      </c>
      <c r="H800" s="105">
        <f>VLOOKUP($A800,'[14]2014 TB'!$A$1:$H$1482,5,FALSE)</f>
        <v>0</v>
      </c>
      <c r="I800" s="105">
        <f>VLOOKUP($A800,'[14]2014 TB'!$A$1:$H$1482,6,FALSE)</f>
        <v>0</v>
      </c>
      <c r="J800" s="106">
        <f t="shared" si="70"/>
        <v>0</v>
      </c>
      <c r="K800" s="107"/>
      <c r="M800" t="s">
        <v>2368</v>
      </c>
      <c r="N800" t="s">
        <v>8</v>
      </c>
      <c r="O800" t="s">
        <v>92</v>
      </c>
      <c r="P800" t="s">
        <v>2895</v>
      </c>
      <c r="Q800" t="s">
        <v>303</v>
      </c>
      <c r="R800">
        <v>0</v>
      </c>
      <c r="S800">
        <v>0</v>
      </c>
      <c r="T800">
        <v>0</v>
      </c>
      <c r="U800">
        <v>0</v>
      </c>
      <c r="V800">
        <v>0</v>
      </c>
    </row>
    <row r="801" spans="1:22" x14ac:dyDescent="0.2">
      <c r="A801" s="99" t="s">
        <v>2409</v>
      </c>
      <c r="B801" s="103" t="s">
        <v>18</v>
      </c>
      <c r="C801" s="104" t="s">
        <v>92</v>
      </c>
      <c r="D801" s="104" t="s">
        <v>2895</v>
      </c>
      <c r="E801" s="104" t="s">
        <v>303</v>
      </c>
      <c r="F801" s="105">
        <f>VLOOKUP(A801,'Original vs Adjsuted Budget'!$B$2:$H$1100,7,FALSE)</f>
        <v>0</v>
      </c>
      <c r="G801" s="105">
        <f t="shared" si="71"/>
        <v>0</v>
      </c>
      <c r="H801" s="105">
        <f>VLOOKUP($A801,'[14]2014 TB'!$A$1:$H$1482,5,FALSE)</f>
        <v>0</v>
      </c>
      <c r="I801" s="105">
        <f>VLOOKUP($A801,'[14]2014 TB'!$A$1:$H$1482,6,FALSE)</f>
        <v>0</v>
      </c>
      <c r="J801" s="106">
        <f t="shared" si="70"/>
        <v>0</v>
      </c>
      <c r="K801" s="107"/>
      <c r="M801" t="s">
        <v>2409</v>
      </c>
      <c r="N801" t="s">
        <v>18</v>
      </c>
      <c r="O801" t="s">
        <v>92</v>
      </c>
      <c r="P801" t="s">
        <v>2895</v>
      </c>
      <c r="Q801" t="s">
        <v>303</v>
      </c>
      <c r="R801">
        <v>0</v>
      </c>
      <c r="S801">
        <v>0</v>
      </c>
      <c r="T801">
        <v>0</v>
      </c>
      <c r="U801">
        <v>0</v>
      </c>
      <c r="V801">
        <v>0</v>
      </c>
    </row>
    <row r="802" spans="1:22" x14ac:dyDescent="0.2">
      <c r="A802" s="99" t="s">
        <v>2434</v>
      </c>
      <c r="B802" s="103" t="s">
        <v>459</v>
      </c>
      <c r="C802" s="104" t="s">
        <v>92</v>
      </c>
      <c r="D802" s="104" t="s">
        <v>2895</v>
      </c>
      <c r="E802" s="104" t="s">
        <v>303</v>
      </c>
      <c r="F802" s="105">
        <f>VLOOKUP(A802,'Original vs Adjsuted Budget'!$B$2:$H$1100,7,FALSE)</f>
        <v>0</v>
      </c>
      <c r="G802" s="105">
        <f t="shared" si="71"/>
        <v>0</v>
      </c>
      <c r="H802" s="105">
        <f>VLOOKUP($A802,'[14]2014 TB'!$A$1:$H$1482,5,FALSE)</f>
        <v>0</v>
      </c>
      <c r="I802" s="105">
        <f>VLOOKUP($A802,'[14]2014 TB'!$A$1:$H$1482,6,FALSE)</f>
        <v>0</v>
      </c>
      <c r="J802" s="106">
        <f t="shared" si="70"/>
        <v>0</v>
      </c>
      <c r="K802" s="107"/>
      <c r="M802" t="s">
        <v>2434</v>
      </c>
      <c r="N802" t="s">
        <v>459</v>
      </c>
      <c r="O802" t="s">
        <v>92</v>
      </c>
      <c r="P802" t="s">
        <v>2895</v>
      </c>
      <c r="Q802" t="s">
        <v>303</v>
      </c>
      <c r="R802">
        <v>0</v>
      </c>
      <c r="S802">
        <v>0</v>
      </c>
      <c r="T802">
        <v>0</v>
      </c>
      <c r="U802">
        <v>0</v>
      </c>
      <c r="V802">
        <v>0</v>
      </c>
    </row>
    <row r="803" spans="1:22" x14ac:dyDescent="0.2">
      <c r="A803" s="99" t="s">
        <v>2465</v>
      </c>
      <c r="B803" s="103" t="s">
        <v>461</v>
      </c>
      <c r="C803" s="104" t="s">
        <v>92</v>
      </c>
      <c r="D803" s="104" t="s">
        <v>2895</v>
      </c>
      <c r="E803" s="104" t="s">
        <v>303</v>
      </c>
      <c r="F803" s="105">
        <f>VLOOKUP(A803,'Original vs Adjsuted Budget'!$B$2:$H$1100,7,FALSE)</f>
        <v>0</v>
      </c>
      <c r="G803" s="105">
        <f t="shared" si="71"/>
        <v>0</v>
      </c>
      <c r="H803" s="105">
        <f>VLOOKUP($A803,'[14]2014 TB'!$A$1:$H$1482,5,FALSE)</f>
        <v>0</v>
      </c>
      <c r="I803" s="105">
        <f>VLOOKUP($A803,'[14]2014 TB'!$A$1:$H$1482,6,FALSE)</f>
        <v>0</v>
      </c>
      <c r="J803" s="106">
        <f t="shared" si="70"/>
        <v>0</v>
      </c>
      <c r="K803" s="107"/>
      <c r="M803" t="s">
        <v>2465</v>
      </c>
      <c r="N803" t="s">
        <v>461</v>
      </c>
      <c r="O803" t="s">
        <v>92</v>
      </c>
      <c r="P803" t="s">
        <v>2895</v>
      </c>
      <c r="Q803" t="s">
        <v>303</v>
      </c>
      <c r="R803">
        <v>0</v>
      </c>
      <c r="S803">
        <v>0</v>
      </c>
      <c r="T803">
        <v>0</v>
      </c>
      <c r="U803">
        <v>0</v>
      </c>
      <c r="V803">
        <v>0</v>
      </c>
    </row>
    <row r="804" spans="1:22" x14ac:dyDescent="0.2">
      <c r="A804" s="99" t="s">
        <v>2500</v>
      </c>
      <c r="B804" s="103" t="s">
        <v>463</v>
      </c>
      <c r="C804" s="104" t="s">
        <v>92</v>
      </c>
      <c r="D804" s="104" t="s">
        <v>2895</v>
      </c>
      <c r="E804" s="104" t="s">
        <v>303</v>
      </c>
      <c r="F804" s="105">
        <f>VLOOKUP(A804,'Original vs Adjsuted Budget'!$B$2:$H$1100,7,FALSE)</f>
        <v>0</v>
      </c>
      <c r="G804" s="105">
        <f t="shared" si="71"/>
        <v>0</v>
      </c>
      <c r="H804" s="105">
        <f>VLOOKUP($A804,'[14]2014 TB'!$A$1:$H$1482,5,FALSE)</f>
        <v>0</v>
      </c>
      <c r="I804" s="105">
        <f>VLOOKUP($A804,'[14]2014 TB'!$A$1:$H$1482,6,FALSE)</f>
        <v>0</v>
      </c>
      <c r="J804" s="106">
        <f t="shared" si="70"/>
        <v>0</v>
      </c>
      <c r="K804" s="107"/>
      <c r="M804" t="s">
        <v>2500</v>
      </c>
      <c r="N804" t="s">
        <v>463</v>
      </c>
      <c r="O804" t="s">
        <v>92</v>
      </c>
      <c r="P804" t="s">
        <v>2895</v>
      </c>
      <c r="Q804" t="s">
        <v>303</v>
      </c>
      <c r="R804">
        <v>0</v>
      </c>
      <c r="S804">
        <v>0</v>
      </c>
      <c r="T804">
        <v>0</v>
      </c>
      <c r="U804">
        <v>0</v>
      </c>
      <c r="V804">
        <v>0</v>
      </c>
    </row>
    <row r="805" spans="1:22" ht="15" thickBot="1" x14ac:dyDescent="0.25">
      <c r="A805" s="99"/>
      <c r="B805" s="154" t="s">
        <v>3200</v>
      </c>
      <c r="C805" s="155"/>
      <c r="D805" s="155"/>
      <c r="E805" s="155"/>
      <c r="F805" s="108">
        <f>SUM(F795:F804)</f>
        <v>35000</v>
      </c>
      <c r="G805" s="105">
        <f t="shared" si="71"/>
        <v>31320</v>
      </c>
      <c r="H805" s="108">
        <f>SUM(H795:H804)</f>
        <v>0</v>
      </c>
      <c r="I805" s="108">
        <f>SUM(I795:I804)</f>
        <v>0</v>
      </c>
      <c r="J805" s="108">
        <f>SUM(J795:J804)</f>
        <v>0</v>
      </c>
      <c r="K805" s="107"/>
      <c r="N805" t="s">
        <v>3200</v>
      </c>
      <c r="R805">
        <v>31320</v>
      </c>
      <c r="S805">
        <v>0</v>
      </c>
      <c r="T805">
        <v>0</v>
      </c>
      <c r="U805">
        <v>0</v>
      </c>
      <c r="V805">
        <v>0</v>
      </c>
    </row>
    <row r="806" spans="1:22" ht="15" thickTop="1" x14ac:dyDescent="0.2">
      <c r="A806" s="99"/>
      <c r="B806" s="103"/>
      <c r="C806" s="104"/>
      <c r="D806" s="104"/>
      <c r="E806" s="104"/>
      <c r="F806" s="105"/>
      <c r="G806" s="105">
        <f t="shared" si="71"/>
        <v>0</v>
      </c>
      <c r="H806" s="105"/>
      <c r="I806" s="105"/>
      <c r="J806" s="106"/>
      <c r="K806" s="107"/>
    </row>
    <row r="807" spans="1:22" x14ac:dyDescent="0.2">
      <c r="A807" s="99" t="s">
        <v>2149</v>
      </c>
      <c r="B807" s="103" t="s">
        <v>438</v>
      </c>
      <c r="C807" s="104" t="s">
        <v>91</v>
      </c>
      <c r="D807" s="104" t="s">
        <v>2895</v>
      </c>
      <c r="E807" s="104" t="s">
        <v>302</v>
      </c>
      <c r="F807" s="105">
        <f>VLOOKUP(A807,'Original vs Adjsuted Budget'!$B$2:$H$1100,7,FALSE)</f>
        <v>0</v>
      </c>
      <c r="G807" s="105">
        <f t="shared" si="71"/>
        <v>0</v>
      </c>
      <c r="H807" s="105">
        <f>VLOOKUP($A807,'[14]2014 TB'!$A$1:$H$1482,5,FALSE)</f>
        <v>0</v>
      </c>
      <c r="I807" s="105">
        <f>VLOOKUP($A807,'[14]2014 TB'!$A$1:$H$1482,6,FALSE)</f>
        <v>0</v>
      </c>
      <c r="J807" s="106">
        <f t="shared" ref="J807:J810" si="72">H807+I807</f>
        <v>0</v>
      </c>
      <c r="K807" s="107"/>
      <c r="M807" t="s">
        <v>2149</v>
      </c>
      <c r="N807" t="s">
        <v>438</v>
      </c>
      <c r="O807" t="s">
        <v>91</v>
      </c>
      <c r="P807" t="s">
        <v>2895</v>
      </c>
      <c r="Q807" t="s">
        <v>302</v>
      </c>
      <c r="R807">
        <v>0</v>
      </c>
      <c r="S807">
        <v>0</v>
      </c>
      <c r="T807">
        <v>0</v>
      </c>
      <c r="U807">
        <v>0</v>
      </c>
      <c r="V807">
        <v>0</v>
      </c>
    </row>
    <row r="808" spans="1:22" x14ac:dyDescent="0.2">
      <c r="A808" s="99" t="s">
        <v>2367</v>
      </c>
      <c r="B808" s="103" t="s">
        <v>8</v>
      </c>
      <c r="C808" s="104" t="s">
        <v>91</v>
      </c>
      <c r="D808" s="104" t="s">
        <v>2895</v>
      </c>
      <c r="E808" s="104" t="s">
        <v>302</v>
      </c>
      <c r="F808" s="105">
        <f>VLOOKUP(A808,'Original vs Adjsuted Budget'!$B$2:$H$1100,7,FALSE)</f>
        <v>0</v>
      </c>
      <c r="G808" s="105">
        <f t="shared" si="71"/>
        <v>0</v>
      </c>
      <c r="H808" s="105">
        <f>VLOOKUP($A808,'[14]2014 TB'!$A$1:$H$1482,5,FALSE)</f>
        <v>0</v>
      </c>
      <c r="I808" s="105">
        <f>VLOOKUP($A808,'[14]2014 TB'!$A$1:$H$1482,6,FALSE)</f>
        <v>0</v>
      </c>
      <c r="J808" s="106">
        <f t="shared" si="72"/>
        <v>0</v>
      </c>
      <c r="K808" s="107"/>
      <c r="M808" t="s">
        <v>2367</v>
      </c>
      <c r="N808" t="s">
        <v>8</v>
      </c>
      <c r="O808" t="s">
        <v>91</v>
      </c>
      <c r="P808" t="s">
        <v>2895</v>
      </c>
      <c r="Q808" t="s">
        <v>302</v>
      </c>
      <c r="R808">
        <v>0</v>
      </c>
      <c r="S808">
        <v>0</v>
      </c>
      <c r="T808">
        <v>0</v>
      </c>
      <c r="U808">
        <v>0</v>
      </c>
      <c r="V808">
        <v>0</v>
      </c>
    </row>
    <row r="809" spans="1:22" x14ac:dyDescent="0.2">
      <c r="A809" s="99" t="s">
        <v>2408</v>
      </c>
      <c r="B809" s="103" t="s">
        <v>18</v>
      </c>
      <c r="C809" s="104" t="s">
        <v>91</v>
      </c>
      <c r="D809" s="104" t="s">
        <v>2895</v>
      </c>
      <c r="E809" s="104" t="s">
        <v>302</v>
      </c>
      <c r="F809" s="105">
        <f>VLOOKUP(A809,'Original vs Adjsuted Budget'!$B$2:$H$1100,7,FALSE)</f>
        <v>0</v>
      </c>
      <c r="G809" s="105">
        <f t="shared" si="71"/>
        <v>0</v>
      </c>
      <c r="H809" s="105">
        <f>VLOOKUP($A809,'[14]2014 TB'!$A$1:$H$1482,5,FALSE)</f>
        <v>0</v>
      </c>
      <c r="I809" s="105">
        <f>VLOOKUP($A809,'[14]2014 TB'!$A$1:$H$1482,6,FALSE)</f>
        <v>0</v>
      </c>
      <c r="J809" s="106">
        <f t="shared" si="72"/>
        <v>0</v>
      </c>
      <c r="K809" s="107"/>
      <c r="M809" t="s">
        <v>2408</v>
      </c>
      <c r="N809" t="s">
        <v>18</v>
      </c>
      <c r="O809" t="s">
        <v>91</v>
      </c>
      <c r="P809" t="s">
        <v>2895</v>
      </c>
      <c r="Q809" t="s">
        <v>302</v>
      </c>
      <c r="R809">
        <v>0</v>
      </c>
      <c r="S809">
        <v>0</v>
      </c>
      <c r="T809">
        <v>0</v>
      </c>
      <c r="U809">
        <v>0</v>
      </c>
      <c r="V809">
        <v>0</v>
      </c>
    </row>
    <row r="810" spans="1:22" x14ac:dyDescent="0.2">
      <c r="A810" s="99" t="s">
        <v>2464</v>
      </c>
      <c r="B810" s="103" t="s">
        <v>461</v>
      </c>
      <c r="C810" s="104" t="s">
        <v>91</v>
      </c>
      <c r="D810" s="104" t="s">
        <v>2895</v>
      </c>
      <c r="E810" s="104" t="s">
        <v>302</v>
      </c>
      <c r="F810" s="105">
        <f>VLOOKUP(A810,'Original vs Adjsuted Budget'!$B$2:$H$1100,7,FALSE)</f>
        <v>0</v>
      </c>
      <c r="G810" s="105">
        <f t="shared" si="71"/>
        <v>0</v>
      </c>
      <c r="H810" s="105">
        <f>VLOOKUP($A810,'[14]2014 TB'!$A$1:$H$1482,5,FALSE)</f>
        <v>0</v>
      </c>
      <c r="I810" s="105">
        <f>VLOOKUP($A810,'[14]2014 TB'!$A$1:$H$1482,6,FALSE)</f>
        <v>0</v>
      </c>
      <c r="J810" s="106">
        <f t="shared" si="72"/>
        <v>0</v>
      </c>
      <c r="K810" s="107"/>
      <c r="M810" t="s">
        <v>2464</v>
      </c>
      <c r="N810" t="s">
        <v>461</v>
      </c>
      <c r="O810" t="s">
        <v>91</v>
      </c>
      <c r="P810" t="s">
        <v>2895</v>
      </c>
      <c r="Q810" t="s">
        <v>302</v>
      </c>
      <c r="R810">
        <v>0</v>
      </c>
      <c r="S810">
        <v>0</v>
      </c>
      <c r="T810">
        <v>0</v>
      </c>
      <c r="U810">
        <v>0</v>
      </c>
      <c r="V810">
        <v>0</v>
      </c>
    </row>
    <row r="811" spans="1:22" ht="15" thickBot="1" x14ac:dyDescent="0.25">
      <c r="A811" s="99"/>
      <c r="B811" s="154" t="s">
        <v>3201</v>
      </c>
      <c r="C811" s="155"/>
      <c r="D811" s="155"/>
      <c r="E811" s="155"/>
      <c r="F811" s="108">
        <f>SUM(F807:F810)</f>
        <v>0</v>
      </c>
      <c r="G811" s="105">
        <f t="shared" si="71"/>
        <v>0</v>
      </c>
      <c r="H811" s="108">
        <f>SUM(H807:H810)</f>
        <v>0</v>
      </c>
      <c r="I811" s="108">
        <f>SUM(I807:I810)</f>
        <v>0</v>
      </c>
      <c r="J811" s="108">
        <f>SUM(J807:J810)</f>
        <v>0</v>
      </c>
      <c r="K811" s="107"/>
      <c r="N811" t="s">
        <v>3201</v>
      </c>
      <c r="R811">
        <v>0</v>
      </c>
      <c r="S811">
        <v>0</v>
      </c>
      <c r="T811">
        <v>0</v>
      </c>
      <c r="U811">
        <v>0</v>
      </c>
      <c r="V811">
        <v>0</v>
      </c>
    </row>
    <row r="812" spans="1:22" ht="15" thickTop="1" x14ac:dyDescent="0.2">
      <c r="A812" s="99"/>
      <c r="B812" s="103"/>
      <c r="C812" s="104"/>
      <c r="D812" s="104"/>
      <c r="E812" s="104"/>
      <c r="F812" s="105"/>
      <c r="G812" s="105">
        <f t="shared" si="71"/>
        <v>0</v>
      </c>
      <c r="H812" s="105"/>
      <c r="I812" s="105"/>
      <c r="J812" s="106"/>
      <c r="K812" s="107"/>
    </row>
    <row r="813" spans="1:22" x14ac:dyDescent="0.2">
      <c r="A813" s="99" t="s">
        <v>873</v>
      </c>
      <c r="B813" s="103" t="s">
        <v>4</v>
      </c>
      <c r="C813" s="104" t="s">
        <v>81</v>
      </c>
      <c r="D813" s="104" t="s">
        <v>2895</v>
      </c>
      <c r="E813" s="104" t="s">
        <v>292</v>
      </c>
      <c r="F813" s="105">
        <f>VLOOKUP(A813,'Original vs Adjsuted Budget'!$B$2:$H$1100,7,FALSE)</f>
        <v>2000</v>
      </c>
      <c r="G813" s="105">
        <f t="shared" si="71"/>
        <v>0</v>
      </c>
      <c r="H813" s="105">
        <f>VLOOKUP($A813,'[14]2014 TB'!$A$1:$H$1482,5,FALSE)</f>
        <v>2000</v>
      </c>
      <c r="I813" s="105">
        <f>VLOOKUP($A813,'[14]2014 TB'!$A$1:$H$1482,6,FALSE)</f>
        <v>0</v>
      </c>
      <c r="J813" s="106">
        <f t="shared" ref="J813:J814" si="73">H813+I813</f>
        <v>2000</v>
      </c>
      <c r="K813" s="107"/>
      <c r="M813" t="s">
        <v>873</v>
      </c>
      <c r="N813" t="s">
        <v>4</v>
      </c>
      <c r="O813" t="s">
        <v>81</v>
      </c>
      <c r="P813" t="s">
        <v>2895</v>
      </c>
      <c r="Q813" t="s">
        <v>292</v>
      </c>
      <c r="R813">
        <v>0</v>
      </c>
      <c r="S813">
        <v>0</v>
      </c>
      <c r="T813">
        <v>2000</v>
      </c>
      <c r="U813">
        <v>0</v>
      </c>
      <c r="V813">
        <v>2000</v>
      </c>
    </row>
    <row r="814" spans="1:22" x14ac:dyDescent="0.2">
      <c r="A814" s="99" t="s">
        <v>2171</v>
      </c>
      <c r="B814" s="103" t="s">
        <v>440</v>
      </c>
      <c r="C814" s="104" t="s">
        <v>81</v>
      </c>
      <c r="D814" s="104" t="s">
        <v>2895</v>
      </c>
      <c r="E814" s="104" t="s">
        <v>292</v>
      </c>
      <c r="F814" s="105">
        <f>VLOOKUP(A814,'Original vs Adjsuted Budget'!$B$2:$H$1100,7,FALSE)</f>
        <v>0</v>
      </c>
      <c r="G814" s="105">
        <f t="shared" si="71"/>
        <v>0</v>
      </c>
      <c r="H814" s="105">
        <f>VLOOKUP($A814,'[14]2014 TB'!$A$1:$H$1482,5,FALSE)</f>
        <v>0</v>
      </c>
      <c r="I814" s="105">
        <f>VLOOKUP($A814,'[14]2014 TB'!$A$1:$H$1482,6,FALSE)</f>
        <v>0</v>
      </c>
      <c r="J814" s="106">
        <f t="shared" si="73"/>
        <v>0</v>
      </c>
      <c r="K814" s="107"/>
      <c r="M814" t="s">
        <v>2171</v>
      </c>
      <c r="N814" t="s">
        <v>440</v>
      </c>
      <c r="O814" t="s">
        <v>81</v>
      </c>
      <c r="P814" t="s">
        <v>2895</v>
      </c>
      <c r="Q814" t="s">
        <v>292</v>
      </c>
      <c r="R814">
        <v>0</v>
      </c>
      <c r="S814">
        <v>0</v>
      </c>
      <c r="T814">
        <v>0</v>
      </c>
      <c r="U814">
        <v>0</v>
      </c>
      <c r="V814">
        <v>0</v>
      </c>
    </row>
    <row r="815" spans="1:22" ht="15" thickBot="1" x14ac:dyDescent="0.25">
      <c r="A815" s="99"/>
      <c r="B815" s="154" t="s">
        <v>3202</v>
      </c>
      <c r="C815" s="155"/>
      <c r="D815" s="155"/>
      <c r="E815" s="155"/>
      <c r="F815" s="108">
        <f>SUM(F813:F814)</f>
        <v>2000</v>
      </c>
      <c r="G815" s="105">
        <f t="shared" si="71"/>
        <v>0</v>
      </c>
      <c r="H815" s="108">
        <f>SUM(H813:H814)</f>
        <v>2000</v>
      </c>
      <c r="I815" s="108">
        <f>SUM(I813:I814)</f>
        <v>0</v>
      </c>
      <c r="J815" s="108">
        <f>SUM(J813:J814)</f>
        <v>2000</v>
      </c>
      <c r="K815" s="107"/>
      <c r="N815" t="s">
        <v>3202</v>
      </c>
      <c r="R815">
        <v>0</v>
      </c>
      <c r="S815">
        <v>0</v>
      </c>
      <c r="T815">
        <v>2000</v>
      </c>
      <c r="U815">
        <v>0</v>
      </c>
      <c r="V815">
        <v>2000</v>
      </c>
    </row>
    <row r="816" spans="1:22" ht="15" thickTop="1" x14ac:dyDescent="0.2">
      <c r="A816" s="99"/>
      <c r="B816" s="103"/>
      <c r="C816" s="104"/>
      <c r="D816" s="104"/>
      <c r="E816" s="104"/>
      <c r="F816" s="105"/>
      <c r="G816" s="105">
        <f t="shared" si="71"/>
        <v>0</v>
      </c>
      <c r="H816" s="105"/>
      <c r="I816" s="105"/>
      <c r="J816" s="106"/>
      <c r="K816" s="107"/>
    </row>
    <row r="817" spans="1:22" x14ac:dyDescent="0.2">
      <c r="A817" s="99" t="s">
        <v>1781</v>
      </c>
      <c r="B817" s="103" t="s">
        <v>4</v>
      </c>
      <c r="C817" s="104" t="s">
        <v>85</v>
      </c>
      <c r="D817" s="104" t="s">
        <v>2895</v>
      </c>
      <c r="E817" s="104" t="s">
        <v>296</v>
      </c>
      <c r="F817" s="105">
        <f>VLOOKUP(A817,'Original vs Adjsuted Budget'!$B$2:$H$1100,7,FALSE)</f>
        <v>0</v>
      </c>
      <c r="G817" s="105">
        <f t="shared" si="71"/>
        <v>0</v>
      </c>
      <c r="H817" s="105">
        <f>VLOOKUP($A817,'[14]2014 TB'!$A$1:$H$1482,5,FALSE)</f>
        <v>0</v>
      </c>
      <c r="I817" s="105">
        <f>VLOOKUP($A817,'[14]2014 TB'!$A$1:$H$1482,6,FALSE)</f>
        <v>0</v>
      </c>
      <c r="J817" s="106">
        <f t="shared" ref="J817:J830" si="74">H817+I817</f>
        <v>0</v>
      </c>
      <c r="K817" s="107"/>
      <c r="M817" t="s">
        <v>1781</v>
      </c>
      <c r="N817" t="s">
        <v>4</v>
      </c>
      <c r="O817" t="s">
        <v>85</v>
      </c>
      <c r="P817" t="s">
        <v>2895</v>
      </c>
      <c r="Q817" t="s">
        <v>296</v>
      </c>
      <c r="R817">
        <v>0</v>
      </c>
      <c r="S817">
        <v>0</v>
      </c>
      <c r="T817">
        <v>0</v>
      </c>
      <c r="U817">
        <v>0</v>
      </c>
      <c r="V817">
        <v>0</v>
      </c>
    </row>
    <row r="818" spans="1:22" x14ac:dyDescent="0.2">
      <c r="A818" s="99" t="s">
        <v>938</v>
      </c>
      <c r="B818" s="103" t="s">
        <v>218</v>
      </c>
      <c r="C818" s="104" t="s">
        <v>85</v>
      </c>
      <c r="D818" s="104" t="s">
        <v>476</v>
      </c>
      <c r="E818" s="104" t="s">
        <v>2933</v>
      </c>
      <c r="F818" s="105">
        <f>VLOOKUP(A818,'Original vs Adjsuted Budget'!$B$2:$H$1100,7,FALSE)</f>
        <v>325000</v>
      </c>
      <c r="G818" s="105">
        <f t="shared" si="71"/>
        <v>437940</v>
      </c>
      <c r="H818" s="105">
        <f>VLOOKUP($A818,'[14]2014 TB'!$A$1:$H$1482,5,FALSE)</f>
        <v>202646.85</v>
      </c>
      <c r="I818" s="105">
        <f>VLOOKUP($A818,'[14]2014 TB'!$A$1:$H$1482,6,FALSE)</f>
        <v>0</v>
      </c>
      <c r="J818" s="106">
        <f t="shared" si="74"/>
        <v>202646.85</v>
      </c>
      <c r="K818" s="107"/>
      <c r="M818" t="s">
        <v>938</v>
      </c>
      <c r="N818" t="s">
        <v>218</v>
      </c>
      <c r="O818" t="s">
        <v>85</v>
      </c>
      <c r="P818" t="s">
        <v>476</v>
      </c>
      <c r="Q818" t="s">
        <v>2933</v>
      </c>
      <c r="R818">
        <v>437940</v>
      </c>
      <c r="S818">
        <v>0</v>
      </c>
      <c r="T818">
        <v>202646.85</v>
      </c>
      <c r="U818">
        <v>0</v>
      </c>
      <c r="V818">
        <v>202646.85</v>
      </c>
    </row>
    <row r="819" spans="1:22" x14ac:dyDescent="0.2">
      <c r="A819" s="99" t="s">
        <v>1897</v>
      </c>
      <c r="B819" s="103" t="s">
        <v>218</v>
      </c>
      <c r="C819" s="104" t="s">
        <v>85</v>
      </c>
      <c r="D819" s="104" t="s">
        <v>478</v>
      </c>
      <c r="E819" s="104" t="s">
        <v>2934</v>
      </c>
      <c r="F819" s="105">
        <f>VLOOKUP(A819,'Original vs Adjsuted Budget'!$B$2:$H$1100,7,FALSE)</f>
        <v>0</v>
      </c>
      <c r="G819" s="105">
        <f t="shared" si="71"/>
        <v>0</v>
      </c>
      <c r="H819" s="105">
        <f>VLOOKUP($A819,'[14]2014 TB'!$A$1:$H$1482,5,FALSE)</f>
        <v>0</v>
      </c>
      <c r="I819" s="105">
        <f>VLOOKUP($A819,'[14]2014 TB'!$A$1:$H$1482,6,FALSE)</f>
        <v>0</v>
      </c>
      <c r="J819" s="106">
        <f t="shared" si="74"/>
        <v>0</v>
      </c>
      <c r="K819" s="107"/>
      <c r="M819" t="s">
        <v>1897</v>
      </c>
      <c r="N819" t="s">
        <v>218</v>
      </c>
      <c r="O819" t="s">
        <v>85</v>
      </c>
      <c r="P819" t="s">
        <v>478</v>
      </c>
      <c r="Q819" t="s">
        <v>2934</v>
      </c>
      <c r="R819">
        <v>0</v>
      </c>
      <c r="S819">
        <v>0</v>
      </c>
      <c r="T819">
        <v>0</v>
      </c>
      <c r="U819">
        <v>0</v>
      </c>
      <c r="V819">
        <v>0</v>
      </c>
    </row>
    <row r="820" spans="1:22" x14ac:dyDescent="0.2">
      <c r="A820" s="99" t="s">
        <v>991</v>
      </c>
      <c r="B820" s="103" t="s">
        <v>426</v>
      </c>
      <c r="C820" s="104" t="s">
        <v>85</v>
      </c>
      <c r="D820" s="104" t="s">
        <v>2895</v>
      </c>
      <c r="E820" s="104" t="s">
        <v>296</v>
      </c>
      <c r="F820" s="105">
        <f>VLOOKUP(A820,'Original vs Adjsuted Budget'!$B$2:$H$1100,7,FALSE)</f>
        <v>240.53333333333333</v>
      </c>
      <c r="G820" s="105">
        <f t="shared" si="71"/>
        <v>750</v>
      </c>
      <c r="H820" s="105">
        <f>VLOOKUP($A820,'[14]2014 TB'!$A$1:$H$1482,5,FALSE)</f>
        <v>90.2</v>
      </c>
      <c r="I820" s="105">
        <f>VLOOKUP($A820,'[14]2014 TB'!$A$1:$H$1482,6,FALSE)</f>
        <v>0</v>
      </c>
      <c r="J820" s="106">
        <f t="shared" si="74"/>
        <v>90.2</v>
      </c>
      <c r="K820" s="107"/>
      <c r="M820" t="s">
        <v>991</v>
      </c>
      <c r="N820" t="s">
        <v>426</v>
      </c>
      <c r="O820" t="s">
        <v>85</v>
      </c>
      <c r="P820" t="s">
        <v>2895</v>
      </c>
      <c r="Q820" t="s">
        <v>296</v>
      </c>
      <c r="R820">
        <v>750</v>
      </c>
      <c r="S820">
        <v>0</v>
      </c>
      <c r="T820">
        <v>90.2</v>
      </c>
      <c r="U820">
        <v>0</v>
      </c>
      <c r="V820">
        <v>90.2</v>
      </c>
    </row>
    <row r="821" spans="1:22" x14ac:dyDescent="0.2">
      <c r="A821" s="99" t="s">
        <v>1014</v>
      </c>
      <c r="B821" s="103" t="s">
        <v>428</v>
      </c>
      <c r="C821" s="104" t="s">
        <v>85</v>
      </c>
      <c r="D821" s="104" t="s">
        <v>2895</v>
      </c>
      <c r="E821" s="104" t="s">
        <v>296</v>
      </c>
      <c r="F821" s="105">
        <f>VLOOKUP(A821,'Original vs Adjsuted Budget'!$B$2:$H$1100,7,FALSE)</f>
        <v>0</v>
      </c>
      <c r="G821" s="105">
        <f t="shared" si="71"/>
        <v>20</v>
      </c>
      <c r="H821" s="105">
        <f>VLOOKUP($A821,'[14]2014 TB'!$A$1:$H$1482,5,FALSE)</f>
        <v>0</v>
      </c>
      <c r="I821" s="105">
        <f>VLOOKUP($A821,'[14]2014 TB'!$A$1:$H$1482,6,FALSE)</f>
        <v>0</v>
      </c>
      <c r="J821" s="106">
        <f t="shared" si="74"/>
        <v>0</v>
      </c>
      <c r="K821" s="107"/>
      <c r="M821" t="s">
        <v>1014</v>
      </c>
      <c r="N821" t="s">
        <v>428</v>
      </c>
      <c r="O821" t="s">
        <v>85</v>
      </c>
      <c r="P821" t="s">
        <v>2895</v>
      </c>
      <c r="Q821" t="s">
        <v>296</v>
      </c>
      <c r="R821">
        <v>20</v>
      </c>
      <c r="S821">
        <v>0</v>
      </c>
      <c r="T821">
        <v>0</v>
      </c>
      <c r="U821">
        <v>0</v>
      </c>
      <c r="V821">
        <v>0</v>
      </c>
    </row>
    <row r="822" spans="1:22" x14ac:dyDescent="0.2">
      <c r="A822" s="99" t="s">
        <v>2062</v>
      </c>
      <c r="B822" s="103" t="s">
        <v>432</v>
      </c>
      <c r="C822" s="104" t="s">
        <v>85</v>
      </c>
      <c r="D822" s="104" t="s">
        <v>470</v>
      </c>
      <c r="E822" s="104" t="s">
        <v>2968</v>
      </c>
      <c r="F822" s="105">
        <f>VLOOKUP(A822,'Original vs Adjsuted Budget'!$B$2:$H$1100,7,FALSE)</f>
        <v>0</v>
      </c>
      <c r="G822" s="105">
        <f t="shared" si="71"/>
        <v>0</v>
      </c>
      <c r="H822" s="105">
        <f>VLOOKUP($A822,'[14]2014 TB'!$A$1:$H$1482,5,FALSE)</f>
        <v>0</v>
      </c>
      <c r="I822" s="105">
        <f>VLOOKUP($A822,'[14]2014 TB'!$A$1:$H$1482,6,FALSE)</f>
        <v>0</v>
      </c>
      <c r="J822" s="106">
        <f t="shared" si="74"/>
        <v>0</v>
      </c>
      <c r="K822" s="107"/>
      <c r="M822" t="s">
        <v>2062</v>
      </c>
      <c r="N822" t="s">
        <v>432</v>
      </c>
      <c r="O822" t="s">
        <v>85</v>
      </c>
      <c r="P822" t="s">
        <v>470</v>
      </c>
      <c r="Q822" t="s">
        <v>2968</v>
      </c>
      <c r="R822">
        <v>0</v>
      </c>
      <c r="S822">
        <v>0</v>
      </c>
      <c r="T822">
        <v>0</v>
      </c>
      <c r="U822">
        <v>0</v>
      </c>
      <c r="V822">
        <v>0</v>
      </c>
    </row>
    <row r="823" spans="1:22" x14ac:dyDescent="0.2">
      <c r="A823" s="99" t="s">
        <v>1082</v>
      </c>
      <c r="B823" s="103" t="s">
        <v>432</v>
      </c>
      <c r="C823" s="104" t="s">
        <v>85</v>
      </c>
      <c r="D823" s="104" t="s">
        <v>472</v>
      </c>
      <c r="E823" s="104" t="s">
        <v>2969</v>
      </c>
      <c r="F823" s="105">
        <f>VLOOKUP(A823,'Original vs Adjsuted Budget'!$B$2:$H$1100,7,FALSE)</f>
        <v>0</v>
      </c>
      <c r="G823" s="105">
        <f t="shared" si="71"/>
        <v>380</v>
      </c>
      <c r="H823" s="105">
        <f>VLOOKUP($A823,'[14]2014 TB'!$A$1:$H$1482,5,FALSE)</f>
        <v>0</v>
      </c>
      <c r="I823" s="105">
        <f>VLOOKUP($A823,'[14]2014 TB'!$A$1:$H$1482,6,FALSE)</f>
        <v>0</v>
      </c>
      <c r="J823" s="106">
        <f t="shared" si="74"/>
        <v>0</v>
      </c>
      <c r="K823" s="107"/>
      <c r="M823" t="s">
        <v>1082</v>
      </c>
      <c r="N823" t="s">
        <v>432</v>
      </c>
      <c r="O823" t="s">
        <v>85</v>
      </c>
      <c r="P823" t="s">
        <v>472</v>
      </c>
      <c r="Q823" t="s">
        <v>2969</v>
      </c>
      <c r="R823">
        <v>380</v>
      </c>
      <c r="S823">
        <v>0</v>
      </c>
      <c r="T823">
        <v>0</v>
      </c>
      <c r="U823">
        <v>0</v>
      </c>
      <c r="V823">
        <v>0</v>
      </c>
    </row>
    <row r="824" spans="1:22" x14ac:dyDescent="0.2">
      <c r="A824" s="99" t="s">
        <v>2104</v>
      </c>
      <c r="B824" s="103" t="s">
        <v>434</v>
      </c>
      <c r="C824" s="104" t="s">
        <v>85</v>
      </c>
      <c r="D824" s="104" t="s">
        <v>2895</v>
      </c>
      <c r="E824" s="104" t="s">
        <v>296</v>
      </c>
      <c r="F824" s="105">
        <f>VLOOKUP(A824,'Original vs Adjsuted Budget'!$B$2:$H$1100,7,FALSE)</f>
        <v>0</v>
      </c>
      <c r="G824" s="105">
        <f t="shared" si="71"/>
        <v>0</v>
      </c>
      <c r="H824" s="105">
        <f>VLOOKUP($A824,'[14]2014 TB'!$A$1:$H$1482,5,FALSE)</f>
        <v>0</v>
      </c>
      <c r="I824" s="105">
        <f>VLOOKUP($A824,'[14]2014 TB'!$A$1:$H$1482,6,FALSE)</f>
        <v>0</v>
      </c>
      <c r="J824" s="106">
        <f t="shared" si="74"/>
        <v>0</v>
      </c>
      <c r="K824" s="107"/>
      <c r="M824" t="s">
        <v>2104</v>
      </c>
      <c r="N824" t="s">
        <v>434</v>
      </c>
      <c r="O824" t="s">
        <v>85</v>
      </c>
      <c r="P824" t="s">
        <v>2895</v>
      </c>
      <c r="Q824" t="s">
        <v>296</v>
      </c>
      <c r="R824">
        <v>0</v>
      </c>
      <c r="S824">
        <v>0</v>
      </c>
      <c r="T824">
        <v>0</v>
      </c>
      <c r="U824">
        <v>0</v>
      </c>
      <c r="V824">
        <v>0</v>
      </c>
    </row>
    <row r="825" spans="1:22" x14ac:dyDescent="0.2">
      <c r="A825" s="99" t="s">
        <v>2127</v>
      </c>
      <c r="B825" s="103" t="s">
        <v>436</v>
      </c>
      <c r="C825" s="104" t="s">
        <v>85</v>
      </c>
      <c r="D825" s="104" t="s">
        <v>2895</v>
      </c>
      <c r="E825" s="104" t="s">
        <v>296</v>
      </c>
      <c r="F825" s="105">
        <f>VLOOKUP(A825,'Original vs Adjsuted Budget'!$B$2:$H$1100,7,FALSE)</f>
        <v>0</v>
      </c>
      <c r="G825" s="105">
        <f t="shared" si="71"/>
        <v>0</v>
      </c>
      <c r="H825" s="105">
        <f>VLOOKUP($A825,'[14]2014 TB'!$A$1:$H$1482,5,FALSE)</f>
        <v>0</v>
      </c>
      <c r="I825" s="105">
        <f>VLOOKUP($A825,'[14]2014 TB'!$A$1:$H$1482,6,FALSE)</f>
        <v>0</v>
      </c>
      <c r="J825" s="106">
        <f t="shared" si="74"/>
        <v>0</v>
      </c>
      <c r="K825" s="107"/>
      <c r="M825" t="s">
        <v>2127</v>
      </c>
      <c r="N825" t="s">
        <v>436</v>
      </c>
      <c r="O825" t="s">
        <v>85</v>
      </c>
      <c r="P825" t="s">
        <v>2895</v>
      </c>
      <c r="Q825" t="s">
        <v>296</v>
      </c>
      <c r="R825">
        <v>0</v>
      </c>
      <c r="S825">
        <v>0</v>
      </c>
      <c r="T825">
        <v>0</v>
      </c>
      <c r="U825">
        <v>0</v>
      </c>
      <c r="V825">
        <v>0</v>
      </c>
    </row>
    <row r="826" spans="1:22" x14ac:dyDescent="0.2">
      <c r="A826" s="99" t="s">
        <v>2215</v>
      </c>
      <c r="B826" s="103" t="s">
        <v>442</v>
      </c>
      <c r="C826" s="104" t="s">
        <v>85</v>
      </c>
      <c r="D826" s="104" t="s">
        <v>482</v>
      </c>
      <c r="E826" s="104" t="s">
        <v>2990</v>
      </c>
      <c r="F826" s="105">
        <f>VLOOKUP(A826,'Original vs Adjsuted Budget'!$B$2:$H$1100,7,FALSE)</f>
        <v>0</v>
      </c>
      <c r="G826" s="105">
        <f t="shared" si="71"/>
        <v>0</v>
      </c>
      <c r="H826" s="105">
        <f>VLOOKUP($A826,'[14]2014 TB'!$A$1:$H$1482,5,FALSE)</f>
        <v>0</v>
      </c>
      <c r="I826" s="105">
        <f>VLOOKUP($A826,'[14]2014 TB'!$A$1:$H$1482,6,FALSE)</f>
        <v>0</v>
      </c>
      <c r="J826" s="106">
        <f t="shared" si="74"/>
        <v>0</v>
      </c>
      <c r="K826" s="107"/>
      <c r="M826" t="s">
        <v>2215</v>
      </c>
      <c r="N826" t="s">
        <v>442</v>
      </c>
      <c r="O826" t="s">
        <v>85</v>
      </c>
      <c r="P826" t="s">
        <v>482</v>
      </c>
      <c r="Q826" t="s">
        <v>2990</v>
      </c>
      <c r="R826">
        <v>0</v>
      </c>
      <c r="S826">
        <v>0</v>
      </c>
      <c r="T826">
        <v>0</v>
      </c>
      <c r="U826">
        <v>0</v>
      </c>
      <c r="V826">
        <v>0</v>
      </c>
    </row>
    <row r="827" spans="1:22" x14ac:dyDescent="0.2">
      <c r="A827" s="99" t="s">
        <v>2228</v>
      </c>
      <c r="B827" s="103" t="s">
        <v>444</v>
      </c>
      <c r="C827" s="104" t="s">
        <v>85</v>
      </c>
      <c r="D827" s="104" t="s">
        <v>2895</v>
      </c>
      <c r="E827" s="104" t="s">
        <v>296</v>
      </c>
      <c r="F827" s="105">
        <f>VLOOKUP(A827,'Original vs Adjsuted Budget'!$B$2:$H$1100,7,FALSE)</f>
        <v>0</v>
      </c>
      <c r="G827" s="105">
        <f t="shared" si="71"/>
        <v>0</v>
      </c>
      <c r="H827" s="105">
        <f>VLOOKUP($A827,'[14]2014 TB'!$A$1:$H$1482,5,FALSE)</f>
        <v>0</v>
      </c>
      <c r="I827" s="105">
        <f>VLOOKUP($A827,'[14]2014 TB'!$A$1:$H$1482,6,FALSE)</f>
        <v>0</v>
      </c>
      <c r="J827" s="106">
        <f t="shared" si="74"/>
        <v>0</v>
      </c>
      <c r="K827" s="107"/>
      <c r="M827" t="s">
        <v>2228</v>
      </c>
      <c r="N827" t="s">
        <v>444</v>
      </c>
      <c r="O827" t="s">
        <v>85</v>
      </c>
      <c r="P827" t="s">
        <v>2895</v>
      </c>
      <c r="Q827" t="s">
        <v>296</v>
      </c>
      <c r="R827">
        <v>0</v>
      </c>
      <c r="S827">
        <v>0</v>
      </c>
      <c r="T827">
        <v>0</v>
      </c>
      <c r="U827">
        <v>0</v>
      </c>
      <c r="V827">
        <v>0</v>
      </c>
    </row>
    <row r="828" spans="1:22" x14ac:dyDescent="0.2">
      <c r="A828" s="99" t="s">
        <v>2236</v>
      </c>
      <c r="B828" s="103" t="s">
        <v>446</v>
      </c>
      <c r="C828" s="104" t="s">
        <v>85</v>
      </c>
      <c r="D828" s="104" t="s">
        <v>2895</v>
      </c>
      <c r="E828" s="104" t="s">
        <v>296</v>
      </c>
      <c r="F828" s="105">
        <f>VLOOKUP(A828,'Original vs Adjsuted Budget'!$B$2:$H$1100,7,FALSE)</f>
        <v>0</v>
      </c>
      <c r="G828" s="105">
        <f t="shared" si="71"/>
        <v>0</v>
      </c>
      <c r="H828" s="105">
        <f>VLOOKUP($A828,'[14]2014 TB'!$A$1:$H$1482,5,FALSE)</f>
        <v>0</v>
      </c>
      <c r="I828" s="105">
        <f>VLOOKUP($A828,'[14]2014 TB'!$A$1:$H$1482,6,FALSE)</f>
        <v>0</v>
      </c>
      <c r="J828" s="106">
        <f t="shared" si="74"/>
        <v>0</v>
      </c>
      <c r="K828" s="107"/>
      <c r="M828" t="s">
        <v>2236</v>
      </c>
      <c r="N828" t="s">
        <v>446</v>
      </c>
      <c r="O828" t="s">
        <v>85</v>
      </c>
      <c r="P828" t="s">
        <v>2895</v>
      </c>
      <c r="Q828" t="s">
        <v>296</v>
      </c>
      <c r="R828">
        <v>0</v>
      </c>
      <c r="S828">
        <v>0</v>
      </c>
      <c r="T828">
        <v>0</v>
      </c>
      <c r="U828">
        <v>0</v>
      </c>
      <c r="V828">
        <v>0</v>
      </c>
    </row>
    <row r="829" spans="1:22" x14ac:dyDescent="0.2">
      <c r="A829" s="99" t="s">
        <v>2366</v>
      </c>
      <c r="B829" s="103" t="s">
        <v>8</v>
      </c>
      <c r="C829" s="104" t="s">
        <v>85</v>
      </c>
      <c r="D829" s="104" t="s">
        <v>2895</v>
      </c>
      <c r="E829" s="104" t="s">
        <v>296</v>
      </c>
      <c r="F829" s="105">
        <f>VLOOKUP(A829,'Original vs Adjsuted Budget'!$B$2:$H$1100,7,FALSE)</f>
        <v>0</v>
      </c>
      <c r="G829" s="105">
        <f t="shared" si="71"/>
        <v>0</v>
      </c>
      <c r="H829" s="105">
        <f>VLOOKUP($A829,'[14]2014 TB'!$A$1:$H$1482,5,FALSE)</f>
        <v>0</v>
      </c>
      <c r="I829" s="105">
        <f>VLOOKUP($A829,'[14]2014 TB'!$A$1:$H$1482,6,FALSE)</f>
        <v>0</v>
      </c>
      <c r="J829" s="106">
        <f t="shared" si="74"/>
        <v>0</v>
      </c>
      <c r="K829" s="107"/>
      <c r="M829" t="s">
        <v>2366</v>
      </c>
      <c r="N829" t="s">
        <v>8</v>
      </c>
      <c r="O829" t="s">
        <v>85</v>
      </c>
      <c r="P829" t="s">
        <v>2895</v>
      </c>
      <c r="Q829" t="s">
        <v>296</v>
      </c>
      <c r="R829">
        <v>0</v>
      </c>
      <c r="S829">
        <v>0</v>
      </c>
      <c r="T829">
        <v>0</v>
      </c>
      <c r="U829">
        <v>0</v>
      </c>
      <c r="V829">
        <v>0</v>
      </c>
    </row>
    <row r="830" spans="1:22" x14ac:dyDescent="0.2">
      <c r="A830" s="99" t="s">
        <v>2463</v>
      </c>
      <c r="B830" s="103" t="s">
        <v>461</v>
      </c>
      <c r="C830" s="104" t="s">
        <v>85</v>
      </c>
      <c r="D830" s="104" t="s">
        <v>2895</v>
      </c>
      <c r="E830" s="104" t="s">
        <v>296</v>
      </c>
      <c r="F830" s="105">
        <f>VLOOKUP(A830,'Original vs Adjsuted Budget'!$B$2:$H$1100,7,FALSE)</f>
        <v>0</v>
      </c>
      <c r="G830" s="105">
        <f t="shared" si="71"/>
        <v>0</v>
      </c>
      <c r="H830" s="105">
        <f>VLOOKUP($A830,'[14]2014 TB'!$A$1:$H$1482,5,FALSE)</f>
        <v>0</v>
      </c>
      <c r="I830" s="105">
        <f>VLOOKUP($A830,'[14]2014 TB'!$A$1:$H$1482,6,FALSE)</f>
        <v>0</v>
      </c>
      <c r="J830" s="106">
        <f t="shared" si="74"/>
        <v>0</v>
      </c>
      <c r="K830" s="107"/>
      <c r="M830" t="s">
        <v>2463</v>
      </c>
      <c r="N830" t="s">
        <v>461</v>
      </c>
      <c r="O830" t="s">
        <v>85</v>
      </c>
      <c r="P830" t="s">
        <v>2895</v>
      </c>
      <c r="Q830" t="s">
        <v>296</v>
      </c>
      <c r="R830">
        <v>0</v>
      </c>
      <c r="S830">
        <v>0</v>
      </c>
      <c r="T830">
        <v>0</v>
      </c>
      <c r="U830">
        <v>0</v>
      </c>
      <c r="V830">
        <v>0</v>
      </c>
    </row>
    <row r="831" spans="1:22" ht="15" thickBot="1" x14ac:dyDescent="0.25">
      <c r="A831" s="99"/>
      <c r="B831" s="154" t="s">
        <v>3203</v>
      </c>
      <c r="C831" s="155"/>
      <c r="D831" s="155"/>
      <c r="E831" s="155"/>
      <c r="F831" s="108">
        <f>SUM(F817:F830)</f>
        <v>325240.53333333333</v>
      </c>
      <c r="G831" s="105">
        <f t="shared" si="71"/>
        <v>439090</v>
      </c>
      <c r="H831" s="108">
        <f>SUM(H817:H830)</f>
        <v>202737.05000000002</v>
      </c>
      <c r="I831" s="108">
        <f>SUM(I817:I830)</f>
        <v>0</v>
      </c>
      <c r="J831" s="108">
        <f>SUM(J817:J830)</f>
        <v>202737.05000000002</v>
      </c>
      <c r="K831" s="107"/>
      <c r="N831" t="s">
        <v>3203</v>
      </c>
      <c r="R831">
        <v>439090</v>
      </c>
      <c r="S831">
        <v>0</v>
      </c>
      <c r="T831">
        <v>202737.05000000002</v>
      </c>
      <c r="U831">
        <v>0</v>
      </c>
      <c r="V831">
        <v>202737.05000000002</v>
      </c>
    </row>
    <row r="832" spans="1:22" ht="15" thickTop="1" x14ac:dyDescent="0.2">
      <c r="A832" s="99"/>
      <c r="B832" s="103"/>
      <c r="C832" s="104"/>
      <c r="D832" s="104"/>
      <c r="E832" s="104"/>
      <c r="F832" s="105"/>
      <c r="G832" s="105">
        <f t="shared" si="71"/>
        <v>0</v>
      </c>
      <c r="H832" s="105"/>
      <c r="I832" s="105"/>
      <c r="J832" s="106"/>
      <c r="K832" s="107"/>
    </row>
    <row r="833" spans="1:22" x14ac:dyDescent="0.2">
      <c r="A833" s="99" t="s">
        <v>869</v>
      </c>
      <c r="B833" s="103" t="s">
        <v>4</v>
      </c>
      <c r="C833" s="104" t="s">
        <v>74</v>
      </c>
      <c r="D833" s="104" t="s">
        <v>2895</v>
      </c>
      <c r="E833" s="104" t="s">
        <v>285</v>
      </c>
      <c r="F833" s="105">
        <f>VLOOKUP(A833,'Original vs Adjsuted Budget'!$B$2:$H$1100,7,FALSE)</f>
        <v>924.45866666666666</v>
      </c>
      <c r="G833" s="105">
        <f t="shared" si="71"/>
        <v>0</v>
      </c>
      <c r="H833" s="105">
        <f>VLOOKUP($A833,'[14]2014 TB'!$A$1:$H$1482,5,FALSE)</f>
        <v>216.67</v>
      </c>
      <c r="I833" s="105">
        <f>VLOOKUP($A833,'[14]2014 TB'!$A$1:$H$1482,6,FALSE)</f>
        <v>0</v>
      </c>
      <c r="J833" s="106">
        <f t="shared" ref="J833:J855" si="75">H833+I833</f>
        <v>216.67</v>
      </c>
      <c r="K833" s="107"/>
      <c r="M833" t="s">
        <v>869</v>
      </c>
      <c r="N833" t="s">
        <v>4</v>
      </c>
      <c r="O833" t="s">
        <v>74</v>
      </c>
      <c r="P833" t="s">
        <v>2895</v>
      </c>
      <c r="Q833" t="s">
        <v>285</v>
      </c>
      <c r="R833">
        <v>0</v>
      </c>
      <c r="S833">
        <v>0</v>
      </c>
      <c r="T833">
        <v>216.67</v>
      </c>
      <c r="U833">
        <v>0</v>
      </c>
      <c r="V833">
        <v>216.67</v>
      </c>
    </row>
    <row r="834" spans="1:22" x14ac:dyDescent="0.2">
      <c r="A834" s="99" t="s">
        <v>899</v>
      </c>
      <c r="B834" s="103" t="s">
        <v>215</v>
      </c>
      <c r="C834" s="104" t="s">
        <v>74</v>
      </c>
      <c r="D834" s="104" t="s">
        <v>2895</v>
      </c>
      <c r="E834" s="104" t="s">
        <v>285</v>
      </c>
      <c r="F834" s="105">
        <f>VLOOKUP(A834,'Original vs Adjsuted Budget'!$B$2:$H$1100,7,FALSE)</f>
        <v>0</v>
      </c>
      <c r="G834" s="105">
        <f t="shared" si="71"/>
        <v>610</v>
      </c>
      <c r="H834" s="105">
        <f>VLOOKUP($A834,'[14]2014 TB'!$A$1:$H$1482,5,FALSE)</f>
        <v>0</v>
      </c>
      <c r="I834" s="105">
        <f>VLOOKUP($A834,'[14]2014 TB'!$A$1:$H$1482,6,FALSE)</f>
        <v>0</v>
      </c>
      <c r="J834" s="106">
        <f t="shared" si="75"/>
        <v>0</v>
      </c>
      <c r="K834" s="107"/>
      <c r="M834" t="s">
        <v>899</v>
      </c>
      <c r="N834" t="s">
        <v>215</v>
      </c>
      <c r="O834" t="s">
        <v>74</v>
      </c>
      <c r="P834" t="s">
        <v>2895</v>
      </c>
      <c r="Q834" t="s">
        <v>285</v>
      </c>
      <c r="R834">
        <v>610</v>
      </c>
      <c r="S834">
        <v>0</v>
      </c>
      <c r="T834">
        <v>0</v>
      </c>
      <c r="U834">
        <v>0</v>
      </c>
      <c r="V834">
        <v>0</v>
      </c>
    </row>
    <row r="835" spans="1:22" x14ac:dyDescent="0.2">
      <c r="A835" s="99" t="s">
        <v>932</v>
      </c>
      <c r="B835" s="103" t="s">
        <v>218</v>
      </c>
      <c r="C835" s="104" t="s">
        <v>74</v>
      </c>
      <c r="D835" s="104" t="s">
        <v>474</v>
      </c>
      <c r="E835" s="104" t="s">
        <v>2931</v>
      </c>
      <c r="F835" s="105">
        <f>VLOOKUP(A835,'Original vs Adjsuted Budget'!$B$2:$H$1100,7,FALSE)</f>
        <v>21838.549333333332</v>
      </c>
      <c r="G835" s="105">
        <f t="shared" si="71"/>
        <v>0</v>
      </c>
      <c r="H835" s="105">
        <f>VLOOKUP($A835,'[14]2014 TB'!$A$1:$H$1482,5,FALSE)</f>
        <v>5118.41</v>
      </c>
      <c r="I835" s="105">
        <f>VLOOKUP($A835,'[14]2014 TB'!$A$1:$H$1482,6,FALSE)</f>
        <v>0</v>
      </c>
      <c r="J835" s="106">
        <f t="shared" si="75"/>
        <v>5118.41</v>
      </c>
      <c r="K835" s="107"/>
      <c r="M835" t="s">
        <v>932</v>
      </c>
      <c r="N835" t="s">
        <v>218</v>
      </c>
      <c r="O835" t="s">
        <v>74</v>
      </c>
      <c r="P835" t="s">
        <v>474</v>
      </c>
      <c r="Q835" t="s">
        <v>2931</v>
      </c>
      <c r="R835">
        <v>0</v>
      </c>
      <c r="S835">
        <v>0</v>
      </c>
      <c r="T835">
        <v>5118.41</v>
      </c>
      <c r="U835">
        <v>0</v>
      </c>
      <c r="V835">
        <v>5118.41</v>
      </c>
    </row>
    <row r="836" spans="1:22" x14ac:dyDescent="0.2">
      <c r="A836" s="99" t="s">
        <v>933</v>
      </c>
      <c r="B836" s="103" t="s">
        <v>218</v>
      </c>
      <c r="C836" s="104" t="s">
        <v>74</v>
      </c>
      <c r="D836" s="104" t="s">
        <v>476</v>
      </c>
      <c r="E836" s="104" t="s">
        <v>1587</v>
      </c>
      <c r="F836" s="105">
        <f>VLOOKUP(A836,'Original vs Adjsuted Budget'!$B$2:$H$1100,7,FALSE)</f>
        <v>200000</v>
      </c>
      <c r="G836" s="105">
        <f t="shared" si="71"/>
        <v>452450</v>
      </c>
      <c r="H836" s="105">
        <f>VLOOKUP($A836,'[14]2014 TB'!$A$1:$H$1482,5,FALSE)</f>
        <v>150150.71</v>
      </c>
      <c r="I836" s="105">
        <f>VLOOKUP($A836,'[14]2014 TB'!$A$1:$H$1482,6,FALSE)</f>
        <v>0</v>
      </c>
      <c r="J836" s="106">
        <f t="shared" si="75"/>
        <v>150150.71</v>
      </c>
      <c r="K836" s="107"/>
      <c r="M836" t="s">
        <v>933</v>
      </c>
      <c r="N836" t="s">
        <v>218</v>
      </c>
      <c r="O836" t="s">
        <v>74</v>
      </c>
      <c r="P836" t="s">
        <v>476</v>
      </c>
      <c r="Q836" t="s">
        <v>1587</v>
      </c>
      <c r="R836">
        <v>452450</v>
      </c>
      <c r="S836">
        <v>0</v>
      </c>
      <c r="T836">
        <v>150150.71</v>
      </c>
      <c r="U836">
        <v>0</v>
      </c>
      <c r="V836">
        <v>150150.71</v>
      </c>
    </row>
    <row r="837" spans="1:22" x14ac:dyDescent="0.2">
      <c r="A837" s="99" t="s">
        <v>1891</v>
      </c>
      <c r="B837" s="103" t="s">
        <v>218</v>
      </c>
      <c r="C837" s="104" t="s">
        <v>74</v>
      </c>
      <c r="D837" s="104" t="s">
        <v>478</v>
      </c>
      <c r="E837" s="104" t="s">
        <v>1892</v>
      </c>
      <c r="F837" s="105">
        <f>VLOOKUP(A837,'Original vs Adjsuted Budget'!$B$2:$H$1100,7,FALSE)</f>
        <v>0</v>
      </c>
      <c r="G837" s="105">
        <f t="shared" si="71"/>
        <v>0</v>
      </c>
      <c r="H837" s="105">
        <f>VLOOKUP($A837,'[14]2014 TB'!$A$1:$H$1482,5,FALSE)</f>
        <v>0</v>
      </c>
      <c r="I837" s="105">
        <f>VLOOKUP($A837,'[14]2014 TB'!$A$1:$H$1482,6,FALSE)</f>
        <v>0</v>
      </c>
      <c r="J837" s="106">
        <f t="shared" si="75"/>
        <v>0</v>
      </c>
      <c r="K837" s="107"/>
      <c r="M837" t="s">
        <v>1891</v>
      </c>
      <c r="N837" t="s">
        <v>218</v>
      </c>
      <c r="O837" t="s">
        <v>74</v>
      </c>
      <c r="P837" t="s">
        <v>478</v>
      </c>
      <c r="Q837" t="s">
        <v>1892</v>
      </c>
      <c r="R837">
        <v>0</v>
      </c>
      <c r="S837">
        <v>0</v>
      </c>
      <c r="T837">
        <v>0</v>
      </c>
      <c r="U837">
        <v>0</v>
      </c>
      <c r="V837">
        <v>0</v>
      </c>
    </row>
    <row r="838" spans="1:22" x14ac:dyDescent="0.2">
      <c r="A838" s="99" t="s">
        <v>990</v>
      </c>
      <c r="B838" s="103" t="s">
        <v>426</v>
      </c>
      <c r="C838" s="104" t="s">
        <v>74</v>
      </c>
      <c r="D838" s="104" t="s">
        <v>2895</v>
      </c>
      <c r="E838" s="104" t="s">
        <v>285</v>
      </c>
      <c r="F838" s="105">
        <f>VLOOKUP(A838,'Original vs Adjsuted Budget'!$B$2:$H$1100,7,FALSE)</f>
        <v>50000</v>
      </c>
      <c r="G838" s="105">
        <f t="shared" si="71"/>
        <v>5670</v>
      </c>
      <c r="H838" s="105">
        <f>VLOOKUP($A838,'[14]2014 TB'!$A$1:$H$1482,5,FALSE)</f>
        <v>27851.93</v>
      </c>
      <c r="I838" s="105">
        <f>VLOOKUP($A838,'[14]2014 TB'!$A$1:$H$1482,6,FALSE)</f>
        <v>0</v>
      </c>
      <c r="J838" s="106">
        <f t="shared" si="75"/>
        <v>27851.93</v>
      </c>
      <c r="K838" s="107"/>
      <c r="M838" t="s">
        <v>990</v>
      </c>
      <c r="N838" t="s">
        <v>426</v>
      </c>
      <c r="O838" t="s">
        <v>74</v>
      </c>
      <c r="P838" t="s">
        <v>2895</v>
      </c>
      <c r="Q838" t="s">
        <v>285</v>
      </c>
      <c r="R838">
        <v>5670</v>
      </c>
      <c r="S838">
        <v>0</v>
      </c>
      <c r="T838">
        <v>27851.93</v>
      </c>
      <c r="U838">
        <v>0</v>
      </c>
      <c r="V838">
        <v>27851.93</v>
      </c>
    </row>
    <row r="839" spans="1:22" x14ac:dyDescent="0.2">
      <c r="A839" s="99" t="s">
        <v>1012</v>
      </c>
      <c r="B839" s="103" t="s">
        <v>428</v>
      </c>
      <c r="C839" s="104" t="s">
        <v>74</v>
      </c>
      <c r="D839" s="104" t="s">
        <v>2895</v>
      </c>
      <c r="E839" s="104" t="s">
        <v>285</v>
      </c>
      <c r="F839" s="105">
        <f>VLOOKUP(A839,'Original vs Adjsuted Budget'!$B$2:$H$1100,7,FALSE)</f>
        <v>0</v>
      </c>
      <c r="G839" s="105">
        <f t="shared" si="71"/>
        <v>53280</v>
      </c>
      <c r="H839" s="105">
        <f>VLOOKUP($A839,'[14]2014 TB'!$A$1:$H$1482,5,FALSE)</f>
        <v>0</v>
      </c>
      <c r="I839" s="105">
        <f>VLOOKUP($A839,'[14]2014 TB'!$A$1:$H$1482,6,FALSE)</f>
        <v>0</v>
      </c>
      <c r="J839" s="106">
        <f t="shared" si="75"/>
        <v>0</v>
      </c>
      <c r="K839" s="107"/>
      <c r="M839" t="s">
        <v>1012</v>
      </c>
      <c r="N839" t="s">
        <v>428</v>
      </c>
      <c r="O839" t="s">
        <v>74</v>
      </c>
      <c r="P839" t="s">
        <v>2895</v>
      </c>
      <c r="Q839" t="s">
        <v>285</v>
      </c>
      <c r="R839">
        <v>53280</v>
      </c>
      <c r="S839">
        <v>0</v>
      </c>
      <c r="T839">
        <v>0</v>
      </c>
      <c r="U839">
        <v>0</v>
      </c>
      <c r="V839">
        <v>0</v>
      </c>
    </row>
    <row r="840" spans="1:22" x14ac:dyDescent="0.2">
      <c r="A840" s="99" t="s">
        <v>1074</v>
      </c>
      <c r="B840" s="103" t="s">
        <v>432</v>
      </c>
      <c r="C840" s="104" t="s">
        <v>74</v>
      </c>
      <c r="D840" s="104" t="s">
        <v>466</v>
      </c>
      <c r="E840" s="104" t="s">
        <v>1653</v>
      </c>
      <c r="F840" s="105">
        <f>VLOOKUP(A840,'Original vs Adjsuted Budget'!$B$2:$H$1100,7,FALSE)</f>
        <v>727.93600000000004</v>
      </c>
      <c r="G840" s="105">
        <f t="shared" si="71"/>
        <v>0</v>
      </c>
      <c r="H840" s="105">
        <f>VLOOKUP($A840,'[14]2014 TB'!$A$1:$H$1482,5,FALSE)</f>
        <v>170.61</v>
      </c>
      <c r="I840" s="105">
        <f>VLOOKUP($A840,'[14]2014 TB'!$A$1:$H$1482,6,FALSE)</f>
        <v>0</v>
      </c>
      <c r="J840" s="106">
        <f t="shared" si="75"/>
        <v>170.61</v>
      </c>
      <c r="K840" s="107"/>
      <c r="M840" t="s">
        <v>1074</v>
      </c>
      <c r="N840" t="s">
        <v>432</v>
      </c>
      <c r="O840" t="s">
        <v>74</v>
      </c>
      <c r="P840" t="s">
        <v>466</v>
      </c>
      <c r="Q840" t="s">
        <v>1653</v>
      </c>
      <c r="R840">
        <v>0</v>
      </c>
      <c r="S840">
        <v>0</v>
      </c>
      <c r="T840">
        <v>170.61</v>
      </c>
      <c r="U840">
        <v>0</v>
      </c>
      <c r="V840">
        <v>170.61</v>
      </c>
    </row>
    <row r="841" spans="1:22" x14ac:dyDescent="0.2">
      <c r="A841" s="99" t="s">
        <v>1075</v>
      </c>
      <c r="B841" s="103" t="s">
        <v>432</v>
      </c>
      <c r="C841" s="104" t="s">
        <v>74</v>
      </c>
      <c r="D841" s="104" t="s">
        <v>468</v>
      </c>
      <c r="E841" s="104" t="s">
        <v>1653</v>
      </c>
      <c r="F841" s="105">
        <f>VLOOKUP(A841,'Original vs Adjsuted Budget'!$B$2:$H$1100,7,FALSE)</f>
        <v>0</v>
      </c>
      <c r="G841" s="105">
        <f t="shared" si="71"/>
        <v>310</v>
      </c>
      <c r="H841" s="105">
        <f>VLOOKUP($A841,'[14]2014 TB'!$A$1:$H$1482,5,FALSE)</f>
        <v>0</v>
      </c>
      <c r="I841" s="105">
        <f>VLOOKUP($A841,'[14]2014 TB'!$A$1:$H$1482,6,FALSE)</f>
        <v>0</v>
      </c>
      <c r="J841" s="106">
        <f t="shared" si="75"/>
        <v>0</v>
      </c>
      <c r="K841" s="107"/>
      <c r="M841" t="s">
        <v>1075</v>
      </c>
      <c r="N841" t="s">
        <v>432</v>
      </c>
      <c r="O841" t="s">
        <v>74</v>
      </c>
      <c r="P841" t="s">
        <v>468</v>
      </c>
      <c r="Q841" t="s">
        <v>1653</v>
      </c>
      <c r="R841">
        <v>310</v>
      </c>
      <c r="S841">
        <v>0</v>
      </c>
      <c r="T841">
        <v>0</v>
      </c>
      <c r="U841">
        <v>0</v>
      </c>
      <c r="V841">
        <v>0</v>
      </c>
    </row>
    <row r="842" spans="1:22" x14ac:dyDescent="0.2">
      <c r="A842" s="99" t="s">
        <v>1076</v>
      </c>
      <c r="B842" s="103" t="s">
        <v>432</v>
      </c>
      <c r="C842" s="104" t="s">
        <v>74</v>
      </c>
      <c r="D842" s="104" t="s">
        <v>470</v>
      </c>
      <c r="E842" s="104" t="s">
        <v>1654</v>
      </c>
      <c r="F842" s="105">
        <f>VLOOKUP(A842,'Original vs Adjsuted Budget'!$B$2:$H$1100,7,FALSE)</f>
        <v>52546.431999999993</v>
      </c>
      <c r="G842" s="105">
        <f t="shared" si="71"/>
        <v>198740</v>
      </c>
      <c r="H842" s="105">
        <f>VLOOKUP($A842,'[14]2014 TB'!$A$1:$H$1482,5,FALSE)</f>
        <v>12315.57</v>
      </c>
      <c r="I842" s="105">
        <f>VLOOKUP($A842,'[14]2014 TB'!$A$1:$H$1482,6,FALSE)</f>
        <v>0</v>
      </c>
      <c r="J842" s="106">
        <f t="shared" si="75"/>
        <v>12315.57</v>
      </c>
      <c r="K842" s="107"/>
      <c r="M842" t="s">
        <v>1076</v>
      </c>
      <c r="N842" t="s">
        <v>432</v>
      </c>
      <c r="O842" t="s">
        <v>74</v>
      </c>
      <c r="P842" t="s">
        <v>470</v>
      </c>
      <c r="Q842" t="s">
        <v>1654</v>
      </c>
      <c r="R842">
        <v>198740</v>
      </c>
      <c r="S842">
        <v>0</v>
      </c>
      <c r="T842">
        <v>12315.57</v>
      </c>
      <c r="U842">
        <v>0</v>
      </c>
      <c r="V842">
        <v>12315.57</v>
      </c>
    </row>
    <row r="843" spans="1:22" x14ac:dyDescent="0.2">
      <c r="A843" s="99" t="s">
        <v>1077</v>
      </c>
      <c r="B843" s="103" t="s">
        <v>432</v>
      </c>
      <c r="C843" s="104" t="s">
        <v>74</v>
      </c>
      <c r="D843" s="104" t="s">
        <v>472</v>
      </c>
      <c r="E843" s="104" t="s">
        <v>1655</v>
      </c>
      <c r="F843" s="105">
        <f>VLOOKUP(A843,'Original vs Adjsuted Budget'!$B$2:$H$1100,7,FALSE)</f>
        <v>67898.282666666666</v>
      </c>
      <c r="G843" s="105">
        <f t="shared" si="71"/>
        <v>105160</v>
      </c>
      <c r="H843" s="105">
        <f>VLOOKUP($A843,'[14]2014 TB'!$A$1:$H$1482,5,FALSE)</f>
        <v>15913.66</v>
      </c>
      <c r="I843" s="105">
        <f>VLOOKUP($A843,'[14]2014 TB'!$A$1:$H$1482,6,FALSE)</f>
        <v>0</v>
      </c>
      <c r="J843" s="106">
        <f t="shared" si="75"/>
        <v>15913.66</v>
      </c>
      <c r="K843" s="107"/>
      <c r="M843" t="s">
        <v>1077</v>
      </c>
      <c r="N843" t="s">
        <v>432</v>
      </c>
      <c r="O843" t="s">
        <v>74</v>
      </c>
      <c r="P843" t="s">
        <v>472</v>
      </c>
      <c r="Q843" t="s">
        <v>1655</v>
      </c>
      <c r="R843">
        <v>105160</v>
      </c>
      <c r="S843">
        <v>0</v>
      </c>
      <c r="T843">
        <v>15913.66</v>
      </c>
      <c r="U843">
        <v>0</v>
      </c>
      <c r="V843">
        <v>15913.66</v>
      </c>
    </row>
    <row r="844" spans="1:22" x14ac:dyDescent="0.2">
      <c r="A844" s="99" t="s">
        <v>2103</v>
      </c>
      <c r="B844" s="103" t="s">
        <v>434</v>
      </c>
      <c r="C844" s="104" t="s">
        <v>74</v>
      </c>
      <c r="D844" s="104" t="s">
        <v>2895</v>
      </c>
      <c r="E844" s="104" t="s">
        <v>285</v>
      </c>
      <c r="F844" s="105">
        <f>VLOOKUP(A844,'Original vs Adjsuted Budget'!$B$2:$H$1100,7,FALSE)</f>
        <v>0</v>
      </c>
      <c r="G844" s="105">
        <f t="shared" si="71"/>
        <v>0</v>
      </c>
      <c r="H844" s="105">
        <f>VLOOKUP($A844,'[14]2014 TB'!$A$1:$H$1482,5,FALSE)</f>
        <v>0</v>
      </c>
      <c r="I844" s="105">
        <f>VLOOKUP($A844,'[14]2014 TB'!$A$1:$H$1482,6,FALSE)</f>
        <v>0</v>
      </c>
      <c r="J844" s="106">
        <f t="shared" si="75"/>
        <v>0</v>
      </c>
      <c r="K844" s="107"/>
      <c r="M844" t="s">
        <v>2103</v>
      </c>
      <c r="N844" t="s">
        <v>434</v>
      </c>
      <c r="O844" t="s">
        <v>74</v>
      </c>
      <c r="P844" t="s">
        <v>2895</v>
      </c>
      <c r="Q844" t="s">
        <v>285</v>
      </c>
      <c r="R844">
        <v>0</v>
      </c>
      <c r="S844">
        <v>0</v>
      </c>
      <c r="T844">
        <v>0</v>
      </c>
      <c r="U844">
        <v>0</v>
      </c>
      <c r="V844">
        <v>0</v>
      </c>
    </row>
    <row r="845" spans="1:22" x14ac:dyDescent="0.2">
      <c r="A845" s="99" t="s">
        <v>2125</v>
      </c>
      <c r="B845" s="103" t="s">
        <v>436</v>
      </c>
      <c r="C845" s="104" t="s">
        <v>74</v>
      </c>
      <c r="D845" s="104" t="s">
        <v>2895</v>
      </c>
      <c r="E845" s="104" t="s">
        <v>285</v>
      </c>
      <c r="F845" s="105">
        <f>VLOOKUP(A845,'Original vs Adjsuted Budget'!$B$2:$H$1100,7,FALSE)</f>
        <v>0</v>
      </c>
      <c r="G845" s="105">
        <f t="shared" si="71"/>
        <v>0</v>
      </c>
      <c r="H845" s="105">
        <f>VLOOKUP($A845,'[14]2014 TB'!$A$1:$H$1482,5,FALSE)</f>
        <v>0</v>
      </c>
      <c r="I845" s="105">
        <f>VLOOKUP($A845,'[14]2014 TB'!$A$1:$H$1482,6,FALSE)</f>
        <v>0</v>
      </c>
      <c r="J845" s="106">
        <f t="shared" si="75"/>
        <v>0</v>
      </c>
      <c r="K845" s="107"/>
      <c r="M845" t="s">
        <v>2125</v>
      </c>
      <c r="N845" t="s">
        <v>436</v>
      </c>
      <c r="O845" t="s">
        <v>74</v>
      </c>
      <c r="P845" t="s">
        <v>2895</v>
      </c>
      <c r="Q845" t="s">
        <v>285</v>
      </c>
      <c r="R845">
        <v>0</v>
      </c>
      <c r="S845">
        <v>0</v>
      </c>
      <c r="T845">
        <v>0</v>
      </c>
      <c r="U845">
        <v>0</v>
      </c>
      <c r="V845">
        <v>0</v>
      </c>
    </row>
    <row r="846" spans="1:22" x14ac:dyDescent="0.2">
      <c r="A846" s="99" t="s">
        <v>1191</v>
      </c>
      <c r="B846" s="103" t="s">
        <v>442</v>
      </c>
      <c r="C846" s="104" t="s">
        <v>74</v>
      </c>
      <c r="D846" s="104" t="s">
        <v>480</v>
      </c>
      <c r="E846" s="104" t="s">
        <v>1653</v>
      </c>
      <c r="F846" s="105">
        <f>VLOOKUP(A846,'Original vs Adjsuted Budget'!$B$2:$H$1100,7,FALSE)</f>
        <v>0</v>
      </c>
      <c r="G846" s="105">
        <f t="shared" si="71"/>
        <v>670</v>
      </c>
      <c r="H846" s="105">
        <f>VLOOKUP($A846,'[14]2014 TB'!$A$1:$H$1482,5,FALSE)</f>
        <v>0</v>
      </c>
      <c r="I846" s="105">
        <f>VLOOKUP($A846,'[14]2014 TB'!$A$1:$H$1482,6,FALSE)</f>
        <v>0</v>
      </c>
      <c r="J846" s="106">
        <f t="shared" si="75"/>
        <v>0</v>
      </c>
      <c r="K846" s="107"/>
      <c r="M846" t="s">
        <v>1191</v>
      </c>
      <c r="N846" t="s">
        <v>442</v>
      </c>
      <c r="O846" t="s">
        <v>74</v>
      </c>
      <c r="P846" t="s">
        <v>480</v>
      </c>
      <c r="Q846" t="s">
        <v>1653</v>
      </c>
      <c r="R846">
        <v>670</v>
      </c>
      <c r="S846">
        <v>0</v>
      </c>
      <c r="T846">
        <v>0</v>
      </c>
      <c r="U846">
        <v>0</v>
      </c>
      <c r="V846">
        <v>0</v>
      </c>
    </row>
    <row r="847" spans="1:22" x14ac:dyDescent="0.2">
      <c r="A847" s="99" t="s">
        <v>1192</v>
      </c>
      <c r="B847" s="103" t="s">
        <v>442</v>
      </c>
      <c r="C847" s="104" t="s">
        <v>74</v>
      </c>
      <c r="D847" s="104" t="s">
        <v>482</v>
      </c>
      <c r="E847" s="104" t="s">
        <v>1697</v>
      </c>
      <c r="F847" s="105">
        <f>VLOOKUP(A847,'Original vs Adjsuted Budget'!$B$2:$H$1100,7,FALSE)</f>
        <v>0</v>
      </c>
      <c r="G847" s="105">
        <f t="shared" si="71"/>
        <v>3000</v>
      </c>
      <c r="H847" s="105">
        <f>VLOOKUP($A847,'[14]2014 TB'!$A$1:$H$1482,5,FALSE)</f>
        <v>0</v>
      </c>
      <c r="I847" s="105">
        <f>VLOOKUP($A847,'[14]2014 TB'!$A$1:$H$1482,6,FALSE)</f>
        <v>0</v>
      </c>
      <c r="J847" s="106">
        <f t="shared" si="75"/>
        <v>0</v>
      </c>
      <c r="K847" s="107"/>
      <c r="M847" t="s">
        <v>1192</v>
      </c>
      <c r="N847" t="s">
        <v>442</v>
      </c>
      <c r="O847" t="s">
        <v>74</v>
      </c>
      <c r="P847" t="s">
        <v>482</v>
      </c>
      <c r="Q847" t="s">
        <v>1697</v>
      </c>
      <c r="R847">
        <v>3000</v>
      </c>
      <c r="S847">
        <v>0</v>
      </c>
      <c r="T847">
        <v>0</v>
      </c>
      <c r="U847">
        <v>0</v>
      </c>
      <c r="V847">
        <v>0</v>
      </c>
    </row>
    <row r="848" spans="1:22" x14ac:dyDescent="0.2">
      <c r="A848" s="99" t="s">
        <v>1218</v>
      </c>
      <c r="B848" s="103" t="s">
        <v>444</v>
      </c>
      <c r="C848" s="104" t="s">
        <v>74</v>
      </c>
      <c r="D848" s="104" t="s">
        <v>2895</v>
      </c>
      <c r="E848" s="104" t="s">
        <v>285</v>
      </c>
      <c r="F848" s="105">
        <f>VLOOKUP(A848,'Original vs Adjsuted Budget'!$B$2:$H$1100,7,FALSE)</f>
        <v>0</v>
      </c>
      <c r="G848" s="105">
        <f t="shared" si="71"/>
        <v>340</v>
      </c>
      <c r="H848" s="105">
        <f>VLOOKUP($A848,'[14]2014 TB'!$A$1:$H$1482,5,FALSE)</f>
        <v>0</v>
      </c>
      <c r="I848" s="105">
        <f>VLOOKUP($A848,'[14]2014 TB'!$A$1:$H$1482,6,FALSE)</f>
        <v>0</v>
      </c>
      <c r="J848" s="106">
        <f t="shared" si="75"/>
        <v>0</v>
      </c>
      <c r="K848" s="107"/>
      <c r="M848" t="s">
        <v>1218</v>
      </c>
      <c r="N848" t="s">
        <v>444</v>
      </c>
      <c r="O848" t="s">
        <v>74</v>
      </c>
      <c r="P848" t="s">
        <v>2895</v>
      </c>
      <c r="Q848" t="s">
        <v>285</v>
      </c>
      <c r="R848">
        <v>340</v>
      </c>
      <c r="S848">
        <v>0</v>
      </c>
      <c r="T848">
        <v>0</v>
      </c>
      <c r="U848">
        <v>0</v>
      </c>
      <c r="V848">
        <v>0</v>
      </c>
    </row>
    <row r="849" spans="1:22" x14ac:dyDescent="0.2">
      <c r="A849" s="99" t="s">
        <v>1239</v>
      </c>
      <c r="B849" s="103" t="s">
        <v>446</v>
      </c>
      <c r="C849" s="104" t="s">
        <v>74</v>
      </c>
      <c r="D849" s="104" t="s">
        <v>2895</v>
      </c>
      <c r="E849" s="104" t="s">
        <v>285</v>
      </c>
      <c r="F849" s="105">
        <f>VLOOKUP(A849,'Original vs Adjsuted Budget'!$B$2:$H$1100,7,FALSE)</f>
        <v>0</v>
      </c>
      <c r="G849" s="105">
        <f t="shared" si="71"/>
        <v>2000</v>
      </c>
      <c r="H849" s="105">
        <f>VLOOKUP($A849,'[14]2014 TB'!$A$1:$H$1482,5,FALSE)</f>
        <v>0</v>
      </c>
      <c r="I849" s="105">
        <f>VLOOKUP($A849,'[14]2014 TB'!$A$1:$H$1482,6,FALSE)</f>
        <v>0</v>
      </c>
      <c r="J849" s="106">
        <f t="shared" si="75"/>
        <v>0</v>
      </c>
      <c r="K849" s="107"/>
      <c r="M849" t="s">
        <v>1239</v>
      </c>
      <c r="N849" t="s">
        <v>446</v>
      </c>
      <c r="O849" t="s">
        <v>74</v>
      </c>
      <c r="P849" t="s">
        <v>2895</v>
      </c>
      <c r="Q849" t="s">
        <v>285</v>
      </c>
      <c r="R849">
        <v>2000</v>
      </c>
      <c r="S849">
        <v>0</v>
      </c>
      <c r="T849">
        <v>0</v>
      </c>
      <c r="U849">
        <v>0</v>
      </c>
      <c r="V849">
        <v>0</v>
      </c>
    </row>
    <row r="850" spans="1:22" x14ac:dyDescent="0.2">
      <c r="A850" s="99" t="s">
        <v>2304</v>
      </c>
      <c r="B850" s="103" t="s">
        <v>452</v>
      </c>
      <c r="C850" s="104" t="s">
        <v>74</v>
      </c>
      <c r="D850" s="104" t="s">
        <v>490</v>
      </c>
      <c r="E850" s="104" t="s">
        <v>3015</v>
      </c>
      <c r="F850" s="105">
        <f>VLOOKUP(A850,'Original vs Adjsuted Budget'!$B$2:$H$1100,7,FALSE)</f>
        <v>0</v>
      </c>
      <c r="G850" s="105">
        <f t="shared" si="71"/>
        <v>0</v>
      </c>
      <c r="H850" s="105">
        <f>VLOOKUP($A850,'[14]2014 TB'!$A$1:$H$1482,5,FALSE)</f>
        <v>0</v>
      </c>
      <c r="I850" s="105">
        <f>VLOOKUP($A850,'[14]2014 TB'!$A$1:$H$1482,6,FALSE)</f>
        <v>0</v>
      </c>
      <c r="J850" s="106">
        <f t="shared" si="75"/>
        <v>0</v>
      </c>
      <c r="K850" s="107"/>
      <c r="M850" t="s">
        <v>2304</v>
      </c>
      <c r="N850" t="s">
        <v>452</v>
      </c>
      <c r="O850" t="s">
        <v>74</v>
      </c>
      <c r="P850" t="s">
        <v>490</v>
      </c>
      <c r="Q850" t="s">
        <v>3015</v>
      </c>
      <c r="R850">
        <v>0</v>
      </c>
      <c r="S850">
        <v>0</v>
      </c>
      <c r="T850">
        <v>0</v>
      </c>
      <c r="U850">
        <v>0</v>
      </c>
      <c r="V850">
        <v>0</v>
      </c>
    </row>
    <row r="851" spans="1:22" x14ac:dyDescent="0.2">
      <c r="A851" s="99" t="s">
        <v>2346</v>
      </c>
      <c r="B851" s="103" t="s">
        <v>454</v>
      </c>
      <c r="C851" s="104" t="s">
        <v>74</v>
      </c>
      <c r="D851" s="104" t="s">
        <v>2895</v>
      </c>
      <c r="E851" s="104" t="s">
        <v>285</v>
      </c>
      <c r="F851" s="105">
        <f>VLOOKUP(A851,'Original vs Adjsuted Budget'!$B$2:$H$1100,7,FALSE)</f>
        <v>0</v>
      </c>
      <c r="G851" s="105">
        <f t="shared" si="71"/>
        <v>0</v>
      </c>
      <c r="H851" s="105">
        <f>VLOOKUP($A851,'[14]2014 TB'!$A$1:$H$1482,5,FALSE)</f>
        <v>0</v>
      </c>
      <c r="I851" s="105">
        <f>VLOOKUP($A851,'[14]2014 TB'!$A$1:$H$1482,6,FALSE)</f>
        <v>0</v>
      </c>
      <c r="J851" s="106">
        <f t="shared" si="75"/>
        <v>0</v>
      </c>
      <c r="K851" s="107"/>
      <c r="M851" t="s">
        <v>2346</v>
      </c>
      <c r="N851" t="s">
        <v>454</v>
      </c>
      <c r="O851" t="s">
        <v>74</v>
      </c>
      <c r="P851" t="s">
        <v>2895</v>
      </c>
      <c r="Q851" t="s">
        <v>285</v>
      </c>
      <c r="R851">
        <v>0</v>
      </c>
      <c r="S851">
        <v>0</v>
      </c>
      <c r="T851">
        <v>0</v>
      </c>
      <c r="U851">
        <v>0</v>
      </c>
      <c r="V851">
        <v>0</v>
      </c>
    </row>
    <row r="852" spans="1:22" x14ac:dyDescent="0.2">
      <c r="A852" s="99" t="s">
        <v>2365</v>
      </c>
      <c r="B852" s="103" t="s">
        <v>8</v>
      </c>
      <c r="C852" s="104" t="s">
        <v>74</v>
      </c>
      <c r="D852" s="104" t="s">
        <v>2895</v>
      </c>
      <c r="E852" s="104" t="s">
        <v>285</v>
      </c>
      <c r="F852" s="105">
        <f>VLOOKUP(A852,'Original vs Adjsuted Budget'!$B$2:$H$1100,7,FALSE)</f>
        <v>0</v>
      </c>
      <c r="G852" s="105">
        <f t="shared" si="71"/>
        <v>0</v>
      </c>
      <c r="H852" s="105">
        <f>VLOOKUP($A852,'[14]2014 TB'!$A$1:$H$1482,5,FALSE)</f>
        <v>0</v>
      </c>
      <c r="I852" s="105">
        <f>VLOOKUP($A852,'[14]2014 TB'!$A$1:$H$1482,6,FALSE)</f>
        <v>0</v>
      </c>
      <c r="J852" s="106">
        <f t="shared" si="75"/>
        <v>0</v>
      </c>
      <c r="K852" s="107"/>
      <c r="M852" t="s">
        <v>2365</v>
      </c>
      <c r="N852" t="s">
        <v>8</v>
      </c>
      <c r="O852" t="s">
        <v>74</v>
      </c>
      <c r="P852" t="s">
        <v>2895</v>
      </c>
      <c r="Q852" t="s">
        <v>285</v>
      </c>
      <c r="R852">
        <v>0</v>
      </c>
      <c r="S852">
        <v>0</v>
      </c>
      <c r="T852">
        <v>0</v>
      </c>
      <c r="U852">
        <v>0</v>
      </c>
      <c r="V852">
        <v>0</v>
      </c>
    </row>
    <row r="853" spans="1:22" x14ac:dyDescent="0.2">
      <c r="A853" s="99" t="s">
        <v>2431</v>
      </c>
      <c r="B853" s="103" t="s">
        <v>459</v>
      </c>
      <c r="C853" s="104" t="s">
        <v>74</v>
      </c>
      <c r="D853" s="104" t="s">
        <v>2895</v>
      </c>
      <c r="E853" s="104" t="s">
        <v>285</v>
      </c>
      <c r="F853" s="105">
        <f>VLOOKUP(A853,'Original vs Adjsuted Budget'!$B$2:$H$1100,7,FALSE)</f>
        <v>0</v>
      </c>
      <c r="G853" s="105">
        <f t="shared" si="71"/>
        <v>0</v>
      </c>
      <c r="H853" s="105">
        <f>VLOOKUP($A853,'[14]2014 TB'!$A$1:$H$1482,5,FALSE)</f>
        <v>0</v>
      </c>
      <c r="I853" s="105">
        <f>VLOOKUP($A853,'[14]2014 TB'!$A$1:$H$1482,6,FALSE)</f>
        <v>0</v>
      </c>
      <c r="J853" s="106">
        <f t="shared" si="75"/>
        <v>0</v>
      </c>
      <c r="K853" s="107"/>
      <c r="M853" t="s">
        <v>2431</v>
      </c>
      <c r="N853" t="s">
        <v>459</v>
      </c>
      <c r="O853" t="s">
        <v>74</v>
      </c>
      <c r="P853" t="s">
        <v>2895</v>
      </c>
      <c r="Q853" t="s">
        <v>285</v>
      </c>
      <c r="R853">
        <v>0</v>
      </c>
      <c r="S853">
        <v>0</v>
      </c>
      <c r="T853">
        <v>0</v>
      </c>
      <c r="U853">
        <v>0</v>
      </c>
      <c r="V853">
        <v>0</v>
      </c>
    </row>
    <row r="854" spans="1:22" x14ac:dyDescent="0.2">
      <c r="A854" s="99" t="s">
        <v>1464</v>
      </c>
      <c r="B854" s="103" t="s">
        <v>461</v>
      </c>
      <c r="C854" s="104" t="s">
        <v>74</v>
      </c>
      <c r="D854" s="104" t="s">
        <v>2895</v>
      </c>
      <c r="E854" s="104" t="s">
        <v>285</v>
      </c>
      <c r="F854" s="105">
        <f>VLOOKUP(A854,'Original vs Adjsuted Budget'!$B$2:$H$1100,7,FALSE)</f>
        <v>2919.2959999999998</v>
      </c>
      <c r="G854" s="105">
        <f t="shared" si="71"/>
        <v>0</v>
      </c>
      <c r="H854" s="105">
        <f>VLOOKUP($A854,'[14]2014 TB'!$A$1:$H$1482,5,FALSE)</f>
        <v>684.21</v>
      </c>
      <c r="I854" s="105">
        <f>VLOOKUP($A854,'[14]2014 TB'!$A$1:$H$1482,6,FALSE)</f>
        <v>0</v>
      </c>
      <c r="J854" s="106">
        <f t="shared" si="75"/>
        <v>684.21</v>
      </c>
      <c r="K854" s="107"/>
      <c r="M854" t="s">
        <v>1464</v>
      </c>
      <c r="N854" t="s">
        <v>461</v>
      </c>
      <c r="O854" t="s">
        <v>74</v>
      </c>
      <c r="P854" t="s">
        <v>2895</v>
      </c>
      <c r="Q854" t="s">
        <v>285</v>
      </c>
      <c r="R854">
        <v>0</v>
      </c>
      <c r="S854">
        <v>0</v>
      </c>
      <c r="T854">
        <v>684.21</v>
      </c>
      <c r="U854">
        <v>0</v>
      </c>
      <c r="V854">
        <v>684.21</v>
      </c>
    </row>
    <row r="855" spans="1:22" x14ac:dyDescent="0.2">
      <c r="A855" s="99" t="s">
        <v>2498</v>
      </c>
      <c r="B855" s="103" t="s">
        <v>463</v>
      </c>
      <c r="C855" s="104" t="s">
        <v>74</v>
      </c>
      <c r="D855" s="104" t="s">
        <v>2895</v>
      </c>
      <c r="E855" s="104" t="s">
        <v>285</v>
      </c>
      <c r="F855" s="105">
        <f>VLOOKUP(A855,'Original vs Adjsuted Budget'!$B$2:$H$1100,7,FALSE)</f>
        <v>0</v>
      </c>
      <c r="G855" s="105">
        <f t="shared" si="71"/>
        <v>0</v>
      </c>
      <c r="H855" s="105">
        <f>VLOOKUP($A855,'[14]2014 TB'!$A$1:$H$1482,5,FALSE)</f>
        <v>0</v>
      </c>
      <c r="I855" s="105">
        <f>VLOOKUP($A855,'[14]2014 TB'!$A$1:$H$1482,6,FALSE)</f>
        <v>0</v>
      </c>
      <c r="J855" s="106">
        <f t="shared" si="75"/>
        <v>0</v>
      </c>
      <c r="K855" s="107"/>
      <c r="M855" t="s">
        <v>2498</v>
      </c>
      <c r="N855" t="s">
        <v>463</v>
      </c>
      <c r="O855" t="s">
        <v>74</v>
      </c>
      <c r="P855" t="s">
        <v>2895</v>
      </c>
      <c r="Q855" t="s">
        <v>285</v>
      </c>
      <c r="R855">
        <v>0</v>
      </c>
      <c r="S855">
        <v>0</v>
      </c>
      <c r="T855">
        <v>0</v>
      </c>
      <c r="U855">
        <v>0</v>
      </c>
      <c r="V855">
        <v>0</v>
      </c>
    </row>
    <row r="856" spans="1:22" ht="15" thickBot="1" x14ac:dyDescent="0.25">
      <c r="A856" s="99"/>
      <c r="B856" s="154" t="s">
        <v>3204</v>
      </c>
      <c r="C856" s="155"/>
      <c r="D856" s="155"/>
      <c r="E856" s="155"/>
      <c r="F856" s="108">
        <f>SUM(F833:F855)</f>
        <v>396854.95466666663</v>
      </c>
      <c r="G856" s="105">
        <f t="shared" si="71"/>
        <v>822230</v>
      </c>
      <c r="H856" s="108">
        <f>SUM(H833:H855)</f>
        <v>212421.76999999996</v>
      </c>
      <c r="I856" s="108">
        <f>SUM(I833:I855)</f>
        <v>0</v>
      </c>
      <c r="J856" s="108">
        <f>SUM(J833:J855)</f>
        <v>212421.76999999996</v>
      </c>
      <c r="K856" s="107"/>
      <c r="N856" t="s">
        <v>3204</v>
      </c>
      <c r="R856">
        <v>822230</v>
      </c>
      <c r="S856">
        <v>0</v>
      </c>
      <c r="T856">
        <v>212421.76999999996</v>
      </c>
      <c r="U856">
        <v>0</v>
      </c>
      <c r="V856">
        <v>212421.76999999996</v>
      </c>
    </row>
    <row r="857" spans="1:22" ht="15" thickTop="1" x14ac:dyDescent="0.2">
      <c r="A857" s="99"/>
      <c r="B857" s="103"/>
      <c r="C857" s="104"/>
      <c r="D857" s="104"/>
      <c r="E857" s="104"/>
      <c r="F857" s="105"/>
      <c r="G857" s="105">
        <f t="shared" si="71"/>
        <v>0</v>
      </c>
      <c r="H857" s="105"/>
      <c r="I857" s="105"/>
      <c r="J857" s="106"/>
      <c r="K857" s="107"/>
    </row>
    <row r="858" spans="1:22" x14ac:dyDescent="0.2">
      <c r="A858" s="99" t="s">
        <v>1072</v>
      </c>
      <c r="B858" s="103" t="s">
        <v>432</v>
      </c>
      <c r="C858" s="104" t="s">
        <v>59</v>
      </c>
      <c r="D858" s="104" t="s">
        <v>468</v>
      </c>
      <c r="E858" s="104" t="s">
        <v>1651</v>
      </c>
      <c r="F858" s="105">
        <f>VLOOKUP(A858,'Original vs Adjsuted Budget'!$B$2:$H$1100,7,FALSE)</f>
        <v>894350</v>
      </c>
      <c r="G858" s="105">
        <f t="shared" si="71"/>
        <v>894350</v>
      </c>
      <c r="H858" s="105">
        <f>VLOOKUP($A858,'[14]2014 TB'!$A$1:$H$1482,5,FALSE)</f>
        <v>438.6</v>
      </c>
      <c r="I858" s="105">
        <f>VLOOKUP($A858,'[14]2014 TB'!$A$1:$H$1482,6,FALSE)</f>
        <v>0</v>
      </c>
      <c r="J858" s="106">
        <f t="shared" ref="J858:J871" si="76">H858+I858</f>
        <v>438.6</v>
      </c>
      <c r="K858" s="107"/>
      <c r="M858" t="s">
        <v>1072</v>
      </c>
      <c r="N858" t="s">
        <v>432</v>
      </c>
      <c r="O858" t="s">
        <v>59</v>
      </c>
      <c r="P858" t="s">
        <v>468</v>
      </c>
      <c r="Q858" t="s">
        <v>1651</v>
      </c>
      <c r="R858">
        <v>894350</v>
      </c>
      <c r="S858">
        <v>0</v>
      </c>
      <c r="T858">
        <v>438.6</v>
      </c>
      <c r="U858">
        <v>0</v>
      </c>
      <c r="V858">
        <v>438.6</v>
      </c>
    </row>
    <row r="859" spans="1:22" x14ac:dyDescent="0.2">
      <c r="A859" s="99" t="s">
        <v>1462</v>
      </c>
      <c r="B859" s="103" t="s">
        <v>461</v>
      </c>
      <c r="C859" s="104" t="s">
        <v>59</v>
      </c>
      <c r="D859" s="104" t="s">
        <v>2895</v>
      </c>
      <c r="E859" s="104" t="s">
        <v>270</v>
      </c>
      <c r="F859" s="105">
        <f>VLOOKUP(A859,'Original vs Adjsuted Budget'!$B$2:$H$1100,7,FALSE)</f>
        <v>0</v>
      </c>
      <c r="G859" s="105">
        <f t="shared" si="71"/>
        <v>0</v>
      </c>
      <c r="H859" s="105">
        <f>VLOOKUP($A859,'[14]2014 TB'!$A$1:$H$1482,5,FALSE)</f>
        <v>48393.69</v>
      </c>
      <c r="I859" s="105">
        <f>VLOOKUP($A859,'[14]2014 TB'!$A$1:$H$1482,6,FALSE)</f>
        <v>0</v>
      </c>
      <c r="J859" s="106">
        <f t="shared" si="76"/>
        <v>48393.69</v>
      </c>
      <c r="K859" s="107"/>
      <c r="M859" t="s">
        <v>1462</v>
      </c>
      <c r="N859" t="s">
        <v>461</v>
      </c>
      <c r="O859" t="s">
        <v>59</v>
      </c>
      <c r="P859" t="s">
        <v>2895</v>
      </c>
      <c r="Q859" t="s">
        <v>270</v>
      </c>
      <c r="R859">
        <v>0</v>
      </c>
      <c r="S859">
        <v>0</v>
      </c>
      <c r="T859">
        <v>48393.69</v>
      </c>
      <c r="U859">
        <v>0</v>
      </c>
      <c r="V859">
        <v>48393.69</v>
      </c>
    </row>
    <row r="860" spans="1:22" x14ac:dyDescent="0.2">
      <c r="A860" s="99" t="s">
        <v>2091</v>
      </c>
      <c r="B860" s="103" t="s">
        <v>434</v>
      </c>
      <c r="C860" s="104" t="s">
        <v>60</v>
      </c>
      <c r="D860" s="104" t="s">
        <v>2895</v>
      </c>
      <c r="E860" s="104" t="s">
        <v>2092</v>
      </c>
      <c r="F860" s="105">
        <f>VLOOKUP(A860,'Original vs Adjsuted Budget'!$B$2:$H$1100,7,FALSE)</f>
        <v>0</v>
      </c>
      <c r="G860" s="105">
        <f t="shared" ref="G860:G923" si="77">R860</f>
        <v>0</v>
      </c>
      <c r="H860" s="105">
        <f>VLOOKUP($A860,'[14]2014 TB'!$A$1:$H$1482,5,FALSE)</f>
        <v>0</v>
      </c>
      <c r="I860" s="105">
        <f>VLOOKUP($A860,'[14]2014 TB'!$A$1:$H$1482,6,FALSE)</f>
        <v>0</v>
      </c>
      <c r="J860" s="106">
        <f t="shared" si="76"/>
        <v>0</v>
      </c>
      <c r="K860" s="107"/>
      <c r="M860" t="s">
        <v>2091</v>
      </c>
      <c r="N860" t="s">
        <v>434</v>
      </c>
      <c r="O860" t="s">
        <v>60</v>
      </c>
      <c r="P860" t="s">
        <v>2895</v>
      </c>
      <c r="Q860" t="s">
        <v>2092</v>
      </c>
      <c r="R860">
        <v>0</v>
      </c>
      <c r="S860">
        <v>0</v>
      </c>
      <c r="T860">
        <v>0</v>
      </c>
      <c r="U860">
        <v>0</v>
      </c>
      <c r="V860">
        <v>0</v>
      </c>
    </row>
    <row r="861" spans="1:22" x14ac:dyDescent="0.2">
      <c r="A861" s="99" t="s">
        <v>898</v>
      </c>
      <c r="B861" s="103" t="s">
        <v>215</v>
      </c>
      <c r="C861" s="104" t="s">
        <v>61</v>
      </c>
      <c r="D861" s="104" t="s">
        <v>2895</v>
      </c>
      <c r="E861" s="104" t="s">
        <v>272</v>
      </c>
      <c r="F861" s="105">
        <f>VLOOKUP(A861,'Original vs Adjsuted Budget'!$B$2:$H$1100,7,FALSE)</f>
        <v>0</v>
      </c>
      <c r="G861" s="105">
        <f t="shared" si="77"/>
        <v>100000</v>
      </c>
      <c r="H861" s="105">
        <f>VLOOKUP($A861,'[14]2014 TB'!$A$1:$H$1482,5,FALSE)</f>
        <v>0</v>
      </c>
      <c r="I861" s="105">
        <f>VLOOKUP($A861,'[14]2014 TB'!$A$1:$H$1482,6,FALSE)</f>
        <v>0</v>
      </c>
      <c r="J861" s="106">
        <f t="shared" si="76"/>
        <v>0</v>
      </c>
      <c r="K861" s="107"/>
      <c r="M861" t="s">
        <v>898</v>
      </c>
      <c r="N861" t="s">
        <v>215</v>
      </c>
      <c r="O861" t="s">
        <v>61</v>
      </c>
      <c r="P861" t="s">
        <v>2895</v>
      </c>
      <c r="Q861" t="s">
        <v>272</v>
      </c>
      <c r="R861">
        <v>100000</v>
      </c>
      <c r="S861">
        <v>0</v>
      </c>
      <c r="T861">
        <v>0</v>
      </c>
      <c r="U861">
        <v>0</v>
      </c>
      <c r="V861">
        <v>0</v>
      </c>
    </row>
    <row r="862" spans="1:22" x14ac:dyDescent="0.2">
      <c r="A862" s="99" t="s">
        <v>2055</v>
      </c>
      <c r="B862" s="103" t="s">
        <v>432</v>
      </c>
      <c r="C862" s="104" t="s">
        <v>61</v>
      </c>
      <c r="D862" s="104" t="s">
        <v>472</v>
      </c>
      <c r="E862" s="104" t="s">
        <v>2056</v>
      </c>
      <c r="F862" s="105">
        <f>VLOOKUP(A862,'Original vs Adjsuted Budget'!$B$2:$H$1100,7,FALSE)</f>
        <v>0</v>
      </c>
      <c r="G862" s="105">
        <f t="shared" si="77"/>
        <v>0</v>
      </c>
      <c r="H862" s="105">
        <f>VLOOKUP($A862,'[14]2014 TB'!$A$1:$H$1482,5,FALSE)</f>
        <v>0</v>
      </c>
      <c r="I862" s="105">
        <f>VLOOKUP($A862,'[14]2014 TB'!$A$1:$H$1482,6,FALSE)</f>
        <v>0</v>
      </c>
      <c r="J862" s="106">
        <f t="shared" si="76"/>
        <v>0</v>
      </c>
      <c r="K862" s="107"/>
      <c r="M862" t="s">
        <v>2055</v>
      </c>
      <c r="N862" t="s">
        <v>432</v>
      </c>
      <c r="O862" t="s">
        <v>61</v>
      </c>
      <c r="P862" t="s">
        <v>472</v>
      </c>
      <c r="Q862" t="s">
        <v>2056</v>
      </c>
      <c r="R862">
        <v>0</v>
      </c>
      <c r="S862">
        <v>0</v>
      </c>
      <c r="T862">
        <v>0</v>
      </c>
      <c r="U862">
        <v>0</v>
      </c>
      <c r="V862">
        <v>0</v>
      </c>
    </row>
    <row r="863" spans="1:22" x14ac:dyDescent="0.2">
      <c r="A863" s="99" t="s">
        <v>2095</v>
      </c>
      <c r="B863" s="103" t="s">
        <v>434</v>
      </c>
      <c r="C863" s="104" t="s">
        <v>64</v>
      </c>
      <c r="D863" s="104" t="s">
        <v>2895</v>
      </c>
      <c r="E863" s="104" t="s">
        <v>2974</v>
      </c>
      <c r="F863" s="105">
        <f>VLOOKUP(A863,'Original vs Adjsuted Budget'!$B$2:$H$1100,7,FALSE)</f>
        <v>0</v>
      </c>
      <c r="G863" s="105">
        <f t="shared" si="77"/>
        <v>0</v>
      </c>
      <c r="H863" s="105">
        <f>VLOOKUP($A863,'[14]2014 TB'!$A$1:$H$1482,5,FALSE)</f>
        <v>0</v>
      </c>
      <c r="I863" s="105">
        <f>VLOOKUP($A863,'[14]2014 TB'!$A$1:$H$1482,6,FALSE)</f>
        <v>0</v>
      </c>
      <c r="J863" s="106">
        <f t="shared" si="76"/>
        <v>0</v>
      </c>
      <c r="K863" s="107"/>
      <c r="M863" t="s">
        <v>2095</v>
      </c>
      <c r="N863" t="s">
        <v>434</v>
      </c>
      <c r="O863" t="s">
        <v>64</v>
      </c>
      <c r="P863" t="s">
        <v>2895</v>
      </c>
      <c r="Q863" t="s">
        <v>2974</v>
      </c>
      <c r="R863">
        <v>0</v>
      </c>
      <c r="S863">
        <v>0</v>
      </c>
      <c r="T863">
        <v>0</v>
      </c>
      <c r="U863">
        <v>0</v>
      </c>
      <c r="V863">
        <v>0</v>
      </c>
    </row>
    <row r="864" spans="1:22" x14ac:dyDescent="0.2">
      <c r="A864" s="99" t="s">
        <v>1130</v>
      </c>
      <c r="B864" s="103" t="s">
        <v>434</v>
      </c>
      <c r="C864" s="104" t="s">
        <v>65</v>
      </c>
      <c r="D864" s="104" t="s">
        <v>2895</v>
      </c>
      <c r="E864" s="104" t="s">
        <v>276</v>
      </c>
      <c r="F864" s="105">
        <f>VLOOKUP(A864,'Original vs Adjsuted Budget'!$B$2:$H$1100,7,FALSE)</f>
        <v>60000</v>
      </c>
      <c r="G864" s="105">
        <f t="shared" si="77"/>
        <v>60000</v>
      </c>
      <c r="H864" s="105">
        <f>VLOOKUP($A864,'[14]2014 TB'!$A$1:$H$1482,5,FALSE)</f>
        <v>0</v>
      </c>
      <c r="I864" s="105">
        <f>VLOOKUP($A864,'[14]2014 TB'!$A$1:$H$1482,6,FALSE)</f>
        <v>0</v>
      </c>
      <c r="J864" s="106">
        <f t="shared" si="76"/>
        <v>0</v>
      </c>
      <c r="K864" s="107"/>
      <c r="M864" t="s">
        <v>1130</v>
      </c>
      <c r="N864" t="s">
        <v>434</v>
      </c>
      <c r="O864" t="s">
        <v>65</v>
      </c>
      <c r="P864" t="s">
        <v>2895</v>
      </c>
      <c r="Q864" t="s">
        <v>276</v>
      </c>
      <c r="R864">
        <v>60000</v>
      </c>
      <c r="S864">
        <v>0</v>
      </c>
      <c r="T864">
        <v>0</v>
      </c>
      <c r="U864">
        <v>0</v>
      </c>
      <c r="V864">
        <v>0</v>
      </c>
    </row>
    <row r="865" spans="1:22" x14ac:dyDescent="0.2">
      <c r="A865" s="99" t="s">
        <v>2097</v>
      </c>
      <c r="B865" s="103" t="s">
        <v>434</v>
      </c>
      <c r="C865" s="104" t="s">
        <v>66</v>
      </c>
      <c r="D865" s="104" t="s">
        <v>2895</v>
      </c>
      <c r="E865" s="104" t="s">
        <v>277</v>
      </c>
      <c r="F865" s="105">
        <f>VLOOKUP(A865,'Original vs Adjsuted Budget'!$B$2:$H$1100,7,FALSE)</f>
        <v>0</v>
      </c>
      <c r="G865" s="105">
        <f t="shared" si="77"/>
        <v>0</v>
      </c>
      <c r="H865" s="105">
        <f>VLOOKUP($A865,'[14]2014 TB'!$A$1:$H$1482,5,FALSE)</f>
        <v>0</v>
      </c>
      <c r="I865" s="105">
        <f>VLOOKUP($A865,'[14]2014 TB'!$A$1:$H$1482,6,FALSE)</f>
        <v>0</v>
      </c>
      <c r="J865" s="106">
        <f t="shared" si="76"/>
        <v>0</v>
      </c>
      <c r="K865" s="107"/>
      <c r="M865" t="s">
        <v>2097</v>
      </c>
      <c r="N865" t="s">
        <v>434</v>
      </c>
      <c r="O865" t="s">
        <v>66</v>
      </c>
      <c r="P865" t="s">
        <v>2895</v>
      </c>
      <c r="Q865" t="s">
        <v>277</v>
      </c>
      <c r="R865">
        <v>0</v>
      </c>
      <c r="S865">
        <v>0</v>
      </c>
      <c r="T865">
        <v>0</v>
      </c>
      <c r="U865">
        <v>0</v>
      </c>
      <c r="V865">
        <v>0</v>
      </c>
    </row>
    <row r="866" spans="1:22" x14ac:dyDescent="0.2">
      <c r="A866" s="99" t="s">
        <v>2099</v>
      </c>
      <c r="B866" s="103" t="s">
        <v>434</v>
      </c>
      <c r="C866" s="104" t="s">
        <v>67</v>
      </c>
      <c r="D866" s="104" t="s">
        <v>2895</v>
      </c>
      <c r="E866" s="104" t="s">
        <v>278</v>
      </c>
      <c r="F866" s="105">
        <f>VLOOKUP(A866,'Original vs Adjsuted Budget'!$B$2:$H$1100,7,FALSE)</f>
        <v>0</v>
      </c>
      <c r="G866" s="105">
        <f t="shared" si="77"/>
        <v>0</v>
      </c>
      <c r="H866" s="105">
        <f>VLOOKUP($A866,'[14]2014 TB'!$A$1:$H$1482,5,FALSE)</f>
        <v>0</v>
      </c>
      <c r="I866" s="105">
        <f>VLOOKUP($A866,'[14]2014 TB'!$A$1:$H$1482,6,FALSE)</f>
        <v>0</v>
      </c>
      <c r="J866" s="106">
        <f t="shared" si="76"/>
        <v>0</v>
      </c>
      <c r="K866" s="107"/>
      <c r="M866" t="s">
        <v>2099</v>
      </c>
      <c r="N866" t="s">
        <v>434</v>
      </c>
      <c r="O866" t="s">
        <v>67</v>
      </c>
      <c r="P866" t="s">
        <v>2895</v>
      </c>
      <c r="Q866" t="s">
        <v>278</v>
      </c>
      <c r="R866">
        <v>0</v>
      </c>
      <c r="S866">
        <v>0</v>
      </c>
      <c r="T866">
        <v>0</v>
      </c>
      <c r="U866">
        <v>0</v>
      </c>
      <c r="V866">
        <v>0</v>
      </c>
    </row>
    <row r="867" spans="1:22" x14ac:dyDescent="0.2">
      <c r="A867" s="99" t="s">
        <v>868</v>
      </c>
      <c r="B867" s="103" t="s">
        <v>4</v>
      </c>
      <c r="C867" s="104" t="s">
        <v>68</v>
      </c>
      <c r="D867" s="104" t="s">
        <v>2895</v>
      </c>
      <c r="E867" s="104" t="s">
        <v>1571</v>
      </c>
      <c r="F867" s="105">
        <f>VLOOKUP(A867,'Original vs Adjsuted Budget'!$B$2:$H$1100,7,FALSE)</f>
        <v>1000</v>
      </c>
      <c r="G867" s="105">
        <f t="shared" si="77"/>
        <v>0</v>
      </c>
      <c r="H867" s="105">
        <f>VLOOKUP($A867,'[14]2014 TB'!$A$1:$H$1482,5,FALSE)</f>
        <v>500</v>
      </c>
      <c r="I867" s="105">
        <f>VLOOKUP($A867,'[14]2014 TB'!$A$1:$H$1482,6,FALSE)</f>
        <v>0</v>
      </c>
      <c r="J867" s="106">
        <f t="shared" si="76"/>
        <v>500</v>
      </c>
      <c r="K867" s="107"/>
      <c r="M867" t="s">
        <v>868</v>
      </c>
      <c r="N867" t="s">
        <v>4</v>
      </c>
      <c r="O867" t="s">
        <v>68</v>
      </c>
      <c r="P867" t="s">
        <v>2895</v>
      </c>
      <c r="Q867" t="s">
        <v>1571</v>
      </c>
      <c r="R867">
        <v>0</v>
      </c>
      <c r="S867">
        <v>0</v>
      </c>
      <c r="T867">
        <v>500</v>
      </c>
      <c r="U867">
        <v>0</v>
      </c>
      <c r="V867">
        <v>500</v>
      </c>
    </row>
    <row r="868" spans="1:22" x14ac:dyDescent="0.2">
      <c r="A868" s="99" t="s">
        <v>1131</v>
      </c>
      <c r="B868" s="103" t="s">
        <v>434</v>
      </c>
      <c r="C868" s="104" t="s">
        <v>69</v>
      </c>
      <c r="D868" s="104" t="s">
        <v>2895</v>
      </c>
      <c r="E868" s="104" t="s">
        <v>280</v>
      </c>
      <c r="F868" s="105">
        <f>VLOOKUP(A868,'Original vs Adjsuted Budget'!$B$2:$H$1100,7,FALSE)</f>
        <v>50000</v>
      </c>
      <c r="G868" s="105">
        <f t="shared" si="77"/>
        <v>50000</v>
      </c>
      <c r="H868" s="105">
        <f>VLOOKUP($A868,'[14]2014 TB'!$A$1:$H$1482,5,FALSE)</f>
        <v>199.52</v>
      </c>
      <c r="I868" s="105">
        <f>VLOOKUP($A868,'[14]2014 TB'!$A$1:$H$1482,6,FALSE)</f>
        <v>0</v>
      </c>
      <c r="J868" s="106">
        <f t="shared" si="76"/>
        <v>199.52</v>
      </c>
      <c r="K868" s="107"/>
      <c r="M868" t="s">
        <v>1131</v>
      </c>
      <c r="N868" t="s">
        <v>434</v>
      </c>
      <c r="O868" t="s">
        <v>69</v>
      </c>
      <c r="P868" t="s">
        <v>2895</v>
      </c>
      <c r="Q868" t="s">
        <v>280</v>
      </c>
      <c r="R868">
        <v>50000</v>
      </c>
      <c r="S868">
        <v>0</v>
      </c>
      <c r="T868">
        <v>199.52</v>
      </c>
      <c r="U868">
        <v>0</v>
      </c>
      <c r="V868">
        <v>199.52</v>
      </c>
    </row>
    <row r="869" spans="1:22" x14ac:dyDescent="0.2">
      <c r="A869" s="99" t="s">
        <v>871</v>
      </c>
      <c r="B869" s="103" t="s">
        <v>4</v>
      </c>
      <c r="C869" s="104" t="s">
        <v>79</v>
      </c>
      <c r="D869" s="104" t="s">
        <v>2895</v>
      </c>
      <c r="E869" s="104" t="s">
        <v>2903</v>
      </c>
      <c r="F869" s="105">
        <f>VLOOKUP(A869,'Original vs Adjsuted Budget'!$B$2:$H$1100,7,FALSE)</f>
        <v>378968.90666666662</v>
      </c>
      <c r="G869" s="105">
        <f t="shared" si="77"/>
        <v>458760</v>
      </c>
      <c r="H869" s="105">
        <f>VLOOKUP($A869,'[14]2014 TB'!$A$1:$H$1482,5,FALSE)</f>
        <v>142113.34</v>
      </c>
      <c r="I869" s="105">
        <f>VLOOKUP($A869,'[14]2014 TB'!$A$1:$H$1482,6,FALSE)</f>
        <v>0</v>
      </c>
      <c r="J869" s="106">
        <f t="shared" si="76"/>
        <v>142113.34</v>
      </c>
      <c r="K869" s="107"/>
      <c r="M869" t="s">
        <v>871</v>
      </c>
      <c r="N869" t="s">
        <v>4</v>
      </c>
      <c r="O869" t="s">
        <v>79</v>
      </c>
      <c r="P869" t="s">
        <v>2895</v>
      </c>
      <c r="Q869" t="s">
        <v>2903</v>
      </c>
      <c r="R869">
        <v>458760</v>
      </c>
      <c r="S869">
        <v>0</v>
      </c>
      <c r="T869">
        <v>142113.34</v>
      </c>
      <c r="U869">
        <v>0</v>
      </c>
      <c r="V869">
        <v>142113.34</v>
      </c>
    </row>
    <row r="870" spans="1:22" x14ac:dyDescent="0.2">
      <c r="A870" s="99" t="s">
        <v>1079</v>
      </c>
      <c r="B870" s="103" t="s">
        <v>432</v>
      </c>
      <c r="C870" s="104" t="s">
        <v>79</v>
      </c>
      <c r="D870" s="104" t="s">
        <v>472</v>
      </c>
      <c r="E870" s="104" t="s">
        <v>1657</v>
      </c>
      <c r="F870" s="105">
        <f>VLOOKUP(A870,'Original vs Adjsuted Budget'!$B$2:$H$1100,7,FALSE)</f>
        <v>87951.866666666669</v>
      </c>
      <c r="G870" s="105">
        <f t="shared" si="77"/>
        <v>4330</v>
      </c>
      <c r="H870" s="105">
        <f>VLOOKUP($A870,'[14]2014 TB'!$A$1:$H$1482,5,FALSE)</f>
        <v>37367.910000000003</v>
      </c>
      <c r="I870" s="105">
        <f>VLOOKUP($A870,'[14]2014 TB'!$A$1:$H$1482,6,FALSE)</f>
        <v>-4385.96</v>
      </c>
      <c r="J870" s="106">
        <f t="shared" si="76"/>
        <v>32981.950000000004</v>
      </c>
      <c r="K870" s="107"/>
      <c r="M870" t="s">
        <v>1079</v>
      </c>
      <c r="N870" t="s">
        <v>432</v>
      </c>
      <c r="O870" t="s">
        <v>79</v>
      </c>
      <c r="P870" t="s">
        <v>472</v>
      </c>
      <c r="Q870" t="s">
        <v>1657</v>
      </c>
      <c r="R870">
        <v>4330</v>
      </c>
      <c r="S870">
        <v>0</v>
      </c>
      <c r="T870">
        <v>37367.910000000003</v>
      </c>
      <c r="U870">
        <v>-4385.96</v>
      </c>
      <c r="V870">
        <v>32981.950000000004</v>
      </c>
    </row>
    <row r="871" spans="1:22" x14ac:dyDescent="0.2">
      <c r="A871" s="99" t="s">
        <v>874</v>
      </c>
      <c r="B871" s="103" t="s">
        <v>4</v>
      </c>
      <c r="C871" s="104" t="s">
        <v>84</v>
      </c>
      <c r="D871" s="104" t="s">
        <v>2895</v>
      </c>
      <c r="E871" s="104" t="s">
        <v>295</v>
      </c>
      <c r="F871" s="105">
        <f>VLOOKUP(A871,'Original vs Adjsuted Budget'!$B$2:$H$1100,7,FALSE)</f>
        <v>0</v>
      </c>
      <c r="G871" s="105">
        <f t="shared" si="77"/>
        <v>360000</v>
      </c>
      <c r="H871" s="105">
        <f>VLOOKUP($A871,'[14]2014 TB'!$A$1:$H$1482,5,FALSE)</f>
        <v>0</v>
      </c>
      <c r="I871" s="105">
        <f>VLOOKUP($A871,'[14]2014 TB'!$A$1:$H$1482,6,FALSE)</f>
        <v>0</v>
      </c>
      <c r="J871" s="106">
        <f t="shared" si="76"/>
        <v>0</v>
      </c>
      <c r="K871" s="107"/>
      <c r="M871" t="s">
        <v>874</v>
      </c>
      <c r="N871" t="s">
        <v>4</v>
      </c>
      <c r="O871" t="s">
        <v>84</v>
      </c>
      <c r="P871" t="s">
        <v>2895</v>
      </c>
      <c r="Q871" t="s">
        <v>295</v>
      </c>
      <c r="R871">
        <v>360000</v>
      </c>
      <c r="S871">
        <v>0</v>
      </c>
      <c r="T871">
        <v>0</v>
      </c>
      <c r="U871">
        <v>0</v>
      </c>
      <c r="V871">
        <v>0</v>
      </c>
    </row>
    <row r="872" spans="1:22" ht="15" thickBot="1" x14ac:dyDescent="0.25">
      <c r="A872" s="99"/>
      <c r="B872" s="154" t="s">
        <v>3205</v>
      </c>
      <c r="C872" s="155"/>
      <c r="D872" s="155"/>
      <c r="E872" s="155"/>
      <c r="F872" s="108">
        <f>SUM(F858:F871)</f>
        <v>1472270.7733333334</v>
      </c>
      <c r="G872" s="105">
        <f t="shared" si="77"/>
        <v>1927440</v>
      </c>
      <c r="H872" s="108">
        <f>SUM(H858:H871)</f>
        <v>229013.06</v>
      </c>
      <c r="I872" s="108">
        <f>SUM(I858:I871)</f>
        <v>-4385.96</v>
      </c>
      <c r="J872" s="108">
        <f>SUM(J858:J871)</f>
        <v>224627.1</v>
      </c>
      <c r="K872" s="107"/>
      <c r="N872" t="s">
        <v>3205</v>
      </c>
      <c r="R872">
        <v>1927440</v>
      </c>
      <c r="S872">
        <v>0</v>
      </c>
      <c r="T872">
        <v>229013.06</v>
      </c>
      <c r="U872">
        <v>-4385.96</v>
      </c>
      <c r="V872">
        <v>224627.1</v>
      </c>
    </row>
    <row r="873" spans="1:22" ht="15" thickTop="1" x14ac:dyDescent="0.2">
      <c r="A873" s="99"/>
      <c r="B873" s="103"/>
      <c r="C873" s="104"/>
      <c r="D873" s="104"/>
      <c r="E873" s="104"/>
      <c r="F873" s="105"/>
      <c r="G873" s="105">
        <f t="shared" si="77"/>
        <v>0</v>
      </c>
      <c r="H873" s="105"/>
      <c r="I873" s="105"/>
      <c r="J873" s="106"/>
      <c r="K873" s="107"/>
    </row>
    <row r="874" spans="1:22" x14ac:dyDescent="0.2">
      <c r="A874" s="99" t="s">
        <v>875</v>
      </c>
      <c r="B874" s="103" t="s">
        <v>4</v>
      </c>
      <c r="C874" s="104" t="s">
        <v>94</v>
      </c>
      <c r="D874" s="104" t="s">
        <v>2895</v>
      </c>
      <c r="E874" s="104" t="s">
        <v>305</v>
      </c>
      <c r="F874" s="105">
        <f>VLOOKUP(A874,'Original vs Adjsuted Budget'!$B$2:$H$1100,7,FALSE)</f>
        <v>422400</v>
      </c>
      <c r="G874" s="105">
        <f t="shared" si="77"/>
        <v>422400</v>
      </c>
      <c r="H874" s="105">
        <f>VLOOKUP($A874,'[14]2014 TB'!$A$1:$H$1482,5,FALSE)</f>
        <v>108000</v>
      </c>
      <c r="I874" s="105">
        <f>VLOOKUP($A874,'[14]2014 TB'!$A$1:$H$1482,6,FALSE)</f>
        <v>0</v>
      </c>
      <c r="J874" s="106">
        <f t="shared" ref="J874:J882" si="78">H874+I874</f>
        <v>108000</v>
      </c>
      <c r="K874" s="107"/>
      <c r="M874" t="s">
        <v>875</v>
      </c>
      <c r="N874" t="s">
        <v>4</v>
      </c>
      <c r="O874" t="s">
        <v>94</v>
      </c>
      <c r="P874" t="s">
        <v>2895</v>
      </c>
      <c r="Q874" t="s">
        <v>305</v>
      </c>
      <c r="R874">
        <v>422400</v>
      </c>
      <c r="S874">
        <v>0</v>
      </c>
      <c r="T874">
        <v>108000</v>
      </c>
      <c r="U874">
        <v>0</v>
      </c>
      <c r="V874">
        <v>108000</v>
      </c>
    </row>
    <row r="875" spans="1:22" x14ac:dyDescent="0.2">
      <c r="A875" s="99" t="s">
        <v>900</v>
      </c>
      <c r="B875" s="103" t="s">
        <v>215</v>
      </c>
      <c r="C875" s="104" t="s">
        <v>94</v>
      </c>
      <c r="D875" s="104" t="s">
        <v>2895</v>
      </c>
      <c r="E875" s="104" t="s">
        <v>305</v>
      </c>
      <c r="F875" s="105">
        <f>VLOOKUP(A875,'Original vs Adjsuted Budget'!$B$2:$H$1100,7,FALSE)</f>
        <v>4000</v>
      </c>
      <c r="G875" s="105">
        <f t="shared" si="77"/>
        <v>0</v>
      </c>
      <c r="H875" s="105">
        <f>VLOOKUP($A875,'[14]2014 TB'!$A$1:$H$1482,5,FALSE)</f>
        <v>4000</v>
      </c>
      <c r="I875" s="105">
        <f>VLOOKUP($A875,'[14]2014 TB'!$A$1:$H$1482,6,FALSE)</f>
        <v>0</v>
      </c>
      <c r="J875" s="106">
        <f t="shared" si="78"/>
        <v>4000</v>
      </c>
      <c r="K875" s="107"/>
      <c r="M875" t="s">
        <v>900</v>
      </c>
      <c r="N875" t="s">
        <v>215</v>
      </c>
      <c r="O875" t="s">
        <v>94</v>
      </c>
      <c r="P875" t="s">
        <v>2895</v>
      </c>
      <c r="Q875" t="s">
        <v>305</v>
      </c>
      <c r="R875">
        <v>0</v>
      </c>
      <c r="S875">
        <v>0</v>
      </c>
      <c r="T875">
        <v>4000</v>
      </c>
      <c r="U875">
        <v>0</v>
      </c>
      <c r="V875">
        <v>4000</v>
      </c>
    </row>
    <row r="876" spans="1:22" x14ac:dyDescent="0.2">
      <c r="A876" s="99" t="s">
        <v>942</v>
      </c>
      <c r="B876" s="103" t="s">
        <v>218</v>
      </c>
      <c r="C876" s="104" t="s">
        <v>94</v>
      </c>
      <c r="D876" s="104" t="s">
        <v>474</v>
      </c>
      <c r="E876" s="104" t="s">
        <v>1593</v>
      </c>
      <c r="F876" s="105">
        <f>VLOOKUP(A876,'Original vs Adjsuted Budget'!$B$2:$H$1100,7,FALSE)</f>
        <v>9196.8533333333326</v>
      </c>
      <c r="G876" s="105">
        <f t="shared" si="77"/>
        <v>4930</v>
      </c>
      <c r="H876" s="105">
        <f>VLOOKUP($A876,'[14]2014 TB'!$A$1:$H$1482,5,FALSE)</f>
        <v>3448.82</v>
      </c>
      <c r="I876" s="105">
        <f>VLOOKUP($A876,'[14]2014 TB'!$A$1:$H$1482,6,FALSE)</f>
        <v>0</v>
      </c>
      <c r="J876" s="106">
        <f t="shared" si="78"/>
        <v>3448.82</v>
      </c>
      <c r="K876" s="107"/>
      <c r="M876" t="s">
        <v>942</v>
      </c>
      <c r="N876" t="s">
        <v>218</v>
      </c>
      <c r="O876" t="s">
        <v>94</v>
      </c>
      <c r="P876" t="s">
        <v>474</v>
      </c>
      <c r="Q876" t="s">
        <v>1593</v>
      </c>
      <c r="R876">
        <v>4930</v>
      </c>
      <c r="S876">
        <v>0</v>
      </c>
      <c r="T876">
        <v>3448.82</v>
      </c>
      <c r="U876">
        <v>0</v>
      </c>
      <c r="V876">
        <v>3448.82</v>
      </c>
    </row>
    <row r="877" spans="1:22" x14ac:dyDescent="0.2">
      <c r="A877" s="99" t="s">
        <v>943</v>
      </c>
      <c r="B877" s="103" t="s">
        <v>218</v>
      </c>
      <c r="C877" s="104" t="s">
        <v>94</v>
      </c>
      <c r="D877" s="104" t="s">
        <v>476</v>
      </c>
      <c r="E877" s="104" t="s">
        <v>2938</v>
      </c>
      <c r="F877" s="105">
        <f>VLOOKUP(A877,'Original vs Adjsuted Budget'!$B$2:$H$1100,7,FALSE)</f>
        <v>0</v>
      </c>
      <c r="G877" s="105">
        <f t="shared" si="77"/>
        <v>304420</v>
      </c>
      <c r="H877" s="105">
        <f>VLOOKUP($A877,'[14]2014 TB'!$A$1:$H$1482,5,FALSE)</f>
        <v>0</v>
      </c>
      <c r="I877" s="105">
        <f>VLOOKUP($A877,'[14]2014 TB'!$A$1:$H$1482,6,FALSE)</f>
        <v>0</v>
      </c>
      <c r="J877" s="106">
        <f t="shared" si="78"/>
        <v>0</v>
      </c>
      <c r="K877" s="107"/>
      <c r="M877" t="s">
        <v>943</v>
      </c>
      <c r="N877" t="s">
        <v>218</v>
      </c>
      <c r="O877" t="s">
        <v>94</v>
      </c>
      <c r="P877" t="s">
        <v>476</v>
      </c>
      <c r="Q877" t="s">
        <v>2938</v>
      </c>
      <c r="R877">
        <v>304420</v>
      </c>
      <c r="S877">
        <v>0</v>
      </c>
      <c r="T877">
        <v>0</v>
      </c>
      <c r="U877">
        <v>0</v>
      </c>
      <c r="V877">
        <v>0</v>
      </c>
    </row>
    <row r="878" spans="1:22" x14ac:dyDescent="0.2">
      <c r="A878" s="99" t="s">
        <v>1085</v>
      </c>
      <c r="B878" s="103" t="s">
        <v>432</v>
      </c>
      <c r="C878" s="104" t="s">
        <v>94</v>
      </c>
      <c r="D878" s="104" t="s">
        <v>466</v>
      </c>
      <c r="E878" s="104" t="s">
        <v>1660</v>
      </c>
      <c r="F878" s="105">
        <f>VLOOKUP(A878,'Original vs Adjsuted Budget'!$B$2:$H$1100,7,FALSE)</f>
        <v>4000</v>
      </c>
      <c r="G878" s="105">
        <f t="shared" si="77"/>
        <v>4550</v>
      </c>
      <c r="H878" s="105">
        <f>VLOOKUP($A878,'[14]2014 TB'!$A$1:$H$1482,5,FALSE)</f>
        <v>1500</v>
      </c>
      <c r="I878" s="105">
        <f>VLOOKUP($A878,'[14]2014 TB'!$A$1:$H$1482,6,FALSE)</f>
        <v>0</v>
      </c>
      <c r="J878" s="106">
        <f t="shared" si="78"/>
        <v>1500</v>
      </c>
      <c r="K878" s="107"/>
      <c r="M878" t="s">
        <v>1085</v>
      </c>
      <c r="N878" t="s">
        <v>432</v>
      </c>
      <c r="O878" t="s">
        <v>94</v>
      </c>
      <c r="P878" t="s">
        <v>466</v>
      </c>
      <c r="Q878" t="s">
        <v>1660</v>
      </c>
      <c r="R878">
        <v>4550</v>
      </c>
      <c r="S878">
        <v>0</v>
      </c>
      <c r="T878">
        <v>1500</v>
      </c>
      <c r="U878">
        <v>0</v>
      </c>
      <c r="V878">
        <v>1500</v>
      </c>
    </row>
    <row r="879" spans="1:22" x14ac:dyDescent="0.2">
      <c r="A879" s="99" t="s">
        <v>1086</v>
      </c>
      <c r="B879" s="103" t="s">
        <v>432</v>
      </c>
      <c r="C879" s="104" t="s">
        <v>94</v>
      </c>
      <c r="D879" s="104" t="s">
        <v>468</v>
      </c>
      <c r="E879" s="104" t="s">
        <v>1661</v>
      </c>
      <c r="F879" s="105">
        <f>VLOOKUP(A879,'Original vs Adjsuted Budget'!$B$2:$H$1100,7,FALSE)</f>
        <v>0</v>
      </c>
      <c r="G879" s="105">
        <f t="shared" si="77"/>
        <v>1380</v>
      </c>
      <c r="H879" s="105">
        <f>VLOOKUP($A879,'[14]2014 TB'!$A$1:$H$1482,5,FALSE)</f>
        <v>0</v>
      </c>
      <c r="I879" s="105">
        <f>VLOOKUP($A879,'[14]2014 TB'!$A$1:$H$1482,6,FALSE)</f>
        <v>0</v>
      </c>
      <c r="J879" s="106">
        <f t="shared" si="78"/>
        <v>0</v>
      </c>
      <c r="K879" s="107"/>
      <c r="M879" t="s">
        <v>1086</v>
      </c>
      <c r="N879" t="s">
        <v>432</v>
      </c>
      <c r="O879" t="s">
        <v>94</v>
      </c>
      <c r="P879" t="s">
        <v>468</v>
      </c>
      <c r="Q879" t="s">
        <v>1661</v>
      </c>
      <c r="R879">
        <v>1380</v>
      </c>
      <c r="S879">
        <v>0</v>
      </c>
      <c r="T879">
        <v>0</v>
      </c>
      <c r="U879">
        <v>0</v>
      </c>
      <c r="V879">
        <v>0</v>
      </c>
    </row>
    <row r="880" spans="1:22" x14ac:dyDescent="0.2">
      <c r="A880" s="99" t="s">
        <v>2066</v>
      </c>
      <c r="B880" s="103" t="s">
        <v>432</v>
      </c>
      <c r="C880" s="104" t="s">
        <v>94</v>
      </c>
      <c r="D880" s="104" t="s">
        <v>470</v>
      </c>
      <c r="E880" s="104" t="s">
        <v>2067</v>
      </c>
      <c r="F880" s="105">
        <f>VLOOKUP(A880,'Original vs Adjsuted Budget'!$B$2:$H$1100,7,FALSE)</f>
        <v>0</v>
      </c>
      <c r="G880" s="105">
        <f t="shared" si="77"/>
        <v>0</v>
      </c>
      <c r="H880" s="105">
        <f>VLOOKUP($A880,'[14]2014 TB'!$A$1:$H$1482,5,FALSE)</f>
        <v>0</v>
      </c>
      <c r="I880" s="105">
        <f>VLOOKUP($A880,'[14]2014 TB'!$A$1:$H$1482,6,FALSE)</f>
        <v>0</v>
      </c>
      <c r="J880" s="106">
        <f t="shared" si="78"/>
        <v>0</v>
      </c>
      <c r="K880" s="107"/>
      <c r="M880" t="s">
        <v>2066</v>
      </c>
      <c r="N880" t="s">
        <v>432</v>
      </c>
      <c r="O880" t="s">
        <v>94</v>
      </c>
      <c r="P880" t="s">
        <v>470</v>
      </c>
      <c r="Q880" t="s">
        <v>2067</v>
      </c>
      <c r="R880">
        <v>0</v>
      </c>
      <c r="S880">
        <v>0</v>
      </c>
      <c r="T880">
        <v>0</v>
      </c>
      <c r="U880">
        <v>0</v>
      </c>
      <c r="V880">
        <v>0</v>
      </c>
    </row>
    <row r="881" spans="1:22" x14ac:dyDescent="0.2">
      <c r="A881" s="99" t="s">
        <v>2217</v>
      </c>
      <c r="B881" s="103" t="s">
        <v>442</v>
      </c>
      <c r="C881" s="104" t="s">
        <v>94</v>
      </c>
      <c r="D881" s="104" t="s">
        <v>480</v>
      </c>
      <c r="E881" s="104" t="s">
        <v>2218</v>
      </c>
      <c r="F881" s="105">
        <f>VLOOKUP(A881,'Original vs Adjsuted Budget'!$B$2:$H$1100,7,FALSE)</f>
        <v>0</v>
      </c>
      <c r="G881" s="105">
        <f t="shared" si="77"/>
        <v>0</v>
      </c>
      <c r="H881" s="105">
        <f>VLOOKUP($A881,'[14]2014 TB'!$A$1:$H$1482,5,FALSE)</f>
        <v>0</v>
      </c>
      <c r="I881" s="105">
        <f>VLOOKUP($A881,'[14]2014 TB'!$A$1:$H$1482,6,FALSE)</f>
        <v>0</v>
      </c>
      <c r="J881" s="106">
        <f t="shared" si="78"/>
        <v>0</v>
      </c>
      <c r="K881" s="107"/>
      <c r="M881" t="s">
        <v>2217</v>
      </c>
      <c r="N881" t="s">
        <v>442</v>
      </c>
      <c r="O881" t="s">
        <v>94</v>
      </c>
      <c r="P881" t="s">
        <v>480</v>
      </c>
      <c r="Q881" t="s">
        <v>2218</v>
      </c>
      <c r="R881">
        <v>0</v>
      </c>
      <c r="S881">
        <v>0</v>
      </c>
      <c r="T881">
        <v>0</v>
      </c>
      <c r="U881">
        <v>0</v>
      </c>
      <c r="V881">
        <v>0</v>
      </c>
    </row>
    <row r="882" spans="1:22" x14ac:dyDescent="0.2">
      <c r="A882" s="99" t="s">
        <v>2240</v>
      </c>
      <c r="B882" s="103" t="s">
        <v>446</v>
      </c>
      <c r="C882" s="104" t="s">
        <v>94</v>
      </c>
      <c r="D882" s="104" t="s">
        <v>2895</v>
      </c>
      <c r="E882" s="104" t="s">
        <v>305</v>
      </c>
      <c r="F882" s="105">
        <f>VLOOKUP(A882,'Original vs Adjsuted Budget'!$B$2:$H$1100,7,FALSE)</f>
        <v>0</v>
      </c>
      <c r="G882" s="105">
        <f t="shared" si="77"/>
        <v>0</v>
      </c>
      <c r="H882" s="105">
        <f>VLOOKUP($A882,'[14]2014 TB'!$A$1:$H$1482,5,FALSE)</f>
        <v>0</v>
      </c>
      <c r="I882" s="105">
        <f>VLOOKUP($A882,'[14]2014 TB'!$A$1:$H$1482,6,FALSE)</f>
        <v>0</v>
      </c>
      <c r="J882" s="106">
        <f t="shared" si="78"/>
        <v>0</v>
      </c>
      <c r="K882" s="107"/>
      <c r="M882" t="s">
        <v>2240</v>
      </c>
      <c r="N882" t="s">
        <v>446</v>
      </c>
      <c r="O882" t="s">
        <v>94</v>
      </c>
      <c r="P882" t="s">
        <v>2895</v>
      </c>
      <c r="Q882" t="s">
        <v>305</v>
      </c>
      <c r="R882">
        <v>0</v>
      </c>
      <c r="S882">
        <v>0</v>
      </c>
      <c r="T882">
        <v>0</v>
      </c>
      <c r="U882">
        <v>0</v>
      </c>
      <c r="V882">
        <v>0</v>
      </c>
    </row>
    <row r="883" spans="1:22" ht="15" thickBot="1" x14ac:dyDescent="0.25">
      <c r="A883" s="99"/>
      <c r="B883" s="154" t="s">
        <v>3206</v>
      </c>
      <c r="C883" s="155"/>
      <c r="D883" s="155"/>
      <c r="E883" s="155"/>
      <c r="F883" s="108">
        <f>SUM(F874:F882)</f>
        <v>439596.85333333333</v>
      </c>
      <c r="G883" s="105">
        <f t="shared" si="77"/>
        <v>737680</v>
      </c>
      <c r="H883" s="108">
        <f>SUM(H874:H882)</f>
        <v>116948.82</v>
      </c>
      <c r="I883" s="108">
        <f>SUM(I874:I882)</f>
        <v>0</v>
      </c>
      <c r="J883" s="108">
        <f>SUM(J874:J882)</f>
        <v>116948.82</v>
      </c>
      <c r="K883" s="107"/>
      <c r="N883" t="s">
        <v>3206</v>
      </c>
      <c r="R883">
        <v>737680</v>
      </c>
      <c r="S883">
        <v>0</v>
      </c>
      <c r="T883">
        <v>116948.82</v>
      </c>
      <c r="U883">
        <v>0</v>
      </c>
      <c r="V883">
        <v>116948.82</v>
      </c>
    </row>
    <row r="884" spans="1:22" ht="15" thickTop="1" x14ac:dyDescent="0.2">
      <c r="A884" s="99"/>
      <c r="B884" s="103"/>
      <c r="C884" s="104"/>
      <c r="D884" s="104"/>
      <c r="E884" s="104"/>
      <c r="F884" s="105"/>
      <c r="G884" s="105">
        <f t="shared" si="77"/>
        <v>0</v>
      </c>
      <c r="H884" s="105"/>
      <c r="I884" s="105"/>
      <c r="J884" s="106"/>
      <c r="K884" s="107"/>
    </row>
    <row r="885" spans="1:22" x14ac:dyDescent="0.2">
      <c r="A885" s="99" t="s">
        <v>880</v>
      </c>
      <c r="B885" s="103" t="s">
        <v>4</v>
      </c>
      <c r="C885" s="104" t="s">
        <v>104</v>
      </c>
      <c r="D885" s="104" t="s">
        <v>2895</v>
      </c>
      <c r="E885" s="104" t="s">
        <v>315</v>
      </c>
      <c r="F885" s="105">
        <f>VLOOKUP(A885,'Original vs Adjsuted Budget'!$B$2:$H$1100,7,FALSE)</f>
        <v>60000</v>
      </c>
      <c r="G885" s="105">
        <f t="shared" si="77"/>
        <v>9050</v>
      </c>
      <c r="H885" s="105">
        <f>VLOOKUP($A885,'[14]2014 TB'!$A$1:$H$1482,5,FALSE)</f>
        <v>41609.910000000003</v>
      </c>
      <c r="I885" s="105">
        <f>VLOOKUP($A885,'[14]2014 TB'!$A$1:$H$1482,6,FALSE)</f>
        <v>0</v>
      </c>
      <c r="J885" s="106">
        <f t="shared" ref="J885:J900" si="79">H885+I885</f>
        <v>41609.910000000003</v>
      </c>
      <c r="K885" s="107"/>
      <c r="M885" t="s">
        <v>880</v>
      </c>
      <c r="N885" t="s">
        <v>4</v>
      </c>
      <c r="O885" t="s">
        <v>104</v>
      </c>
      <c r="P885" t="s">
        <v>2895</v>
      </c>
      <c r="Q885" t="s">
        <v>315</v>
      </c>
      <c r="R885">
        <v>9050</v>
      </c>
      <c r="S885">
        <v>0</v>
      </c>
      <c r="T885">
        <v>41609.910000000003</v>
      </c>
      <c r="U885">
        <v>0</v>
      </c>
      <c r="V885">
        <v>41609.910000000003</v>
      </c>
    </row>
    <row r="886" spans="1:22" x14ac:dyDescent="0.2">
      <c r="A886" s="99" t="s">
        <v>949</v>
      </c>
      <c r="B886" s="103" t="s">
        <v>218</v>
      </c>
      <c r="C886" s="104" t="s">
        <v>104</v>
      </c>
      <c r="D886" s="104" t="s">
        <v>476</v>
      </c>
      <c r="E886" s="104" t="s">
        <v>2942</v>
      </c>
      <c r="F886" s="105">
        <f>VLOOKUP(A886,'Original vs Adjsuted Budget'!$B$2:$H$1100,7,FALSE)</f>
        <v>1000000</v>
      </c>
      <c r="G886" s="105">
        <f t="shared" si="77"/>
        <v>568960</v>
      </c>
      <c r="H886" s="105">
        <f>VLOOKUP($A886,'[14]2014 TB'!$A$1:$H$1482,5,FALSE)</f>
        <v>859048.78</v>
      </c>
      <c r="I886" s="105">
        <f>VLOOKUP($A886,'[14]2014 TB'!$A$1:$H$1482,6,FALSE)</f>
        <v>-53932.5</v>
      </c>
      <c r="J886" s="106">
        <f t="shared" si="79"/>
        <v>805116.28</v>
      </c>
      <c r="K886" s="107"/>
      <c r="M886" t="s">
        <v>949</v>
      </c>
      <c r="N886" t="s">
        <v>218</v>
      </c>
      <c r="O886" t="s">
        <v>104</v>
      </c>
      <c r="P886" t="s">
        <v>476</v>
      </c>
      <c r="Q886" t="s">
        <v>2942</v>
      </c>
      <c r="R886">
        <v>568960</v>
      </c>
      <c r="S886">
        <v>0</v>
      </c>
      <c r="T886">
        <v>859048.78</v>
      </c>
      <c r="U886">
        <v>-53932.5</v>
      </c>
      <c r="V886">
        <v>805116.28</v>
      </c>
    </row>
    <row r="887" spans="1:22" x14ac:dyDescent="0.2">
      <c r="A887" s="99" t="s">
        <v>1919</v>
      </c>
      <c r="B887" s="103" t="s">
        <v>218</v>
      </c>
      <c r="C887" s="104" t="s">
        <v>104</v>
      </c>
      <c r="D887" s="104" t="s">
        <v>478</v>
      </c>
      <c r="E887" s="104" t="s">
        <v>1920</v>
      </c>
      <c r="F887" s="105">
        <f>VLOOKUP(A887,'Original vs Adjsuted Budget'!$B$2:$H$1100,7,FALSE)</f>
        <v>0</v>
      </c>
      <c r="G887" s="105">
        <f t="shared" si="77"/>
        <v>0</v>
      </c>
      <c r="H887" s="105">
        <f>VLOOKUP($A887,'[14]2014 TB'!$A$1:$H$1482,5,FALSE)</f>
        <v>0</v>
      </c>
      <c r="I887" s="105">
        <f>VLOOKUP($A887,'[14]2014 TB'!$A$1:$H$1482,6,FALSE)</f>
        <v>0</v>
      </c>
      <c r="J887" s="106">
        <f t="shared" si="79"/>
        <v>0</v>
      </c>
      <c r="K887" s="107"/>
      <c r="M887" t="s">
        <v>1919</v>
      </c>
      <c r="N887" t="s">
        <v>218</v>
      </c>
      <c r="O887" t="s">
        <v>104</v>
      </c>
      <c r="P887" t="s">
        <v>478</v>
      </c>
      <c r="Q887" t="s">
        <v>1920</v>
      </c>
      <c r="R887">
        <v>0</v>
      </c>
      <c r="S887">
        <v>0</v>
      </c>
      <c r="T887">
        <v>0</v>
      </c>
      <c r="U887">
        <v>0</v>
      </c>
      <c r="V887">
        <v>0</v>
      </c>
    </row>
    <row r="888" spans="1:22" x14ac:dyDescent="0.2">
      <c r="A888" s="99" t="s">
        <v>995</v>
      </c>
      <c r="B888" s="103" t="s">
        <v>426</v>
      </c>
      <c r="C888" s="104" t="s">
        <v>104</v>
      </c>
      <c r="D888" s="104" t="s">
        <v>2895</v>
      </c>
      <c r="E888" s="104" t="s">
        <v>315</v>
      </c>
      <c r="F888" s="105">
        <f>VLOOKUP(A888,'Original vs Adjsuted Budget'!$B$2:$H$1100,7,FALSE)</f>
        <v>25000</v>
      </c>
      <c r="G888" s="105">
        <f t="shared" si="77"/>
        <v>130</v>
      </c>
      <c r="H888" s="105">
        <f>VLOOKUP($A888,'[14]2014 TB'!$A$1:$H$1482,5,FALSE)</f>
        <v>17491.87</v>
      </c>
      <c r="I888" s="105">
        <f>VLOOKUP($A888,'[14]2014 TB'!$A$1:$H$1482,6,FALSE)</f>
        <v>0</v>
      </c>
      <c r="J888" s="106">
        <f t="shared" si="79"/>
        <v>17491.87</v>
      </c>
      <c r="K888" s="107"/>
      <c r="M888" t="s">
        <v>995</v>
      </c>
      <c r="N888" t="s">
        <v>426</v>
      </c>
      <c r="O888" t="s">
        <v>104</v>
      </c>
      <c r="P888" t="s">
        <v>2895</v>
      </c>
      <c r="Q888" t="s">
        <v>315</v>
      </c>
      <c r="R888">
        <v>130</v>
      </c>
      <c r="S888">
        <v>0</v>
      </c>
      <c r="T888">
        <v>17491.87</v>
      </c>
      <c r="U888">
        <v>0</v>
      </c>
      <c r="V888">
        <v>17491.87</v>
      </c>
    </row>
    <row r="889" spans="1:22" x14ac:dyDescent="0.2">
      <c r="A889" s="99" t="s">
        <v>1019</v>
      </c>
      <c r="B889" s="103" t="s">
        <v>428</v>
      </c>
      <c r="C889" s="104" t="s">
        <v>104</v>
      </c>
      <c r="D889" s="104" t="s">
        <v>2895</v>
      </c>
      <c r="E889" s="104" t="s">
        <v>315</v>
      </c>
      <c r="F889" s="105">
        <f>VLOOKUP(A889,'Original vs Adjsuted Budget'!$B$2:$H$1100,7,FALSE)</f>
        <v>0</v>
      </c>
      <c r="G889" s="105">
        <f t="shared" si="77"/>
        <v>340</v>
      </c>
      <c r="H889" s="105">
        <f>VLOOKUP($A889,'[14]2014 TB'!$A$1:$H$1482,5,FALSE)</f>
        <v>0</v>
      </c>
      <c r="I889" s="105">
        <f>VLOOKUP($A889,'[14]2014 TB'!$A$1:$H$1482,6,FALSE)</f>
        <v>0</v>
      </c>
      <c r="J889" s="106">
        <f t="shared" si="79"/>
        <v>0</v>
      </c>
      <c r="K889" s="107"/>
      <c r="M889" t="s">
        <v>1019</v>
      </c>
      <c r="N889" t="s">
        <v>428</v>
      </c>
      <c r="O889" t="s">
        <v>104</v>
      </c>
      <c r="P889" t="s">
        <v>2895</v>
      </c>
      <c r="Q889" t="s">
        <v>315</v>
      </c>
      <c r="R889">
        <v>340</v>
      </c>
      <c r="S889">
        <v>0</v>
      </c>
      <c r="T889">
        <v>0</v>
      </c>
      <c r="U889">
        <v>0</v>
      </c>
      <c r="V889">
        <v>0</v>
      </c>
    </row>
    <row r="890" spans="1:22" x14ac:dyDescent="0.2">
      <c r="A890" s="99" t="s">
        <v>1098</v>
      </c>
      <c r="B890" s="103" t="s">
        <v>432</v>
      </c>
      <c r="C890" s="104" t="s">
        <v>104</v>
      </c>
      <c r="D890" s="104" t="s">
        <v>470</v>
      </c>
      <c r="E890" s="104" t="s">
        <v>1668</v>
      </c>
      <c r="F890" s="105">
        <f>VLOOKUP(A890,'Original vs Adjsuted Budget'!$B$2:$H$1100,7,FALSE)</f>
        <v>650000</v>
      </c>
      <c r="G890" s="105">
        <f t="shared" si="77"/>
        <v>0</v>
      </c>
      <c r="H890" s="105">
        <f>VLOOKUP($A890,'[14]2014 TB'!$A$1:$H$1482,5,FALSE)</f>
        <v>421733.71</v>
      </c>
      <c r="I890" s="105">
        <f>VLOOKUP($A890,'[14]2014 TB'!$A$1:$H$1482,6,FALSE)</f>
        <v>0</v>
      </c>
      <c r="J890" s="106">
        <f t="shared" si="79"/>
        <v>421733.71</v>
      </c>
      <c r="K890" s="107"/>
      <c r="M890" t="s">
        <v>1098</v>
      </c>
      <c r="N890" t="s">
        <v>432</v>
      </c>
      <c r="O890" t="s">
        <v>104</v>
      </c>
      <c r="P890" t="s">
        <v>470</v>
      </c>
      <c r="Q890" t="s">
        <v>1668</v>
      </c>
      <c r="R890">
        <v>0</v>
      </c>
      <c r="S890">
        <v>0</v>
      </c>
      <c r="T890">
        <v>421733.71</v>
      </c>
      <c r="U890">
        <v>0</v>
      </c>
      <c r="V890">
        <v>421733.71</v>
      </c>
    </row>
    <row r="891" spans="1:22" x14ac:dyDescent="0.2">
      <c r="A891" s="99" t="s">
        <v>1099</v>
      </c>
      <c r="B891" s="103" t="s">
        <v>432</v>
      </c>
      <c r="C891" s="104" t="s">
        <v>104</v>
      </c>
      <c r="D891" s="104" t="s">
        <v>472</v>
      </c>
      <c r="E891" s="104" t="s">
        <v>1669</v>
      </c>
      <c r="F891" s="105">
        <f>VLOOKUP(A891,'Original vs Adjsuted Budget'!$B$2:$H$1100,7,FALSE)</f>
        <v>250000</v>
      </c>
      <c r="G891" s="105">
        <f t="shared" si="77"/>
        <v>281880</v>
      </c>
      <c r="H891" s="105">
        <f>VLOOKUP($A891,'[14]2014 TB'!$A$1:$H$1482,5,FALSE)</f>
        <v>175677.42</v>
      </c>
      <c r="I891" s="105">
        <f>VLOOKUP($A891,'[14]2014 TB'!$A$1:$H$1482,6,FALSE)</f>
        <v>0</v>
      </c>
      <c r="J891" s="106">
        <f t="shared" si="79"/>
        <v>175677.42</v>
      </c>
      <c r="K891" s="107"/>
      <c r="M891" t="s">
        <v>1099</v>
      </c>
      <c r="N891" t="s">
        <v>432</v>
      </c>
      <c r="O891" t="s">
        <v>104</v>
      </c>
      <c r="P891" t="s">
        <v>472</v>
      </c>
      <c r="Q891" t="s">
        <v>1669</v>
      </c>
      <c r="R891">
        <v>281880</v>
      </c>
      <c r="S891">
        <v>0</v>
      </c>
      <c r="T891">
        <v>175677.42</v>
      </c>
      <c r="U891">
        <v>0</v>
      </c>
      <c r="V891">
        <v>175677.42</v>
      </c>
    </row>
    <row r="892" spans="1:22" x14ac:dyDescent="0.2">
      <c r="A892" s="99" t="s">
        <v>1133</v>
      </c>
      <c r="B892" s="103" t="s">
        <v>434</v>
      </c>
      <c r="C892" s="104" t="s">
        <v>104</v>
      </c>
      <c r="D892" s="104" t="s">
        <v>2895</v>
      </c>
      <c r="E892" s="104" t="s">
        <v>315</v>
      </c>
      <c r="F892" s="105">
        <f>VLOOKUP(A892,'Original vs Adjsuted Budget'!$B$2:$H$1100,7,FALSE)</f>
        <v>2439.9899999999998</v>
      </c>
      <c r="G892" s="105">
        <f t="shared" si="77"/>
        <v>138950</v>
      </c>
      <c r="H892" s="105">
        <f>VLOOKUP($A892,'[14]2014 TB'!$A$1:$H$1482,5,FALSE)</f>
        <v>1355.55</v>
      </c>
      <c r="I892" s="105">
        <f>VLOOKUP($A892,'[14]2014 TB'!$A$1:$H$1482,6,FALSE)</f>
        <v>0</v>
      </c>
      <c r="J892" s="106">
        <f t="shared" si="79"/>
        <v>1355.55</v>
      </c>
      <c r="K892" s="107"/>
      <c r="M892" t="s">
        <v>1133</v>
      </c>
      <c r="N892" t="s">
        <v>434</v>
      </c>
      <c r="O892" t="s">
        <v>104</v>
      </c>
      <c r="P892" t="s">
        <v>2895</v>
      </c>
      <c r="Q892" t="s">
        <v>315</v>
      </c>
      <c r="R892">
        <v>138950</v>
      </c>
      <c r="S892">
        <v>0</v>
      </c>
      <c r="T892">
        <v>1355.55</v>
      </c>
      <c r="U892">
        <v>0</v>
      </c>
      <c r="V892">
        <v>1355.55</v>
      </c>
    </row>
    <row r="893" spans="1:22" x14ac:dyDescent="0.2">
      <c r="A893" s="99" t="s">
        <v>1146</v>
      </c>
      <c r="B893" s="103" t="s">
        <v>436</v>
      </c>
      <c r="C893" s="104" t="s">
        <v>104</v>
      </c>
      <c r="D893" s="104" t="s">
        <v>2895</v>
      </c>
      <c r="E893" s="104" t="s">
        <v>315</v>
      </c>
      <c r="F893" s="105">
        <f>VLOOKUP(A893,'Original vs Adjsuted Budget'!$B$2:$H$1100,7,FALSE)</f>
        <v>2370.1860000000001</v>
      </c>
      <c r="G893" s="105">
        <f t="shared" si="77"/>
        <v>1940</v>
      </c>
      <c r="H893" s="105">
        <f>VLOOKUP($A893,'[14]2014 TB'!$A$1:$H$1482,5,FALSE)</f>
        <v>1316.77</v>
      </c>
      <c r="I893" s="105">
        <f>VLOOKUP($A893,'[14]2014 TB'!$A$1:$H$1482,6,FALSE)</f>
        <v>0</v>
      </c>
      <c r="J893" s="106">
        <f t="shared" si="79"/>
        <v>1316.77</v>
      </c>
      <c r="K893" s="107"/>
      <c r="M893" t="s">
        <v>1146</v>
      </c>
      <c r="N893" t="s">
        <v>436</v>
      </c>
      <c r="O893" t="s">
        <v>104</v>
      </c>
      <c r="P893" t="s">
        <v>2895</v>
      </c>
      <c r="Q893" t="s">
        <v>315</v>
      </c>
      <c r="R893">
        <v>1940</v>
      </c>
      <c r="S893">
        <v>0</v>
      </c>
      <c r="T893">
        <v>1316.77</v>
      </c>
      <c r="U893">
        <v>0</v>
      </c>
      <c r="V893">
        <v>1316.77</v>
      </c>
    </row>
    <row r="894" spans="1:22" x14ac:dyDescent="0.2">
      <c r="A894" s="99" t="s">
        <v>1197</v>
      </c>
      <c r="B894" s="103" t="s">
        <v>442</v>
      </c>
      <c r="C894" s="104" t="s">
        <v>104</v>
      </c>
      <c r="D894" s="104" t="s">
        <v>482</v>
      </c>
      <c r="E894" s="104" t="s">
        <v>2992</v>
      </c>
      <c r="F894" s="105">
        <f>VLOOKUP(A894,'Original vs Adjsuted Budget'!$B$2:$H$1100,7,FALSE)</f>
        <v>120000</v>
      </c>
      <c r="G894" s="105">
        <f t="shared" si="77"/>
        <v>20270</v>
      </c>
      <c r="H894" s="105">
        <f>VLOOKUP($A894,'[14]2014 TB'!$A$1:$H$1482,5,FALSE)</f>
        <v>70881.08</v>
      </c>
      <c r="I894" s="105">
        <f>VLOOKUP($A894,'[14]2014 TB'!$A$1:$H$1482,6,FALSE)</f>
        <v>0</v>
      </c>
      <c r="J894" s="106">
        <f t="shared" si="79"/>
        <v>70881.08</v>
      </c>
      <c r="K894" s="107"/>
      <c r="M894" t="s">
        <v>1197</v>
      </c>
      <c r="N894" t="s">
        <v>442</v>
      </c>
      <c r="O894" t="s">
        <v>104</v>
      </c>
      <c r="P894" t="s">
        <v>482</v>
      </c>
      <c r="Q894" t="s">
        <v>2992</v>
      </c>
      <c r="R894">
        <v>20270</v>
      </c>
      <c r="S894">
        <v>0</v>
      </c>
      <c r="T894">
        <v>70881.08</v>
      </c>
      <c r="U894">
        <v>0</v>
      </c>
      <c r="V894">
        <v>70881.08</v>
      </c>
    </row>
    <row r="895" spans="1:22" x14ac:dyDescent="0.2">
      <c r="A895" s="99" t="s">
        <v>2231</v>
      </c>
      <c r="B895" s="103" t="s">
        <v>444</v>
      </c>
      <c r="C895" s="104" t="s">
        <v>104</v>
      </c>
      <c r="D895" s="104" t="s">
        <v>2895</v>
      </c>
      <c r="E895" s="104" t="s">
        <v>315</v>
      </c>
      <c r="F895" s="105">
        <f>VLOOKUP(A895,'Original vs Adjsuted Budget'!$B$2:$H$1100,7,FALSE)</f>
        <v>0</v>
      </c>
      <c r="G895" s="105">
        <f t="shared" si="77"/>
        <v>0</v>
      </c>
      <c r="H895" s="105">
        <f>VLOOKUP($A895,'[14]2014 TB'!$A$1:$H$1482,5,FALSE)</f>
        <v>0</v>
      </c>
      <c r="I895" s="105">
        <f>VLOOKUP($A895,'[14]2014 TB'!$A$1:$H$1482,6,FALSE)</f>
        <v>0</v>
      </c>
      <c r="J895" s="106">
        <f t="shared" si="79"/>
        <v>0</v>
      </c>
      <c r="K895" s="107"/>
      <c r="M895" t="s">
        <v>2231</v>
      </c>
      <c r="N895" t="s">
        <v>444</v>
      </c>
      <c r="O895" t="s">
        <v>104</v>
      </c>
      <c r="P895" t="s">
        <v>2895</v>
      </c>
      <c r="Q895" t="s">
        <v>315</v>
      </c>
      <c r="R895">
        <v>0</v>
      </c>
      <c r="S895">
        <v>0</v>
      </c>
      <c r="T895">
        <v>0</v>
      </c>
      <c r="U895">
        <v>0</v>
      </c>
      <c r="V895">
        <v>0</v>
      </c>
    </row>
    <row r="896" spans="1:22" x14ac:dyDescent="0.2">
      <c r="A896" s="99" t="s">
        <v>2245</v>
      </c>
      <c r="B896" s="103" t="s">
        <v>446</v>
      </c>
      <c r="C896" s="104" t="s">
        <v>104</v>
      </c>
      <c r="D896" s="104" t="s">
        <v>2895</v>
      </c>
      <c r="E896" s="104" t="s">
        <v>315</v>
      </c>
      <c r="F896" s="105">
        <f>VLOOKUP(A896,'Original vs Adjsuted Budget'!$B$2:$H$1100,7,FALSE)</f>
        <v>0</v>
      </c>
      <c r="G896" s="105">
        <f t="shared" si="77"/>
        <v>0</v>
      </c>
      <c r="H896" s="105">
        <f>VLOOKUP($A896,'[14]2014 TB'!$A$1:$H$1482,5,FALSE)</f>
        <v>0</v>
      </c>
      <c r="I896" s="105">
        <f>VLOOKUP($A896,'[14]2014 TB'!$A$1:$H$1482,6,FALSE)</f>
        <v>0</v>
      </c>
      <c r="J896" s="106">
        <f t="shared" si="79"/>
        <v>0</v>
      </c>
      <c r="K896" s="107"/>
      <c r="M896" t="s">
        <v>2245</v>
      </c>
      <c r="N896" t="s">
        <v>446</v>
      </c>
      <c r="O896" t="s">
        <v>104</v>
      </c>
      <c r="P896" t="s">
        <v>2895</v>
      </c>
      <c r="Q896" t="s">
        <v>315</v>
      </c>
      <c r="R896">
        <v>0</v>
      </c>
      <c r="S896">
        <v>0</v>
      </c>
      <c r="T896">
        <v>0</v>
      </c>
      <c r="U896">
        <v>0</v>
      </c>
      <c r="V896">
        <v>0</v>
      </c>
    </row>
    <row r="897" spans="1:22" x14ac:dyDescent="0.2">
      <c r="A897" s="99" t="s">
        <v>1329</v>
      </c>
      <c r="B897" s="103" t="s">
        <v>8</v>
      </c>
      <c r="C897" s="104" t="s">
        <v>104</v>
      </c>
      <c r="D897" s="104" t="s">
        <v>2895</v>
      </c>
      <c r="E897" s="104" t="s">
        <v>315</v>
      </c>
      <c r="F897" s="105">
        <f>VLOOKUP(A897,'Original vs Adjsuted Budget'!$B$2:$H$1100,7,FALSE)</f>
        <v>0</v>
      </c>
      <c r="G897" s="105">
        <f t="shared" si="77"/>
        <v>790</v>
      </c>
      <c r="H897" s="105">
        <f>VLOOKUP($A897,'[14]2014 TB'!$A$1:$H$1482,5,FALSE)</f>
        <v>0</v>
      </c>
      <c r="I897" s="105">
        <f>VLOOKUP($A897,'[14]2014 TB'!$A$1:$H$1482,6,FALSE)</f>
        <v>0</v>
      </c>
      <c r="J897" s="106">
        <f t="shared" si="79"/>
        <v>0</v>
      </c>
      <c r="K897" s="107"/>
      <c r="M897" t="s">
        <v>1329</v>
      </c>
      <c r="N897" t="s">
        <v>8</v>
      </c>
      <c r="O897" t="s">
        <v>104</v>
      </c>
      <c r="P897" t="s">
        <v>2895</v>
      </c>
      <c r="Q897" t="s">
        <v>315</v>
      </c>
      <c r="R897">
        <v>790</v>
      </c>
      <c r="S897">
        <v>0</v>
      </c>
      <c r="T897">
        <v>0</v>
      </c>
      <c r="U897">
        <v>0</v>
      </c>
      <c r="V897">
        <v>0</v>
      </c>
    </row>
    <row r="898" spans="1:22" x14ac:dyDescent="0.2">
      <c r="A898" s="99" t="s">
        <v>1375</v>
      </c>
      <c r="B898" s="103" t="s">
        <v>18</v>
      </c>
      <c r="C898" s="104" t="s">
        <v>104</v>
      </c>
      <c r="D898" s="104" t="s">
        <v>2895</v>
      </c>
      <c r="E898" s="104" t="s">
        <v>315</v>
      </c>
      <c r="F898" s="105">
        <f>VLOOKUP(A898,'Original vs Adjsuted Budget'!$B$2:$H$1100,7,FALSE)</f>
        <v>0</v>
      </c>
      <c r="G898" s="105">
        <f t="shared" si="77"/>
        <v>2560</v>
      </c>
      <c r="H898" s="105">
        <f>VLOOKUP($A898,'[14]2014 TB'!$A$1:$H$1482,5,FALSE)</f>
        <v>0</v>
      </c>
      <c r="I898" s="105">
        <f>VLOOKUP($A898,'[14]2014 TB'!$A$1:$H$1482,6,FALSE)</f>
        <v>0</v>
      </c>
      <c r="J898" s="106">
        <f t="shared" si="79"/>
        <v>0</v>
      </c>
      <c r="K898" s="107"/>
      <c r="M898" t="s">
        <v>1375</v>
      </c>
      <c r="N898" t="s">
        <v>18</v>
      </c>
      <c r="O898" t="s">
        <v>104</v>
      </c>
      <c r="P898" t="s">
        <v>2895</v>
      </c>
      <c r="Q898" t="s">
        <v>315</v>
      </c>
      <c r="R898">
        <v>2560</v>
      </c>
      <c r="S898">
        <v>0</v>
      </c>
      <c r="T898">
        <v>0</v>
      </c>
      <c r="U898">
        <v>0</v>
      </c>
      <c r="V898">
        <v>0</v>
      </c>
    </row>
    <row r="899" spans="1:22" x14ac:dyDescent="0.2">
      <c r="A899" s="99" t="s">
        <v>1421</v>
      </c>
      <c r="B899" s="103" t="s">
        <v>459</v>
      </c>
      <c r="C899" s="104" t="s">
        <v>104</v>
      </c>
      <c r="D899" s="104" t="s">
        <v>2895</v>
      </c>
      <c r="E899" s="104" t="s">
        <v>315</v>
      </c>
      <c r="F899" s="105">
        <f>VLOOKUP(A899,'Original vs Adjsuted Budget'!$B$2:$H$1100,7,FALSE)</f>
        <v>0</v>
      </c>
      <c r="G899" s="105">
        <f t="shared" si="77"/>
        <v>25910</v>
      </c>
      <c r="H899" s="105">
        <f>VLOOKUP($A899,'[14]2014 TB'!$A$1:$H$1482,5,FALSE)</f>
        <v>0</v>
      </c>
      <c r="I899" s="105">
        <f>VLOOKUP($A899,'[14]2014 TB'!$A$1:$H$1482,6,FALSE)</f>
        <v>0</v>
      </c>
      <c r="J899" s="106">
        <f t="shared" si="79"/>
        <v>0</v>
      </c>
      <c r="K899" s="107"/>
      <c r="M899" t="s">
        <v>1421</v>
      </c>
      <c r="N899" t="s">
        <v>459</v>
      </c>
      <c r="O899" t="s">
        <v>104</v>
      </c>
      <c r="P899" t="s">
        <v>2895</v>
      </c>
      <c r="Q899" t="s">
        <v>315</v>
      </c>
      <c r="R899">
        <v>25910</v>
      </c>
      <c r="S899">
        <v>0</v>
      </c>
      <c r="T899">
        <v>0</v>
      </c>
      <c r="U899">
        <v>0</v>
      </c>
      <c r="V899">
        <v>0</v>
      </c>
    </row>
    <row r="900" spans="1:22" x14ac:dyDescent="0.2">
      <c r="A900" s="99" t="s">
        <v>1473</v>
      </c>
      <c r="B900" s="103" t="s">
        <v>461</v>
      </c>
      <c r="C900" s="104" t="s">
        <v>104</v>
      </c>
      <c r="D900" s="104" t="s">
        <v>2895</v>
      </c>
      <c r="E900" s="104" t="s">
        <v>315</v>
      </c>
      <c r="F900" s="105">
        <f>VLOOKUP(A900,'Original vs Adjsuted Budget'!$B$2:$H$1100,7,FALSE)</f>
        <v>64665.216000000008</v>
      </c>
      <c r="G900" s="105">
        <f t="shared" si="77"/>
        <v>11710</v>
      </c>
      <c r="H900" s="105">
        <f>VLOOKUP($A900,'[14]2014 TB'!$A$1:$H$1482,5,FALSE)</f>
        <v>35925.120000000003</v>
      </c>
      <c r="I900" s="105">
        <f>VLOOKUP($A900,'[14]2014 TB'!$A$1:$H$1482,6,FALSE)</f>
        <v>0</v>
      </c>
      <c r="J900" s="106">
        <f t="shared" si="79"/>
        <v>35925.120000000003</v>
      </c>
      <c r="K900" s="107"/>
      <c r="M900" t="s">
        <v>1473</v>
      </c>
      <c r="N900" t="s">
        <v>461</v>
      </c>
      <c r="O900" t="s">
        <v>104</v>
      </c>
      <c r="P900" t="s">
        <v>2895</v>
      </c>
      <c r="Q900" t="s">
        <v>315</v>
      </c>
      <c r="R900">
        <v>11710</v>
      </c>
      <c r="S900">
        <v>0</v>
      </c>
      <c r="T900">
        <v>35925.120000000003</v>
      </c>
      <c r="U900">
        <v>0</v>
      </c>
      <c r="V900">
        <v>35925.120000000003</v>
      </c>
    </row>
    <row r="901" spans="1:22" ht="15" thickBot="1" x14ac:dyDescent="0.25">
      <c r="A901" s="99"/>
      <c r="B901" s="154" t="s">
        <v>3207</v>
      </c>
      <c r="C901" s="155"/>
      <c r="D901" s="155"/>
      <c r="E901" s="155"/>
      <c r="F901" s="108">
        <f>SUM(F885:F900)</f>
        <v>2174475.392</v>
      </c>
      <c r="G901" s="105">
        <f t="shared" si="77"/>
        <v>1062490</v>
      </c>
      <c r="H901" s="108">
        <f>SUM(H885:H900)</f>
        <v>1625040.2100000002</v>
      </c>
      <c r="I901" s="108">
        <f>SUM(I885:I900)</f>
        <v>-53932.5</v>
      </c>
      <c r="J901" s="108">
        <f>SUM(J885:J900)</f>
        <v>1571107.7100000002</v>
      </c>
      <c r="K901" s="107"/>
      <c r="N901" t="s">
        <v>3207</v>
      </c>
      <c r="R901">
        <v>1062490</v>
      </c>
      <c r="S901">
        <v>0</v>
      </c>
      <c r="T901">
        <v>1625040.2100000002</v>
      </c>
      <c r="U901">
        <v>-53932.5</v>
      </c>
      <c r="V901">
        <v>1571107.7100000002</v>
      </c>
    </row>
    <row r="902" spans="1:22" ht="15" thickTop="1" x14ac:dyDescent="0.2">
      <c r="A902" s="99"/>
      <c r="B902" s="103"/>
      <c r="C902" s="104"/>
      <c r="D902" s="104"/>
      <c r="E902" s="104"/>
      <c r="F902" s="105"/>
      <c r="G902" s="105">
        <f t="shared" si="77"/>
        <v>0</v>
      </c>
      <c r="H902" s="105"/>
      <c r="I902" s="105"/>
      <c r="J902" s="106"/>
      <c r="K902" s="107"/>
    </row>
    <row r="903" spans="1:22" x14ac:dyDescent="0.2">
      <c r="A903" s="99" t="s">
        <v>878</v>
      </c>
      <c r="B903" s="103" t="s">
        <v>4</v>
      </c>
      <c r="C903" s="104" t="s">
        <v>99</v>
      </c>
      <c r="D903" s="104" t="s">
        <v>2895</v>
      </c>
      <c r="E903" s="104" t="s">
        <v>310</v>
      </c>
      <c r="F903" s="105">
        <f>VLOOKUP(A903,'Original vs Adjsuted Budget'!$B$2:$H$1100,7,FALSE)</f>
        <v>0</v>
      </c>
      <c r="G903" s="105">
        <f t="shared" si="77"/>
        <v>200000</v>
      </c>
      <c r="H903" s="105">
        <f>VLOOKUP($A903,'[14]2014 TB'!$A$1:$H$1482,5,FALSE)</f>
        <v>2680</v>
      </c>
      <c r="I903" s="105">
        <f>VLOOKUP($A903,'[14]2014 TB'!$A$1:$H$1482,6,FALSE)</f>
        <v>0</v>
      </c>
      <c r="J903" s="106">
        <f t="shared" ref="J903:J921" si="80">H903+I903</f>
        <v>2680</v>
      </c>
      <c r="K903" s="107"/>
      <c r="M903" t="s">
        <v>878</v>
      </c>
      <c r="N903" t="s">
        <v>4</v>
      </c>
      <c r="O903" t="s">
        <v>99</v>
      </c>
      <c r="P903" t="s">
        <v>2895</v>
      </c>
      <c r="Q903" t="s">
        <v>310</v>
      </c>
      <c r="R903">
        <v>200000</v>
      </c>
      <c r="S903">
        <v>0</v>
      </c>
      <c r="T903">
        <v>2680</v>
      </c>
      <c r="U903">
        <v>0</v>
      </c>
      <c r="V903">
        <v>2680</v>
      </c>
    </row>
    <row r="904" spans="1:22" x14ac:dyDescent="0.2">
      <c r="A904" s="99" t="s">
        <v>1812</v>
      </c>
      <c r="B904" s="103" t="s">
        <v>215</v>
      </c>
      <c r="C904" s="104" t="s">
        <v>99</v>
      </c>
      <c r="D904" s="104" t="s">
        <v>2895</v>
      </c>
      <c r="E904" s="104" t="s">
        <v>310</v>
      </c>
      <c r="F904" s="105">
        <f>VLOOKUP(A904,'Original vs Adjsuted Budget'!$B$2:$H$1100,7,FALSE)</f>
        <v>0</v>
      </c>
      <c r="G904" s="105">
        <f t="shared" si="77"/>
        <v>0</v>
      </c>
      <c r="H904" s="105">
        <f>VLOOKUP($A904,'[14]2014 TB'!$A$1:$H$1482,5,FALSE)</f>
        <v>0</v>
      </c>
      <c r="I904" s="105">
        <f>VLOOKUP($A904,'[14]2014 TB'!$A$1:$H$1482,6,FALSE)</f>
        <v>0</v>
      </c>
      <c r="J904" s="106">
        <f t="shared" si="80"/>
        <v>0</v>
      </c>
      <c r="K904" s="107"/>
      <c r="M904" t="s">
        <v>1812</v>
      </c>
      <c r="N904" t="s">
        <v>215</v>
      </c>
      <c r="O904" t="s">
        <v>99</v>
      </c>
      <c r="P904" t="s">
        <v>2895</v>
      </c>
      <c r="Q904" t="s">
        <v>310</v>
      </c>
      <c r="R904">
        <v>0</v>
      </c>
      <c r="S904">
        <v>0</v>
      </c>
      <c r="T904">
        <v>0</v>
      </c>
      <c r="U904">
        <v>0</v>
      </c>
      <c r="V904">
        <v>0</v>
      </c>
    </row>
    <row r="905" spans="1:22" x14ac:dyDescent="0.2">
      <c r="A905" s="99" t="s">
        <v>1910</v>
      </c>
      <c r="B905" s="103" t="s">
        <v>218</v>
      </c>
      <c r="C905" s="104" t="s">
        <v>99</v>
      </c>
      <c r="D905" s="104" t="s">
        <v>476</v>
      </c>
      <c r="E905" s="104" t="s">
        <v>2939</v>
      </c>
      <c r="F905" s="105">
        <f>VLOOKUP(A905,'Original vs Adjsuted Budget'!$B$2:$H$1100,7,FALSE)</f>
        <v>20000</v>
      </c>
      <c r="G905" s="105">
        <f t="shared" si="77"/>
        <v>0</v>
      </c>
      <c r="H905" s="105">
        <f>VLOOKUP($A905,'[14]2014 TB'!$A$1:$H$1482,5,FALSE)</f>
        <v>0</v>
      </c>
      <c r="I905" s="105">
        <f>VLOOKUP($A905,'[14]2014 TB'!$A$1:$H$1482,6,FALSE)</f>
        <v>0</v>
      </c>
      <c r="J905" s="106">
        <f t="shared" si="80"/>
        <v>0</v>
      </c>
      <c r="K905" s="107"/>
      <c r="M905" t="s">
        <v>1910</v>
      </c>
      <c r="N905" t="s">
        <v>218</v>
      </c>
      <c r="O905" t="s">
        <v>99</v>
      </c>
      <c r="P905" t="s">
        <v>476</v>
      </c>
      <c r="Q905" t="s">
        <v>2939</v>
      </c>
      <c r="R905">
        <v>0</v>
      </c>
      <c r="S905">
        <v>0</v>
      </c>
      <c r="T905">
        <v>0</v>
      </c>
      <c r="U905">
        <v>0</v>
      </c>
      <c r="V905">
        <v>0</v>
      </c>
    </row>
    <row r="906" spans="1:22" x14ac:dyDescent="0.2">
      <c r="A906" s="99" t="s">
        <v>1912</v>
      </c>
      <c r="B906" s="103" t="s">
        <v>218</v>
      </c>
      <c r="C906" s="104" t="s">
        <v>99</v>
      </c>
      <c r="D906" s="104" t="s">
        <v>478</v>
      </c>
      <c r="E906" s="104" t="s">
        <v>2940</v>
      </c>
      <c r="F906" s="105">
        <f>VLOOKUP(A906,'Original vs Adjsuted Budget'!$B$2:$H$1100,7,FALSE)</f>
        <v>0</v>
      </c>
      <c r="G906" s="105">
        <f t="shared" si="77"/>
        <v>0</v>
      </c>
      <c r="H906" s="105">
        <f>VLOOKUP($A906,'[14]2014 TB'!$A$1:$H$1482,5,FALSE)</f>
        <v>0</v>
      </c>
      <c r="I906" s="105">
        <f>VLOOKUP($A906,'[14]2014 TB'!$A$1:$H$1482,6,FALSE)</f>
        <v>0</v>
      </c>
      <c r="J906" s="106">
        <f t="shared" si="80"/>
        <v>0</v>
      </c>
      <c r="K906" s="107"/>
      <c r="M906" t="s">
        <v>1912</v>
      </c>
      <c r="N906" t="s">
        <v>218</v>
      </c>
      <c r="O906" t="s">
        <v>99</v>
      </c>
      <c r="P906" t="s">
        <v>478</v>
      </c>
      <c r="Q906" t="s">
        <v>2940</v>
      </c>
      <c r="R906">
        <v>0</v>
      </c>
      <c r="S906">
        <v>0</v>
      </c>
      <c r="T906">
        <v>0</v>
      </c>
      <c r="U906">
        <v>0</v>
      </c>
      <c r="V906">
        <v>0</v>
      </c>
    </row>
    <row r="907" spans="1:22" x14ac:dyDescent="0.2">
      <c r="A907" s="99" t="s">
        <v>993</v>
      </c>
      <c r="B907" s="103" t="s">
        <v>426</v>
      </c>
      <c r="C907" s="104" t="s">
        <v>99</v>
      </c>
      <c r="D907" s="104" t="s">
        <v>2895</v>
      </c>
      <c r="E907" s="104" t="s">
        <v>310</v>
      </c>
      <c r="F907" s="105">
        <f>VLOOKUP(A907,'Original vs Adjsuted Budget'!$B$2:$H$1100,7,FALSE)</f>
        <v>0</v>
      </c>
      <c r="G907" s="105">
        <f t="shared" si="77"/>
        <v>200000</v>
      </c>
      <c r="H907" s="105">
        <f>VLOOKUP($A907,'[14]2014 TB'!$A$1:$H$1482,5,FALSE)</f>
        <v>26463</v>
      </c>
      <c r="I907" s="105">
        <f>VLOOKUP($A907,'[14]2014 TB'!$A$1:$H$1482,6,FALSE)</f>
        <v>0</v>
      </c>
      <c r="J907" s="106">
        <f t="shared" si="80"/>
        <v>26463</v>
      </c>
      <c r="K907" s="107"/>
      <c r="M907" t="s">
        <v>993</v>
      </c>
      <c r="N907" t="s">
        <v>426</v>
      </c>
      <c r="O907" t="s">
        <v>99</v>
      </c>
      <c r="P907" t="s">
        <v>2895</v>
      </c>
      <c r="Q907" t="s">
        <v>310</v>
      </c>
      <c r="R907">
        <v>200000</v>
      </c>
      <c r="S907">
        <v>0</v>
      </c>
      <c r="T907">
        <v>12783</v>
      </c>
      <c r="U907">
        <v>0</v>
      </c>
      <c r="V907">
        <v>12783</v>
      </c>
    </row>
    <row r="908" spans="1:22" x14ac:dyDescent="0.2">
      <c r="A908" s="99" t="s">
        <v>1091</v>
      </c>
      <c r="B908" s="103" t="s">
        <v>432</v>
      </c>
      <c r="C908" s="104" t="s">
        <v>99</v>
      </c>
      <c r="D908" s="104" t="s">
        <v>470</v>
      </c>
      <c r="E908" s="104" t="s">
        <v>2971</v>
      </c>
      <c r="F908" s="105">
        <f>VLOOKUP(A908,'Original vs Adjsuted Budget'!$B$2:$H$1100,7,FALSE)</f>
        <v>20000</v>
      </c>
      <c r="G908" s="105">
        <f t="shared" si="77"/>
        <v>0</v>
      </c>
      <c r="H908" s="105">
        <f>VLOOKUP($A908,'[14]2014 TB'!$A$1:$H$1482,5,FALSE)</f>
        <v>66950</v>
      </c>
      <c r="I908" s="105">
        <f>VLOOKUP($A908,'[14]2014 TB'!$A$1:$H$1482,6,FALSE)</f>
        <v>0</v>
      </c>
      <c r="J908" s="106">
        <f t="shared" si="80"/>
        <v>66950</v>
      </c>
      <c r="K908" s="107"/>
      <c r="M908" t="s">
        <v>1091</v>
      </c>
      <c r="N908" t="s">
        <v>432</v>
      </c>
      <c r="O908" t="s">
        <v>99</v>
      </c>
      <c r="P908" t="s">
        <v>470</v>
      </c>
      <c r="Q908" t="s">
        <v>2971</v>
      </c>
      <c r="R908">
        <v>0</v>
      </c>
      <c r="S908">
        <v>0</v>
      </c>
      <c r="T908">
        <v>66950</v>
      </c>
      <c r="U908">
        <v>0</v>
      </c>
      <c r="V908">
        <v>66950</v>
      </c>
    </row>
    <row r="909" spans="1:22" x14ac:dyDescent="0.2">
      <c r="A909" s="99" t="s">
        <v>1092</v>
      </c>
      <c r="B909" s="103" t="s">
        <v>432</v>
      </c>
      <c r="C909" s="104" t="s">
        <v>99</v>
      </c>
      <c r="D909" s="104" t="s">
        <v>472</v>
      </c>
      <c r="E909" s="104" t="s">
        <v>2972</v>
      </c>
      <c r="F909" s="105">
        <f>VLOOKUP(A909,'Original vs Adjsuted Budget'!$B$2:$H$1100,7,FALSE)</f>
        <v>5600</v>
      </c>
      <c r="G909" s="105">
        <f t="shared" si="77"/>
        <v>0</v>
      </c>
      <c r="H909" s="105">
        <f>VLOOKUP($A909,'[14]2014 TB'!$A$1:$H$1482,5,FALSE)</f>
        <v>2100</v>
      </c>
      <c r="I909" s="105">
        <f>VLOOKUP($A909,'[14]2014 TB'!$A$1:$H$1482,6,FALSE)</f>
        <v>0</v>
      </c>
      <c r="J909" s="106">
        <f t="shared" si="80"/>
        <v>2100</v>
      </c>
      <c r="K909" s="107"/>
      <c r="M909" t="s">
        <v>1092</v>
      </c>
      <c r="N909" t="s">
        <v>432</v>
      </c>
      <c r="O909" t="s">
        <v>99</v>
      </c>
      <c r="P909" t="s">
        <v>472</v>
      </c>
      <c r="Q909" t="s">
        <v>2972</v>
      </c>
      <c r="R909">
        <v>0</v>
      </c>
      <c r="S909">
        <v>0</v>
      </c>
      <c r="T909">
        <v>2100</v>
      </c>
      <c r="U909">
        <v>0</v>
      </c>
      <c r="V909">
        <v>2100</v>
      </c>
    </row>
    <row r="910" spans="1:22" x14ac:dyDescent="0.2">
      <c r="A910" s="99" t="s">
        <v>2108</v>
      </c>
      <c r="B910" s="103" t="s">
        <v>434</v>
      </c>
      <c r="C910" s="104" t="s">
        <v>99</v>
      </c>
      <c r="D910" s="104" t="s">
        <v>2895</v>
      </c>
      <c r="E910" s="104" t="s">
        <v>310</v>
      </c>
      <c r="F910" s="105">
        <f>VLOOKUP(A910,'Original vs Adjsuted Budget'!$B$2:$H$1100,7,FALSE)</f>
        <v>0</v>
      </c>
      <c r="G910" s="105">
        <f t="shared" si="77"/>
        <v>0</v>
      </c>
      <c r="H910" s="105">
        <f>VLOOKUP($A910,'[14]2014 TB'!$A$1:$H$1482,5,FALSE)</f>
        <v>0</v>
      </c>
      <c r="I910" s="105">
        <f>VLOOKUP($A910,'[14]2014 TB'!$A$1:$H$1482,6,FALSE)</f>
        <v>0</v>
      </c>
      <c r="J910" s="106">
        <f t="shared" si="80"/>
        <v>0</v>
      </c>
      <c r="K910" s="107"/>
      <c r="M910" t="s">
        <v>2108</v>
      </c>
      <c r="N910" t="s">
        <v>434</v>
      </c>
      <c r="O910" t="s">
        <v>99</v>
      </c>
      <c r="P910" t="s">
        <v>2895</v>
      </c>
      <c r="Q910" t="s">
        <v>310</v>
      </c>
      <c r="R910">
        <v>0</v>
      </c>
      <c r="S910">
        <v>0</v>
      </c>
      <c r="T910">
        <v>0</v>
      </c>
      <c r="U910">
        <v>0</v>
      </c>
      <c r="V910">
        <v>0</v>
      </c>
    </row>
    <row r="911" spans="1:22" x14ac:dyDescent="0.2">
      <c r="A911" s="99" t="s">
        <v>2128</v>
      </c>
      <c r="B911" s="103" t="s">
        <v>436</v>
      </c>
      <c r="C911" s="104" t="s">
        <v>99</v>
      </c>
      <c r="D911" s="104" t="s">
        <v>2895</v>
      </c>
      <c r="E911" s="104" t="s">
        <v>310</v>
      </c>
      <c r="F911" s="105">
        <f>VLOOKUP(A911,'Original vs Adjsuted Budget'!$B$2:$H$1100,7,FALSE)</f>
        <v>0</v>
      </c>
      <c r="G911" s="105">
        <f t="shared" si="77"/>
        <v>0</v>
      </c>
      <c r="H911" s="105">
        <f>VLOOKUP($A911,'[14]2014 TB'!$A$1:$H$1482,5,FALSE)</f>
        <v>0</v>
      </c>
      <c r="I911" s="105">
        <f>VLOOKUP($A911,'[14]2014 TB'!$A$1:$H$1482,6,FALSE)</f>
        <v>0</v>
      </c>
      <c r="J911" s="106">
        <f t="shared" si="80"/>
        <v>0</v>
      </c>
      <c r="K911" s="107"/>
      <c r="M911" t="s">
        <v>2128</v>
      </c>
      <c r="N911" t="s">
        <v>436</v>
      </c>
      <c r="O911" t="s">
        <v>99</v>
      </c>
      <c r="P911" t="s">
        <v>2895</v>
      </c>
      <c r="Q911" t="s">
        <v>310</v>
      </c>
      <c r="R911">
        <v>0</v>
      </c>
      <c r="S911">
        <v>0</v>
      </c>
      <c r="T911">
        <v>0</v>
      </c>
      <c r="U911">
        <v>0</v>
      </c>
      <c r="V911">
        <v>0</v>
      </c>
    </row>
    <row r="912" spans="1:22" x14ac:dyDescent="0.2">
      <c r="A912" s="99" t="s">
        <v>2219</v>
      </c>
      <c r="B912" s="103" t="s">
        <v>442</v>
      </c>
      <c r="C912" s="104" t="s">
        <v>99</v>
      </c>
      <c r="D912" s="104" t="s">
        <v>482</v>
      </c>
      <c r="E912" s="104" t="s">
        <v>2991</v>
      </c>
      <c r="F912" s="105">
        <f>VLOOKUP(A912,'Original vs Adjsuted Budget'!$B$2:$H$1100,7,FALSE)</f>
        <v>0</v>
      </c>
      <c r="G912" s="105">
        <f t="shared" si="77"/>
        <v>0</v>
      </c>
      <c r="H912" s="105">
        <f>VLOOKUP($A912,'[14]2014 TB'!$A$1:$H$1482,5,FALSE)</f>
        <v>0</v>
      </c>
      <c r="I912" s="105">
        <f>VLOOKUP($A912,'[14]2014 TB'!$A$1:$H$1482,6,FALSE)</f>
        <v>0</v>
      </c>
      <c r="J912" s="106">
        <f t="shared" si="80"/>
        <v>0</v>
      </c>
      <c r="K912" s="107"/>
      <c r="M912" t="s">
        <v>2219</v>
      </c>
      <c r="N912" t="s">
        <v>442</v>
      </c>
      <c r="O912" t="s">
        <v>99</v>
      </c>
      <c r="P912" t="s">
        <v>482</v>
      </c>
      <c r="Q912" t="s">
        <v>2991</v>
      </c>
      <c r="R912">
        <v>0</v>
      </c>
      <c r="S912">
        <v>0</v>
      </c>
      <c r="T912">
        <v>0</v>
      </c>
      <c r="U912">
        <v>0</v>
      </c>
      <c r="V912">
        <v>0</v>
      </c>
    </row>
    <row r="913" spans="1:22" x14ac:dyDescent="0.2">
      <c r="A913" s="99" t="s">
        <v>2230</v>
      </c>
      <c r="B913" s="103" t="s">
        <v>444</v>
      </c>
      <c r="C913" s="104" t="s">
        <v>99</v>
      </c>
      <c r="D913" s="104" t="s">
        <v>2895</v>
      </c>
      <c r="E913" s="104" t="s">
        <v>310</v>
      </c>
      <c r="F913" s="105">
        <f>VLOOKUP(A913,'Original vs Adjsuted Budget'!$B$2:$H$1100,7,FALSE)</f>
        <v>0</v>
      </c>
      <c r="G913" s="105">
        <f t="shared" si="77"/>
        <v>0</v>
      </c>
      <c r="H913" s="105">
        <f>VLOOKUP($A913,'[14]2014 TB'!$A$1:$H$1482,5,FALSE)</f>
        <v>0</v>
      </c>
      <c r="I913" s="105">
        <f>VLOOKUP($A913,'[14]2014 TB'!$A$1:$H$1482,6,FALSE)</f>
        <v>0</v>
      </c>
      <c r="J913" s="106">
        <f t="shared" si="80"/>
        <v>0</v>
      </c>
      <c r="K913" s="107"/>
      <c r="M913" t="s">
        <v>2230</v>
      </c>
      <c r="N913" t="s">
        <v>444</v>
      </c>
      <c r="O913" t="s">
        <v>99</v>
      </c>
      <c r="P913" t="s">
        <v>2895</v>
      </c>
      <c r="Q913" t="s">
        <v>310</v>
      </c>
      <c r="R913">
        <v>0</v>
      </c>
      <c r="S913">
        <v>0</v>
      </c>
      <c r="T913">
        <v>0</v>
      </c>
      <c r="U913">
        <v>0</v>
      </c>
      <c r="V913">
        <v>0</v>
      </c>
    </row>
    <row r="914" spans="1:22" x14ac:dyDescent="0.2">
      <c r="A914" s="99" t="s">
        <v>2243</v>
      </c>
      <c r="B914" s="103" t="s">
        <v>446</v>
      </c>
      <c r="C914" s="104" t="s">
        <v>99</v>
      </c>
      <c r="D914" s="104" t="s">
        <v>2895</v>
      </c>
      <c r="E914" s="104" t="s">
        <v>310</v>
      </c>
      <c r="F914" s="105">
        <f>VLOOKUP(A914,'Original vs Adjsuted Budget'!$B$2:$H$1100,7,FALSE)</f>
        <v>0</v>
      </c>
      <c r="G914" s="105">
        <f t="shared" si="77"/>
        <v>0</v>
      </c>
      <c r="H914" s="105">
        <f>VLOOKUP($A914,'[14]2014 TB'!$A$1:$H$1482,5,FALSE)</f>
        <v>0</v>
      </c>
      <c r="I914" s="105">
        <f>VLOOKUP($A914,'[14]2014 TB'!$A$1:$H$1482,6,FALSE)</f>
        <v>0</v>
      </c>
      <c r="J914" s="106">
        <f t="shared" si="80"/>
        <v>0</v>
      </c>
      <c r="K914" s="107"/>
      <c r="M914" t="s">
        <v>2243</v>
      </c>
      <c r="N914" t="s">
        <v>446</v>
      </c>
      <c r="O914" t="s">
        <v>99</v>
      </c>
      <c r="P914" t="s">
        <v>2895</v>
      </c>
      <c r="Q914" t="s">
        <v>310</v>
      </c>
      <c r="R914">
        <v>0</v>
      </c>
      <c r="S914">
        <v>0</v>
      </c>
      <c r="T914">
        <v>0</v>
      </c>
      <c r="U914">
        <v>0</v>
      </c>
      <c r="V914">
        <v>0</v>
      </c>
    </row>
    <row r="915" spans="1:22" x14ac:dyDescent="0.2">
      <c r="A915" s="99" t="s">
        <v>2309</v>
      </c>
      <c r="B915" s="103" t="s">
        <v>452</v>
      </c>
      <c r="C915" s="104" t="s">
        <v>99</v>
      </c>
      <c r="D915" s="104" t="s">
        <v>490</v>
      </c>
      <c r="E915" s="104" t="s">
        <v>3017</v>
      </c>
      <c r="F915" s="105">
        <f>VLOOKUP(A915,'Original vs Adjsuted Budget'!$B$2:$H$1100,7,FALSE)</f>
        <v>0</v>
      </c>
      <c r="G915" s="105">
        <f t="shared" si="77"/>
        <v>0</v>
      </c>
      <c r="H915" s="105">
        <f>VLOOKUP($A915,'[14]2014 TB'!$A$1:$H$1482,5,FALSE)</f>
        <v>0</v>
      </c>
      <c r="I915" s="105">
        <f>VLOOKUP($A915,'[14]2014 TB'!$A$1:$H$1482,6,FALSE)</f>
        <v>0</v>
      </c>
      <c r="J915" s="106">
        <f t="shared" si="80"/>
        <v>0</v>
      </c>
      <c r="K915" s="107"/>
      <c r="M915" t="s">
        <v>2309</v>
      </c>
      <c r="N915" t="s">
        <v>452</v>
      </c>
      <c r="O915" t="s">
        <v>99</v>
      </c>
      <c r="P915" t="s">
        <v>490</v>
      </c>
      <c r="Q915" t="s">
        <v>3017</v>
      </c>
      <c r="R915">
        <v>0</v>
      </c>
      <c r="S915">
        <v>0</v>
      </c>
      <c r="T915">
        <v>0</v>
      </c>
      <c r="U915">
        <v>0</v>
      </c>
      <c r="V915">
        <v>0</v>
      </c>
    </row>
    <row r="916" spans="1:22" x14ac:dyDescent="0.2">
      <c r="A916" s="99" t="s">
        <v>2348</v>
      </c>
      <c r="B916" s="103" t="s">
        <v>454</v>
      </c>
      <c r="C916" s="104" t="s">
        <v>99</v>
      </c>
      <c r="D916" s="104" t="s">
        <v>2895</v>
      </c>
      <c r="E916" s="104" t="s">
        <v>310</v>
      </c>
      <c r="F916" s="105">
        <f>VLOOKUP(A916,'Original vs Adjsuted Budget'!$B$2:$H$1100,7,FALSE)</f>
        <v>0</v>
      </c>
      <c r="G916" s="105">
        <f t="shared" si="77"/>
        <v>0</v>
      </c>
      <c r="H916" s="105">
        <f>VLOOKUP($A916,'[14]2014 TB'!$A$1:$H$1482,5,FALSE)</f>
        <v>0</v>
      </c>
      <c r="I916" s="105">
        <f>VLOOKUP($A916,'[14]2014 TB'!$A$1:$H$1482,6,FALSE)</f>
        <v>0</v>
      </c>
      <c r="J916" s="106">
        <f t="shared" si="80"/>
        <v>0</v>
      </c>
      <c r="K916" s="107"/>
      <c r="M916" t="s">
        <v>2348</v>
      </c>
      <c r="N916" t="s">
        <v>454</v>
      </c>
      <c r="O916" t="s">
        <v>99</v>
      </c>
      <c r="P916" t="s">
        <v>2895</v>
      </c>
      <c r="Q916" t="s">
        <v>310</v>
      </c>
      <c r="R916">
        <v>0</v>
      </c>
      <c r="S916">
        <v>0</v>
      </c>
      <c r="T916">
        <v>0</v>
      </c>
      <c r="U916">
        <v>0</v>
      </c>
      <c r="V916">
        <v>0</v>
      </c>
    </row>
    <row r="917" spans="1:22" x14ac:dyDescent="0.2">
      <c r="A917" s="99" t="s">
        <v>2370</v>
      </c>
      <c r="B917" s="103" t="s">
        <v>8</v>
      </c>
      <c r="C917" s="104" t="s">
        <v>99</v>
      </c>
      <c r="D917" s="104" t="s">
        <v>2895</v>
      </c>
      <c r="E917" s="104" t="s">
        <v>310</v>
      </c>
      <c r="F917" s="105">
        <f>VLOOKUP(A917,'Original vs Adjsuted Budget'!$B$2:$H$1100,7,FALSE)</f>
        <v>0</v>
      </c>
      <c r="G917" s="105">
        <f t="shared" si="77"/>
        <v>0</v>
      </c>
      <c r="H917" s="105">
        <f>VLOOKUP($A917,'[14]2014 TB'!$A$1:$H$1482,5,FALSE)</f>
        <v>0</v>
      </c>
      <c r="I917" s="105">
        <f>VLOOKUP($A917,'[14]2014 TB'!$A$1:$H$1482,6,FALSE)</f>
        <v>0</v>
      </c>
      <c r="J917" s="106">
        <f t="shared" si="80"/>
        <v>0</v>
      </c>
      <c r="K917" s="107"/>
      <c r="M917" t="s">
        <v>2370</v>
      </c>
      <c r="N917" t="s">
        <v>8</v>
      </c>
      <c r="O917" t="s">
        <v>99</v>
      </c>
      <c r="P917" t="s">
        <v>2895</v>
      </c>
      <c r="Q917" t="s">
        <v>310</v>
      </c>
      <c r="R917">
        <v>0</v>
      </c>
      <c r="S917">
        <v>0</v>
      </c>
      <c r="T917">
        <v>0</v>
      </c>
      <c r="U917">
        <v>0</v>
      </c>
      <c r="V917">
        <v>0</v>
      </c>
    </row>
    <row r="918" spans="1:22" x14ac:dyDescent="0.2">
      <c r="A918" s="99" t="s">
        <v>2410</v>
      </c>
      <c r="B918" s="103" t="s">
        <v>18</v>
      </c>
      <c r="C918" s="104" t="s">
        <v>99</v>
      </c>
      <c r="D918" s="104" t="s">
        <v>2895</v>
      </c>
      <c r="E918" s="104" t="s">
        <v>310</v>
      </c>
      <c r="F918" s="105">
        <f>VLOOKUP(A918,'Original vs Adjsuted Budget'!$B$2:$H$1100,7,FALSE)</f>
        <v>0</v>
      </c>
      <c r="G918" s="105">
        <f t="shared" si="77"/>
        <v>0</v>
      </c>
      <c r="H918" s="105">
        <f>VLOOKUP($A918,'[14]2014 TB'!$A$1:$H$1482,5,FALSE)</f>
        <v>0</v>
      </c>
      <c r="I918" s="105">
        <f>VLOOKUP($A918,'[14]2014 TB'!$A$1:$H$1482,6,FALSE)</f>
        <v>0</v>
      </c>
      <c r="J918" s="106">
        <f t="shared" si="80"/>
        <v>0</v>
      </c>
      <c r="K918" s="107"/>
      <c r="M918" t="s">
        <v>2410</v>
      </c>
      <c r="N918" t="s">
        <v>18</v>
      </c>
      <c r="O918" t="s">
        <v>99</v>
      </c>
      <c r="P918" t="s">
        <v>2895</v>
      </c>
      <c r="Q918" t="s">
        <v>310</v>
      </c>
      <c r="R918">
        <v>0</v>
      </c>
      <c r="S918">
        <v>0</v>
      </c>
      <c r="T918">
        <v>0</v>
      </c>
      <c r="U918">
        <v>0</v>
      </c>
      <c r="V918">
        <v>0</v>
      </c>
    </row>
    <row r="919" spans="1:22" x14ac:dyDescent="0.2">
      <c r="A919" s="99" t="s">
        <v>2436</v>
      </c>
      <c r="B919" s="103" t="s">
        <v>459</v>
      </c>
      <c r="C919" s="104" t="s">
        <v>99</v>
      </c>
      <c r="D919" s="104" t="s">
        <v>2895</v>
      </c>
      <c r="E919" s="104" t="s">
        <v>310</v>
      </c>
      <c r="F919" s="105">
        <f>VLOOKUP(A919,'Original vs Adjsuted Budget'!$B$2:$H$1100,7,FALSE)</f>
        <v>0</v>
      </c>
      <c r="G919" s="105">
        <f t="shared" si="77"/>
        <v>0</v>
      </c>
      <c r="H919" s="105">
        <f>VLOOKUP($A919,'[14]2014 TB'!$A$1:$H$1482,5,FALSE)</f>
        <v>0</v>
      </c>
      <c r="I919" s="105">
        <f>VLOOKUP($A919,'[14]2014 TB'!$A$1:$H$1482,6,FALSE)</f>
        <v>0</v>
      </c>
      <c r="J919" s="106">
        <f t="shared" si="80"/>
        <v>0</v>
      </c>
      <c r="K919" s="107"/>
      <c r="M919" t="s">
        <v>2436</v>
      </c>
      <c r="N919" t="s">
        <v>459</v>
      </c>
      <c r="O919" t="s">
        <v>99</v>
      </c>
      <c r="P919" t="s">
        <v>2895</v>
      </c>
      <c r="Q919" t="s">
        <v>310</v>
      </c>
      <c r="R919">
        <v>0</v>
      </c>
      <c r="S919">
        <v>0</v>
      </c>
      <c r="T919">
        <v>0</v>
      </c>
      <c r="U919">
        <v>0</v>
      </c>
      <c r="V919">
        <v>0</v>
      </c>
    </row>
    <row r="920" spans="1:22" x14ac:dyDescent="0.2">
      <c r="A920" s="99" t="s">
        <v>2468</v>
      </c>
      <c r="B920" s="103" t="s">
        <v>461</v>
      </c>
      <c r="C920" s="104" t="s">
        <v>99</v>
      </c>
      <c r="D920" s="104" t="s">
        <v>2895</v>
      </c>
      <c r="E920" s="104" t="s">
        <v>310</v>
      </c>
      <c r="F920" s="105">
        <f>VLOOKUP(A920,'Original vs Adjsuted Budget'!$B$2:$H$1100,7,FALSE)</f>
        <v>0</v>
      </c>
      <c r="G920" s="105">
        <f t="shared" si="77"/>
        <v>0</v>
      </c>
      <c r="H920" s="105">
        <f>VLOOKUP($A920,'[14]2014 TB'!$A$1:$H$1482,5,FALSE)</f>
        <v>0</v>
      </c>
      <c r="I920" s="105">
        <f>VLOOKUP($A920,'[14]2014 TB'!$A$1:$H$1482,6,FALSE)</f>
        <v>0</v>
      </c>
      <c r="J920" s="106">
        <f t="shared" si="80"/>
        <v>0</v>
      </c>
      <c r="K920" s="107"/>
      <c r="M920" t="s">
        <v>2468</v>
      </c>
      <c r="N920" t="s">
        <v>461</v>
      </c>
      <c r="O920" t="s">
        <v>99</v>
      </c>
      <c r="P920" t="s">
        <v>2895</v>
      </c>
      <c r="Q920" t="s">
        <v>310</v>
      </c>
      <c r="R920">
        <v>0</v>
      </c>
      <c r="S920">
        <v>0</v>
      </c>
      <c r="T920">
        <v>0</v>
      </c>
      <c r="U920">
        <v>0</v>
      </c>
      <c r="V920">
        <v>0</v>
      </c>
    </row>
    <row r="921" spans="1:22" x14ac:dyDescent="0.2">
      <c r="A921" s="99" t="s">
        <v>998</v>
      </c>
      <c r="B921" s="103" t="s">
        <v>426</v>
      </c>
      <c r="C921" s="111" t="s">
        <v>2838</v>
      </c>
      <c r="D921" s="111" t="s">
        <v>2895</v>
      </c>
      <c r="E921" s="111" t="s">
        <v>2953</v>
      </c>
      <c r="F921" s="105">
        <f>VLOOKUP(A921,'Original vs Adjsuted Budget'!$B$2:$H$1100,7,FALSE)</f>
        <v>176000</v>
      </c>
      <c r="G921" s="105">
        <f t="shared" si="77"/>
        <v>100000</v>
      </c>
      <c r="H921" s="105">
        <f>VLOOKUP($A921,'[14]2014 TB'!$A$1:$H$1482,5,FALSE)</f>
        <v>0</v>
      </c>
      <c r="I921" s="105">
        <f>VLOOKUP($A921,'[14]2014 TB'!$A$1:$H$1482,6,FALSE)</f>
        <v>0</v>
      </c>
      <c r="J921" s="106">
        <f t="shared" si="80"/>
        <v>0</v>
      </c>
      <c r="K921" s="107"/>
      <c r="M921" t="s">
        <v>998</v>
      </c>
      <c r="N921" t="s">
        <v>426</v>
      </c>
      <c r="O921" t="s">
        <v>2838</v>
      </c>
      <c r="P921" t="s">
        <v>2895</v>
      </c>
      <c r="Q921" t="s">
        <v>2953</v>
      </c>
      <c r="R921">
        <v>100000</v>
      </c>
      <c r="S921">
        <v>0</v>
      </c>
      <c r="T921">
        <v>0</v>
      </c>
      <c r="U921">
        <v>0</v>
      </c>
      <c r="V921">
        <v>0</v>
      </c>
    </row>
    <row r="922" spans="1:22" ht="15" thickBot="1" x14ac:dyDescent="0.25">
      <c r="A922" s="99"/>
      <c r="B922" s="154" t="s">
        <v>3208</v>
      </c>
      <c r="C922" s="155"/>
      <c r="D922" s="155"/>
      <c r="E922" s="155"/>
      <c r="F922" s="108">
        <f>SUM(F903:F921)</f>
        <v>221600</v>
      </c>
      <c r="G922" s="105">
        <f t="shared" si="77"/>
        <v>500000</v>
      </c>
      <c r="H922" s="108">
        <f>SUM(H903:H921)</f>
        <v>98193</v>
      </c>
      <c r="I922" s="108">
        <f>SUM(I903:I921)</f>
        <v>0</v>
      </c>
      <c r="J922" s="108">
        <f>SUM(J903:J921)</f>
        <v>98193</v>
      </c>
      <c r="K922" s="107"/>
      <c r="N922" t="s">
        <v>3208</v>
      </c>
      <c r="R922">
        <v>500000</v>
      </c>
      <c r="S922">
        <v>0</v>
      </c>
      <c r="T922">
        <v>84513</v>
      </c>
      <c r="U922">
        <v>0</v>
      </c>
      <c r="V922">
        <v>84513</v>
      </c>
    </row>
    <row r="923" spans="1:22" ht="15" thickTop="1" x14ac:dyDescent="0.2">
      <c r="A923" s="99"/>
      <c r="B923" s="103"/>
      <c r="C923" s="104"/>
      <c r="D923" s="104"/>
      <c r="E923" s="104"/>
      <c r="F923" s="105"/>
      <c r="G923" s="105">
        <f t="shared" si="77"/>
        <v>0</v>
      </c>
      <c r="H923" s="105"/>
      <c r="I923" s="105"/>
      <c r="J923" s="106"/>
      <c r="K923" s="107"/>
    </row>
    <row r="924" spans="1:22" x14ac:dyDescent="0.2">
      <c r="A924" s="99" t="s">
        <v>2474</v>
      </c>
      <c r="B924" s="103" t="s">
        <v>461</v>
      </c>
      <c r="C924" s="104" t="s">
        <v>111</v>
      </c>
      <c r="D924" s="104" t="s">
        <v>2895</v>
      </c>
      <c r="E924" s="104" t="s">
        <v>322</v>
      </c>
      <c r="F924" s="105">
        <f>VLOOKUP(A924,'Original vs Adjsuted Budget'!$B$2:$H$1100,7,FALSE)</f>
        <v>0</v>
      </c>
      <c r="G924" s="105">
        <f t="shared" ref="G924:G987" si="81">R924</f>
        <v>0</v>
      </c>
      <c r="H924" s="105">
        <f>VLOOKUP($A924,'[14]2014 TB'!$A$1:$H$1482,5,FALSE)</f>
        <v>0</v>
      </c>
      <c r="I924" s="105">
        <f>VLOOKUP($A924,'[14]2014 TB'!$A$1:$H$1482,6,FALSE)</f>
        <v>0</v>
      </c>
      <c r="J924" s="106">
        <f t="shared" ref="J924" si="82">H924+I924</f>
        <v>0</v>
      </c>
      <c r="K924" s="107"/>
      <c r="M924" t="s">
        <v>2474</v>
      </c>
      <c r="N924" t="s">
        <v>461</v>
      </c>
      <c r="O924" t="s">
        <v>111</v>
      </c>
      <c r="P924" t="s">
        <v>2895</v>
      </c>
      <c r="Q924" t="s">
        <v>322</v>
      </c>
      <c r="R924">
        <v>0</v>
      </c>
      <c r="S924">
        <v>0</v>
      </c>
      <c r="T924">
        <v>0</v>
      </c>
      <c r="U924">
        <v>0</v>
      </c>
      <c r="V924">
        <v>0</v>
      </c>
    </row>
    <row r="925" spans="1:22" ht="15" thickBot="1" x14ac:dyDescent="0.25">
      <c r="A925" s="99"/>
      <c r="B925" s="154" t="s">
        <v>3209</v>
      </c>
      <c r="C925" s="155"/>
      <c r="D925" s="155"/>
      <c r="E925" s="155"/>
      <c r="F925" s="108">
        <f>F924</f>
        <v>0</v>
      </c>
      <c r="G925" s="105">
        <f t="shared" si="81"/>
        <v>0</v>
      </c>
      <c r="H925" s="108">
        <f>H924</f>
        <v>0</v>
      </c>
      <c r="I925" s="108">
        <f>I924</f>
        <v>0</v>
      </c>
      <c r="J925" s="108">
        <f>J924</f>
        <v>0</v>
      </c>
      <c r="K925" s="107"/>
      <c r="N925" t="s">
        <v>3209</v>
      </c>
      <c r="R925">
        <v>0</v>
      </c>
      <c r="S925">
        <v>0</v>
      </c>
      <c r="T925">
        <v>0</v>
      </c>
      <c r="U925">
        <v>0</v>
      </c>
      <c r="V925">
        <v>0</v>
      </c>
    </row>
    <row r="926" spans="1:22" ht="15" thickTop="1" x14ac:dyDescent="0.2">
      <c r="A926" s="99"/>
      <c r="B926" s="103"/>
      <c r="C926" s="104"/>
      <c r="D926" s="104"/>
      <c r="E926" s="104"/>
      <c r="F926" s="105"/>
      <c r="G926" s="105">
        <f t="shared" si="81"/>
        <v>0</v>
      </c>
      <c r="H926" s="105"/>
      <c r="I926" s="105"/>
      <c r="J926" s="106"/>
      <c r="K926" s="107"/>
    </row>
    <row r="927" spans="1:22" x14ac:dyDescent="0.2">
      <c r="A927" s="99" t="s">
        <v>879</v>
      </c>
      <c r="B927" s="103" t="s">
        <v>4</v>
      </c>
      <c r="C927" s="104" t="s">
        <v>101</v>
      </c>
      <c r="D927" s="104" t="s">
        <v>2895</v>
      </c>
      <c r="E927" s="104" t="s">
        <v>312</v>
      </c>
      <c r="F927" s="105">
        <f>VLOOKUP(A927,'Original vs Adjsuted Budget'!$B$2:$H$1100,7,FALSE)</f>
        <v>450000</v>
      </c>
      <c r="G927" s="105">
        <f t="shared" si="81"/>
        <v>365170</v>
      </c>
      <c r="H927" s="105">
        <f>VLOOKUP($A927,'[14]2014 TB'!$A$1:$H$1482,5,FALSE)</f>
        <v>312486.27</v>
      </c>
      <c r="I927" s="105">
        <f>VLOOKUP($A927,'[14]2014 TB'!$A$1:$H$1482,6,FALSE)</f>
        <v>-0.01</v>
      </c>
      <c r="J927" s="106">
        <f t="shared" ref="J927:J952" si="83">H927+I927</f>
        <v>312486.26</v>
      </c>
      <c r="K927" s="107"/>
      <c r="M927" t="s">
        <v>879</v>
      </c>
      <c r="N927" t="s">
        <v>4</v>
      </c>
      <c r="O927" t="s">
        <v>101</v>
      </c>
      <c r="P927" t="s">
        <v>2895</v>
      </c>
      <c r="Q927" t="s">
        <v>312</v>
      </c>
      <c r="R927">
        <v>365170</v>
      </c>
      <c r="S927">
        <v>0</v>
      </c>
      <c r="T927">
        <v>312486.27</v>
      </c>
      <c r="U927">
        <v>-0.01</v>
      </c>
      <c r="V927">
        <v>312486.26</v>
      </c>
    </row>
    <row r="928" spans="1:22" x14ac:dyDescent="0.2">
      <c r="A928" s="99" t="s">
        <v>903</v>
      </c>
      <c r="B928" s="103" t="s">
        <v>215</v>
      </c>
      <c r="C928" s="104" t="s">
        <v>101</v>
      </c>
      <c r="D928" s="104" t="s">
        <v>2895</v>
      </c>
      <c r="E928" s="104" t="s">
        <v>312</v>
      </c>
      <c r="F928" s="105">
        <f>VLOOKUP(A928,'Original vs Adjsuted Budget'!$B$2:$H$1100,7,FALSE)</f>
        <v>300000</v>
      </c>
      <c r="G928" s="105">
        <f t="shared" si="81"/>
        <v>223880</v>
      </c>
      <c r="H928" s="105">
        <f>VLOOKUP($A928,'[14]2014 TB'!$A$1:$H$1482,5,FALSE)</f>
        <v>166870.29999999999</v>
      </c>
      <c r="I928" s="105">
        <f>VLOOKUP($A928,'[14]2014 TB'!$A$1:$H$1482,6,FALSE)</f>
        <v>0</v>
      </c>
      <c r="J928" s="106">
        <f t="shared" si="83"/>
        <v>166870.29999999999</v>
      </c>
      <c r="K928" s="107"/>
      <c r="M928" t="s">
        <v>903</v>
      </c>
      <c r="N928" t="s">
        <v>215</v>
      </c>
      <c r="O928" t="s">
        <v>101</v>
      </c>
      <c r="P928" t="s">
        <v>2895</v>
      </c>
      <c r="Q928" t="s">
        <v>312</v>
      </c>
      <c r="R928">
        <v>223880</v>
      </c>
      <c r="S928">
        <v>0</v>
      </c>
      <c r="T928">
        <v>166870.29999999999</v>
      </c>
      <c r="U928">
        <v>0</v>
      </c>
      <c r="V928">
        <v>166870.29999999999</v>
      </c>
    </row>
    <row r="929" spans="1:22" x14ac:dyDescent="0.2">
      <c r="A929" s="99" t="s">
        <v>946</v>
      </c>
      <c r="B929" s="103" t="s">
        <v>218</v>
      </c>
      <c r="C929" s="104" t="s">
        <v>101</v>
      </c>
      <c r="D929" s="104" t="s">
        <v>474</v>
      </c>
      <c r="E929" s="104" t="s">
        <v>1595</v>
      </c>
      <c r="F929" s="105">
        <f>VLOOKUP(A929,'Original vs Adjsuted Budget'!$B$2:$H$1100,7,FALSE)</f>
        <v>45000</v>
      </c>
      <c r="G929" s="105">
        <f t="shared" si="81"/>
        <v>59030</v>
      </c>
      <c r="H929" s="105">
        <f>VLOOKUP($A929,'[14]2014 TB'!$A$1:$H$1482,5,FALSE)</f>
        <v>19358.919999999998</v>
      </c>
      <c r="I929" s="105">
        <f>VLOOKUP($A929,'[14]2014 TB'!$A$1:$H$1482,6,FALSE)</f>
        <v>0</v>
      </c>
      <c r="J929" s="106">
        <f t="shared" si="83"/>
        <v>19358.919999999998</v>
      </c>
      <c r="K929" s="107"/>
      <c r="M929" t="s">
        <v>946</v>
      </c>
      <c r="N929" t="s">
        <v>218</v>
      </c>
      <c r="O929" t="s">
        <v>101</v>
      </c>
      <c r="P929" t="s">
        <v>474</v>
      </c>
      <c r="Q929" t="s">
        <v>1595</v>
      </c>
      <c r="R929">
        <v>59030</v>
      </c>
      <c r="S929">
        <v>0</v>
      </c>
      <c r="T929">
        <v>19358.919999999998</v>
      </c>
      <c r="U929">
        <v>0</v>
      </c>
      <c r="V929">
        <v>19358.919999999998</v>
      </c>
    </row>
    <row r="930" spans="1:22" x14ac:dyDescent="0.2">
      <c r="A930" s="99" t="s">
        <v>947</v>
      </c>
      <c r="B930" s="103" t="s">
        <v>218</v>
      </c>
      <c r="C930" s="104" t="s">
        <v>101</v>
      </c>
      <c r="D930" s="104" t="s">
        <v>476</v>
      </c>
      <c r="E930" s="104" t="s">
        <v>1596</v>
      </c>
      <c r="F930" s="105">
        <f>VLOOKUP(A930,'Original vs Adjsuted Budget'!$B$2:$H$1100,7,FALSE)</f>
        <v>165000</v>
      </c>
      <c r="G930" s="105">
        <f t="shared" si="81"/>
        <v>112940</v>
      </c>
      <c r="H930" s="105">
        <f>VLOOKUP($A930,'[14]2014 TB'!$A$1:$H$1482,5,FALSE)</f>
        <v>82656.72</v>
      </c>
      <c r="I930" s="105">
        <f>VLOOKUP($A930,'[14]2014 TB'!$A$1:$H$1482,6,FALSE)</f>
        <v>-1347.6</v>
      </c>
      <c r="J930" s="106">
        <f t="shared" si="83"/>
        <v>81309.119999999995</v>
      </c>
      <c r="K930" s="107"/>
      <c r="M930" t="s">
        <v>947</v>
      </c>
      <c r="N930" t="s">
        <v>218</v>
      </c>
      <c r="O930" t="s">
        <v>101</v>
      </c>
      <c r="P930" t="s">
        <v>476</v>
      </c>
      <c r="Q930" t="s">
        <v>1596</v>
      </c>
      <c r="R930">
        <v>112940</v>
      </c>
      <c r="S930">
        <v>0</v>
      </c>
      <c r="T930">
        <v>82656.72</v>
      </c>
      <c r="U930">
        <v>-1347.6</v>
      </c>
      <c r="V930">
        <v>81309.119999999995</v>
      </c>
    </row>
    <row r="931" spans="1:22" x14ac:dyDescent="0.2">
      <c r="A931" s="99" t="s">
        <v>948</v>
      </c>
      <c r="B931" s="103" t="s">
        <v>218</v>
      </c>
      <c r="C931" s="104" t="s">
        <v>101</v>
      </c>
      <c r="D931" s="104" t="s">
        <v>478</v>
      </c>
      <c r="E931" s="104" t="s">
        <v>1597</v>
      </c>
      <c r="F931" s="105">
        <f>VLOOKUP(A931,'Original vs Adjsuted Budget'!$B$2:$H$1100,7,FALSE)</f>
        <v>11000</v>
      </c>
      <c r="G931" s="105">
        <f t="shared" si="81"/>
        <v>1070</v>
      </c>
      <c r="H931" s="105">
        <f>VLOOKUP($A931,'[14]2014 TB'!$A$1:$H$1482,5,FALSE)</f>
        <v>6190.91</v>
      </c>
      <c r="I931" s="105">
        <f>VLOOKUP($A931,'[14]2014 TB'!$A$1:$H$1482,6,FALSE)</f>
        <v>0</v>
      </c>
      <c r="J931" s="106">
        <f t="shared" si="83"/>
        <v>6190.91</v>
      </c>
      <c r="K931" s="107"/>
      <c r="M931" t="s">
        <v>948</v>
      </c>
      <c r="N931" t="s">
        <v>218</v>
      </c>
      <c r="O931" t="s">
        <v>101</v>
      </c>
      <c r="P931" t="s">
        <v>478</v>
      </c>
      <c r="Q931" t="s">
        <v>1597</v>
      </c>
      <c r="R931">
        <v>1070</v>
      </c>
      <c r="S931">
        <v>0</v>
      </c>
      <c r="T931">
        <v>6190.91</v>
      </c>
      <c r="U931">
        <v>0</v>
      </c>
      <c r="V931">
        <v>6190.91</v>
      </c>
    </row>
    <row r="932" spans="1:22" x14ac:dyDescent="0.2">
      <c r="A932" s="99" t="s">
        <v>994</v>
      </c>
      <c r="B932" s="103" t="s">
        <v>426</v>
      </c>
      <c r="C932" s="104" t="s">
        <v>101</v>
      </c>
      <c r="D932" s="104" t="s">
        <v>2895</v>
      </c>
      <c r="E932" s="104" t="s">
        <v>312</v>
      </c>
      <c r="F932" s="105">
        <f>VLOOKUP(A932,'Original vs Adjsuted Budget'!$B$2:$H$1100,7,FALSE)</f>
        <v>165000</v>
      </c>
      <c r="G932" s="105">
        <f t="shared" si="81"/>
        <v>108830</v>
      </c>
      <c r="H932" s="105">
        <f>VLOOKUP($A932,'[14]2014 TB'!$A$1:$H$1482,5,FALSE)</f>
        <v>78452.98</v>
      </c>
      <c r="I932" s="105">
        <f>VLOOKUP($A932,'[14]2014 TB'!$A$1:$H$1482,6,FALSE)</f>
        <v>0</v>
      </c>
      <c r="J932" s="106">
        <f t="shared" si="83"/>
        <v>78452.98</v>
      </c>
      <c r="K932" s="107"/>
      <c r="M932" t="s">
        <v>994</v>
      </c>
      <c r="N932" t="s">
        <v>426</v>
      </c>
      <c r="O932" t="s">
        <v>101</v>
      </c>
      <c r="P932" t="s">
        <v>2895</v>
      </c>
      <c r="Q932" t="s">
        <v>312</v>
      </c>
      <c r="R932">
        <v>108830</v>
      </c>
      <c r="S932">
        <v>0</v>
      </c>
      <c r="T932">
        <v>78452.98</v>
      </c>
      <c r="U932">
        <v>0</v>
      </c>
      <c r="V932">
        <v>78452.98</v>
      </c>
    </row>
    <row r="933" spans="1:22" x14ac:dyDescent="0.2">
      <c r="A933" s="99" t="s">
        <v>1975</v>
      </c>
      <c r="B933" s="103" t="s">
        <v>428</v>
      </c>
      <c r="C933" s="104" t="s">
        <v>101</v>
      </c>
      <c r="D933" s="104" t="s">
        <v>2895</v>
      </c>
      <c r="E933" s="104" t="s">
        <v>312</v>
      </c>
      <c r="F933" s="105">
        <f>VLOOKUP(A933,'Original vs Adjsuted Budget'!$B$2:$H$1100,7,FALSE)</f>
        <v>0</v>
      </c>
      <c r="G933" s="105">
        <f t="shared" si="81"/>
        <v>0</v>
      </c>
      <c r="H933" s="105">
        <f>VLOOKUP($A933,'[14]2014 TB'!$A$1:$H$1482,5,FALSE)</f>
        <v>0</v>
      </c>
      <c r="I933" s="105">
        <f>VLOOKUP($A933,'[14]2014 TB'!$A$1:$H$1482,6,FALSE)</f>
        <v>0</v>
      </c>
      <c r="J933" s="106">
        <f t="shared" si="83"/>
        <v>0</v>
      </c>
      <c r="K933" s="107"/>
      <c r="M933" t="s">
        <v>1975</v>
      </c>
      <c r="N933" t="s">
        <v>428</v>
      </c>
      <c r="O933" t="s">
        <v>101</v>
      </c>
      <c r="P933" t="s">
        <v>2895</v>
      </c>
      <c r="Q933" t="s">
        <v>312</v>
      </c>
      <c r="R933">
        <v>0</v>
      </c>
      <c r="S933">
        <v>0</v>
      </c>
      <c r="T933">
        <v>0</v>
      </c>
      <c r="U933">
        <v>0</v>
      </c>
      <c r="V933">
        <v>0</v>
      </c>
    </row>
    <row r="934" spans="1:22" x14ac:dyDescent="0.2">
      <c r="A934" s="99" t="s">
        <v>1989</v>
      </c>
      <c r="B934" s="103" t="s">
        <v>430</v>
      </c>
      <c r="C934" s="104" t="s">
        <v>101</v>
      </c>
      <c r="D934" s="104" t="s">
        <v>488</v>
      </c>
      <c r="E934" s="104" t="s">
        <v>1990</v>
      </c>
      <c r="F934" s="105">
        <f>VLOOKUP(A934,'Original vs Adjsuted Budget'!$B$2:$H$1100,7,FALSE)</f>
        <v>0</v>
      </c>
      <c r="G934" s="105">
        <f t="shared" si="81"/>
        <v>0</v>
      </c>
      <c r="H934" s="105">
        <f>VLOOKUP($A934,'[14]2014 TB'!$A$1:$H$1482,5,FALSE)</f>
        <v>0</v>
      </c>
      <c r="I934" s="105">
        <f>VLOOKUP($A934,'[14]2014 TB'!$A$1:$H$1482,6,FALSE)</f>
        <v>0</v>
      </c>
      <c r="J934" s="106">
        <f t="shared" si="83"/>
        <v>0</v>
      </c>
      <c r="K934" s="107"/>
      <c r="M934" t="s">
        <v>1989</v>
      </c>
      <c r="N934" t="s">
        <v>430</v>
      </c>
      <c r="O934" t="s">
        <v>101</v>
      </c>
      <c r="P934" t="s">
        <v>488</v>
      </c>
      <c r="Q934" t="s">
        <v>1990</v>
      </c>
      <c r="R934">
        <v>0</v>
      </c>
      <c r="S934">
        <v>0</v>
      </c>
      <c r="T934">
        <v>0</v>
      </c>
      <c r="U934">
        <v>0</v>
      </c>
      <c r="V934">
        <v>0</v>
      </c>
    </row>
    <row r="935" spans="1:22" x14ac:dyDescent="0.2">
      <c r="A935" s="99" t="s">
        <v>1093</v>
      </c>
      <c r="B935" s="103" t="s">
        <v>432</v>
      </c>
      <c r="C935" s="104" t="s">
        <v>101</v>
      </c>
      <c r="D935" s="104" t="s">
        <v>466</v>
      </c>
      <c r="E935" s="104" t="s">
        <v>1664</v>
      </c>
      <c r="F935" s="105">
        <f>VLOOKUP(A935,'Original vs Adjsuted Budget'!$B$2:$H$1100,7,FALSE)</f>
        <v>50000</v>
      </c>
      <c r="G935" s="105">
        <f t="shared" si="81"/>
        <v>57740</v>
      </c>
      <c r="H935" s="105">
        <f>VLOOKUP($A935,'[14]2014 TB'!$A$1:$H$1482,5,FALSE)</f>
        <v>35414.43</v>
      </c>
      <c r="I935" s="105">
        <f>VLOOKUP($A935,'[14]2014 TB'!$A$1:$H$1482,6,FALSE)</f>
        <v>0</v>
      </c>
      <c r="J935" s="106">
        <f t="shared" si="83"/>
        <v>35414.43</v>
      </c>
      <c r="K935" s="107"/>
      <c r="M935" t="s">
        <v>1093</v>
      </c>
      <c r="N935" t="s">
        <v>432</v>
      </c>
      <c r="O935" t="s">
        <v>101</v>
      </c>
      <c r="P935" t="s">
        <v>466</v>
      </c>
      <c r="Q935" t="s">
        <v>1664</v>
      </c>
      <c r="R935">
        <v>57740</v>
      </c>
      <c r="S935">
        <v>0</v>
      </c>
      <c r="T935">
        <v>21860.92</v>
      </c>
      <c r="U935">
        <v>0</v>
      </c>
      <c r="V935">
        <v>21860.92</v>
      </c>
    </row>
    <row r="936" spans="1:22" x14ac:dyDescent="0.2">
      <c r="A936" s="99" t="s">
        <v>1094</v>
      </c>
      <c r="B936" s="103" t="s">
        <v>432</v>
      </c>
      <c r="C936" s="104" t="s">
        <v>101</v>
      </c>
      <c r="D936" s="104" t="s">
        <v>468</v>
      </c>
      <c r="E936" s="104" t="s">
        <v>1664</v>
      </c>
      <c r="F936" s="105">
        <f>VLOOKUP(A936,'Original vs Adjsuted Budget'!$B$2:$H$1100,7,FALSE)</f>
        <v>70000</v>
      </c>
      <c r="G936" s="105">
        <f t="shared" si="81"/>
        <v>120970</v>
      </c>
      <c r="H936" s="105">
        <f>VLOOKUP($A936,'[14]2014 TB'!$A$1:$H$1482,5,FALSE)</f>
        <v>32205.99</v>
      </c>
      <c r="I936" s="105">
        <f>VLOOKUP($A936,'[14]2014 TB'!$A$1:$H$1482,6,FALSE)</f>
        <v>0</v>
      </c>
      <c r="J936" s="106">
        <f t="shared" si="83"/>
        <v>32205.99</v>
      </c>
      <c r="K936" s="107"/>
      <c r="M936" t="s">
        <v>1094</v>
      </c>
      <c r="N936" t="s">
        <v>432</v>
      </c>
      <c r="O936" t="s">
        <v>101</v>
      </c>
      <c r="P936" t="s">
        <v>468</v>
      </c>
      <c r="Q936" t="s">
        <v>1664</v>
      </c>
      <c r="R936">
        <v>120970</v>
      </c>
      <c r="S936">
        <v>0</v>
      </c>
      <c r="T936">
        <v>32205.99</v>
      </c>
      <c r="U936">
        <v>0</v>
      </c>
      <c r="V936">
        <v>32205.99</v>
      </c>
    </row>
    <row r="937" spans="1:22" x14ac:dyDescent="0.2">
      <c r="A937" s="99" t="s">
        <v>1095</v>
      </c>
      <c r="B937" s="103" t="s">
        <v>432</v>
      </c>
      <c r="C937" s="104" t="s">
        <v>101</v>
      </c>
      <c r="D937" s="104" t="s">
        <v>470</v>
      </c>
      <c r="E937" s="104" t="s">
        <v>1665</v>
      </c>
      <c r="F937" s="105">
        <f>VLOOKUP(A937,'Original vs Adjsuted Budget'!$B$2:$H$1100,7,FALSE)</f>
        <v>18000</v>
      </c>
      <c r="G937" s="105">
        <f t="shared" si="81"/>
        <v>4280</v>
      </c>
      <c r="H937" s="105">
        <f>VLOOKUP($A937,'[14]2014 TB'!$A$1:$H$1482,5,FALSE)</f>
        <v>7840.8</v>
      </c>
      <c r="I937" s="105">
        <f>VLOOKUP($A937,'[14]2014 TB'!$A$1:$H$1482,6,FALSE)</f>
        <v>0</v>
      </c>
      <c r="J937" s="106">
        <f t="shared" si="83"/>
        <v>7840.8</v>
      </c>
      <c r="K937" s="107"/>
      <c r="M937" t="s">
        <v>1095</v>
      </c>
      <c r="N937" t="s">
        <v>432</v>
      </c>
      <c r="O937" t="s">
        <v>101</v>
      </c>
      <c r="P937" t="s">
        <v>470</v>
      </c>
      <c r="Q937" t="s">
        <v>1665</v>
      </c>
      <c r="R937">
        <v>4280</v>
      </c>
      <c r="S937">
        <v>0</v>
      </c>
      <c r="T937">
        <v>7840.8</v>
      </c>
      <c r="U937">
        <v>0</v>
      </c>
      <c r="V937">
        <v>7840.8</v>
      </c>
    </row>
    <row r="938" spans="1:22" x14ac:dyDescent="0.2">
      <c r="A938" s="99" t="s">
        <v>1096</v>
      </c>
      <c r="B938" s="103" t="s">
        <v>432</v>
      </c>
      <c r="C938" s="104" t="s">
        <v>101</v>
      </c>
      <c r="D938" s="104" t="s">
        <v>472</v>
      </c>
      <c r="E938" s="104" t="s">
        <v>1666</v>
      </c>
      <c r="F938" s="105">
        <f>VLOOKUP(A938,'Original vs Adjsuted Budget'!$B$2:$H$1100,7,FALSE)</f>
        <v>180000</v>
      </c>
      <c r="G938" s="105">
        <f t="shared" si="81"/>
        <v>126120</v>
      </c>
      <c r="H938" s="105">
        <f>VLOOKUP($A938,'[14]2014 TB'!$A$1:$H$1482,5,FALSE)</f>
        <v>79045.97</v>
      </c>
      <c r="I938" s="105">
        <f>VLOOKUP($A938,'[14]2014 TB'!$A$1:$H$1482,6,FALSE)</f>
        <v>-692.7</v>
      </c>
      <c r="J938" s="106">
        <f t="shared" si="83"/>
        <v>78353.27</v>
      </c>
      <c r="K938" s="107"/>
      <c r="M938" t="s">
        <v>1096</v>
      </c>
      <c r="N938" t="s">
        <v>432</v>
      </c>
      <c r="O938" t="s">
        <v>101</v>
      </c>
      <c r="P938" t="s">
        <v>472</v>
      </c>
      <c r="Q938" t="s">
        <v>1666</v>
      </c>
      <c r="R938">
        <v>126120</v>
      </c>
      <c r="S938">
        <v>0</v>
      </c>
      <c r="T938">
        <v>79045.97</v>
      </c>
      <c r="U938">
        <v>-692.7</v>
      </c>
      <c r="V938">
        <v>78353.27</v>
      </c>
    </row>
    <row r="939" spans="1:22" x14ac:dyDescent="0.2">
      <c r="A939" s="99" t="s">
        <v>1132</v>
      </c>
      <c r="B939" s="103" t="s">
        <v>434</v>
      </c>
      <c r="C939" s="104" t="s">
        <v>101</v>
      </c>
      <c r="D939" s="104" t="s">
        <v>2895</v>
      </c>
      <c r="E939" s="104" t="s">
        <v>312</v>
      </c>
      <c r="F939" s="105">
        <f>VLOOKUP(A939,'Original vs Adjsuted Budget'!$B$2:$H$1100,7,FALSE)</f>
        <v>130000</v>
      </c>
      <c r="G939" s="105">
        <f t="shared" si="81"/>
        <v>104100</v>
      </c>
      <c r="H939" s="105">
        <f>VLOOKUP($A939,'[14]2014 TB'!$A$1:$H$1482,5,FALSE)</f>
        <v>61559.16</v>
      </c>
      <c r="I939" s="105">
        <f>VLOOKUP($A939,'[14]2014 TB'!$A$1:$H$1482,6,FALSE)</f>
        <v>0</v>
      </c>
      <c r="J939" s="106">
        <f t="shared" si="83"/>
        <v>61559.16</v>
      </c>
      <c r="K939" s="107"/>
      <c r="M939" t="s">
        <v>1132</v>
      </c>
      <c r="N939" t="s">
        <v>434</v>
      </c>
      <c r="O939" t="s">
        <v>101</v>
      </c>
      <c r="P939" t="s">
        <v>2895</v>
      </c>
      <c r="Q939" t="s">
        <v>312</v>
      </c>
      <c r="R939">
        <v>104100</v>
      </c>
      <c r="S939">
        <v>0</v>
      </c>
      <c r="T939">
        <v>61559.16</v>
      </c>
      <c r="U939">
        <v>0</v>
      </c>
      <c r="V939">
        <v>61559.16</v>
      </c>
    </row>
    <row r="940" spans="1:22" x14ac:dyDescent="0.2">
      <c r="A940" s="99" t="s">
        <v>2129</v>
      </c>
      <c r="B940" s="103" t="s">
        <v>436</v>
      </c>
      <c r="C940" s="104" t="s">
        <v>101</v>
      </c>
      <c r="D940" s="104" t="s">
        <v>2895</v>
      </c>
      <c r="E940" s="104" t="s">
        <v>312</v>
      </c>
      <c r="F940" s="105">
        <f>VLOOKUP(A940,'Original vs Adjsuted Budget'!$B$2:$H$1100,7,FALSE)</f>
        <v>0</v>
      </c>
      <c r="G940" s="105">
        <f t="shared" si="81"/>
        <v>0</v>
      </c>
      <c r="H940" s="105">
        <f>VLOOKUP($A940,'[14]2014 TB'!$A$1:$H$1482,5,FALSE)</f>
        <v>0</v>
      </c>
      <c r="I940" s="105">
        <f>VLOOKUP($A940,'[14]2014 TB'!$A$1:$H$1482,6,FALSE)</f>
        <v>0</v>
      </c>
      <c r="J940" s="106">
        <f t="shared" si="83"/>
        <v>0</v>
      </c>
      <c r="K940" s="107"/>
      <c r="M940" t="s">
        <v>2129</v>
      </c>
      <c r="N940" t="s">
        <v>436</v>
      </c>
      <c r="O940" t="s">
        <v>101</v>
      </c>
      <c r="P940" t="s">
        <v>2895</v>
      </c>
      <c r="Q940" t="s">
        <v>312</v>
      </c>
      <c r="R940">
        <v>0</v>
      </c>
      <c r="S940">
        <v>0</v>
      </c>
      <c r="T940">
        <v>0</v>
      </c>
      <c r="U940">
        <v>0</v>
      </c>
      <c r="V940">
        <v>0</v>
      </c>
    </row>
    <row r="941" spans="1:22" x14ac:dyDescent="0.2">
      <c r="A941" s="99" t="s">
        <v>1195</v>
      </c>
      <c r="B941" s="103" t="s">
        <v>442</v>
      </c>
      <c r="C941" s="104" t="s">
        <v>101</v>
      </c>
      <c r="D941" s="104" t="s">
        <v>480</v>
      </c>
      <c r="E941" s="104" t="s">
        <v>1664</v>
      </c>
      <c r="F941" s="105">
        <f>VLOOKUP(A941,'Original vs Adjsuted Budget'!$B$2:$H$1100,7,FALSE)</f>
        <v>5469.12</v>
      </c>
      <c r="G941" s="105">
        <f t="shared" si="81"/>
        <v>28490</v>
      </c>
      <c r="H941" s="105">
        <f>VLOOKUP($A941,'[14]2014 TB'!$A$1:$H$1482,5,FALSE)</f>
        <v>2050.92</v>
      </c>
      <c r="I941" s="105">
        <f>VLOOKUP($A941,'[14]2014 TB'!$A$1:$H$1482,6,FALSE)</f>
        <v>0</v>
      </c>
      <c r="J941" s="106">
        <f t="shared" si="83"/>
        <v>2050.92</v>
      </c>
      <c r="K941" s="107"/>
      <c r="M941" t="s">
        <v>1195</v>
      </c>
      <c r="N941" t="s">
        <v>442</v>
      </c>
      <c r="O941" t="s">
        <v>101</v>
      </c>
      <c r="P941" t="s">
        <v>480</v>
      </c>
      <c r="Q941" t="s">
        <v>1664</v>
      </c>
      <c r="R941">
        <v>28490</v>
      </c>
      <c r="S941">
        <v>0</v>
      </c>
      <c r="T941">
        <v>2050.92</v>
      </c>
      <c r="U941">
        <v>0</v>
      </c>
      <c r="V941">
        <v>2050.92</v>
      </c>
    </row>
    <row r="942" spans="1:22" x14ac:dyDescent="0.2">
      <c r="A942" s="99" t="s">
        <v>1196</v>
      </c>
      <c r="B942" s="103" t="s">
        <v>442</v>
      </c>
      <c r="C942" s="104" t="s">
        <v>101</v>
      </c>
      <c r="D942" s="104" t="s">
        <v>482</v>
      </c>
      <c r="E942" s="104" t="s">
        <v>1699</v>
      </c>
      <c r="F942" s="105">
        <f>VLOOKUP(A942,'Original vs Adjsuted Budget'!$B$2:$H$1100,7,FALSE)</f>
        <v>90000</v>
      </c>
      <c r="G942" s="105">
        <f t="shared" si="81"/>
        <v>62050</v>
      </c>
      <c r="H942" s="105">
        <f>VLOOKUP($A942,'[14]2014 TB'!$A$1:$H$1482,5,FALSE)</f>
        <v>41339.64</v>
      </c>
      <c r="I942" s="105">
        <f>VLOOKUP($A942,'[14]2014 TB'!$A$1:$H$1482,6,FALSE)</f>
        <v>0</v>
      </c>
      <c r="J942" s="106">
        <f t="shared" si="83"/>
        <v>41339.64</v>
      </c>
      <c r="K942" s="107"/>
      <c r="M942" t="s">
        <v>1196</v>
      </c>
      <c r="N942" t="s">
        <v>442</v>
      </c>
      <c r="O942" t="s">
        <v>101</v>
      </c>
      <c r="P942" t="s">
        <v>482</v>
      </c>
      <c r="Q942" t="s">
        <v>1699</v>
      </c>
      <c r="R942">
        <v>62050</v>
      </c>
      <c r="S942">
        <v>0</v>
      </c>
      <c r="T942">
        <v>41339.64</v>
      </c>
      <c r="U942">
        <v>0</v>
      </c>
      <c r="V942">
        <v>41339.64</v>
      </c>
    </row>
    <row r="943" spans="1:22" x14ac:dyDescent="0.2">
      <c r="A943" s="99" t="s">
        <v>1219</v>
      </c>
      <c r="B943" s="103" t="s">
        <v>444</v>
      </c>
      <c r="C943" s="104" t="s">
        <v>101</v>
      </c>
      <c r="D943" s="104" t="s">
        <v>2895</v>
      </c>
      <c r="E943" s="104" t="s">
        <v>312</v>
      </c>
      <c r="F943" s="105">
        <f>VLOOKUP(A943,'Original vs Adjsuted Budget'!$B$2:$H$1100,7,FALSE)</f>
        <v>1568</v>
      </c>
      <c r="G943" s="105">
        <f t="shared" si="81"/>
        <v>16310</v>
      </c>
      <c r="H943" s="105">
        <f>VLOOKUP($A943,'[14]2014 TB'!$A$1:$H$1482,5,FALSE)</f>
        <v>588</v>
      </c>
      <c r="I943" s="105">
        <f>VLOOKUP($A943,'[14]2014 TB'!$A$1:$H$1482,6,FALSE)</f>
        <v>0</v>
      </c>
      <c r="J943" s="106">
        <f t="shared" si="83"/>
        <v>588</v>
      </c>
      <c r="K943" s="107"/>
      <c r="M943" t="s">
        <v>1219</v>
      </c>
      <c r="N943" t="s">
        <v>444</v>
      </c>
      <c r="O943" t="s">
        <v>101</v>
      </c>
      <c r="P943" t="s">
        <v>2895</v>
      </c>
      <c r="Q943" t="s">
        <v>312</v>
      </c>
      <c r="R943">
        <v>16310</v>
      </c>
      <c r="S943">
        <v>0</v>
      </c>
      <c r="T943">
        <v>588</v>
      </c>
      <c r="U943">
        <v>0</v>
      </c>
      <c r="V943">
        <v>588</v>
      </c>
    </row>
    <row r="944" spans="1:22" x14ac:dyDescent="0.2">
      <c r="A944" s="99" t="s">
        <v>1240</v>
      </c>
      <c r="B944" s="103" t="s">
        <v>446</v>
      </c>
      <c r="C944" s="104" t="s">
        <v>101</v>
      </c>
      <c r="D944" s="104" t="s">
        <v>2895</v>
      </c>
      <c r="E944" s="104" t="s">
        <v>312</v>
      </c>
      <c r="F944" s="105">
        <f>VLOOKUP(A944,'Original vs Adjsuted Budget'!$B$2:$H$1100,7,FALSE)</f>
        <v>180000</v>
      </c>
      <c r="G944" s="105">
        <f t="shared" si="81"/>
        <v>85900</v>
      </c>
      <c r="H944" s="105">
        <f>VLOOKUP($A944,'[14]2014 TB'!$A$1:$H$1482,5,FALSE)</f>
        <v>79572.759999999995</v>
      </c>
      <c r="I944" s="105">
        <f>VLOOKUP($A944,'[14]2014 TB'!$A$1:$H$1482,6,FALSE)</f>
        <v>0</v>
      </c>
      <c r="J944" s="106">
        <f t="shared" si="83"/>
        <v>79572.759999999995</v>
      </c>
      <c r="K944" s="107"/>
      <c r="M944" t="s">
        <v>1240</v>
      </c>
      <c r="N944" t="s">
        <v>446</v>
      </c>
      <c r="O944" t="s">
        <v>101</v>
      </c>
      <c r="P944" t="s">
        <v>2895</v>
      </c>
      <c r="Q944" t="s">
        <v>312</v>
      </c>
      <c r="R944">
        <v>85900</v>
      </c>
      <c r="S944">
        <v>0</v>
      </c>
      <c r="T944">
        <v>79572.759999999995</v>
      </c>
      <c r="U944">
        <v>0</v>
      </c>
      <c r="V944">
        <v>79572.759999999995</v>
      </c>
    </row>
    <row r="945" spans="1:22" x14ac:dyDescent="0.2">
      <c r="A945" s="99" t="s">
        <v>2270</v>
      </c>
      <c r="B945" s="103" t="s">
        <v>450</v>
      </c>
      <c r="C945" s="104" t="s">
        <v>101</v>
      </c>
      <c r="D945" s="104" t="s">
        <v>2895</v>
      </c>
      <c r="E945" s="104" t="s">
        <v>312</v>
      </c>
      <c r="F945" s="105">
        <f>VLOOKUP(A945,'Original vs Adjsuted Budget'!$B$2:$H$1100,7,FALSE)</f>
        <v>0</v>
      </c>
      <c r="G945" s="105">
        <f t="shared" si="81"/>
        <v>0</v>
      </c>
      <c r="H945" s="105">
        <f>VLOOKUP($A945,'[14]2014 TB'!$A$1:$H$1482,5,FALSE)</f>
        <v>0</v>
      </c>
      <c r="I945" s="105">
        <f>VLOOKUP($A945,'[14]2014 TB'!$A$1:$H$1482,6,FALSE)</f>
        <v>0</v>
      </c>
      <c r="J945" s="106">
        <f t="shared" si="83"/>
        <v>0</v>
      </c>
      <c r="K945" s="107"/>
      <c r="M945" t="s">
        <v>2270</v>
      </c>
      <c r="N945" t="s">
        <v>450</v>
      </c>
      <c r="O945" t="s">
        <v>101</v>
      </c>
      <c r="P945" t="s">
        <v>2895</v>
      </c>
      <c r="Q945" t="s">
        <v>312</v>
      </c>
      <c r="R945">
        <v>0</v>
      </c>
      <c r="S945">
        <v>0</v>
      </c>
      <c r="T945">
        <v>0</v>
      </c>
      <c r="U945">
        <v>0</v>
      </c>
      <c r="V945">
        <v>0</v>
      </c>
    </row>
    <row r="946" spans="1:22" x14ac:dyDescent="0.2">
      <c r="A946" s="99" t="s">
        <v>1286</v>
      </c>
      <c r="B946" s="103" t="s">
        <v>452</v>
      </c>
      <c r="C946" s="104" t="s">
        <v>101</v>
      </c>
      <c r="D946" s="104" t="s">
        <v>490</v>
      </c>
      <c r="E946" s="104" t="s">
        <v>1712</v>
      </c>
      <c r="F946" s="105">
        <f>VLOOKUP(A946,'Original vs Adjsuted Budget'!$B$2:$H$1100,7,FALSE)</f>
        <v>0</v>
      </c>
      <c r="G946" s="105">
        <f t="shared" si="81"/>
        <v>25000</v>
      </c>
      <c r="H946" s="105">
        <f>VLOOKUP($A946,'[14]2014 TB'!$A$1:$H$1482,5,FALSE)</f>
        <v>0</v>
      </c>
      <c r="I946" s="105">
        <f>VLOOKUP($A946,'[14]2014 TB'!$A$1:$H$1482,6,FALSE)</f>
        <v>0</v>
      </c>
      <c r="J946" s="106">
        <f t="shared" si="83"/>
        <v>0</v>
      </c>
      <c r="K946" s="107"/>
      <c r="M946" t="s">
        <v>1286</v>
      </c>
      <c r="N946" t="s">
        <v>452</v>
      </c>
      <c r="O946" t="s">
        <v>101</v>
      </c>
      <c r="P946" t="s">
        <v>490</v>
      </c>
      <c r="Q946" t="s">
        <v>1712</v>
      </c>
      <c r="R946">
        <v>25000</v>
      </c>
      <c r="S946">
        <v>0</v>
      </c>
      <c r="T946">
        <v>0</v>
      </c>
      <c r="U946">
        <v>0</v>
      </c>
      <c r="V946">
        <v>0</v>
      </c>
    </row>
    <row r="947" spans="1:22" x14ac:dyDescent="0.2">
      <c r="A947" s="99" t="s">
        <v>1304</v>
      </c>
      <c r="B947" s="103" t="s">
        <v>454</v>
      </c>
      <c r="C947" s="104" t="s">
        <v>101</v>
      </c>
      <c r="D947" s="104" t="s">
        <v>2895</v>
      </c>
      <c r="E947" s="104" t="s">
        <v>312</v>
      </c>
      <c r="F947" s="105">
        <f>VLOOKUP(A947,'Original vs Adjsuted Budget'!$B$2:$H$1100,7,FALSE)</f>
        <v>0</v>
      </c>
      <c r="G947" s="105">
        <f t="shared" si="81"/>
        <v>660</v>
      </c>
      <c r="H947" s="105">
        <f>VLOOKUP($A947,'[14]2014 TB'!$A$1:$H$1482,5,FALSE)</f>
        <v>0</v>
      </c>
      <c r="I947" s="105">
        <f>VLOOKUP($A947,'[14]2014 TB'!$A$1:$H$1482,6,FALSE)</f>
        <v>0</v>
      </c>
      <c r="J947" s="106">
        <f t="shared" si="83"/>
        <v>0</v>
      </c>
      <c r="K947" s="107"/>
      <c r="M947" t="s">
        <v>1304</v>
      </c>
      <c r="N947" t="s">
        <v>454</v>
      </c>
      <c r="O947" t="s">
        <v>101</v>
      </c>
      <c r="P947" t="s">
        <v>2895</v>
      </c>
      <c r="Q947" t="s">
        <v>312</v>
      </c>
      <c r="R947">
        <v>660</v>
      </c>
      <c r="S947">
        <v>0</v>
      </c>
      <c r="T947">
        <v>0</v>
      </c>
      <c r="U947">
        <v>0</v>
      </c>
      <c r="V947">
        <v>0</v>
      </c>
    </row>
    <row r="948" spans="1:22" x14ac:dyDescent="0.2">
      <c r="A948" s="99" t="s">
        <v>1327</v>
      </c>
      <c r="B948" s="103" t="s">
        <v>8</v>
      </c>
      <c r="C948" s="104" t="s">
        <v>101</v>
      </c>
      <c r="D948" s="104" t="s">
        <v>2895</v>
      </c>
      <c r="E948" s="104" t="s">
        <v>312</v>
      </c>
      <c r="F948" s="105">
        <f>VLOOKUP(A948,'Original vs Adjsuted Budget'!$B$2:$H$1100,7,FALSE)</f>
        <v>80000</v>
      </c>
      <c r="G948" s="105">
        <f t="shared" si="81"/>
        <v>73690</v>
      </c>
      <c r="H948" s="105">
        <f>VLOOKUP($A948,'[14]2014 TB'!$A$1:$H$1482,5,FALSE)</f>
        <v>37230.47</v>
      </c>
      <c r="I948" s="105">
        <f>VLOOKUP($A948,'[14]2014 TB'!$A$1:$H$1482,6,FALSE)</f>
        <v>0</v>
      </c>
      <c r="J948" s="106">
        <f t="shared" si="83"/>
        <v>37230.47</v>
      </c>
      <c r="K948" s="107"/>
      <c r="M948" t="s">
        <v>1327</v>
      </c>
      <c r="N948" t="s">
        <v>8</v>
      </c>
      <c r="O948" t="s">
        <v>101</v>
      </c>
      <c r="P948" t="s">
        <v>2895</v>
      </c>
      <c r="Q948" t="s">
        <v>312</v>
      </c>
      <c r="R948">
        <v>73690</v>
      </c>
      <c r="S948">
        <v>0</v>
      </c>
      <c r="T948">
        <v>37230.47</v>
      </c>
      <c r="U948">
        <v>0</v>
      </c>
      <c r="V948">
        <v>37230.47</v>
      </c>
    </row>
    <row r="949" spans="1:22" x14ac:dyDescent="0.2">
      <c r="A949" s="99" t="s">
        <v>1373</v>
      </c>
      <c r="B949" s="103" t="s">
        <v>18</v>
      </c>
      <c r="C949" s="104" t="s">
        <v>101</v>
      </c>
      <c r="D949" s="104" t="s">
        <v>2895</v>
      </c>
      <c r="E949" s="104" t="s">
        <v>312</v>
      </c>
      <c r="F949" s="105">
        <f>VLOOKUP(A949,'Original vs Adjsuted Budget'!$B$2:$H$1100,7,FALSE)</f>
        <v>784</v>
      </c>
      <c r="G949" s="105">
        <f t="shared" si="81"/>
        <v>14650</v>
      </c>
      <c r="H949" s="105">
        <f>VLOOKUP($A949,'[14]2014 TB'!$A$1:$H$1482,5,FALSE)</f>
        <v>294</v>
      </c>
      <c r="I949" s="105">
        <f>VLOOKUP($A949,'[14]2014 TB'!$A$1:$H$1482,6,FALSE)</f>
        <v>0</v>
      </c>
      <c r="J949" s="106">
        <f t="shared" si="83"/>
        <v>294</v>
      </c>
      <c r="K949" s="107"/>
      <c r="M949" t="s">
        <v>1373</v>
      </c>
      <c r="N949" t="s">
        <v>18</v>
      </c>
      <c r="O949" t="s">
        <v>101</v>
      </c>
      <c r="P949" t="s">
        <v>2895</v>
      </c>
      <c r="Q949" t="s">
        <v>312</v>
      </c>
      <c r="R949">
        <v>14650</v>
      </c>
      <c r="S949">
        <v>0</v>
      </c>
      <c r="T949">
        <v>294</v>
      </c>
      <c r="U949">
        <v>0</v>
      </c>
      <c r="V949">
        <v>294</v>
      </c>
    </row>
    <row r="950" spans="1:22" x14ac:dyDescent="0.2">
      <c r="A950" s="99" t="s">
        <v>1420</v>
      </c>
      <c r="B950" s="103" t="s">
        <v>459</v>
      </c>
      <c r="C950" s="104" t="s">
        <v>101</v>
      </c>
      <c r="D950" s="104" t="s">
        <v>2895</v>
      </c>
      <c r="E950" s="104" t="s">
        <v>312</v>
      </c>
      <c r="F950" s="105">
        <f>VLOOKUP(A950,'Original vs Adjsuted Budget'!$B$2:$H$1100,7,FALSE)</f>
        <v>120000</v>
      </c>
      <c r="G950" s="105">
        <f t="shared" si="81"/>
        <v>63560</v>
      </c>
      <c r="H950" s="105">
        <f>VLOOKUP($A950,'[14]2014 TB'!$A$1:$H$1482,5,FALSE)</f>
        <v>52019.88</v>
      </c>
      <c r="I950" s="105">
        <f>VLOOKUP($A950,'[14]2014 TB'!$A$1:$H$1482,6,FALSE)</f>
        <v>0</v>
      </c>
      <c r="J950" s="106">
        <f t="shared" si="83"/>
        <v>52019.88</v>
      </c>
      <c r="K950" s="107"/>
      <c r="M950" t="s">
        <v>1420</v>
      </c>
      <c r="N950" t="s">
        <v>459</v>
      </c>
      <c r="O950" t="s">
        <v>101</v>
      </c>
      <c r="P950" t="s">
        <v>2895</v>
      </c>
      <c r="Q950" t="s">
        <v>312</v>
      </c>
      <c r="R950">
        <v>63560</v>
      </c>
      <c r="S950">
        <v>0</v>
      </c>
      <c r="T950">
        <v>52019.88</v>
      </c>
      <c r="U950">
        <v>0</v>
      </c>
      <c r="V950">
        <v>52019.88</v>
      </c>
    </row>
    <row r="951" spans="1:22" x14ac:dyDescent="0.2">
      <c r="A951" s="99" t="s">
        <v>1472</v>
      </c>
      <c r="B951" s="103" t="s">
        <v>461</v>
      </c>
      <c r="C951" s="104" t="s">
        <v>101</v>
      </c>
      <c r="D951" s="104" t="s">
        <v>2895</v>
      </c>
      <c r="E951" s="104" t="s">
        <v>312</v>
      </c>
      <c r="F951" s="105">
        <f>VLOOKUP(A951,'Original vs Adjsuted Budget'!$B$2:$H$1100,7,FALSE)</f>
        <v>55000</v>
      </c>
      <c r="G951" s="105">
        <f t="shared" si="81"/>
        <v>6900</v>
      </c>
      <c r="H951" s="105">
        <f>VLOOKUP($A951,'[14]2014 TB'!$A$1:$H$1482,5,FALSE)</f>
        <v>22540</v>
      </c>
      <c r="I951" s="105">
        <f>VLOOKUP($A951,'[14]2014 TB'!$A$1:$H$1482,6,FALSE)</f>
        <v>0</v>
      </c>
      <c r="J951" s="106">
        <f t="shared" si="83"/>
        <v>22540</v>
      </c>
      <c r="K951" s="107"/>
      <c r="M951" t="s">
        <v>1472</v>
      </c>
      <c r="N951" t="s">
        <v>461</v>
      </c>
      <c r="O951" t="s">
        <v>101</v>
      </c>
      <c r="P951" t="s">
        <v>2895</v>
      </c>
      <c r="Q951" t="s">
        <v>312</v>
      </c>
      <c r="R951">
        <v>6900</v>
      </c>
      <c r="S951">
        <v>0</v>
      </c>
      <c r="T951">
        <v>22540</v>
      </c>
      <c r="U951">
        <v>0</v>
      </c>
      <c r="V951">
        <v>22540</v>
      </c>
    </row>
    <row r="952" spans="1:22" x14ac:dyDescent="0.2">
      <c r="A952" s="99" t="s">
        <v>1521</v>
      </c>
      <c r="B952" s="103" t="s">
        <v>463</v>
      </c>
      <c r="C952" s="104" t="s">
        <v>101</v>
      </c>
      <c r="D952" s="104" t="s">
        <v>2895</v>
      </c>
      <c r="E952" s="104" t="s">
        <v>312</v>
      </c>
      <c r="F952" s="105">
        <f>VLOOKUP(A952,'Original vs Adjsuted Budget'!$B$2:$H$1100,7,FALSE)</f>
        <v>30000</v>
      </c>
      <c r="G952" s="105">
        <f t="shared" si="81"/>
        <v>59390</v>
      </c>
      <c r="H952" s="105">
        <f>VLOOKUP($A952,'[14]2014 TB'!$A$1:$H$1482,5,FALSE)</f>
        <v>12871.67</v>
      </c>
      <c r="I952" s="105">
        <f>VLOOKUP($A952,'[14]2014 TB'!$A$1:$H$1482,6,FALSE)</f>
        <v>0</v>
      </c>
      <c r="J952" s="106">
        <f t="shared" si="83"/>
        <v>12871.67</v>
      </c>
      <c r="K952" s="107"/>
      <c r="M952" t="s">
        <v>1521</v>
      </c>
      <c r="N952" t="s">
        <v>463</v>
      </c>
      <c r="O952" t="s">
        <v>101</v>
      </c>
      <c r="P952" t="s">
        <v>2895</v>
      </c>
      <c r="Q952" t="s">
        <v>312</v>
      </c>
      <c r="R952">
        <v>59390</v>
      </c>
      <c r="S952">
        <v>0</v>
      </c>
      <c r="T952">
        <v>12871.67</v>
      </c>
      <c r="U952">
        <v>0</v>
      </c>
      <c r="V952">
        <v>12871.67</v>
      </c>
    </row>
    <row r="953" spans="1:22" ht="15" thickBot="1" x14ac:dyDescent="0.25">
      <c r="A953" s="99"/>
      <c r="B953" s="154" t="s">
        <v>3210</v>
      </c>
      <c r="C953" s="155"/>
      <c r="D953" s="155"/>
      <c r="E953" s="155"/>
      <c r="F953" s="108">
        <f>SUM(F927:F952)</f>
        <v>2146821.1200000001</v>
      </c>
      <c r="G953" s="105">
        <f t="shared" si="81"/>
        <v>1720730</v>
      </c>
      <c r="H953" s="108">
        <f>SUM(H927:H952)</f>
        <v>1130589.79</v>
      </c>
      <c r="I953" s="108">
        <f>SUM(I927:I952)</f>
        <v>-2040.31</v>
      </c>
      <c r="J953" s="108">
        <f>SUM(J927:J952)</f>
        <v>1128549.48</v>
      </c>
      <c r="K953" s="107"/>
      <c r="N953" t="s">
        <v>3210</v>
      </c>
      <c r="R953">
        <v>1720730</v>
      </c>
      <c r="S953">
        <v>0</v>
      </c>
      <c r="T953">
        <v>1117036.28</v>
      </c>
      <c r="U953">
        <v>-2040.31</v>
      </c>
      <c r="V953">
        <v>1114995.97</v>
      </c>
    </row>
    <row r="954" spans="1:22" ht="15" thickTop="1" x14ac:dyDescent="0.2">
      <c r="A954" s="99"/>
      <c r="B954" s="103"/>
      <c r="C954" s="104"/>
      <c r="D954" s="104"/>
      <c r="E954" s="104"/>
      <c r="F954" s="105"/>
      <c r="G954" s="105">
        <f t="shared" si="81"/>
        <v>0</v>
      </c>
      <c r="H954" s="105"/>
      <c r="I954" s="105"/>
      <c r="J954" s="106"/>
      <c r="K954" s="107"/>
    </row>
    <row r="955" spans="1:22" x14ac:dyDescent="0.2">
      <c r="A955" s="99" t="s">
        <v>1100</v>
      </c>
      <c r="B955" s="103" t="s">
        <v>432</v>
      </c>
      <c r="C955" s="104" t="s">
        <v>106</v>
      </c>
      <c r="D955" s="104" t="s">
        <v>472</v>
      </c>
      <c r="E955" s="104" t="s">
        <v>1670</v>
      </c>
      <c r="F955" s="105">
        <f>VLOOKUP(A955,'Original vs Adjsuted Budget'!$B$2:$H$1100,7,FALSE)</f>
        <v>0</v>
      </c>
      <c r="G955" s="105">
        <f t="shared" si="81"/>
        <v>860</v>
      </c>
      <c r="H955" s="105">
        <f>VLOOKUP($A955,'[14]2014 TB'!$A$1:$H$1482,5,FALSE)</f>
        <v>0</v>
      </c>
      <c r="I955" s="105">
        <f>VLOOKUP($A955,'[14]2014 TB'!$A$1:$H$1482,6,FALSE)</f>
        <v>0</v>
      </c>
      <c r="J955" s="106">
        <f t="shared" ref="J955:J978" si="84">H955+I955</f>
        <v>0</v>
      </c>
      <c r="K955" s="107"/>
      <c r="M955" t="s">
        <v>1100</v>
      </c>
      <c r="N955" t="s">
        <v>432</v>
      </c>
      <c r="O955" t="s">
        <v>106</v>
      </c>
      <c r="P955" t="s">
        <v>472</v>
      </c>
      <c r="Q955" t="s">
        <v>1670</v>
      </c>
      <c r="R955">
        <v>860</v>
      </c>
      <c r="S955">
        <v>0</v>
      </c>
      <c r="T955">
        <v>0</v>
      </c>
      <c r="U955">
        <v>0</v>
      </c>
      <c r="V955">
        <v>0</v>
      </c>
    </row>
    <row r="956" spans="1:22" x14ac:dyDescent="0.2">
      <c r="A956" s="99" t="s">
        <v>2113</v>
      </c>
      <c r="B956" s="103" t="s">
        <v>434</v>
      </c>
      <c r="C956" s="104" t="s">
        <v>106</v>
      </c>
      <c r="D956" s="104" t="s">
        <v>2895</v>
      </c>
      <c r="E956" s="104" t="s">
        <v>1670</v>
      </c>
      <c r="F956" s="105">
        <f>VLOOKUP(A956,'Original vs Adjsuted Budget'!$B$2:$H$1100,7,FALSE)</f>
        <v>0</v>
      </c>
      <c r="G956" s="105">
        <f t="shared" si="81"/>
        <v>0</v>
      </c>
      <c r="H956" s="105">
        <f>VLOOKUP($A956,'[14]2014 TB'!$A$1:$H$1482,5,FALSE)</f>
        <v>0</v>
      </c>
      <c r="I956" s="105">
        <f>VLOOKUP($A956,'[14]2014 TB'!$A$1:$H$1482,6,FALSE)</f>
        <v>0</v>
      </c>
      <c r="J956" s="106">
        <f t="shared" si="84"/>
        <v>0</v>
      </c>
      <c r="K956" s="107"/>
      <c r="M956" t="s">
        <v>2113</v>
      </c>
      <c r="N956" t="s">
        <v>434</v>
      </c>
      <c r="O956" t="s">
        <v>106</v>
      </c>
      <c r="P956" t="s">
        <v>2895</v>
      </c>
      <c r="Q956" t="s">
        <v>1670</v>
      </c>
      <c r="R956">
        <v>0</v>
      </c>
      <c r="S956">
        <v>0</v>
      </c>
      <c r="T956">
        <v>0</v>
      </c>
      <c r="U956">
        <v>0</v>
      </c>
      <c r="V956">
        <v>0</v>
      </c>
    </row>
    <row r="957" spans="1:22" x14ac:dyDescent="0.2">
      <c r="A957" s="99" t="s">
        <v>2152</v>
      </c>
      <c r="B957" s="103" t="s">
        <v>438</v>
      </c>
      <c r="C957" s="104" t="s">
        <v>106</v>
      </c>
      <c r="D957" s="104" t="s">
        <v>2895</v>
      </c>
      <c r="E957" s="104" t="s">
        <v>1670</v>
      </c>
      <c r="F957" s="105">
        <f>VLOOKUP(A957,'Original vs Adjsuted Budget'!$B$2:$H$1100,7,FALSE)</f>
        <v>0</v>
      </c>
      <c r="G957" s="105">
        <f t="shared" si="81"/>
        <v>0</v>
      </c>
      <c r="H957" s="105">
        <f>VLOOKUP($A957,'[14]2014 TB'!$A$1:$H$1482,5,FALSE)</f>
        <v>0</v>
      </c>
      <c r="I957" s="105">
        <f>VLOOKUP($A957,'[14]2014 TB'!$A$1:$H$1482,6,FALSE)</f>
        <v>0</v>
      </c>
      <c r="J957" s="106">
        <f t="shared" si="84"/>
        <v>0</v>
      </c>
      <c r="K957" s="107"/>
      <c r="M957" t="s">
        <v>2152</v>
      </c>
      <c r="N957" t="s">
        <v>438</v>
      </c>
      <c r="O957" t="s">
        <v>106</v>
      </c>
      <c r="P957" t="s">
        <v>2895</v>
      </c>
      <c r="Q957" t="s">
        <v>1670</v>
      </c>
      <c r="R957">
        <v>0</v>
      </c>
      <c r="S957">
        <v>0</v>
      </c>
      <c r="T957">
        <v>0</v>
      </c>
      <c r="U957">
        <v>0</v>
      </c>
      <c r="V957">
        <v>0</v>
      </c>
    </row>
    <row r="958" spans="1:22" x14ac:dyDescent="0.2">
      <c r="A958" s="99" t="s">
        <v>1241</v>
      </c>
      <c r="B958" s="103" t="s">
        <v>446</v>
      </c>
      <c r="C958" s="104" t="s">
        <v>106</v>
      </c>
      <c r="D958" s="104" t="s">
        <v>2895</v>
      </c>
      <c r="E958" s="104" t="s">
        <v>1670</v>
      </c>
      <c r="F958" s="105">
        <f>VLOOKUP(A958,'Original vs Adjsuted Budget'!$B$2:$H$1100,7,FALSE)</f>
        <v>22000</v>
      </c>
      <c r="G958" s="105">
        <f t="shared" si="81"/>
        <v>20590</v>
      </c>
      <c r="H958" s="105">
        <f>VLOOKUP($A958,'[14]2014 TB'!$A$1:$H$1482,5,FALSE)</f>
        <v>288.19</v>
      </c>
      <c r="I958" s="105">
        <f>VLOOKUP($A958,'[14]2014 TB'!$A$1:$H$1482,6,FALSE)</f>
        <v>0</v>
      </c>
      <c r="J958" s="106">
        <f t="shared" si="84"/>
        <v>288.19</v>
      </c>
      <c r="K958" s="107"/>
      <c r="M958" t="s">
        <v>1241</v>
      </c>
      <c r="N958" t="s">
        <v>446</v>
      </c>
      <c r="O958" t="s">
        <v>106</v>
      </c>
      <c r="P958" t="s">
        <v>2895</v>
      </c>
      <c r="Q958" t="s">
        <v>1670</v>
      </c>
      <c r="R958">
        <v>20590</v>
      </c>
      <c r="S958">
        <v>0</v>
      </c>
      <c r="T958">
        <v>288.19</v>
      </c>
      <c r="U958">
        <v>0</v>
      </c>
      <c r="V958">
        <v>288.19</v>
      </c>
    </row>
    <row r="959" spans="1:22" x14ac:dyDescent="0.2">
      <c r="A959" s="99" t="s">
        <v>1252</v>
      </c>
      <c r="B959" s="103" t="s">
        <v>448</v>
      </c>
      <c r="C959" s="104" t="s">
        <v>106</v>
      </c>
      <c r="D959" s="104" t="s">
        <v>2895</v>
      </c>
      <c r="E959" s="104" t="s">
        <v>1670</v>
      </c>
      <c r="F959" s="105">
        <f>VLOOKUP(A959,'Original vs Adjsuted Budget'!$B$2:$H$1100,7,FALSE)</f>
        <v>2498.88</v>
      </c>
      <c r="G959" s="105">
        <f t="shared" si="81"/>
        <v>0</v>
      </c>
      <c r="H959" s="105">
        <f>VLOOKUP($A959,'[14]2014 TB'!$A$1:$H$1482,5,FALSE)</f>
        <v>937.08</v>
      </c>
      <c r="I959" s="105">
        <f>VLOOKUP($A959,'[14]2014 TB'!$A$1:$H$1482,6,FALSE)</f>
        <v>0</v>
      </c>
      <c r="J959" s="106">
        <f t="shared" si="84"/>
        <v>937.08</v>
      </c>
      <c r="K959" s="107"/>
      <c r="M959" t="s">
        <v>1252</v>
      </c>
      <c r="N959" t="s">
        <v>448</v>
      </c>
      <c r="O959" t="s">
        <v>106</v>
      </c>
      <c r="P959" t="s">
        <v>2895</v>
      </c>
      <c r="Q959" t="s">
        <v>1670</v>
      </c>
      <c r="R959">
        <v>0</v>
      </c>
      <c r="S959">
        <v>0</v>
      </c>
      <c r="T959">
        <v>937.08</v>
      </c>
      <c r="U959">
        <v>0</v>
      </c>
      <c r="V959">
        <v>937.08</v>
      </c>
    </row>
    <row r="960" spans="1:22" x14ac:dyDescent="0.2">
      <c r="A960" s="99" t="s">
        <v>2311</v>
      </c>
      <c r="B960" s="103" t="s">
        <v>452</v>
      </c>
      <c r="C960" s="104" t="s">
        <v>106</v>
      </c>
      <c r="D960" s="104" t="s">
        <v>490</v>
      </c>
      <c r="E960" s="104" t="s">
        <v>1670</v>
      </c>
      <c r="F960" s="105">
        <f>VLOOKUP(A960,'Original vs Adjsuted Budget'!$B$2:$H$1100,7,FALSE)</f>
        <v>0</v>
      </c>
      <c r="G960" s="105">
        <f t="shared" si="81"/>
        <v>0</v>
      </c>
      <c r="H960" s="105">
        <f>VLOOKUP($A960,'[14]2014 TB'!$A$1:$H$1482,5,FALSE)</f>
        <v>0</v>
      </c>
      <c r="I960" s="105">
        <f>VLOOKUP($A960,'[14]2014 TB'!$A$1:$H$1482,6,FALSE)</f>
        <v>0</v>
      </c>
      <c r="J960" s="106">
        <f t="shared" si="84"/>
        <v>0</v>
      </c>
      <c r="K960" s="107"/>
      <c r="M960" t="s">
        <v>2311</v>
      </c>
      <c r="N960" t="s">
        <v>452</v>
      </c>
      <c r="O960" t="s">
        <v>106</v>
      </c>
      <c r="P960" t="s">
        <v>490</v>
      </c>
      <c r="Q960" t="s">
        <v>1670</v>
      </c>
      <c r="R960">
        <v>0</v>
      </c>
      <c r="S960">
        <v>0</v>
      </c>
      <c r="T960">
        <v>0</v>
      </c>
      <c r="U960">
        <v>0</v>
      </c>
      <c r="V960">
        <v>0</v>
      </c>
    </row>
    <row r="961" spans="1:22" x14ac:dyDescent="0.2">
      <c r="A961" s="99" t="s">
        <v>2350</v>
      </c>
      <c r="B961" s="103" t="s">
        <v>454</v>
      </c>
      <c r="C961" s="104" t="s">
        <v>106</v>
      </c>
      <c r="D961" s="104" t="s">
        <v>2895</v>
      </c>
      <c r="E961" s="104" t="s">
        <v>1670</v>
      </c>
      <c r="F961" s="105">
        <f>VLOOKUP(A961,'Original vs Adjsuted Budget'!$B$2:$H$1100,7,FALSE)</f>
        <v>0</v>
      </c>
      <c r="G961" s="105">
        <f t="shared" si="81"/>
        <v>0</v>
      </c>
      <c r="H961" s="105">
        <f>VLOOKUP($A961,'[14]2014 TB'!$A$1:$H$1482,5,FALSE)</f>
        <v>0</v>
      </c>
      <c r="I961" s="105">
        <f>VLOOKUP($A961,'[14]2014 TB'!$A$1:$H$1482,6,FALSE)</f>
        <v>0</v>
      </c>
      <c r="J961" s="106">
        <f t="shared" si="84"/>
        <v>0</v>
      </c>
      <c r="K961" s="107"/>
      <c r="M961" t="s">
        <v>2350</v>
      </c>
      <c r="N961" t="s">
        <v>454</v>
      </c>
      <c r="O961" t="s">
        <v>106</v>
      </c>
      <c r="P961" t="s">
        <v>2895</v>
      </c>
      <c r="Q961" t="s">
        <v>1670</v>
      </c>
      <c r="R961">
        <v>0</v>
      </c>
      <c r="S961">
        <v>0</v>
      </c>
      <c r="T961">
        <v>0</v>
      </c>
      <c r="U961">
        <v>0</v>
      </c>
      <c r="V961">
        <v>0</v>
      </c>
    </row>
    <row r="962" spans="1:22" x14ac:dyDescent="0.2">
      <c r="A962" s="99" t="s">
        <v>1330</v>
      </c>
      <c r="B962" s="103" t="s">
        <v>8</v>
      </c>
      <c r="C962" s="104" t="s">
        <v>106</v>
      </c>
      <c r="D962" s="104" t="s">
        <v>2895</v>
      </c>
      <c r="E962" s="104" t="s">
        <v>1670</v>
      </c>
      <c r="F962" s="105">
        <f>VLOOKUP(A962,'Original vs Adjsuted Budget'!$B$2:$H$1100,7,FALSE)</f>
        <v>8307.0666666666657</v>
      </c>
      <c r="G962" s="105">
        <f t="shared" si="81"/>
        <v>0</v>
      </c>
      <c r="H962" s="105">
        <f>VLOOKUP($A962,'[14]2014 TB'!$A$1:$H$1482,5,FALSE)</f>
        <v>3115.15</v>
      </c>
      <c r="I962" s="105">
        <f>VLOOKUP($A962,'[14]2014 TB'!$A$1:$H$1482,6,FALSE)</f>
        <v>0</v>
      </c>
      <c r="J962" s="106">
        <f t="shared" si="84"/>
        <v>3115.15</v>
      </c>
      <c r="K962" s="107"/>
      <c r="M962" t="s">
        <v>1330</v>
      </c>
      <c r="N962" t="s">
        <v>8</v>
      </c>
      <c r="O962" t="s">
        <v>106</v>
      </c>
      <c r="P962" t="s">
        <v>2895</v>
      </c>
      <c r="Q962" t="s">
        <v>1670</v>
      </c>
      <c r="R962">
        <v>0</v>
      </c>
      <c r="S962">
        <v>0</v>
      </c>
      <c r="T962">
        <v>3115.15</v>
      </c>
      <c r="U962">
        <v>0</v>
      </c>
      <c r="V962">
        <v>3115.15</v>
      </c>
    </row>
    <row r="963" spans="1:22" x14ac:dyDescent="0.2">
      <c r="A963" s="99" t="s">
        <v>2371</v>
      </c>
      <c r="B963" s="103" t="s">
        <v>8</v>
      </c>
      <c r="C963" s="104" t="s">
        <v>106</v>
      </c>
      <c r="D963" s="104" t="s">
        <v>494</v>
      </c>
      <c r="E963" s="104" t="s">
        <v>1670</v>
      </c>
      <c r="F963" s="105">
        <f>VLOOKUP(A963,'Original vs Adjsuted Budget'!$B$2:$H$1100,7,FALSE)</f>
        <v>0</v>
      </c>
      <c r="G963" s="105">
        <f t="shared" si="81"/>
        <v>0</v>
      </c>
      <c r="H963" s="105">
        <f>VLOOKUP($A963,'[14]2014 TB'!$A$1:$H$1482,5,FALSE)</f>
        <v>0</v>
      </c>
      <c r="I963" s="105">
        <f>VLOOKUP($A963,'[14]2014 TB'!$A$1:$H$1482,6,FALSE)</f>
        <v>0</v>
      </c>
      <c r="J963" s="106">
        <f t="shared" si="84"/>
        <v>0</v>
      </c>
      <c r="K963" s="107"/>
      <c r="M963" t="s">
        <v>2371</v>
      </c>
      <c r="N963" t="s">
        <v>8</v>
      </c>
      <c r="O963" t="s">
        <v>106</v>
      </c>
      <c r="P963" t="s">
        <v>494</v>
      </c>
      <c r="Q963" t="s">
        <v>1670</v>
      </c>
      <c r="R963">
        <v>0</v>
      </c>
      <c r="S963">
        <v>0</v>
      </c>
      <c r="T963">
        <v>0</v>
      </c>
      <c r="U963">
        <v>0</v>
      </c>
      <c r="V963">
        <v>0</v>
      </c>
    </row>
    <row r="964" spans="1:22" x14ac:dyDescent="0.2">
      <c r="A964" s="99" t="s">
        <v>2372</v>
      </c>
      <c r="B964" s="103" t="s">
        <v>8</v>
      </c>
      <c r="C964" s="104" t="s">
        <v>106</v>
      </c>
      <c r="D964" s="104" t="s">
        <v>496</v>
      </c>
      <c r="E964" s="104" t="s">
        <v>1670</v>
      </c>
      <c r="F964" s="105">
        <f>VLOOKUP(A964,'Original vs Adjsuted Budget'!$B$2:$H$1100,7,FALSE)</f>
        <v>0</v>
      </c>
      <c r="G964" s="105">
        <f t="shared" si="81"/>
        <v>0</v>
      </c>
      <c r="H964" s="105">
        <f>VLOOKUP($A964,'[14]2014 TB'!$A$1:$H$1482,5,FALSE)</f>
        <v>0</v>
      </c>
      <c r="I964" s="105">
        <f>VLOOKUP($A964,'[14]2014 TB'!$A$1:$H$1482,6,FALSE)</f>
        <v>0</v>
      </c>
      <c r="J964" s="106">
        <f t="shared" si="84"/>
        <v>0</v>
      </c>
      <c r="K964" s="107"/>
      <c r="M964" t="s">
        <v>2372</v>
      </c>
      <c r="N964" t="s">
        <v>8</v>
      </c>
      <c r="O964" t="s">
        <v>106</v>
      </c>
      <c r="P964" t="s">
        <v>496</v>
      </c>
      <c r="Q964" t="s">
        <v>1670</v>
      </c>
      <c r="R964">
        <v>0</v>
      </c>
      <c r="S964">
        <v>0</v>
      </c>
      <c r="T964">
        <v>0</v>
      </c>
      <c r="U964">
        <v>0</v>
      </c>
      <c r="V964">
        <v>0</v>
      </c>
    </row>
    <row r="965" spans="1:22" x14ac:dyDescent="0.2">
      <c r="A965" s="99" t="s">
        <v>2373</v>
      </c>
      <c r="B965" s="103" t="s">
        <v>8</v>
      </c>
      <c r="C965" s="104" t="s">
        <v>106</v>
      </c>
      <c r="D965" s="104" t="s">
        <v>498</v>
      </c>
      <c r="E965" s="104" t="s">
        <v>1670</v>
      </c>
      <c r="F965" s="105">
        <f>VLOOKUP(A965,'Original vs Adjsuted Budget'!$B$2:$H$1100,7,FALSE)</f>
        <v>0</v>
      </c>
      <c r="G965" s="105">
        <f t="shared" si="81"/>
        <v>0</v>
      </c>
      <c r="H965" s="105">
        <f>VLOOKUP($A965,'[14]2014 TB'!$A$1:$H$1482,5,FALSE)</f>
        <v>0</v>
      </c>
      <c r="I965" s="105">
        <f>VLOOKUP($A965,'[14]2014 TB'!$A$1:$H$1482,6,FALSE)</f>
        <v>0</v>
      </c>
      <c r="J965" s="106">
        <f t="shared" si="84"/>
        <v>0</v>
      </c>
      <c r="K965" s="107"/>
      <c r="M965" t="s">
        <v>2373</v>
      </c>
      <c r="N965" t="s">
        <v>8</v>
      </c>
      <c r="O965" t="s">
        <v>106</v>
      </c>
      <c r="P965" t="s">
        <v>498</v>
      </c>
      <c r="Q965" t="s">
        <v>1670</v>
      </c>
      <c r="R965">
        <v>0</v>
      </c>
      <c r="S965">
        <v>0</v>
      </c>
      <c r="T965">
        <v>0</v>
      </c>
      <c r="U965">
        <v>0</v>
      </c>
      <c r="V965">
        <v>0</v>
      </c>
    </row>
    <row r="966" spans="1:22" x14ac:dyDescent="0.2">
      <c r="A966" s="99" t="s">
        <v>1376</v>
      </c>
      <c r="B966" s="103" t="s">
        <v>18</v>
      </c>
      <c r="C966" s="104" t="s">
        <v>106</v>
      </c>
      <c r="D966" s="104" t="s">
        <v>2895</v>
      </c>
      <c r="E966" s="104" t="s">
        <v>1670</v>
      </c>
      <c r="F966" s="105">
        <f>VLOOKUP(A966,'Original vs Adjsuted Budget'!$B$2:$H$1100,7,FALSE)</f>
        <v>15125.04</v>
      </c>
      <c r="G966" s="105">
        <f t="shared" si="81"/>
        <v>0</v>
      </c>
      <c r="H966" s="105">
        <f>VLOOKUP($A966,'[14]2014 TB'!$A$1:$H$1482,5,FALSE)</f>
        <v>5671.89</v>
      </c>
      <c r="I966" s="105">
        <f>VLOOKUP($A966,'[14]2014 TB'!$A$1:$H$1482,6,FALSE)</f>
        <v>0</v>
      </c>
      <c r="J966" s="106">
        <f t="shared" si="84"/>
        <v>5671.89</v>
      </c>
      <c r="K966" s="107"/>
      <c r="M966" t="s">
        <v>1376</v>
      </c>
      <c r="N966" t="s">
        <v>18</v>
      </c>
      <c r="O966" t="s">
        <v>106</v>
      </c>
      <c r="P966" t="s">
        <v>2895</v>
      </c>
      <c r="Q966" t="s">
        <v>1670</v>
      </c>
      <c r="R966">
        <v>0</v>
      </c>
      <c r="S966">
        <v>0</v>
      </c>
      <c r="T966">
        <v>5671.89</v>
      </c>
      <c r="U966">
        <v>0</v>
      </c>
      <c r="V966">
        <v>5671.89</v>
      </c>
    </row>
    <row r="967" spans="1:22" x14ac:dyDescent="0.2">
      <c r="A967" s="99" t="s">
        <v>2411</v>
      </c>
      <c r="B967" s="103" t="s">
        <v>18</v>
      </c>
      <c r="C967" s="104" t="s">
        <v>106</v>
      </c>
      <c r="D967" s="104" t="s">
        <v>494</v>
      </c>
      <c r="E967" s="104" t="s">
        <v>1670</v>
      </c>
      <c r="F967" s="105">
        <f>VLOOKUP(A967,'Original vs Adjsuted Budget'!$B$2:$H$1100,7,FALSE)</f>
        <v>0</v>
      </c>
      <c r="G967" s="105">
        <f t="shared" si="81"/>
        <v>0</v>
      </c>
      <c r="H967" s="105">
        <f>VLOOKUP($A967,'[14]2014 TB'!$A$1:$H$1482,5,FALSE)</f>
        <v>0</v>
      </c>
      <c r="I967" s="105">
        <f>VLOOKUP($A967,'[14]2014 TB'!$A$1:$H$1482,6,FALSE)</f>
        <v>0</v>
      </c>
      <c r="J967" s="106">
        <f t="shared" si="84"/>
        <v>0</v>
      </c>
      <c r="K967" s="107"/>
      <c r="M967" t="s">
        <v>2411</v>
      </c>
      <c r="N967" t="s">
        <v>18</v>
      </c>
      <c r="O967" t="s">
        <v>106</v>
      </c>
      <c r="P967" t="s">
        <v>494</v>
      </c>
      <c r="Q967" t="s">
        <v>1670</v>
      </c>
      <c r="R967">
        <v>0</v>
      </c>
      <c r="S967">
        <v>0</v>
      </c>
      <c r="T967">
        <v>0</v>
      </c>
      <c r="U967">
        <v>0</v>
      </c>
      <c r="V967">
        <v>0</v>
      </c>
    </row>
    <row r="968" spans="1:22" x14ac:dyDescent="0.2">
      <c r="A968" s="99" t="s">
        <v>2412</v>
      </c>
      <c r="B968" s="103" t="s">
        <v>18</v>
      </c>
      <c r="C968" s="104" t="s">
        <v>106</v>
      </c>
      <c r="D968" s="104" t="s">
        <v>496</v>
      </c>
      <c r="E968" s="104" t="s">
        <v>1670</v>
      </c>
      <c r="F968" s="105">
        <f>VLOOKUP(A968,'Original vs Adjsuted Budget'!$B$2:$H$1100,7,FALSE)</f>
        <v>0</v>
      </c>
      <c r="G968" s="105">
        <f t="shared" si="81"/>
        <v>0</v>
      </c>
      <c r="H968" s="105">
        <f>VLOOKUP($A968,'[14]2014 TB'!$A$1:$H$1482,5,FALSE)</f>
        <v>0</v>
      </c>
      <c r="I968" s="105">
        <f>VLOOKUP($A968,'[14]2014 TB'!$A$1:$H$1482,6,FALSE)</f>
        <v>0</v>
      </c>
      <c r="J968" s="106">
        <f t="shared" si="84"/>
        <v>0</v>
      </c>
      <c r="K968" s="107"/>
      <c r="M968" t="s">
        <v>2412</v>
      </c>
      <c r="N968" t="s">
        <v>18</v>
      </c>
      <c r="O968" t="s">
        <v>106</v>
      </c>
      <c r="P968" t="s">
        <v>496</v>
      </c>
      <c r="Q968" t="s">
        <v>1670</v>
      </c>
      <c r="R968">
        <v>0</v>
      </c>
      <c r="S968">
        <v>0</v>
      </c>
      <c r="T968">
        <v>0</v>
      </c>
      <c r="U968">
        <v>0</v>
      </c>
      <c r="V968">
        <v>0</v>
      </c>
    </row>
    <row r="969" spans="1:22" x14ac:dyDescent="0.2">
      <c r="A969" s="99" t="s">
        <v>2413</v>
      </c>
      <c r="B969" s="103" t="s">
        <v>18</v>
      </c>
      <c r="C969" s="104" t="s">
        <v>106</v>
      </c>
      <c r="D969" s="104" t="s">
        <v>498</v>
      </c>
      <c r="E969" s="104" t="s">
        <v>1670</v>
      </c>
      <c r="F969" s="105">
        <f>VLOOKUP(A969,'Original vs Adjsuted Budget'!$B$2:$H$1100,7,FALSE)</f>
        <v>0</v>
      </c>
      <c r="G969" s="105">
        <f t="shared" si="81"/>
        <v>0</v>
      </c>
      <c r="H969" s="105">
        <f>VLOOKUP($A969,'[14]2014 TB'!$A$1:$H$1482,5,FALSE)</f>
        <v>0</v>
      </c>
      <c r="I969" s="105">
        <f>VLOOKUP($A969,'[14]2014 TB'!$A$1:$H$1482,6,FALSE)</f>
        <v>0</v>
      </c>
      <c r="J969" s="106">
        <f t="shared" si="84"/>
        <v>0</v>
      </c>
      <c r="K969" s="107"/>
      <c r="M969" t="s">
        <v>2413</v>
      </c>
      <c r="N969" t="s">
        <v>18</v>
      </c>
      <c r="O969" t="s">
        <v>106</v>
      </c>
      <c r="P969" t="s">
        <v>498</v>
      </c>
      <c r="Q969" t="s">
        <v>1670</v>
      </c>
      <c r="R969">
        <v>0</v>
      </c>
      <c r="S969">
        <v>0</v>
      </c>
      <c r="T969">
        <v>0</v>
      </c>
      <c r="U969">
        <v>0</v>
      </c>
      <c r="V969">
        <v>0</v>
      </c>
    </row>
    <row r="970" spans="1:22" x14ac:dyDescent="0.2">
      <c r="A970" s="99" t="s">
        <v>1422</v>
      </c>
      <c r="B970" s="103" t="s">
        <v>459</v>
      </c>
      <c r="C970" s="104" t="s">
        <v>106</v>
      </c>
      <c r="D970" s="104" t="s">
        <v>2895</v>
      </c>
      <c r="E970" s="104" t="s">
        <v>1670</v>
      </c>
      <c r="F970" s="105">
        <f>VLOOKUP(A970,'Original vs Adjsuted Budget'!$B$2:$H$1100,7,FALSE)</f>
        <v>1720.0533333333333</v>
      </c>
      <c r="G970" s="105">
        <f t="shared" si="81"/>
        <v>0</v>
      </c>
      <c r="H970" s="105">
        <f>VLOOKUP($A970,'[14]2014 TB'!$A$1:$H$1482,5,FALSE)</f>
        <v>645.02</v>
      </c>
      <c r="I970" s="105">
        <f>VLOOKUP($A970,'[14]2014 TB'!$A$1:$H$1482,6,FALSE)</f>
        <v>0</v>
      </c>
      <c r="J970" s="106">
        <f t="shared" si="84"/>
        <v>645.02</v>
      </c>
      <c r="K970" s="107"/>
      <c r="M970" t="s">
        <v>1422</v>
      </c>
      <c r="N970" t="s">
        <v>459</v>
      </c>
      <c r="O970" t="s">
        <v>106</v>
      </c>
      <c r="P970" t="s">
        <v>2895</v>
      </c>
      <c r="Q970" t="s">
        <v>1670</v>
      </c>
      <c r="R970">
        <v>0</v>
      </c>
      <c r="S970">
        <v>0</v>
      </c>
      <c r="T970">
        <v>645.02</v>
      </c>
      <c r="U970">
        <v>0</v>
      </c>
      <c r="V970">
        <v>645.02</v>
      </c>
    </row>
    <row r="971" spans="1:22" x14ac:dyDescent="0.2">
      <c r="A971" s="99" t="s">
        <v>2438</v>
      </c>
      <c r="B971" s="103" t="s">
        <v>459</v>
      </c>
      <c r="C971" s="104" t="s">
        <v>106</v>
      </c>
      <c r="D971" s="104" t="s">
        <v>494</v>
      </c>
      <c r="E971" s="104" t="s">
        <v>1670</v>
      </c>
      <c r="F971" s="105">
        <f>VLOOKUP(A971,'Original vs Adjsuted Budget'!$B$2:$H$1100,7,FALSE)</f>
        <v>0</v>
      </c>
      <c r="G971" s="105">
        <f t="shared" si="81"/>
        <v>0</v>
      </c>
      <c r="H971" s="105">
        <f>VLOOKUP($A971,'[14]2014 TB'!$A$1:$H$1482,5,FALSE)</f>
        <v>0</v>
      </c>
      <c r="I971" s="105">
        <f>VLOOKUP($A971,'[14]2014 TB'!$A$1:$H$1482,6,FALSE)</f>
        <v>0</v>
      </c>
      <c r="J971" s="106">
        <f t="shared" si="84"/>
        <v>0</v>
      </c>
      <c r="K971" s="107"/>
      <c r="M971" t="s">
        <v>2438</v>
      </c>
      <c r="N971" t="s">
        <v>459</v>
      </c>
      <c r="O971" t="s">
        <v>106</v>
      </c>
      <c r="P971" t="s">
        <v>494</v>
      </c>
      <c r="Q971" t="s">
        <v>1670</v>
      </c>
      <c r="R971">
        <v>0</v>
      </c>
      <c r="S971">
        <v>0</v>
      </c>
      <c r="T971">
        <v>0</v>
      </c>
      <c r="U971">
        <v>0</v>
      </c>
      <c r="V971">
        <v>0</v>
      </c>
    </row>
    <row r="972" spans="1:22" x14ac:dyDescent="0.2">
      <c r="A972" s="99" t="s">
        <v>2439</v>
      </c>
      <c r="B972" s="103" t="s">
        <v>459</v>
      </c>
      <c r="C972" s="104" t="s">
        <v>106</v>
      </c>
      <c r="D972" s="104" t="s">
        <v>496</v>
      </c>
      <c r="E972" s="104" t="s">
        <v>1670</v>
      </c>
      <c r="F972" s="105">
        <f>VLOOKUP(A972,'Original vs Adjsuted Budget'!$B$2:$H$1100,7,FALSE)</f>
        <v>0</v>
      </c>
      <c r="G972" s="105">
        <f t="shared" si="81"/>
        <v>0</v>
      </c>
      <c r="H972" s="105">
        <f>VLOOKUP($A972,'[14]2014 TB'!$A$1:$H$1482,5,FALSE)</f>
        <v>0</v>
      </c>
      <c r="I972" s="105">
        <f>VLOOKUP($A972,'[14]2014 TB'!$A$1:$H$1482,6,FALSE)</f>
        <v>0</v>
      </c>
      <c r="J972" s="106">
        <f t="shared" si="84"/>
        <v>0</v>
      </c>
      <c r="K972" s="107"/>
      <c r="M972" t="s">
        <v>2439</v>
      </c>
      <c r="N972" t="s">
        <v>459</v>
      </c>
      <c r="O972" t="s">
        <v>106</v>
      </c>
      <c r="P972" t="s">
        <v>496</v>
      </c>
      <c r="Q972" t="s">
        <v>1670</v>
      </c>
      <c r="R972">
        <v>0</v>
      </c>
      <c r="S972">
        <v>0</v>
      </c>
      <c r="T972">
        <v>0</v>
      </c>
      <c r="U972">
        <v>0</v>
      </c>
      <c r="V972">
        <v>0</v>
      </c>
    </row>
    <row r="973" spans="1:22" x14ac:dyDescent="0.2">
      <c r="A973" s="99" t="s">
        <v>2440</v>
      </c>
      <c r="B973" s="103" t="s">
        <v>459</v>
      </c>
      <c r="C973" s="104" t="s">
        <v>106</v>
      </c>
      <c r="D973" s="104" t="s">
        <v>498</v>
      </c>
      <c r="E973" s="104" t="s">
        <v>1670</v>
      </c>
      <c r="F973" s="105">
        <f>VLOOKUP(A973,'Original vs Adjsuted Budget'!$B$2:$H$1100,7,FALSE)</f>
        <v>0</v>
      </c>
      <c r="G973" s="105">
        <f t="shared" si="81"/>
        <v>0</v>
      </c>
      <c r="H973" s="105">
        <f>VLOOKUP($A973,'[14]2014 TB'!$A$1:$H$1482,5,FALSE)</f>
        <v>0</v>
      </c>
      <c r="I973" s="105">
        <f>VLOOKUP($A973,'[14]2014 TB'!$A$1:$H$1482,6,FALSE)</f>
        <v>0</v>
      </c>
      <c r="J973" s="106">
        <f t="shared" si="84"/>
        <v>0</v>
      </c>
      <c r="K973" s="107"/>
      <c r="M973" t="s">
        <v>2440</v>
      </c>
      <c r="N973" t="s">
        <v>459</v>
      </c>
      <c r="O973" t="s">
        <v>106</v>
      </c>
      <c r="P973" t="s">
        <v>498</v>
      </c>
      <c r="Q973" t="s">
        <v>1670</v>
      </c>
      <c r="R973">
        <v>0</v>
      </c>
      <c r="S973">
        <v>0</v>
      </c>
      <c r="T973">
        <v>0</v>
      </c>
      <c r="U973">
        <v>0</v>
      </c>
      <c r="V973">
        <v>0</v>
      </c>
    </row>
    <row r="974" spans="1:22" x14ac:dyDescent="0.2">
      <c r="A974" s="99" t="s">
        <v>1474</v>
      </c>
      <c r="B974" s="103" t="s">
        <v>461</v>
      </c>
      <c r="C974" s="104" t="s">
        <v>106</v>
      </c>
      <c r="D974" s="104" t="s">
        <v>2895</v>
      </c>
      <c r="E974" s="104" t="s">
        <v>1670</v>
      </c>
      <c r="F974" s="105">
        <f>VLOOKUP(A974,'Original vs Adjsuted Budget'!$B$2:$H$1100,7,FALSE)</f>
        <v>360000</v>
      </c>
      <c r="G974" s="105">
        <f t="shared" si="81"/>
        <v>0</v>
      </c>
      <c r="H974" s="105">
        <f>VLOOKUP($A974,'[14]2014 TB'!$A$1:$H$1482,5,FALSE)</f>
        <v>353170</v>
      </c>
      <c r="I974" s="105">
        <f>VLOOKUP($A974,'[14]2014 TB'!$A$1:$H$1482,6,FALSE)</f>
        <v>0</v>
      </c>
      <c r="J974" s="106">
        <f t="shared" si="84"/>
        <v>353170</v>
      </c>
      <c r="K974" s="107"/>
      <c r="M974" t="s">
        <v>1474</v>
      </c>
      <c r="N974" t="s">
        <v>461</v>
      </c>
      <c r="O974" t="s">
        <v>106</v>
      </c>
      <c r="P974" t="s">
        <v>2895</v>
      </c>
      <c r="Q974" t="s">
        <v>1670</v>
      </c>
      <c r="R974">
        <v>0</v>
      </c>
      <c r="S974">
        <v>0</v>
      </c>
      <c r="T974">
        <v>353170</v>
      </c>
      <c r="U974">
        <v>0</v>
      </c>
      <c r="V974">
        <v>353170</v>
      </c>
    </row>
    <row r="975" spans="1:22" x14ac:dyDescent="0.2">
      <c r="A975" s="99" t="s">
        <v>1475</v>
      </c>
      <c r="B975" s="103" t="s">
        <v>461</v>
      </c>
      <c r="C975" s="104" t="s">
        <v>106</v>
      </c>
      <c r="D975" s="104" t="s">
        <v>494</v>
      </c>
      <c r="E975" s="104" t="s">
        <v>1670</v>
      </c>
      <c r="F975" s="105">
        <f>VLOOKUP(A975,'Original vs Adjsuted Budget'!$B$2:$H$1100,7,FALSE)</f>
        <v>300000</v>
      </c>
      <c r="G975" s="105">
        <f t="shared" si="81"/>
        <v>0</v>
      </c>
      <c r="H975" s="105">
        <f>VLOOKUP($A975,'[14]2014 TB'!$A$1:$H$1482,5,FALSE)</f>
        <v>215325</v>
      </c>
      <c r="I975" s="105">
        <f>VLOOKUP($A975,'[14]2014 TB'!$A$1:$H$1482,6,FALSE)</f>
        <v>0</v>
      </c>
      <c r="J975" s="106">
        <f t="shared" si="84"/>
        <v>215325</v>
      </c>
      <c r="K975" s="107"/>
      <c r="M975" t="s">
        <v>1475</v>
      </c>
      <c r="N975" t="s">
        <v>461</v>
      </c>
      <c r="O975" t="s">
        <v>106</v>
      </c>
      <c r="P975" t="s">
        <v>494</v>
      </c>
      <c r="Q975" t="s">
        <v>1670</v>
      </c>
      <c r="R975">
        <v>0</v>
      </c>
      <c r="S975">
        <v>0</v>
      </c>
      <c r="T975">
        <v>215325</v>
      </c>
      <c r="U975">
        <v>0</v>
      </c>
      <c r="V975">
        <v>215325</v>
      </c>
    </row>
    <row r="976" spans="1:22" x14ac:dyDescent="0.2">
      <c r="A976" s="99" t="s">
        <v>2471</v>
      </c>
      <c r="B976" s="103" t="s">
        <v>461</v>
      </c>
      <c r="C976" s="104" t="s">
        <v>106</v>
      </c>
      <c r="D976" s="104" t="s">
        <v>496</v>
      </c>
      <c r="E976" s="104" t="s">
        <v>1670</v>
      </c>
      <c r="F976" s="105">
        <f>VLOOKUP(A976,'Original vs Adjsuted Budget'!$B$2:$H$1100,7,FALSE)</f>
        <v>0</v>
      </c>
      <c r="G976" s="105">
        <f t="shared" si="81"/>
        <v>0</v>
      </c>
      <c r="H976" s="105">
        <f>VLOOKUP($A976,'[14]2014 TB'!$A$1:$H$1482,5,FALSE)</f>
        <v>0</v>
      </c>
      <c r="I976" s="105">
        <f>VLOOKUP($A976,'[14]2014 TB'!$A$1:$H$1482,6,FALSE)</f>
        <v>0</v>
      </c>
      <c r="J976" s="106">
        <f t="shared" si="84"/>
        <v>0</v>
      </c>
      <c r="K976" s="107"/>
      <c r="M976" t="s">
        <v>2471</v>
      </c>
      <c r="N976" t="s">
        <v>461</v>
      </c>
      <c r="O976" t="s">
        <v>106</v>
      </c>
      <c r="P976" t="s">
        <v>496</v>
      </c>
      <c r="Q976" t="s">
        <v>1670</v>
      </c>
      <c r="R976">
        <v>0</v>
      </c>
      <c r="S976">
        <v>0</v>
      </c>
      <c r="T976">
        <v>0</v>
      </c>
      <c r="U976">
        <v>0</v>
      </c>
      <c r="V976">
        <v>0</v>
      </c>
    </row>
    <row r="977" spans="1:22" x14ac:dyDescent="0.2">
      <c r="A977" s="99" t="s">
        <v>2472</v>
      </c>
      <c r="B977" s="103" t="s">
        <v>461</v>
      </c>
      <c r="C977" s="104" t="s">
        <v>106</v>
      </c>
      <c r="D977" s="104" t="s">
        <v>498</v>
      </c>
      <c r="E977" s="104" t="s">
        <v>1670</v>
      </c>
      <c r="F977" s="105">
        <f>VLOOKUP(A977,'Original vs Adjsuted Budget'!$B$2:$H$1100,7,FALSE)</f>
        <v>0</v>
      </c>
      <c r="G977" s="105">
        <f t="shared" si="81"/>
        <v>0</v>
      </c>
      <c r="H977" s="105">
        <f>VLOOKUP($A977,'[14]2014 TB'!$A$1:$H$1482,5,FALSE)</f>
        <v>0</v>
      </c>
      <c r="I977" s="105">
        <f>VLOOKUP($A977,'[14]2014 TB'!$A$1:$H$1482,6,FALSE)</f>
        <v>0</v>
      </c>
      <c r="J977" s="106">
        <f t="shared" si="84"/>
        <v>0</v>
      </c>
      <c r="K977" s="107"/>
      <c r="M977" t="s">
        <v>2472</v>
      </c>
      <c r="N977" t="s">
        <v>461</v>
      </c>
      <c r="O977" t="s">
        <v>106</v>
      </c>
      <c r="P977" t="s">
        <v>498</v>
      </c>
      <c r="Q977" t="s">
        <v>1670</v>
      </c>
      <c r="R977">
        <v>0</v>
      </c>
      <c r="S977">
        <v>0</v>
      </c>
      <c r="T977">
        <v>0</v>
      </c>
      <c r="U977">
        <v>0</v>
      </c>
      <c r="V977">
        <v>0</v>
      </c>
    </row>
    <row r="978" spans="1:22" x14ac:dyDescent="0.2">
      <c r="A978" s="99" t="s">
        <v>2501</v>
      </c>
      <c r="B978" s="103" t="s">
        <v>463</v>
      </c>
      <c r="C978" s="104" t="s">
        <v>106</v>
      </c>
      <c r="D978" s="104" t="s">
        <v>2895</v>
      </c>
      <c r="E978" s="104" t="s">
        <v>1670</v>
      </c>
      <c r="F978" s="105">
        <f>VLOOKUP(A978,'Original vs Adjsuted Budget'!$B$2:$H$1100,7,FALSE)</f>
        <v>0</v>
      </c>
      <c r="G978" s="105">
        <f t="shared" si="81"/>
        <v>0</v>
      </c>
      <c r="H978" s="105">
        <f>VLOOKUP($A978,'[14]2014 TB'!$A$1:$H$1482,5,FALSE)</f>
        <v>0</v>
      </c>
      <c r="I978" s="105">
        <f>VLOOKUP($A978,'[14]2014 TB'!$A$1:$H$1482,6,FALSE)</f>
        <v>0</v>
      </c>
      <c r="J978" s="106">
        <f t="shared" si="84"/>
        <v>0</v>
      </c>
      <c r="K978" s="107"/>
      <c r="M978" t="s">
        <v>2501</v>
      </c>
      <c r="N978" t="s">
        <v>463</v>
      </c>
      <c r="O978" t="s">
        <v>106</v>
      </c>
      <c r="P978" t="s">
        <v>2895</v>
      </c>
      <c r="Q978" t="s">
        <v>1670</v>
      </c>
      <c r="R978">
        <v>0</v>
      </c>
      <c r="S978">
        <v>0</v>
      </c>
      <c r="T978">
        <v>0</v>
      </c>
      <c r="U978">
        <v>0</v>
      </c>
      <c r="V978">
        <v>0</v>
      </c>
    </row>
    <row r="979" spans="1:22" ht="15" thickBot="1" x14ac:dyDescent="0.25">
      <c r="A979" s="99"/>
      <c r="B979" s="154" t="s">
        <v>3211</v>
      </c>
      <c r="C979" s="155"/>
      <c r="D979" s="155"/>
      <c r="E979" s="155"/>
      <c r="F979" s="108">
        <f>SUM(F955:F978)</f>
        <v>709651.04</v>
      </c>
      <c r="G979" s="105">
        <f t="shared" si="81"/>
        <v>21450</v>
      </c>
      <c r="H979" s="108">
        <f>SUM(H955:H978)</f>
        <v>579152.33000000007</v>
      </c>
      <c r="I979" s="108">
        <f>SUM(I955:I978)</f>
        <v>0</v>
      </c>
      <c r="J979" s="108">
        <f>SUM(J955:J978)</f>
        <v>579152.33000000007</v>
      </c>
      <c r="K979" s="107"/>
      <c r="N979" t="s">
        <v>3211</v>
      </c>
      <c r="R979">
        <v>21450</v>
      </c>
      <c r="S979">
        <v>0</v>
      </c>
      <c r="T979">
        <v>579152.33000000007</v>
      </c>
      <c r="U979">
        <v>0</v>
      </c>
      <c r="V979">
        <v>579152.33000000007</v>
      </c>
    </row>
    <row r="980" spans="1:22" ht="15" thickTop="1" x14ac:dyDescent="0.2">
      <c r="A980" s="99"/>
      <c r="B980" s="103"/>
      <c r="C980" s="104"/>
      <c r="D980" s="104"/>
      <c r="E980" s="104"/>
      <c r="F980" s="105"/>
      <c r="G980" s="105">
        <f t="shared" si="81"/>
        <v>0</v>
      </c>
      <c r="H980" s="105"/>
      <c r="I980" s="105"/>
      <c r="J980" s="106"/>
      <c r="K980" s="107"/>
    </row>
    <row r="981" spans="1:22" x14ac:dyDescent="0.2">
      <c r="A981" s="99" t="s">
        <v>1961</v>
      </c>
      <c r="B981" s="103" t="s">
        <v>426</v>
      </c>
      <c r="C981" s="104" t="s">
        <v>70</v>
      </c>
      <c r="D981" s="104" t="s">
        <v>2895</v>
      </c>
      <c r="E981" s="104" t="s">
        <v>281</v>
      </c>
      <c r="F981" s="105">
        <f>VLOOKUP(A981,'Original vs Adjsuted Budget'!$B$2:$H$1100,7,FALSE)</f>
        <v>0</v>
      </c>
      <c r="G981" s="105">
        <f t="shared" si="81"/>
        <v>0</v>
      </c>
      <c r="H981" s="105">
        <f>VLOOKUP($A981,'[14]2014 TB'!$A$1:$H$1482,5,FALSE)</f>
        <v>0</v>
      </c>
      <c r="I981" s="105">
        <f>VLOOKUP($A981,'[14]2014 TB'!$A$1:$H$1482,6,FALSE)</f>
        <v>0</v>
      </c>
      <c r="J981" s="106">
        <f t="shared" ref="J981" si="85">H981+I981</f>
        <v>0</v>
      </c>
      <c r="K981" s="107"/>
      <c r="M981" t="s">
        <v>1961</v>
      </c>
      <c r="N981" t="s">
        <v>426</v>
      </c>
      <c r="O981" t="s">
        <v>70</v>
      </c>
      <c r="P981" t="s">
        <v>2895</v>
      </c>
      <c r="Q981" t="s">
        <v>281</v>
      </c>
      <c r="R981">
        <v>0</v>
      </c>
      <c r="S981">
        <v>0</v>
      </c>
      <c r="T981">
        <v>0</v>
      </c>
      <c r="U981">
        <v>0</v>
      </c>
      <c r="V981">
        <v>0</v>
      </c>
    </row>
    <row r="982" spans="1:22" ht="15" thickBot="1" x14ac:dyDescent="0.25">
      <c r="A982" s="99"/>
      <c r="B982" s="154" t="s">
        <v>3212</v>
      </c>
      <c r="C982" s="155"/>
      <c r="D982" s="155"/>
      <c r="E982" s="155"/>
      <c r="F982" s="108">
        <f>F981</f>
        <v>0</v>
      </c>
      <c r="G982" s="105">
        <f t="shared" si="81"/>
        <v>0</v>
      </c>
      <c r="H982" s="108">
        <f>H981</f>
        <v>0</v>
      </c>
      <c r="I982" s="108">
        <f>I981</f>
        <v>0</v>
      </c>
      <c r="J982" s="108">
        <f>J981</f>
        <v>0</v>
      </c>
      <c r="K982" s="107"/>
      <c r="N982" t="s">
        <v>3212</v>
      </c>
      <c r="R982">
        <v>0</v>
      </c>
      <c r="S982">
        <v>0</v>
      </c>
      <c r="T982">
        <v>0</v>
      </c>
      <c r="U982">
        <v>0</v>
      </c>
      <c r="V982">
        <v>0</v>
      </c>
    </row>
    <row r="983" spans="1:22" ht="15" thickTop="1" x14ac:dyDescent="0.2">
      <c r="A983" s="99"/>
      <c r="B983" s="103"/>
      <c r="C983" s="104"/>
      <c r="D983" s="104"/>
      <c r="E983" s="104"/>
      <c r="F983" s="105"/>
      <c r="G983" s="105">
        <f t="shared" si="81"/>
        <v>0</v>
      </c>
      <c r="H983" s="105"/>
      <c r="I983" s="105"/>
      <c r="J983" s="106"/>
      <c r="K983" s="107"/>
    </row>
    <row r="984" spans="1:22" x14ac:dyDescent="0.2">
      <c r="A984" s="99" t="s">
        <v>870</v>
      </c>
      <c r="B984" s="103" t="s">
        <v>4</v>
      </c>
      <c r="C984" s="104" t="s">
        <v>76</v>
      </c>
      <c r="D984" s="104" t="s">
        <v>2895</v>
      </c>
      <c r="E984" s="104" t="s">
        <v>287</v>
      </c>
      <c r="F984" s="105">
        <f>VLOOKUP(A984,'Original vs Adjsuted Budget'!$B$2:$H$1100,7,FALSE)</f>
        <v>0</v>
      </c>
      <c r="G984" s="105">
        <f t="shared" si="81"/>
        <v>100000</v>
      </c>
      <c r="H984" s="105">
        <f>VLOOKUP($A984,'[14]2014 TB'!$A$1:$H$1482,5,FALSE)</f>
        <v>0</v>
      </c>
      <c r="I984" s="105">
        <f>VLOOKUP($A984,'[14]2014 TB'!$A$1:$H$1482,6,FALSE)</f>
        <v>0</v>
      </c>
      <c r="J984" s="106">
        <f t="shared" ref="J984" si="86">H984+I984</f>
        <v>0</v>
      </c>
      <c r="K984" s="107"/>
      <c r="M984" t="s">
        <v>870</v>
      </c>
      <c r="N984" t="s">
        <v>4</v>
      </c>
      <c r="O984" t="s">
        <v>76</v>
      </c>
      <c r="P984" t="s">
        <v>2895</v>
      </c>
      <c r="Q984" t="s">
        <v>287</v>
      </c>
      <c r="R984">
        <v>100000</v>
      </c>
      <c r="S984">
        <v>0</v>
      </c>
      <c r="T984">
        <v>0</v>
      </c>
      <c r="U984">
        <v>0</v>
      </c>
      <c r="V984">
        <v>0</v>
      </c>
    </row>
    <row r="985" spans="1:22" ht="15" thickBot="1" x14ac:dyDescent="0.25">
      <c r="A985" s="99"/>
      <c r="B985" s="154" t="s">
        <v>3213</v>
      </c>
      <c r="C985" s="155"/>
      <c r="D985" s="155"/>
      <c r="E985" s="155"/>
      <c r="F985" s="108">
        <f>F984</f>
        <v>0</v>
      </c>
      <c r="G985" s="105">
        <f t="shared" si="81"/>
        <v>100000</v>
      </c>
      <c r="H985" s="108">
        <f>H984</f>
        <v>0</v>
      </c>
      <c r="I985" s="108">
        <f>I984</f>
        <v>0</v>
      </c>
      <c r="J985" s="108">
        <f>J984</f>
        <v>0</v>
      </c>
      <c r="K985" s="107"/>
      <c r="N985" t="s">
        <v>3213</v>
      </c>
      <c r="R985">
        <v>100000</v>
      </c>
      <c r="S985">
        <v>0</v>
      </c>
      <c r="T985">
        <v>0</v>
      </c>
      <c r="U985">
        <v>0</v>
      </c>
      <c r="V985">
        <v>0</v>
      </c>
    </row>
    <row r="986" spans="1:22" ht="15" thickTop="1" x14ac:dyDescent="0.2">
      <c r="A986" s="99"/>
      <c r="B986" s="103"/>
      <c r="C986" s="104"/>
      <c r="D986" s="104"/>
      <c r="E986" s="104"/>
      <c r="F986" s="105"/>
      <c r="G986" s="105">
        <f t="shared" si="81"/>
        <v>0</v>
      </c>
      <c r="H986" s="105"/>
      <c r="I986" s="105"/>
      <c r="J986" s="106"/>
      <c r="K986" s="107"/>
    </row>
    <row r="987" spans="1:22" x14ac:dyDescent="0.2">
      <c r="A987" s="99" t="s">
        <v>1792</v>
      </c>
      <c r="B987" s="103" t="s">
        <v>4</v>
      </c>
      <c r="C987" s="104" t="s">
        <v>107</v>
      </c>
      <c r="D987" s="104" t="s">
        <v>2895</v>
      </c>
      <c r="E987" s="104" t="s">
        <v>318</v>
      </c>
      <c r="F987" s="105">
        <f>VLOOKUP(A987,'Original vs Adjsuted Budget'!$B$2:$H$1100,7,FALSE)</f>
        <v>0</v>
      </c>
      <c r="G987" s="105">
        <f t="shared" si="81"/>
        <v>0</v>
      </c>
      <c r="H987" s="105">
        <f>VLOOKUP($A987,'[14]2014 TB'!$A$1:$H$1482,5,FALSE)</f>
        <v>0</v>
      </c>
      <c r="I987" s="105">
        <f>VLOOKUP($A987,'[14]2014 TB'!$A$1:$H$1482,6,FALSE)</f>
        <v>0</v>
      </c>
      <c r="J987" s="106">
        <f t="shared" ref="J987" si="87">H987+I987</f>
        <v>0</v>
      </c>
      <c r="K987" s="107"/>
      <c r="M987" t="s">
        <v>1792</v>
      </c>
      <c r="N987" t="s">
        <v>4</v>
      </c>
      <c r="O987" t="s">
        <v>107</v>
      </c>
      <c r="P987" t="s">
        <v>2895</v>
      </c>
      <c r="Q987" t="s">
        <v>318</v>
      </c>
      <c r="R987">
        <v>0</v>
      </c>
      <c r="S987">
        <v>0</v>
      </c>
      <c r="T987">
        <v>0</v>
      </c>
      <c r="U987">
        <v>0</v>
      </c>
      <c r="V987">
        <v>0</v>
      </c>
    </row>
    <row r="988" spans="1:22" ht="15" thickBot="1" x14ac:dyDescent="0.25">
      <c r="A988" s="99"/>
      <c r="B988" s="154" t="s">
        <v>3214</v>
      </c>
      <c r="C988" s="155"/>
      <c r="D988" s="155"/>
      <c r="E988" s="155"/>
      <c r="F988" s="108">
        <f>F987</f>
        <v>0</v>
      </c>
      <c r="G988" s="105">
        <f t="shared" ref="G988:G1048" si="88">R988</f>
        <v>0</v>
      </c>
      <c r="H988" s="108">
        <f>H987</f>
        <v>0</v>
      </c>
      <c r="I988" s="108">
        <f>I987</f>
        <v>0</v>
      </c>
      <c r="J988" s="108">
        <f>J987</f>
        <v>0</v>
      </c>
      <c r="K988" s="107"/>
      <c r="N988" t="s">
        <v>3214</v>
      </c>
      <c r="R988">
        <v>0</v>
      </c>
      <c r="S988">
        <v>0</v>
      </c>
      <c r="T988">
        <v>0</v>
      </c>
      <c r="U988">
        <v>0</v>
      </c>
      <c r="V988">
        <v>0</v>
      </c>
    </row>
    <row r="989" spans="1:22" ht="15" thickTop="1" x14ac:dyDescent="0.2">
      <c r="A989" s="99"/>
      <c r="B989" s="103"/>
      <c r="C989" s="104"/>
      <c r="D989" s="104"/>
      <c r="E989" s="104"/>
      <c r="F989" s="105"/>
      <c r="G989" s="105">
        <f t="shared" si="88"/>
        <v>0</v>
      </c>
      <c r="H989" s="105"/>
      <c r="I989" s="105"/>
      <c r="J989" s="106"/>
      <c r="K989" s="107"/>
    </row>
    <row r="990" spans="1:22" x14ac:dyDescent="0.2">
      <c r="A990" s="99" t="s">
        <v>1732</v>
      </c>
      <c r="B990" s="103" t="s">
        <v>18</v>
      </c>
      <c r="C990" s="104" t="s">
        <v>86</v>
      </c>
      <c r="D990" s="104" t="s">
        <v>2895</v>
      </c>
      <c r="E990" s="104" t="s">
        <v>297</v>
      </c>
      <c r="F990" s="105">
        <f>VLOOKUP(A990,'Original vs Adjsuted Budget'!$B$2:$H$1100,7,FALSE)</f>
        <v>3658.2666666666664</v>
      </c>
      <c r="G990" s="105">
        <f t="shared" si="88"/>
        <v>0</v>
      </c>
      <c r="H990" s="105">
        <f>VLOOKUP($A990,'[14]2014 TB'!$A$1:$H$1482,5,FALSE)</f>
        <v>1371.85</v>
      </c>
      <c r="I990" s="105">
        <f>VLOOKUP($A990,'[14]2014 TB'!$A$1:$H$1482,6,FALSE)</f>
        <v>0</v>
      </c>
      <c r="J990" s="106">
        <f t="shared" ref="J990:J1029" si="89">H990+I990</f>
        <v>1371.85</v>
      </c>
      <c r="K990" s="107"/>
      <c r="M990" t="s">
        <v>1732</v>
      </c>
      <c r="N990" t="s">
        <v>18</v>
      </c>
      <c r="O990" t="s">
        <v>86</v>
      </c>
      <c r="P990" t="s">
        <v>2895</v>
      </c>
      <c r="Q990" t="s">
        <v>297</v>
      </c>
      <c r="R990">
        <v>0</v>
      </c>
      <c r="S990">
        <v>0</v>
      </c>
      <c r="T990">
        <v>1371.85</v>
      </c>
      <c r="U990">
        <v>0</v>
      </c>
      <c r="V990">
        <v>1371.85</v>
      </c>
    </row>
    <row r="991" spans="1:22" x14ac:dyDescent="0.2">
      <c r="A991" s="99" t="s">
        <v>2433</v>
      </c>
      <c r="B991" s="103" t="s">
        <v>459</v>
      </c>
      <c r="C991" s="104" t="s">
        <v>86</v>
      </c>
      <c r="D991" s="104" t="s">
        <v>2895</v>
      </c>
      <c r="E991" s="104" t="s">
        <v>297</v>
      </c>
      <c r="F991" s="105">
        <f>VLOOKUP(A991,'Original vs Adjsuted Budget'!$B$2:$H$1100,7,FALSE)</f>
        <v>0</v>
      </c>
      <c r="G991" s="105">
        <f t="shared" si="88"/>
        <v>0</v>
      </c>
      <c r="H991" s="105">
        <f>VLOOKUP($A991,'[14]2014 TB'!$A$1:$H$1482,5,FALSE)</f>
        <v>0</v>
      </c>
      <c r="I991" s="105">
        <f>VLOOKUP($A991,'[14]2014 TB'!$A$1:$H$1482,6,FALSE)</f>
        <v>0</v>
      </c>
      <c r="J991" s="106">
        <f t="shared" si="89"/>
        <v>0</v>
      </c>
      <c r="K991" s="107"/>
      <c r="M991" t="s">
        <v>2433</v>
      </c>
      <c r="N991" t="s">
        <v>459</v>
      </c>
      <c r="O991" t="s">
        <v>86</v>
      </c>
      <c r="P991" t="s">
        <v>2895</v>
      </c>
      <c r="Q991" t="s">
        <v>297</v>
      </c>
      <c r="R991">
        <v>0</v>
      </c>
      <c r="S991">
        <v>0</v>
      </c>
      <c r="T991">
        <v>0</v>
      </c>
      <c r="U991">
        <v>0</v>
      </c>
      <c r="V991">
        <v>0</v>
      </c>
    </row>
    <row r="992" spans="1:22" x14ac:dyDescent="0.2">
      <c r="A992" s="99" t="s">
        <v>1465</v>
      </c>
      <c r="B992" s="103" t="s">
        <v>461</v>
      </c>
      <c r="C992" s="104" t="s">
        <v>86</v>
      </c>
      <c r="D992" s="104" t="s">
        <v>2895</v>
      </c>
      <c r="E992" s="104" t="s">
        <v>297</v>
      </c>
      <c r="F992" s="105">
        <f>VLOOKUP(A992,'Original vs Adjsuted Budget'!$B$2:$H$1100,7,FALSE)</f>
        <v>0</v>
      </c>
      <c r="G992" s="105">
        <f t="shared" si="88"/>
        <v>1300</v>
      </c>
      <c r="H992" s="105">
        <f>VLOOKUP($A992,'[14]2014 TB'!$A$1:$H$1482,5,FALSE)</f>
        <v>0</v>
      </c>
      <c r="I992" s="105">
        <f>VLOOKUP($A992,'[14]2014 TB'!$A$1:$H$1482,6,FALSE)</f>
        <v>0</v>
      </c>
      <c r="J992" s="106">
        <f t="shared" si="89"/>
        <v>0</v>
      </c>
      <c r="K992" s="107"/>
      <c r="M992" t="s">
        <v>1465</v>
      </c>
      <c r="N992" t="s">
        <v>461</v>
      </c>
      <c r="O992" t="s">
        <v>86</v>
      </c>
      <c r="P992" t="s">
        <v>2895</v>
      </c>
      <c r="Q992" t="s">
        <v>297</v>
      </c>
      <c r="R992">
        <v>1300</v>
      </c>
      <c r="S992">
        <v>0</v>
      </c>
      <c r="T992">
        <v>0</v>
      </c>
      <c r="U992">
        <v>0</v>
      </c>
      <c r="V992">
        <v>0</v>
      </c>
    </row>
    <row r="993" spans="1:22" x14ac:dyDescent="0.2">
      <c r="A993" s="99" t="s">
        <v>876</v>
      </c>
      <c r="B993" s="103" t="s">
        <v>4</v>
      </c>
      <c r="C993" s="104" t="s">
        <v>95</v>
      </c>
      <c r="D993" s="104" t="s">
        <v>2895</v>
      </c>
      <c r="E993" s="104" t="s">
        <v>1572</v>
      </c>
      <c r="F993" s="105">
        <f>VLOOKUP(A993,'Original vs Adjsuted Budget'!$B$2:$H$1100,7,FALSE)</f>
        <v>0</v>
      </c>
      <c r="G993" s="105">
        <f t="shared" si="88"/>
        <v>1280</v>
      </c>
      <c r="H993" s="105">
        <f>VLOOKUP($A993,'[14]2014 TB'!$A$1:$H$1482,5,FALSE)</f>
        <v>0</v>
      </c>
      <c r="I993" s="105">
        <f>VLOOKUP($A993,'[14]2014 TB'!$A$1:$H$1482,6,FALSE)</f>
        <v>0</v>
      </c>
      <c r="J993" s="106">
        <f t="shared" si="89"/>
        <v>0</v>
      </c>
      <c r="K993" s="107"/>
      <c r="M993" t="s">
        <v>876</v>
      </c>
      <c r="N993" t="s">
        <v>4</v>
      </c>
      <c r="O993" t="s">
        <v>95</v>
      </c>
      <c r="P993" t="s">
        <v>2895</v>
      </c>
      <c r="Q993" t="s">
        <v>1572</v>
      </c>
      <c r="R993">
        <v>1280</v>
      </c>
      <c r="S993">
        <v>0</v>
      </c>
      <c r="T993">
        <v>0</v>
      </c>
      <c r="U993">
        <v>0</v>
      </c>
      <c r="V993">
        <v>0</v>
      </c>
    </row>
    <row r="994" spans="1:22" x14ac:dyDescent="0.2">
      <c r="A994" s="99" t="s">
        <v>901</v>
      </c>
      <c r="B994" s="103" t="s">
        <v>215</v>
      </c>
      <c r="C994" s="104" t="s">
        <v>95</v>
      </c>
      <c r="D994" s="104" t="s">
        <v>2895</v>
      </c>
      <c r="E994" s="104" t="s">
        <v>1572</v>
      </c>
      <c r="F994" s="105">
        <f>VLOOKUP(A994,'Original vs Adjsuted Budget'!$B$2:$H$1100,7,FALSE)</f>
        <v>908.07999999999993</v>
      </c>
      <c r="G994" s="105">
        <f t="shared" si="88"/>
        <v>0</v>
      </c>
      <c r="H994" s="105">
        <f>VLOOKUP($A994,'[14]2014 TB'!$A$1:$H$1482,5,FALSE)</f>
        <v>340.53</v>
      </c>
      <c r="I994" s="105">
        <f>VLOOKUP($A994,'[14]2014 TB'!$A$1:$H$1482,6,FALSE)</f>
        <v>0</v>
      </c>
      <c r="J994" s="106">
        <f t="shared" si="89"/>
        <v>340.53</v>
      </c>
      <c r="K994" s="107"/>
      <c r="M994" t="s">
        <v>901</v>
      </c>
      <c r="N994" t="s">
        <v>215</v>
      </c>
      <c r="O994" t="s">
        <v>95</v>
      </c>
      <c r="P994" t="s">
        <v>2895</v>
      </c>
      <c r="Q994" t="s">
        <v>1572</v>
      </c>
      <c r="R994">
        <v>0</v>
      </c>
      <c r="S994">
        <v>0</v>
      </c>
      <c r="T994">
        <v>340.53</v>
      </c>
      <c r="U994">
        <v>0</v>
      </c>
      <c r="V994">
        <v>340.53</v>
      </c>
    </row>
    <row r="995" spans="1:22" x14ac:dyDescent="0.2">
      <c r="A995" s="99" t="s">
        <v>944</v>
      </c>
      <c r="B995" s="103" t="s">
        <v>218</v>
      </c>
      <c r="C995" s="104" t="s">
        <v>95</v>
      </c>
      <c r="D995" s="104" t="s">
        <v>476</v>
      </c>
      <c r="E995" s="104" t="s">
        <v>1572</v>
      </c>
      <c r="F995" s="105">
        <f>VLOOKUP(A995,'Original vs Adjsuted Budget'!$B$2:$H$1100,7,FALSE)</f>
        <v>1007.8133333333333</v>
      </c>
      <c r="G995" s="105">
        <f t="shared" si="88"/>
        <v>8650</v>
      </c>
      <c r="H995" s="105">
        <f>VLOOKUP($A995,'[14]2014 TB'!$A$1:$H$1482,5,FALSE)</f>
        <v>377.93</v>
      </c>
      <c r="I995" s="105">
        <f>VLOOKUP($A995,'[14]2014 TB'!$A$1:$H$1482,6,FALSE)</f>
        <v>0</v>
      </c>
      <c r="J995" s="106">
        <f t="shared" si="89"/>
        <v>377.93</v>
      </c>
      <c r="K995" s="107"/>
      <c r="M995" t="s">
        <v>944</v>
      </c>
      <c r="N995" t="s">
        <v>218</v>
      </c>
      <c r="O995" t="s">
        <v>95</v>
      </c>
      <c r="P995" t="s">
        <v>476</v>
      </c>
      <c r="Q995" t="s">
        <v>1572</v>
      </c>
      <c r="R995">
        <v>8650</v>
      </c>
      <c r="S995">
        <v>0</v>
      </c>
      <c r="T995">
        <v>377.93</v>
      </c>
      <c r="U995">
        <v>0</v>
      </c>
      <c r="V995">
        <v>377.93</v>
      </c>
    </row>
    <row r="996" spans="1:22" x14ac:dyDescent="0.2">
      <c r="A996" s="99" t="s">
        <v>1907</v>
      </c>
      <c r="B996" s="103" t="s">
        <v>218</v>
      </c>
      <c r="C996" s="104" t="s">
        <v>95</v>
      </c>
      <c r="D996" s="104" t="s">
        <v>478</v>
      </c>
      <c r="E996" s="104" t="s">
        <v>1572</v>
      </c>
      <c r="F996" s="105">
        <f>VLOOKUP(A996,'Original vs Adjsuted Budget'!$B$2:$H$1100,7,FALSE)</f>
        <v>0</v>
      </c>
      <c r="G996" s="105">
        <f t="shared" si="88"/>
        <v>0</v>
      </c>
      <c r="H996" s="105">
        <f>VLOOKUP($A996,'[14]2014 TB'!$A$1:$H$1482,5,FALSE)</f>
        <v>0</v>
      </c>
      <c r="I996" s="105">
        <f>VLOOKUP($A996,'[14]2014 TB'!$A$1:$H$1482,6,FALSE)</f>
        <v>0</v>
      </c>
      <c r="J996" s="106">
        <f t="shared" si="89"/>
        <v>0</v>
      </c>
      <c r="K996" s="107"/>
      <c r="M996" t="s">
        <v>1907</v>
      </c>
      <c r="N996" t="s">
        <v>218</v>
      </c>
      <c r="O996" t="s">
        <v>95</v>
      </c>
      <c r="P996" t="s">
        <v>478</v>
      </c>
      <c r="Q996" t="s">
        <v>1572</v>
      </c>
      <c r="R996">
        <v>0</v>
      </c>
      <c r="S996">
        <v>0</v>
      </c>
      <c r="T996">
        <v>0</v>
      </c>
      <c r="U996">
        <v>0</v>
      </c>
      <c r="V996">
        <v>0</v>
      </c>
    </row>
    <row r="997" spans="1:22" x14ac:dyDescent="0.2">
      <c r="A997" s="99" t="s">
        <v>992</v>
      </c>
      <c r="B997" s="103" t="s">
        <v>426</v>
      </c>
      <c r="C997" s="104" t="s">
        <v>95</v>
      </c>
      <c r="D997" s="104" t="s">
        <v>2895</v>
      </c>
      <c r="E997" s="104" t="s">
        <v>1572</v>
      </c>
      <c r="F997" s="105">
        <f>VLOOKUP(A997,'Original vs Adjsuted Budget'!$B$2:$H$1100,7,FALSE)</f>
        <v>0</v>
      </c>
      <c r="G997" s="105">
        <f t="shared" si="88"/>
        <v>50</v>
      </c>
      <c r="H997" s="105">
        <f>VLOOKUP($A997,'[14]2014 TB'!$A$1:$H$1482,5,FALSE)</f>
        <v>0</v>
      </c>
      <c r="I997" s="105">
        <f>VLOOKUP($A997,'[14]2014 TB'!$A$1:$H$1482,6,FALSE)</f>
        <v>0</v>
      </c>
      <c r="J997" s="106">
        <f t="shared" si="89"/>
        <v>0</v>
      </c>
      <c r="K997" s="107"/>
      <c r="M997" t="s">
        <v>992</v>
      </c>
      <c r="N997" t="s">
        <v>426</v>
      </c>
      <c r="O997" t="s">
        <v>95</v>
      </c>
      <c r="P997" t="s">
        <v>2895</v>
      </c>
      <c r="Q997" t="s">
        <v>1572</v>
      </c>
      <c r="R997">
        <v>50</v>
      </c>
      <c r="S997">
        <v>0</v>
      </c>
      <c r="T997">
        <v>0</v>
      </c>
      <c r="U997">
        <v>0</v>
      </c>
      <c r="V997">
        <v>0</v>
      </c>
    </row>
    <row r="998" spans="1:22" x14ac:dyDescent="0.2">
      <c r="A998" s="99" t="s">
        <v>1017</v>
      </c>
      <c r="B998" s="103" t="s">
        <v>428</v>
      </c>
      <c r="C998" s="104" t="s">
        <v>95</v>
      </c>
      <c r="D998" s="104" t="s">
        <v>2895</v>
      </c>
      <c r="E998" s="104" t="s">
        <v>1572</v>
      </c>
      <c r="F998" s="105">
        <f>VLOOKUP(A998,'Original vs Adjsuted Budget'!$B$2:$H$1100,7,FALSE)</f>
        <v>0</v>
      </c>
      <c r="G998" s="105">
        <f t="shared" si="88"/>
        <v>70</v>
      </c>
      <c r="H998" s="105">
        <f>VLOOKUP($A998,'[14]2014 TB'!$A$1:$H$1482,5,FALSE)</f>
        <v>0</v>
      </c>
      <c r="I998" s="105">
        <f>VLOOKUP($A998,'[14]2014 TB'!$A$1:$H$1482,6,FALSE)</f>
        <v>0</v>
      </c>
      <c r="J998" s="106">
        <f t="shared" si="89"/>
        <v>0</v>
      </c>
      <c r="K998" s="107"/>
      <c r="M998" t="s">
        <v>1017</v>
      </c>
      <c r="N998" t="s">
        <v>428</v>
      </c>
      <c r="O998" t="s">
        <v>95</v>
      </c>
      <c r="P998" t="s">
        <v>2895</v>
      </c>
      <c r="Q998" t="s">
        <v>1572</v>
      </c>
      <c r="R998">
        <v>70</v>
      </c>
      <c r="S998">
        <v>0</v>
      </c>
      <c r="T998">
        <v>0</v>
      </c>
      <c r="U998">
        <v>0</v>
      </c>
      <c r="V998">
        <v>0</v>
      </c>
    </row>
    <row r="999" spans="1:22" x14ac:dyDescent="0.2">
      <c r="A999" s="99" t="s">
        <v>1087</v>
      </c>
      <c r="B999" s="103" t="s">
        <v>432</v>
      </c>
      <c r="C999" s="104" t="s">
        <v>95</v>
      </c>
      <c r="D999" s="104" t="s">
        <v>470</v>
      </c>
      <c r="E999" s="104" t="s">
        <v>1572</v>
      </c>
      <c r="F999" s="105">
        <f>VLOOKUP(A999,'Original vs Adjsuted Budget'!$B$2:$H$1100,7,FALSE)</f>
        <v>261120</v>
      </c>
      <c r="G999" s="105">
        <f t="shared" si="88"/>
        <v>850</v>
      </c>
      <c r="H999" s="105">
        <f>VLOOKUP($A999,'[14]2014 TB'!$A$1:$H$1482,5,FALSE)</f>
        <v>97920</v>
      </c>
      <c r="I999" s="105">
        <f>VLOOKUP($A999,'[14]2014 TB'!$A$1:$H$1482,6,FALSE)</f>
        <v>0</v>
      </c>
      <c r="J999" s="106">
        <f t="shared" si="89"/>
        <v>97920</v>
      </c>
      <c r="K999" s="107"/>
      <c r="M999" t="s">
        <v>1087</v>
      </c>
      <c r="N999" t="s">
        <v>432</v>
      </c>
      <c r="O999" t="s">
        <v>95</v>
      </c>
      <c r="P999" t="s">
        <v>470</v>
      </c>
      <c r="Q999" t="s">
        <v>1572</v>
      </c>
      <c r="R999">
        <v>850</v>
      </c>
      <c r="S999">
        <v>0</v>
      </c>
      <c r="T999">
        <v>97920</v>
      </c>
      <c r="U999">
        <v>0</v>
      </c>
      <c r="V999">
        <v>97920</v>
      </c>
    </row>
    <row r="1000" spans="1:22" x14ac:dyDescent="0.2">
      <c r="A1000" s="99" t="s">
        <v>1088</v>
      </c>
      <c r="B1000" s="103" t="s">
        <v>432</v>
      </c>
      <c r="C1000" s="104" t="s">
        <v>95</v>
      </c>
      <c r="D1000" s="104" t="s">
        <v>472</v>
      </c>
      <c r="E1000" s="104" t="s">
        <v>1572</v>
      </c>
      <c r="F1000" s="105">
        <f>VLOOKUP(A1000,'Original vs Adjsuted Budget'!$B$2:$H$1100,7,FALSE)</f>
        <v>992.05333333333328</v>
      </c>
      <c r="G1000" s="105">
        <f t="shared" si="88"/>
        <v>45320</v>
      </c>
      <c r="H1000" s="105">
        <f>VLOOKUP($A1000,'[14]2014 TB'!$A$1:$H$1482,5,FALSE)</f>
        <v>372.02</v>
      </c>
      <c r="I1000" s="105">
        <f>VLOOKUP($A1000,'[14]2014 TB'!$A$1:$H$1482,6,FALSE)</f>
        <v>0</v>
      </c>
      <c r="J1000" s="106">
        <f t="shared" si="89"/>
        <v>372.02</v>
      </c>
      <c r="K1000" s="107"/>
      <c r="M1000" t="s">
        <v>1088</v>
      </c>
      <c r="N1000" t="s">
        <v>432</v>
      </c>
      <c r="O1000" t="s">
        <v>95</v>
      </c>
      <c r="P1000" t="s">
        <v>472</v>
      </c>
      <c r="Q1000" t="s">
        <v>1572</v>
      </c>
      <c r="R1000">
        <v>45320</v>
      </c>
      <c r="S1000">
        <v>0</v>
      </c>
      <c r="T1000">
        <v>372.02</v>
      </c>
      <c r="U1000">
        <v>0</v>
      </c>
      <c r="V1000">
        <v>372.02</v>
      </c>
    </row>
    <row r="1001" spans="1:22" x14ac:dyDescent="0.2">
      <c r="A1001" s="99" t="s">
        <v>2105</v>
      </c>
      <c r="B1001" s="103" t="s">
        <v>434</v>
      </c>
      <c r="C1001" s="104" t="s">
        <v>95</v>
      </c>
      <c r="D1001" s="104" t="s">
        <v>2895</v>
      </c>
      <c r="E1001" s="104" t="s">
        <v>1572</v>
      </c>
      <c r="F1001" s="105">
        <f>VLOOKUP(A1001,'Original vs Adjsuted Budget'!$B$2:$H$1100,7,FALSE)</f>
        <v>0</v>
      </c>
      <c r="G1001" s="105">
        <f t="shared" si="88"/>
        <v>0</v>
      </c>
      <c r="H1001" s="105">
        <f>VLOOKUP($A1001,'[14]2014 TB'!$A$1:$H$1482,5,FALSE)</f>
        <v>0</v>
      </c>
      <c r="I1001" s="105">
        <f>VLOOKUP($A1001,'[14]2014 TB'!$A$1:$H$1482,6,FALSE)</f>
        <v>0</v>
      </c>
      <c r="J1001" s="106">
        <f t="shared" si="89"/>
        <v>0</v>
      </c>
      <c r="K1001" s="107"/>
      <c r="M1001" t="s">
        <v>2105</v>
      </c>
      <c r="N1001" t="s">
        <v>434</v>
      </c>
      <c r="O1001" t="s">
        <v>95</v>
      </c>
      <c r="P1001" t="s">
        <v>2895</v>
      </c>
      <c r="Q1001" t="s">
        <v>1572</v>
      </c>
      <c r="R1001">
        <v>0</v>
      </c>
      <c r="S1001">
        <v>0</v>
      </c>
      <c r="T1001">
        <v>0</v>
      </c>
      <c r="U1001">
        <v>0</v>
      </c>
      <c r="V1001">
        <v>0</v>
      </c>
    </row>
    <row r="1002" spans="1:22" x14ac:dyDescent="0.2">
      <c r="A1002" s="99" t="s">
        <v>2151</v>
      </c>
      <c r="B1002" s="103" t="s">
        <v>438</v>
      </c>
      <c r="C1002" s="104" t="s">
        <v>95</v>
      </c>
      <c r="D1002" s="104" t="s">
        <v>2895</v>
      </c>
      <c r="E1002" s="104" t="s">
        <v>1572</v>
      </c>
      <c r="F1002" s="105">
        <f>VLOOKUP(A1002,'Original vs Adjsuted Budget'!$B$2:$H$1100,7,FALSE)</f>
        <v>0</v>
      </c>
      <c r="G1002" s="105">
        <f t="shared" si="88"/>
        <v>0</v>
      </c>
      <c r="H1002" s="105">
        <f>VLOOKUP($A1002,'[14]2014 TB'!$A$1:$H$1482,5,FALSE)</f>
        <v>0</v>
      </c>
      <c r="I1002" s="105">
        <f>VLOOKUP($A1002,'[14]2014 TB'!$A$1:$H$1482,6,FALSE)</f>
        <v>0</v>
      </c>
      <c r="J1002" s="106">
        <f t="shared" si="89"/>
        <v>0</v>
      </c>
      <c r="K1002" s="107"/>
      <c r="M1002" t="s">
        <v>2151</v>
      </c>
      <c r="N1002" t="s">
        <v>438</v>
      </c>
      <c r="O1002" t="s">
        <v>95</v>
      </c>
      <c r="P1002" t="s">
        <v>2895</v>
      </c>
      <c r="Q1002" t="s">
        <v>1572</v>
      </c>
      <c r="R1002">
        <v>0</v>
      </c>
      <c r="S1002">
        <v>0</v>
      </c>
      <c r="T1002">
        <v>0</v>
      </c>
      <c r="U1002">
        <v>0</v>
      </c>
      <c r="V1002">
        <v>0</v>
      </c>
    </row>
    <row r="1003" spans="1:22" x14ac:dyDescent="0.2">
      <c r="A1003" s="99" t="s">
        <v>1193</v>
      </c>
      <c r="B1003" s="103" t="s">
        <v>442</v>
      </c>
      <c r="C1003" s="104" t="s">
        <v>95</v>
      </c>
      <c r="D1003" s="104" t="s">
        <v>482</v>
      </c>
      <c r="E1003" s="104" t="s">
        <v>1572</v>
      </c>
      <c r="F1003" s="105">
        <f>VLOOKUP(A1003,'Original vs Adjsuted Budget'!$B$2:$H$1100,7,FALSE)</f>
        <v>16062.453333333333</v>
      </c>
      <c r="G1003" s="105">
        <f t="shared" si="88"/>
        <v>22520</v>
      </c>
      <c r="H1003" s="105">
        <f>VLOOKUP($A1003,'[14]2014 TB'!$A$1:$H$1482,5,FALSE)</f>
        <v>6023.42</v>
      </c>
      <c r="I1003" s="105">
        <f>VLOOKUP($A1003,'[14]2014 TB'!$A$1:$H$1482,6,FALSE)</f>
        <v>0</v>
      </c>
      <c r="J1003" s="106">
        <f t="shared" si="89"/>
        <v>6023.42</v>
      </c>
      <c r="K1003" s="107"/>
      <c r="M1003" t="s">
        <v>1193</v>
      </c>
      <c r="N1003" t="s">
        <v>442</v>
      </c>
      <c r="O1003" t="s">
        <v>95</v>
      </c>
      <c r="P1003" t="s">
        <v>482</v>
      </c>
      <c r="Q1003" t="s">
        <v>1572</v>
      </c>
      <c r="R1003">
        <v>22520</v>
      </c>
      <c r="S1003">
        <v>0</v>
      </c>
      <c r="T1003">
        <v>6023.42</v>
      </c>
      <c r="U1003">
        <v>0</v>
      </c>
      <c r="V1003">
        <v>6023.42</v>
      </c>
    </row>
    <row r="1004" spans="1:22" x14ac:dyDescent="0.2">
      <c r="A1004" s="99" t="s">
        <v>2229</v>
      </c>
      <c r="B1004" s="103" t="s">
        <v>444</v>
      </c>
      <c r="C1004" s="104" t="s">
        <v>95</v>
      </c>
      <c r="D1004" s="104" t="s">
        <v>2895</v>
      </c>
      <c r="E1004" s="104" t="s">
        <v>1572</v>
      </c>
      <c r="F1004" s="105">
        <f>VLOOKUP(A1004,'Original vs Adjsuted Budget'!$B$2:$H$1100,7,FALSE)</f>
        <v>10000</v>
      </c>
      <c r="G1004" s="105">
        <f t="shared" si="88"/>
        <v>0</v>
      </c>
      <c r="H1004" s="105">
        <f>VLOOKUP($A1004,'[14]2014 TB'!$A$1:$H$1482,5,FALSE)</f>
        <v>0</v>
      </c>
      <c r="I1004" s="105">
        <f>VLOOKUP($A1004,'[14]2014 TB'!$A$1:$H$1482,6,FALSE)</f>
        <v>0</v>
      </c>
      <c r="J1004" s="106">
        <f t="shared" si="89"/>
        <v>0</v>
      </c>
      <c r="K1004" s="107"/>
      <c r="M1004" t="s">
        <v>2229</v>
      </c>
      <c r="N1004" t="s">
        <v>444</v>
      </c>
      <c r="O1004" t="s">
        <v>95</v>
      </c>
      <c r="P1004" t="s">
        <v>2895</v>
      </c>
      <c r="Q1004" t="s">
        <v>1572</v>
      </c>
      <c r="R1004">
        <v>0</v>
      </c>
      <c r="S1004">
        <v>0</v>
      </c>
      <c r="T1004">
        <v>0</v>
      </c>
      <c r="U1004">
        <v>0</v>
      </c>
      <c r="V1004">
        <v>0</v>
      </c>
    </row>
    <row r="1005" spans="1:22" x14ac:dyDescent="0.2">
      <c r="A1005" s="99" t="s">
        <v>2241</v>
      </c>
      <c r="B1005" s="103" t="s">
        <v>446</v>
      </c>
      <c r="C1005" s="104" t="s">
        <v>95</v>
      </c>
      <c r="D1005" s="104" t="s">
        <v>2895</v>
      </c>
      <c r="E1005" s="104" t="s">
        <v>1572</v>
      </c>
      <c r="F1005" s="105">
        <f>VLOOKUP(A1005,'Original vs Adjsuted Budget'!$B$2:$H$1100,7,FALSE)</f>
        <v>7000</v>
      </c>
      <c r="G1005" s="105">
        <f t="shared" si="88"/>
        <v>0</v>
      </c>
      <c r="H1005" s="105">
        <f>VLOOKUP($A1005,'[14]2014 TB'!$A$1:$H$1482,5,FALSE)</f>
        <v>0</v>
      </c>
      <c r="I1005" s="105">
        <f>VLOOKUP($A1005,'[14]2014 TB'!$A$1:$H$1482,6,FALSE)</f>
        <v>0</v>
      </c>
      <c r="J1005" s="106">
        <f t="shared" si="89"/>
        <v>0</v>
      </c>
      <c r="K1005" s="107"/>
      <c r="M1005" t="s">
        <v>2241</v>
      </c>
      <c r="N1005" t="s">
        <v>446</v>
      </c>
      <c r="O1005" t="s">
        <v>95</v>
      </c>
      <c r="P1005" t="s">
        <v>2895</v>
      </c>
      <c r="Q1005" t="s">
        <v>1572</v>
      </c>
      <c r="R1005">
        <v>0</v>
      </c>
      <c r="S1005">
        <v>0</v>
      </c>
      <c r="T1005">
        <v>0</v>
      </c>
      <c r="U1005">
        <v>0</v>
      </c>
      <c r="V1005">
        <v>0</v>
      </c>
    </row>
    <row r="1006" spans="1:22" x14ac:dyDescent="0.2">
      <c r="A1006" s="99" t="s">
        <v>1251</v>
      </c>
      <c r="B1006" s="103" t="s">
        <v>448</v>
      </c>
      <c r="C1006" s="104" t="s">
        <v>95</v>
      </c>
      <c r="D1006" s="104" t="s">
        <v>2895</v>
      </c>
      <c r="E1006" s="104" t="s">
        <v>1572</v>
      </c>
      <c r="F1006" s="105">
        <f>VLOOKUP(A1006,'Original vs Adjsuted Budget'!$B$2:$H$1100,7,FALSE)</f>
        <v>4746.6666666666661</v>
      </c>
      <c r="G1006" s="105">
        <f t="shared" si="88"/>
        <v>330</v>
      </c>
      <c r="H1006" s="105">
        <f>VLOOKUP($A1006,'[14]2014 TB'!$A$1:$H$1482,5,FALSE)</f>
        <v>1780</v>
      </c>
      <c r="I1006" s="105">
        <f>VLOOKUP($A1006,'[14]2014 TB'!$A$1:$H$1482,6,FALSE)</f>
        <v>0</v>
      </c>
      <c r="J1006" s="106">
        <f t="shared" si="89"/>
        <v>1780</v>
      </c>
      <c r="K1006" s="107"/>
      <c r="M1006" t="s">
        <v>1251</v>
      </c>
      <c r="N1006" t="s">
        <v>448</v>
      </c>
      <c r="O1006" t="s">
        <v>95</v>
      </c>
      <c r="P1006" t="s">
        <v>2895</v>
      </c>
      <c r="Q1006" t="s">
        <v>1572</v>
      </c>
      <c r="R1006">
        <v>330</v>
      </c>
      <c r="S1006">
        <v>0</v>
      </c>
      <c r="T1006">
        <v>1780</v>
      </c>
      <c r="U1006">
        <v>0</v>
      </c>
      <c r="V1006">
        <v>1780</v>
      </c>
    </row>
    <row r="1007" spans="1:22" x14ac:dyDescent="0.2">
      <c r="A1007" s="99" t="s">
        <v>2308</v>
      </c>
      <c r="B1007" s="103" t="s">
        <v>452</v>
      </c>
      <c r="C1007" s="104" t="s">
        <v>95</v>
      </c>
      <c r="D1007" s="104" t="s">
        <v>490</v>
      </c>
      <c r="E1007" s="104" t="s">
        <v>1572</v>
      </c>
      <c r="F1007" s="105">
        <f>VLOOKUP(A1007,'Original vs Adjsuted Budget'!$B$2:$H$1100,7,FALSE)</f>
        <v>0</v>
      </c>
      <c r="G1007" s="105">
        <f t="shared" si="88"/>
        <v>0</v>
      </c>
      <c r="H1007" s="105">
        <f>VLOOKUP($A1007,'[14]2014 TB'!$A$1:$H$1482,5,FALSE)</f>
        <v>0</v>
      </c>
      <c r="I1007" s="105">
        <f>VLOOKUP($A1007,'[14]2014 TB'!$A$1:$H$1482,6,FALSE)</f>
        <v>0</v>
      </c>
      <c r="J1007" s="106">
        <f t="shared" si="89"/>
        <v>0</v>
      </c>
      <c r="K1007" s="107"/>
      <c r="M1007" t="s">
        <v>2308</v>
      </c>
      <c r="N1007" t="s">
        <v>452</v>
      </c>
      <c r="O1007" t="s">
        <v>95</v>
      </c>
      <c r="P1007" t="s">
        <v>490</v>
      </c>
      <c r="Q1007" t="s">
        <v>1572</v>
      </c>
      <c r="R1007">
        <v>0</v>
      </c>
      <c r="S1007">
        <v>0</v>
      </c>
      <c r="T1007">
        <v>0</v>
      </c>
      <c r="U1007">
        <v>0</v>
      </c>
      <c r="V1007">
        <v>0</v>
      </c>
    </row>
    <row r="1008" spans="1:22" x14ac:dyDescent="0.2">
      <c r="A1008" s="99" t="s">
        <v>1323</v>
      </c>
      <c r="B1008" s="103" t="s">
        <v>8</v>
      </c>
      <c r="C1008" s="104" t="s">
        <v>95</v>
      </c>
      <c r="D1008" s="104" t="s">
        <v>2895</v>
      </c>
      <c r="E1008" s="104" t="s">
        <v>1572</v>
      </c>
      <c r="F1008" s="105">
        <f>VLOOKUP(A1008,'Original vs Adjsuted Budget'!$B$2:$H$1100,7,FALSE)</f>
        <v>8774.0266666666666</v>
      </c>
      <c r="G1008" s="105">
        <f t="shared" si="88"/>
        <v>0</v>
      </c>
      <c r="H1008" s="105">
        <f>VLOOKUP($A1008,'[14]2014 TB'!$A$1:$H$1482,5,FALSE)</f>
        <v>3290.26</v>
      </c>
      <c r="I1008" s="105">
        <f>VLOOKUP($A1008,'[14]2014 TB'!$A$1:$H$1482,6,FALSE)</f>
        <v>0</v>
      </c>
      <c r="J1008" s="106">
        <f t="shared" si="89"/>
        <v>3290.26</v>
      </c>
      <c r="K1008" s="107"/>
      <c r="M1008" t="s">
        <v>1323</v>
      </c>
      <c r="N1008" t="s">
        <v>8</v>
      </c>
      <c r="O1008" t="s">
        <v>95</v>
      </c>
      <c r="P1008" t="s">
        <v>2895</v>
      </c>
      <c r="Q1008" t="s">
        <v>1572</v>
      </c>
      <c r="R1008">
        <v>0</v>
      </c>
      <c r="S1008">
        <v>0</v>
      </c>
      <c r="T1008">
        <v>3290.26</v>
      </c>
      <c r="U1008">
        <v>0</v>
      </c>
      <c r="V1008">
        <v>3290.26</v>
      </c>
    </row>
    <row r="1009" spans="1:22" x14ac:dyDescent="0.2">
      <c r="A1009" s="99" t="s">
        <v>1324</v>
      </c>
      <c r="B1009" s="103" t="s">
        <v>8</v>
      </c>
      <c r="C1009" s="104" t="s">
        <v>95</v>
      </c>
      <c r="D1009" s="104" t="s">
        <v>494</v>
      </c>
      <c r="E1009" s="104" t="s">
        <v>1572</v>
      </c>
      <c r="F1009" s="105">
        <f>VLOOKUP(A1009,'Original vs Adjsuted Budget'!$B$2:$H$1100,7,FALSE)</f>
        <v>11597.973333333332</v>
      </c>
      <c r="G1009" s="105">
        <f t="shared" si="88"/>
        <v>4030</v>
      </c>
      <c r="H1009" s="105">
        <f>VLOOKUP($A1009,'[14]2014 TB'!$A$1:$H$1482,5,FALSE)</f>
        <v>4349.24</v>
      </c>
      <c r="I1009" s="105">
        <f>VLOOKUP($A1009,'[14]2014 TB'!$A$1:$H$1482,6,FALSE)</f>
        <v>0</v>
      </c>
      <c r="J1009" s="106">
        <f t="shared" si="89"/>
        <v>4349.24</v>
      </c>
      <c r="K1009" s="107"/>
      <c r="M1009" t="s">
        <v>1324</v>
      </c>
      <c r="N1009" t="s">
        <v>8</v>
      </c>
      <c r="O1009" t="s">
        <v>95</v>
      </c>
      <c r="P1009" t="s">
        <v>494</v>
      </c>
      <c r="Q1009" t="s">
        <v>1572</v>
      </c>
      <c r="R1009">
        <v>4030</v>
      </c>
      <c r="S1009">
        <v>0</v>
      </c>
      <c r="T1009">
        <v>4349.24</v>
      </c>
      <c r="U1009">
        <v>0</v>
      </c>
      <c r="V1009">
        <v>4349.24</v>
      </c>
    </row>
    <row r="1010" spans="1:22" x14ac:dyDescent="0.2">
      <c r="A1010" s="99" t="s">
        <v>1325</v>
      </c>
      <c r="B1010" s="103" t="s">
        <v>8</v>
      </c>
      <c r="C1010" s="104" t="s">
        <v>95</v>
      </c>
      <c r="D1010" s="104" t="s">
        <v>496</v>
      </c>
      <c r="E1010" s="104" t="s">
        <v>1572</v>
      </c>
      <c r="F1010" s="105">
        <f>VLOOKUP(A1010,'Original vs Adjsuted Budget'!$B$2:$H$1100,7,FALSE)</f>
        <v>0</v>
      </c>
      <c r="G1010" s="105">
        <f t="shared" si="88"/>
        <v>1480</v>
      </c>
      <c r="H1010" s="105">
        <f>VLOOKUP($A1010,'[14]2014 TB'!$A$1:$H$1482,5,FALSE)</f>
        <v>0</v>
      </c>
      <c r="I1010" s="105">
        <f>VLOOKUP($A1010,'[14]2014 TB'!$A$1:$H$1482,6,FALSE)</f>
        <v>0</v>
      </c>
      <c r="J1010" s="106">
        <f t="shared" si="89"/>
        <v>0</v>
      </c>
      <c r="K1010" s="107"/>
      <c r="M1010" t="s">
        <v>1325</v>
      </c>
      <c r="N1010" t="s">
        <v>8</v>
      </c>
      <c r="O1010" t="s">
        <v>95</v>
      </c>
      <c r="P1010" t="s">
        <v>496</v>
      </c>
      <c r="Q1010" t="s">
        <v>1572</v>
      </c>
      <c r="R1010">
        <v>1480</v>
      </c>
      <c r="S1010">
        <v>0</v>
      </c>
      <c r="T1010">
        <v>0</v>
      </c>
      <c r="U1010">
        <v>0</v>
      </c>
      <c r="V1010">
        <v>0</v>
      </c>
    </row>
    <row r="1011" spans="1:22" x14ac:dyDescent="0.2">
      <c r="A1011" s="99" t="s">
        <v>1326</v>
      </c>
      <c r="B1011" s="103" t="s">
        <v>8</v>
      </c>
      <c r="C1011" s="104" t="s">
        <v>95</v>
      </c>
      <c r="D1011" s="104" t="s">
        <v>498</v>
      </c>
      <c r="E1011" s="104" t="s">
        <v>1572</v>
      </c>
      <c r="F1011" s="105">
        <f>VLOOKUP(A1011,'Original vs Adjsuted Budget'!$B$2:$H$1100,7,FALSE)</f>
        <v>0</v>
      </c>
      <c r="G1011" s="105">
        <f t="shared" si="88"/>
        <v>1210</v>
      </c>
      <c r="H1011" s="105">
        <f>VLOOKUP($A1011,'[14]2014 TB'!$A$1:$H$1482,5,FALSE)</f>
        <v>0</v>
      </c>
      <c r="I1011" s="105">
        <f>VLOOKUP($A1011,'[14]2014 TB'!$A$1:$H$1482,6,FALSE)</f>
        <v>0</v>
      </c>
      <c r="J1011" s="106">
        <f t="shared" si="89"/>
        <v>0</v>
      </c>
      <c r="K1011" s="107"/>
      <c r="M1011" t="s">
        <v>1326</v>
      </c>
      <c r="N1011" t="s">
        <v>8</v>
      </c>
      <c r="O1011" t="s">
        <v>95</v>
      </c>
      <c r="P1011" t="s">
        <v>498</v>
      </c>
      <c r="Q1011" t="s">
        <v>1572</v>
      </c>
      <c r="R1011">
        <v>1210</v>
      </c>
      <c r="S1011">
        <v>0</v>
      </c>
      <c r="T1011">
        <v>0</v>
      </c>
      <c r="U1011">
        <v>0</v>
      </c>
      <c r="V1011">
        <v>0</v>
      </c>
    </row>
    <row r="1012" spans="1:22" x14ac:dyDescent="0.2">
      <c r="A1012" s="99" t="s">
        <v>1369</v>
      </c>
      <c r="B1012" s="103" t="s">
        <v>18</v>
      </c>
      <c r="C1012" s="104" t="s">
        <v>95</v>
      </c>
      <c r="D1012" s="104" t="s">
        <v>2895</v>
      </c>
      <c r="E1012" s="104" t="s">
        <v>1572</v>
      </c>
      <c r="F1012" s="105">
        <f>VLOOKUP(A1012,'Original vs Adjsuted Budget'!$B$2:$H$1100,7,FALSE)</f>
        <v>1989.3866666666665</v>
      </c>
      <c r="G1012" s="105">
        <f t="shared" si="88"/>
        <v>0</v>
      </c>
      <c r="H1012" s="105">
        <f>VLOOKUP($A1012,'[14]2014 TB'!$A$1:$H$1482,5,FALSE)</f>
        <v>746.02</v>
      </c>
      <c r="I1012" s="105">
        <f>VLOOKUP($A1012,'[14]2014 TB'!$A$1:$H$1482,6,FALSE)</f>
        <v>0</v>
      </c>
      <c r="J1012" s="106">
        <f t="shared" si="89"/>
        <v>746.02</v>
      </c>
      <c r="K1012" s="107"/>
      <c r="M1012" t="s">
        <v>1369</v>
      </c>
      <c r="N1012" t="s">
        <v>18</v>
      </c>
      <c r="O1012" t="s">
        <v>95</v>
      </c>
      <c r="P1012" t="s">
        <v>2895</v>
      </c>
      <c r="Q1012" t="s">
        <v>1572</v>
      </c>
      <c r="R1012">
        <v>0</v>
      </c>
      <c r="S1012">
        <v>0</v>
      </c>
      <c r="T1012">
        <v>746.02</v>
      </c>
      <c r="U1012">
        <v>0</v>
      </c>
      <c r="V1012">
        <v>746.02</v>
      </c>
    </row>
    <row r="1013" spans="1:22" x14ac:dyDescent="0.2">
      <c r="A1013" s="99" t="s">
        <v>1370</v>
      </c>
      <c r="B1013" s="103" t="s">
        <v>18</v>
      </c>
      <c r="C1013" s="104" t="s">
        <v>95</v>
      </c>
      <c r="D1013" s="104" t="s">
        <v>494</v>
      </c>
      <c r="E1013" s="104" t="s">
        <v>1572</v>
      </c>
      <c r="F1013" s="105">
        <f>VLOOKUP(A1013,'Original vs Adjsuted Budget'!$B$2:$H$1100,7,FALSE)</f>
        <v>0</v>
      </c>
      <c r="G1013" s="105">
        <f t="shared" si="88"/>
        <v>1560</v>
      </c>
      <c r="H1013" s="105">
        <f>VLOOKUP($A1013,'[14]2014 TB'!$A$1:$H$1482,5,FALSE)</f>
        <v>0</v>
      </c>
      <c r="I1013" s="105">
        <f>VLOOKUP($A1013,'[14]2014 TB'!$A$1:$H$1482,6,FALSE)</f>
        <v>0</v>
      </c>
      <c r="J1013" s="106">
        <f t="shared" si="89"/>
        <v>0</v>
      </c>
      <c r="K1013" s="107"/>
      <c r="M1013" t="s">
        <v>1370</v>
      </c>
      <c r="N1013" t="s">
        <v>18</v>
      </c>
      <c r="O1013" t="s">
        <v>95</v>
      </c>
      <c r="P1013" t="s">
        <v>494</v>
      </c>
      <c r="Q1013" t="s">
        <v>1572</v>
      </c>
      <c r="R1013">
        <v>1560</v>
      </c>
      <c r="S1013">
        <v>0</v>
      </c>
      <c r="T1013">
        <v>0</v>
      </c>
      <c r="U1013">
        <v>0</v>
      </c>
      <c r="V1013">
        <v>0</v>
      </c>
    </row>
    <row r="1014" spans="1:22" x14ac:dyDescent="0.2">
      <c r="A1014" s="99" t="s">
        <v>1371</v>
      </c>
      <c r="B1014" s="103" t="s">
        <v>18</v>
      </c>
      <c r="C1014" s="104" t="s">
        <v>95</v>
      </c>
      <c r="D1014" s="104" t="s">
        <v>496</v>
      </c>
      <c r="E1014" s="104" t="s">
        <v>1572</v>
      </c>
      <c r="F1014" s="105">
        <f>VLOOKUP(A1014,'Original vs Adjsuted Budget'!$B$2:$H$1100,7,FALSE)</f>
        <v>0</v>
      </c>
      <c r="G1014" s="105">
        <f t="shared" si="88"/>
        <v>570</v>
      </c>
      <c r="H1014" s="105">
        <f>VLOOKUP($A1014,'[14]2014 TB'!$A$1:$H$1482,5,FALSE)</f>
        <v>0</v>
      </c>
      <c r="I1014" s="105">
        <f>VLOOKUP($A1014,'[14]2014 TB'!$A$1:$H$1482,6,FALSE)</f>
        <v>0</v>
      </c>
      <c r="J1014" s="106">
        <f t="shared" si="89"/>
        <v>0</v>
      </c>
      <c r="K1014" s="107"/>
      <c r="M1014" t="s">
        <v>1371</v>
      </c>
      <c r="N1014" t="s">
        <v>18</v>
      </c>
      <c r="O1014" t="s">
        <v>95</v>
      </c>
      <c r="P1014" t="s">
        <v>496</v>
      </c>
      <c r="Q1014" t="s">
        <v>1572</v>
      </c>
      <c r="R1014">
        <v>570</v>
      </c>
      <c r="S1014">
        <v>0</v>
      </c>
      <c r="T1014">
        <v>0</v>
      </c>
      <c r="U1014">
        <v>0</v>
      </c>
      <c r="V1014">
        <v>0</v>
      </c>
    </row>
    <row r="1015" spans="1:22" x14ac:dyDescent="0.2">
      <c r="A1015" s="99" t="s">
        <v>1372</v>
      </c>
      <c r="B1015" s="103" t="s">
        <v>18</v>
      </c>
      <c r="C1015" s="104" t="s">
        <v>95</v>
      </c>
      <c r="D1015" s="104" t="s">
        <v>498</v>
      </c>
      <c r="E1015" s="104" t="s">
        <v>1572</v>
      </c>
      <c r="F1015" s="105">
        <f>VLOOKUP(A1015,'Original vs Adjsuted Budget'!$B$2:$H$1100,7,FALSE)</f>
        <v>0</v>
      </c>
      <c r="G1015" s="105">
        <f t="shared" si="88"/>
        <v>470</v>
      </c>
      <c r="H1015" s="105">
        <f>VLOOKUP($A1015,'[14]2014 TB'!$A$1:$H$1482,5,FALSE)</f>
        <v>0</v>
      </c>
      <c r="I1015" s="105">
        <f>VLOOKUP($A1015,'[14]2014 TB'!$A$1:$H$1482,6,FALSE)</f>
        <v>0</v>
      </c>
      <c r="J1015" s="106">
        <f t="shared" si="89"/>
        <v>0</v>
      </c>
      <c r="K1015" s="107"/>
      <c r="M1015" t="s">
        <v>1372</v>
      </c>
      <c r="N1015" t="s">
        <v>18</v>
      </c>
      <c r="O1015" t="s">
        <v>95</v>
      </c>
      <c r="P1015" t="s">
        <v>498</v>
      </c>
      <c r="Q1015" t="s">
        <v>1572</v>
      </c>
      <c r="R1015">
        <v>470</v>
      </c>
      <c r="S1015">
        <v>0</v>
      </c>
      <c r="T1015">
        <v>0</v>
      </c>
      <c r="U1015">
        <v>0</v>
      </c>
      <c r="V1015">
        <v>0</v>
      </c>
    </row>
    <row r="1016" spans="1:22" x14ac:dyDescent="0.2">
      <c r="A1016" s="99" t="s">
        <v>1416</v>
      </c>
      <c r="B1016" s="103" t="s">
        <v>459</v>
      </c>
      <c r="C1016" s="104" t="s">
        <v>95</v>
      </c>
      <c r="D1016" s="104" t="s">
        <v>2895</v>
      </c>
      <c r="E1016" s="104" t="s">
        <v>1572</v>
      </c>
      <c r="F1016" s="105">
        <f>VLOOKUP(A1016,'Original vs Adjsuted Budget'!$B$2:$H$1100,7,FALSE)</f>
        <v>935.68</v>
      </c>
      <c r="G1016" s="105">
        <f t="shared" si="88"/>
        <v>0</v>
      </c>
      <c r="H1016" s="105">
        <f>VLOOKUP($A1016,'[14]2014 TB'!$A$1:$H$1482,5,FALSE)</f>
        <v>350.88</v>
      </c>
      <c r="I1016" s="105">
        <f>VLOOKUP($A1016,'[14]2014 TB'!$A$1:$H$1482,6,FALSE)</f>
        <v>0</v>
      </c>
      <c r="J1016" s="106">
        <f t="shared" si="89"/>
        <v>350.88</v>
      </c>
      <c r="K1016" s="107"/>
      <c r="M1016" t="s">
        <v>1416</v>
      </c>
      <c r="N1016" t="s">
        <v>459</v>
      </c>
      <c r="O1016" t="s">
        <v>95</v>
      </c>
      <c r="P1016" t="s">
        <v>2895</v>
      </c>
      <c r="Q1016" t="s">
        <v>1572</v>
      </c>
      <c r="R1016">
        <v>0</v>
      </c>
      <c r="S1016">
        <v>0</v>
      </c>
      <c r="T1016">
        <v>350.88</v>
      </c>
      <c r="U1016">
        <v>0</v>
      </c>
      <c r="V1016">
        <v>350.88</v>
      </c>
    </row>
    <row r="1017" spans="1:22" x14ac:dyDescent="0.2">
      <c r="A1017" s="99" t="s">
        <v>1417</v>
      </c>
      <c r="B1017" s="103" t="s">
        <v>459</v>
      </c>
      <c r="C1017" s="104" t="s">
        <v>95</v>
      </c>
      <c r="D1017" s="104" t="s">
        <v>494</v>
      </c>
      <c r="E1017" s="104" t="s">
        <v>1572</v>
      </c>
      <c r="F1017" s="105">
        <f>VLOOKUP(A1017,'Original vs Adjsuted Budget'!$B$2:$H$1100,7,FALSE)</f>
        <v>0</v>
      </c>
      <c r="G1017" s="105">
        <f t="shared" si="88"/>
        <v>7050</v>
      </c>
      <c r="H1017" s="105">
        <f>VLOOKUP($A1017,'[14]2014 TB'!$A$1:$H$1482,5,FALSE)</f>
        <v>0</v>
      </c>
      <c r="I1017" s="105">
        <f>VLOOKUP($A1017,'[14]2014 TB'!$A$1:$H$1482,6,FALSE)</f>
        <v>0</v>
      </c>
      <c r="J1017" s="106">
        <f t="shared" si="89"/>
        <v>0</v>
      </c>
      <c r="K1017" s="107"/>
      <c r="M1017" t="s">
        <v>1417</v>
      </c>
      <c r="N1017" t="s">
        <v>459</v>
      </c>
      <c r="O1017" t="s">
        <v>95</v>
      </c>
      <c r="P1017" t="s">
        <v>494</v>
      </c>
      <c r="Q1017" t="s">
        <v>1572</v>
      </c>
      <c r="R1017">
        <v>7050</v>
      </c>
      <c r="S1017">
        <v>0</v>
      </c>
      <c r="T1017">
        <v>0</v>
      </c>
      <c r="U1017">
        <v>0</v>
      </c>
      <c r="V1017">
        <v>0</v>
      </c>
    </row>
    <row r="1018" spans="1:22" x14ac:dyDescent="0.2">
      <c r="A1018" s="99" t="s">
        <v>1418</v>
      </c>
      <c r="B1018" s="103" t="s">
        <v>459</v>
      </c>
      <c r="C1018" s="104" t="s">
        <v>95</v>
      </c>
      <c r="D1018" s="104" t="s">
        <v>496</v>
      </c>
      <c r="E1018" s="104" t="s">
        <v>1572</v>
      </c>
      <c r="F1018" s="105">
        <f>VLOOKUP(A1018,'Original vs Adjsuted Budget'!$B$2:$H$1100,7,FALSE)</f>
        <v>0</v>
      </c>
      <c r="G1018" s="105">
        <f t="shared" si="88"/>
        <v>2590</v>
      </c>
      <c r="H1018" s="105">
        <f>VLOOKUP($A1018,'[14]2014 TB'!$A$1:$H$1482,5,FALSE)</f>
        <v>0</v>
      </c>
      <c r="I1018" s="105">
        <f>VLOOKUP($A1018,'[14]2014 TB'!$A$1:$H$1482,6,FALSE)</f>
        <v>0</v>
      </c>
      <c r="J1018" s="106">
        <f t="shared" si="89"/>
        <v>0</v>
      </c>
      <c r="K1018" s="107"/>
      <c r="M1018" t="s">
        <v>1418</v>
      </c>
      <c r="N1018" t="s">
        <v>459</v>
      </c>
      <c r="O1018" t="s">
        <v>95</v>
      </c>
      <c r="P1018" t="s">
        <v>496</v>
      </c>
      <c r="Q1018" t="s">
        <v>1572</v>
      </c>
      <c r="R1018">
        <v>2590</v>
      </c>
      <c r="S1018">
        <v>0</v>
      </c>
      <c r="T1018">
        <v>0</v>
      </c>
      <c r="U1018">
        <v>0</v>
      </c>
      <c r="V1018">
        <v>0</v>
      </c>
    </row>
    <row r="1019" spans="1:22" x14ac:dyDescent="0.2">
      <c r="A1019" s="99" t="s">
        <v>1419</v>
      </c>
      <c r="B1019" s="103" t="s">
        <v>459</v>
      </c>
      <c r="C1019" s="104" t="s">
        <v>95</v>
      </c>
      <c r="D1019" s="104" t="s">
        <v>498</v>
      </c>
      <c r="E1019" s="104" t="s">
        <v>1572</v>
      </c>
      <c r="F1019" s="105">
        <f>VLOOKUP(A1019,'Original vs Adjsuted Budget'!$B$2:$H$1100,7,FALSE)</f>
        <v>0</v>
      </c>
      <c r="G1019" s="105">
        <f t="shared" si="88"/>
        <v>2120</v>
      </c>
      <c r="H1019" s="105">
        <f>VLOOKUP($A1019,'[14]2014 TB'!$A$1:$H$1482,5,FALSE)</f>
        <v>0</v>
      </c>
      <c r="I1019" s="105">
        <f>VLOOKUP($A1019,'[14]2014 TB'!$A$1:$H$1482,6,FALSE)</f>
        <v>0</v>
      </c>
      <c r="J1019" s="106">
        <f t="shared" si="89"/>
        <v>0</v>
      </c>
      <c r="K1019" s="107"/>
      <c r="M1019" t="s">
        <v>1419</v>
      </c>
      <c r="N1019" t="s">
        <v>459</v>
      </c>
      <c r="O1019" t="s">
        <v>95</v>
      </c>
      <c r="P1019" t="s">
        <v>498</v>
      </c>
      <c r="Q1019" t="s">
        <v>1572</v>
      </c>
      <c r="R1019">
        <v>2120</v>
      </c>
      <c r="S1019">
        <v>0</v>
      </c>
      <c r="T1019">
        <v>0</v>
      </c>
      <c r="U1019">
        <v>0</v>
      </c>
      <c r="V1019">
        <v>0</v>
      </c>
    </row>
    <row r="1020" spans="1:22" x14ac:dyDescent="0.2">
      <c r="A1020" s="99" t="s">
        <v>1467</v>
      </c>
      <c r="B1020" s="103" t="s">
        <v>461</v>
      </c>
      <c r="C1020" s="104" t="s">
        <v>95</v>
      </c>
      <c r="D1020" s="104" t="s">
        <v>2895</v>
      </c>
      <c r="E1020" s="104" t="s">
        <v>1572</v>
      </c>
      <c r="F1020" s="105">
        <f>VLOOKUP(A1020,'Original vs Adjsuted Budget'!$B$2:$H$1100,7,FALSE)</f>
        <v>46396.213333333333</v>
      </c>
      <c r="G1020" s="105">
        <f t="shared" si="88"/>
        <v>0</v>
      </c>
      <c r="H1020" s="105">
        <f>VLOOKUP($A1020,'[14]2014 TB'!$A$1:$H$1482,5,FALSE)</f>
        <v>17398.580000000002</v>
      </c>
      <c r="I1020" s="105">
        <f>VLOOKUP($A1020,'[14]2014 TB'!$A$1:$H$1482,6,FALSE)</f>
        <v>0</v>
      </c>
      <c r="J1020" s="106">
        <f t="shared" si="89"/>
        <v>17398.580000000002</v>
      </c>
      <c r="K1020" s="107"/>
      <c r="M1020" t="s">
        <v>1467</v>
      </c>
      <c r="N1020" t="s">
        <v>461</v>
      </c>
      <c r="O1020" t="s">
        <v>95</v>
      </c>
      <c r="P1020" t="s">
        <v>2895</v>
      </c>
      <c r="Q1020" t="s">
        <v>1572</v>
      </c>
      <c r="R1020">
        <v>0</v>
      </c>
      <c r="S1020">
        <v>0</v>
      </c>
      <c r="T1020">
        <v>17398.580000000002</v>
      </c>
      <c r="U1020">
        <v>0</v>
      </c>
      <c r="V1020">
        <v>17398.580000000002</v>
      </c>
    </row>
    <row r="1021" spans="1:22" x14ac:dyDescent="0.2">
      <c r="A1021" s="99" t="s">
        <v>1468</v>
      </c>
      <c r="B1021" s="103" t="s">
        <v>461</v>
      </c>
      <c r="C1021" s="104" t="s">
        <v>95</v>
      </c>
      <c r="D1021" s="104" t="s">
        <v>494</v>
      </c>
      <c r="E1021" s="104" t="s">
        <v>1572</v>
      </c>
      <c r="F1021" s="105">
        <f>VLOOKUP(A1021,'Original vs Adjsuted Budget'!$B$2:$H$1100,7,FALSE)</f>
        <v>1775.7599999999998</v>
      </c>
      <c r="G1021" s="105">
        <f t="shared" si="88"/>
        <v>194170</v>
      </c>
      <c r="H1021" s="105">
        <f>VLOOKUP($A1021,'[14]2014 TB'!$A$1:$H$1482,5,FALSE)</f>
        <v>864.91</v>
      </c>
      <c r="I1021" s="105">
        <f>VLOOKUP($A1021,'[14]2014 TB'!$A$1:$H$1482,6,FALSE)</f>
        <v>-199</v>
      </c>
      <c r="J1021" s="106">
        <f t="shared" si="89"/>
        <v>665.91</v>
      </c>
      <c r="K1021" s="107"/>
      <c r="M1021" t="s">
        <v>1468</v>
      </c>
      <c r="N1021" t="s">
        <v>461</v>
      </c>
      <c r="O1021" t="s">
        <v>95</v>
      </c>
      <c r="P1021" t="s">
        <v>494</v>
      </c>
      <c r="Q1021" t="s">
        <v>1572</v>
      </c>
      <c r="R1021">
        <v>194170</v>
      </c>
      <c r="S1021">
        <v>0</v>
      </c>
      <c r="T1021">
        <v>864.91</v>
      </c>
      <c r="U1021">
        <v>-199</v>
      </c>
      <c r="V1021">
        <v>665.91</v>
      </c>
    </row>
    <row r="1022" spans="1:22" x14ac:dyDescent="0.2">
      <c r="A1022" s="99" t="s">
        <v>1469</v>
      </c>
      <c r="B1022" s="103" t="s">
        <v>461</v>
      </c>
      <c r="C1022" s="104" t="s">
        <v>95</v>
      </c>
      <c r="D1022" s="104" t="s">
        <v>496</v>
      </c>
      <c r="E1022" s="104" t="s">
        <v>1572</v>
      </c>
      <c r="F1022" s="105">
        <f>VLOOKUP(A1022,'Original vs Adjsuted Budget'!$B$2:$H$1100,7,FALSE)</f>
        <v>0</v>
      </c>
      <c r="G1022" s="105">
        <f t="shared" si="88"/>
        <v>71200</v>
      </c>
      <c r="H1022" s="105">
        <f>VLOOKUP($A1022,'[14]2014 TB'!$A$1:$H$1482,5,FALSE)</f>
        <v>0</v>
      </c>
      <c r="I1022" s="105">
        <f>VLOOKUP($A1022,'[14]2014 TB'!$A$1:$H$1482,6,FALSE)</f>
        <v>0</v>
      </c>
      <c r="J1022" s="106">
        <f t="shared" si="89"/>
        <v>0</v>
      </c>
      <c r="K1022" s="107"/>
      <c r="M1022" t="s">
        <v>1469</v>
      </c>
      <c r="N1022" t="s">
        <v>461</v>
      </c>
      <c r="O1022" t="s">
        <v>95</v>
      </c>
      <c r="P1022" t="s">
        <v>496</v>
      </c>
      <c r="Q1022" t="s">
        <v>1572</v>
      </c>
      <c r="R1022">
        <v>71200</v>
      </c>
      <c r="S1022">
        <v>0</v>
      </c>
      <c r="T1022">
        <v>0</v>
      </c>
      <c r="U1022">
        <v>0</v>
      </c>
      <c r="V1022">
        <v>0</v>
      </c>
    </row>
    <row r="1023" spans="1:22" x14ac:dyDescent="0.2">
      <c r="A1023" s="99" t="s">
        <v>1517</v>
      </c>
      <c r="B1023" s="103" t="s">
        <v>463</v>
      </c>
      <c r="C1023" s="104" t="s">
        <v>95</v>
      </c>
      <c r="D1023" s="104" t="s">
        <v>2895</v>
      </c>
      <c r="E1023" s="104" t="s">
        <v>1572</v>
      </c>
      <c r="F1023" s="105">
        <f>VLOOKUP(A1023,'Original vs Adjsuted Budget'!$B$2:$H$1100,7,FALSE)</f>
        <v>16339.333333333332</v>
      </c>
      <c r="G1023" s="105">
        <f t="shared" si="88"/>
        <v>0</v>
      </c>
      <c r="H1023" s="105">
        <f>VLOOKUP($A1023,'[14]2014 TB'!$A$1:$H$1482,5,FALSE)</f>
        <v>6127.25</v>
      </c>
      <c r="I1023" s="105">
        <f>VLOOKUP($A1023,'[14]2014 TB'!$A$1:$H$1482,6,FALSE)</f>
        <v>0</v>
      </c>
      <c r="J1023" s="106">
        <f t="shared" si="89"/>
        <v>6127.25</v>
      </c>
      <c r="K1023" s="107"/>
      <c r="M1023" t="s">
        <v>1517</v>
      </c>
      <c r="N1023" t="s">
        <v>463</v>
      </c>
      <c r="O1023" t="s">
        <v>95</v>
      </c>
      <c r="P1023" t="s">
        <v>2895</v>
      </c>
      <c r="Q1023" t="s">
        <v>1572</v>
      </c>
      <c r="R1023">
        <v>0</v>
      </c>
      <c r="S1023">
        <v>0</v>
      </c>
      <c r="T1023">
        <v>6127.25</v>
      </c>
      <c r="U1023">
        <v>0</v>
      </c>
      <c r="V1023">
        <v>6127.25</v>
      </c>
    </row>
    <row r="1024" spans="1:22" x14ac:dyDescent="0.2">
      <c r="A1024" s="99" t="s">
        <v>1518</v>
      </c>
      <c r="B1024" s="103" t="s">
        <v>463</v>
      </c>
      <c r="C1024" s="104" t="s">
        <v>95</v>
      </c>
      <c r="D1024" s="104" t="s">
        <v>494</v>
      </c>
      <c r="E1024" s="104" t="s">
        <v>1572</v>
      </c>
      <c r="F1024" s="105">
        <f>VLOOKUP(A1024,'Original vs Adjsuted Budget'!$B$2:$H$1100,7,FALSE)</f>
        <v>0</v>
      </c>
      <c r="G1024" s="105">
        <f t="shared" si="88"/>
        <v>1400</v>
      </c>
      <c r="H1024" s="105">
        <f>VLOOKUP($A1024,'[14]2014 TB'!$A$1:$H$1482,5,FALSE)</f>
        <v>0</v>
      </c>
      <c r="I1024" s="105">
        <f>VLOOKUP($A1024,'[14]2014 TB'!$A$1:$H$1482,6,FALSE)</f>
        <v>0</v>
      </c>
      <c r="J1024" s="106">
        <f t="shared" si="89"/>
        <v>0</v>
      </c>
      <c r="K1024" s="107"/>
      <c r="M1024" t="s">
        <v>1518</v>
      </c>
      <c r="N1024" t="s">
        <v>463</v>
      </c>
      <c r="O1024" t="s">
        <v>95</v>
      </c>
      <c r="P1024" t="s">
        <v>494</v>
      </c>
      <c r="Q1024" t="s">
        <v>1572</v>
      </c>
      <c r="R1024">
        <v>1400</v>
      </c>
      <c r="S1024">
        <v>0</v>
      </c>
      <c r="T1024">
        <v>0</v>
      </c>
      <c r="U1024">
        <v>0</v>
      </c>
      <c r="V1024">
        <v>0</v>
      </c>
    </row>
    <row r="1025" spans="1:22" x14ac:dyDescent="0.2">
      <c r="A1025" s="99" t="s">
        <v>1519</v>
      </c>
      <c r="B1025" s="103" t="s">
        <v>463</v>
      </c>
      <c r="C1025" s="104" t="s">
        <v>95</v>
      </c>
      <c r="D1025" s="104" t="s">
        <v>496</v>
      </c>
      <c r="E1025" s="104" t="s">
        <v>1572</v>
      </c>
      <c r="F1025" s="105">
        <f>VLOOKUP(A1025,'Original vs Adjsuted Budget'!$B$2:$H$1100,7,FALSE)</f>
        <v>0</v>
      </c>
      <c r="G1025" s="105">
        <f t="shared" si="88"/>
        <v>510</v>
      </c>
      <c r="H1025" s="105">
        <f>VLOOKUP($A1025,'[14]2014 TB'!$A$1:$H$1482,5,FALSE)</f>
        <v>0</v>
      </c>
      <c r="I1025" s="105">
        <f>VLOOKUP($A1025,'[14]2014 TB'!$A$1:$H$1482,6,FALSE)</f>
        <v>0</v>
      </c>
      <c r="J1025" s="106">
        <f t="shared" si="89"/>
        <v>0</v>
      </c>
      <c r="K1025" s="107"/>
      <c r="M1025" t="s">
        <v>1519</v>
      </c>
      <c r="N1025" t="s">
        <v>463</v>
      </c>
      <c r="O1025" t="s">
        <v>95</v>
      </c>
      <c r="P1025" t="s">
        <v>496</v>
      </c>
      <c r="Q1025" t="s">
        <v>1572</v>
      </c>
      <c r="R1025">
        <v>510</v>
      </c>
      <c r="S1025">
        <v>0</v>
      </c>
      <c r="T1025">
        <v>0</v>
      </c>
      <c r="U1025">
        <v>0</v>
      </c>
      <c r="V1025">
        <v>0</v>
      </c>
    </row>
    <row r="1026" spans="1:22" x14ac:dyDescent="0.2">
      <c r="A1026" s="99" t="s">
        <v>1520</v>
      </c>
      <c r="B1026" s="103" t="s">
        <v>463</v>
      </c>
      <c r="C1026" s="104" t="s">
        <v>95</v>
      </c>
      <c r="D1026" s="104" t="s">
        <v>498</v>
      </c>
      <c r="E1026" s="104" t="s">
        <v>1572</v>
      </c>
      <c r="F1026" s="105">
        <f>VLOOKUP(A1026,'Original vs Adjsuted Budget'!$B$2:$H$1100,7,FALSE)</f>
        <v>0</v>
      </c>
      <c r="G1026" s="105">
        <f t="shared" si="88"/>
        <v>420</v>
      </c>
      <c r="H1026" s="105">
        <f>VLOOKUP($A1026,'[14]2014 TB'!$A$1:$H$1482,5,FALSE)</f>
        <v>0</v>
      </c>
      <c r="I1026" s="105">
        <f>VLOOKUP($A1026,'[14]2014 TB'!$A$1:$H$1482,6,FALSE)</f>
        <v>0</v>
      </c>
      <c r="J1026" s="106">
        <f t="shared" si="89"/>
        <v>0</v>
      </c>
      <c r="K1026" s="107"/>
      <c r="M1026" t="s">
        <v>1520</v>
      </c>
      <c r="N1026" t="s">
        <v>463</v>
      </c>
      <c r="O1026" t="s">
        <v>95</v>
      </c>
      <c r="P1026" t="s">
        <v>498</v>
      </c>
      <c r="Q1026" t="s">
        <v>1572</v>
      </c>
      <c r="R1026">
        <v>420</v>
      </c>
      <c r="S1026">
        <v>0</v>
      </c>
      <c r="T1026">
        <v>0</v>
      </c>
      <c r="U1026">
        <v>0</v>
      </c>
      <c r="V1026">
        <v>0</v>
      </c>
    </row>
    <row r="1027" spans="1:22" x14ac:dyDescent="0.2">
      <c r="A1027" s="99" t="s">
        <v>2106</v>
      </c>
      <c r="B1027" s="103" t="s">
        <v>434</v>
      </c>
      <c r="C1027" s="104" t="s">
        <v>96</v>
      </c>
      <c r="D1027" s="104" t="s">
        <v>2895</v>
      </c>
      <c r="E1027" s="104" t="s">
        <v>307</v>
      </c>
      <c r="F1027" s="105">
        <f>VLOOKUP(A1027,'Original vs Adjsuted Budget'!$B$2:$H$1100,7,FALSE)</f>
        <v>0</v>
      </c>
      <c r="G1027" s="105">
        <f t="shared" si="88"/>
        <v>0</v>
      </c>
      <c r="H1027" s="105">
        <f>VLOOKUP($A1027,'[14]2014 TB'!$A$1:$H$1482,5,FALSE)</f>
        <v>0</v>
      </c>
      <c r="I1027" s="105">
        <f>VLOOKUP($A1027,'[14]2014 TB'!$A$1:$H$1482,6,FALSE)</f>
        <v>0</v>
      </c>
      <c r="J1027" s="106">
        <f t="shared" si="89"/>
        <v>0</v>
      </c>
      <c r="K1027" s="107"/>
      <c r="M1027" t="s">
        <v>2106</v>
      </c>
      <c r="N1027" t="s">
        <v>434</v>
      </c>
      <c r="O1027" t="s">
        <v>96</v>
      </c>
      <c r="P1027" t="s">
        <v>2895</v>
      </c>
      <c r="Q1027" t="s">
        <v>307</v>
      </c>
      <c r="R1027">
        <v>0</v>
      </c>
      <c r="S1027">
        <v>0</v>
      </c>
      <c r="T1027">
        <v>0</v>
      </c>
      <c r="U1027">
        <v>0</v>
      </c>
      <c r="V1027">
        <v>0</v>
      </c>
    </row>
    <row r="1028" spans="1:22" x14ac:dyDescent="0.2">
      <c r="A1028" s="99" t="s">
        <v>2347</v>
      </c>
      <c r="B1028" s="103" t="s">
        <v>454</v>
      </c>
      <c r="C1028" s="104" t="s">
        <v>96</v>
      </c>
      <c r="D1028" s="104" t="s">
        <v>2895</v>
      </c>
      <c r="E1028" s="104" t="s">
        <v>307</v>
      </c>
      <c r="F1028" s="105">
        <f>VLOOKUP(A1028,'Original vs Adjsuted Budget'!$B$2:$H$1100,7,FALSE)</f>
        <v>0</v>
      </c>
      <c r="G1028" s="105">
        <f t="shared" si="88"/>
        <v>0</v>
      </c>
      <c r="H1028" s="105">
        <f>VLOOKUP($A1028,'[14]2014 TB'!$A$1:$H$1482,5,FALSE)</f>
        <v>0</v>
      </c>
      <c r="I1028" s="105">
        <f>VLOOKUP($A1028,'[14]2014 TB'!$A$1:$H$1482,6,FALSE)</f>
        <v>0</v>
      </c>
      <c r="J1028" s="106">
        <f t="shared" si="89"/>
        <v>0</v>
      </c>
      <c r="K1028" s="107"/>
      <c r="M1028" t="s">
        <v>2347</v>
      </c>
      <c r="N1028" t="s">
        <v>454</v>
      </c>
      <c r="O1028" t="s">
        <v>96</v>
      </c>
      <c r="P1028" t="s">
        <v>2895</v>
      </c>
      <c r="Q1028" t="s">
        <v>307</v>
      </c>
      <c r="R1028">
        <v>0</v>
      </c>
      <c r="S1028">
        <v>0</v>
      </c>
      <c r="T1028">
        <v>0</v>
      </c>
      <c r="U1028">
        <v>0</v>
      </c>
      <c r="V1028">
        <v>0</v>
      </c>
    </row>
    <row r="1029" spans="1:22" x14ac:dyDescent="0.2">
      <c r="A1029" s="99" t="s">
        <v>1470</v>
      </c>
      <c r="B1029" s="103" t="s">
        <v>461</v>
      </c>
      <c r="C1029" s="104" t="s">
        <v>96</v>
      </c>
      <c r="D1029" s="104" t="s">
        <v>498</v>
      </c>
      <c r="E1029" s="104" t="s">
        <v>3035</v>
      </c>
      <c r="F1029" s="105">
        <f>VLOOKUP(A1029,'Original vs Adjsuted Budget'!$B$2:$H$1100,7,FALSE)</f>
        <v>692.93333333333339</v>
      </c>
      <c r="G1029" s="105">
        <f t="shared" si="88"/>
        <v>58250</v>
      </c>
      <c r="H1029" s="105">
        <f>VLOOKUP($A1029,'[14]2014 TB'!$A$1:$H$1482,5,FALSE)</f>
        <v>259.85000000000002</v>
      </c>
      <c r="I1029" s="105">
        <f>VLOOKUP($A1029,'[14]2014 TB'!$A$1:$H$1482,6,FALSE)</f>
        <v>0</v>
      </c>
      <c r="J1029" s="106">
        <f t="shared" si="89"/>
        <v>259.85000000000002</v>
      </c>
      <c r="K1029" s="107"/>
      <c r="M1029" t="s">
        <v>1470</v>
      </c>
      <c r="N1029" t="s">
        <v>461</v>
      </c>
      <c r="O1029" t="s">
        <v>96</v>
      </c>
      <c r="P1029" t="s">
        <v>498</v>
      </c>
      <c r="Q1029" t="s">
        <v>3035</v>
      </c>
      <c r="R1029">
        <v>58250</v>
      </c>
      <c r="S1029">
        <v>0</v>
      </c>
      <c r="T1029">
        <v>259.85000000000002</v>
      </c>
      <c r="U1029">
        <v>0</v>
      </c>
      <c r="V1029">
        <v>259.85000000000002</v>
      </c>
    </row>
    <row r="1030" spans="1:22" ht="15" thickBot="1" x14ac:dyDescent="0.25">
      <c r="A1030" s="99"/>
      <c r="B1030" s="154" t="s">
        <v>3215</v>
      </c>
      <c r="C1030" s="155"/>
      <c r="D1030" s="155"/>
      <c r="E1030" s="155"/>
      <c r="F1030" s="108">
        <f>SUM(F990:F1029)</f>
        <v>393996.63999999996</v>
      </c>
      <c r="G1030" s="105">
        <f t="shared" si="88"/>
        <v>427400</v>
      </c>
      <c r="H1030" s="108">
        <f>SUM(H990:H1029)</f>
        <v>141572.74000000002</v>
      </c>
      <c r="I1030" s="108">
        <f>SUM(I990:I1029)</f>
        <v>-199</v>
      </c>
      <c r="J1030" s="108">
        <f>SUM(J990:J1029)</f>
        <v>141373.74000000002</v>
      </c>
      <c r="K1030" s="107"/>
      <c r="N1030" t="s">
        <v>3215</v>
      </c>
      <c r="R1030">
        <v>427400</v>
      </c>
      <c r="S1030">
        <v>0</v>
      </c>
      <c r="T1030">
        <v>141572.74000000002</v>
      </c>
      <c r="U1030">
        <v>-199</v>
      </c>
      <c r="V1030">
        <v>141373.74000000002</v>
      </c>
    </row>
    <row r="1031" spans="1:22" ht="15" thickTop="1" x14ac:dyDescent="0.2">
      <c r="A1031" s="99"/>
      <c r="B1031" s="103"/>
      <c r="C1031" s="104"/>
      <c r="D1031" s="104"/>
      <c r="E1031" s="104"/>
      <c r="F1031" s="105"/>
      <c r="G1031" s="105">
        <f t="shared" si="88"/>
        <v>0</v>
      </c>
      <c r="H1031" s="105"/>
      <c r="I1031" s="105"/>
      <c r="J1031" s="106"/>
      <c r="K1031" s="107"/>
    </row>
    <row r="1032" spans="1:22" x14ac:dyDescent="0.2">
      <c r="A1032" s="99" t="s">
        <v>1158</v>
      </c>
      <c r="B1032" s="103" t="s">
        <v>438</v>
      </c>
      <c r="C1032" s="104" t="s">
        <v>118</v>
      </c>
      <c r="D1032" s="104" t="s">
        <v>2895</v>
      </c>
      <c r="E1032" s="104" t="s">
        <v>329</v>
      </c>
      <c r="F1032" s="105">
        <f>VLOOKUP(A1032,'Original vs Adjsuted Budget'!$B$2:$H$1100,7,FALSE)</f>
        <v>10000</v>
      </c>
      <c r="G1032" s="105">
        <f t="shared" si="88"/>
        <v>10000</v>
      </c>
      <c r="H1032" s="105">
        <f>VLOOKUP($A1032,'[14]2014 TB'!$A$1:$H$1482,5,FALSE)</f>
        <v>2000</v>
      </c>
      <c r="I1032" s="105">
        <f>VLOOKUP($A1032,'[14]2014 TB'!$A$1:$H$1482,6,FALSE)</f>
        <v>0</v>
      </c>
      <c r="J1032" s="106">
        <f t="shared" ref="J1032:J1035" si="90">H1032+I1032</f>
        <v>2000</v>
      </c>
      <c r="K1032" s="107"/>
      <c r="M1032" t="s">
        <v>1158</v>
      </c>
      <c r="N1032" t="s">
        <v>438</v>
      </c>
      <c r="O1032" t="s">
        <v>118</v>
      </c>
      <c r="P1032" t="s">
        <v>2895</v>
      </c>
      <c r="Q1032" t="s">
        <v>329</v>
      </c>
      <c r="R1032">
        <v>10000</v>
      </c>
      <c r="S1032">
        <v>0</v>
      </c>
      <c r="T1032">
        <v>2000</v>
      </c>
      <c r="U1032">
        <v>0</v>
      </c>
      <c r="V1032">
        <v>2000</v>
      </c>
    </row>
    <row r="1033" spans="1:22" x14ac:dyDescent="0.2">
      <c r="A1033" s="99" t="s">
        <v>2316</v>
      </c>
      <c r="B1033" s="103" t="s">
        <v>452</v>
      </c>
      <c r="C1033" s="104" t="s">
        <v>118</v>
      </c>
      <c r="D1033" s="104" t="s">
        <v>490</v>
      </c>
      <c r="E1033" s="104" t="s">
        <v>3021</v>
      </c>
      <c r="F1033" s="105">
        <f>VLOOKUP(A1033,'Original vs Adjsuted Budget'!$B$2:$H$1100,7,FALSE)</f>
        <v>0</v>
      </c>
      <c r="G1033" s="105">
        <f t="shared" si="88"/>
        <v>0</v>
      </c>
      <c r="H1033" s="105">
        <f>VLOOKUP($A1033,'[14]2014 TB'!$A$1:$H$1482,5,FALSE)</f>
        <v>0</v>
      </c>
      <c r="I1033" s="105">
        <f>VLOOKUP($A1033,'[14]2014 TB'!$A$1:$H$1482,6,FALSE)</f>
        <v>0</v>
      </c>
      <c r="J1033" s="106">
        <f t="shared" si="90"/>
        <v>0</v>
      </c>
      <c r="K1033" s="107"/>
      <c r="M1033" t="s">
        <v>2316</v>
      </c>
      <c r="N1033" t="s">
        <v>452</v>
      </c>
      <c r="O1033" t="s">
        <v>118</v>
      </c>
      <c r="P1033" t="s">
        <v>490</v>
      </c>
      <c r="Q1033" t="s">
        <v>3021</v>
      </c>
      <c r="R1033">
        <v>0</v>
      </c>
      <c r="S1033">
        <v>0</v>
      </c>
      <c r="T1033">
        <v>0</v>
      </c>
      <c r="U1033">
        <v>0</v>
      </c>
      <c r="V1033">
        <v>0</v>
      </c>
    </row>
    <row r="1034" spans="1:22" x14ac:dyDescent="0.2">
      <c r="A1034" s="99" t="s">
        <v>1336</v>
      </c>
      <c r="B1034" s="103" t="s">
        <v>8</v>
      </c>
      <c r="C1034" s="104" t="s">
        <v>118</v>
      </c>
      <c r="D1034" s="104" t="s">
        <v>2895</v>
      </c>
      <c r="E1034" s="104" t="s">
        <v>329</v>
      </c>
      <c r="F1034" s="105">
        <f>VLOOKUP(A1034,'Original vs Adjsuted Budget'!$B$2:$H$1100,7,FALSE)</f>
        <v>600000</v>
      </c>
      <c r="G1034" s="105">
        <f t="shared" si="88"/>
        <v>600000</v>
      </c>
      <c r="H1034" s="105">
        <f>VLOOKUP($A1034,'[14]2014 TB'!$A$1:$H$1482,5,FALSE)</f>
        <v>30319.01</v>
      </c>
      <c r="I1034" s="105">
        <f>VLOOKUP($A1034,'[14]2014 TB'!$A$1:$H$1482,6,FALSE)</f>
        <v>0</v>
      </c>
      <c r="J1034" s="106">
        <f t="shared" si="90"/>
        <v>30319.01</v>
      </c>
      <c r="K1034" s="107"/>
      <c r="M1034" t="s">
        <v>1336</v>
      </c>
      <c r="N1034" t="s">
        <v>8</v>
      </c>
      <c r="O1034" t="s">
        <v>118</v>
      </c>
      <c r="P1034" t="s">
        <v>2895</v>
      </c>
      <c r="Q1034" t="s">
        <v>329</v>
      </c>
      <c r="R1034">
        <v>600000</v>
      </c>
      <c r="S1034">
        <v>0</v>
      </c>
      <c r="T1034">
        <v>30319.01</v>
      </c>
      <c r="U1034">
        <v>0</v>
      </c>
      <c r="V1034">
        <v>30319.01</v>
      </c>
    </row>
    <row r="1035" spans="1:22" x14ac:dyDescent="0.2">
      <c r="A1035" s="99" t="s">
        <v>1481</v>
      </c>
      <c r="B1035" s="103" t="s">
        <v>461</v>
      </c>
      <c r="C1035" s="104" t="s">
        <v>118</v>
      </c>
      <c r="D1035" s="104" t="s">
        <v>2895</v>
      </c>
      <c r="E1035" s="104" t="s">
        <v>329</v>
      </c>
      <c r="F1035" s="105">
        <f>VLOOKUP(A1035,'Original vs Adjsuted Budget'!$B$2:$H$1100,7,FALSE)</f>
        <v>900000</v>
      </c>
      <c r="G1035" s="105">
        <f t="shared" si="88"/>
        <v>900000</v>
      </c>
      <c r="H1035" s="105">
        <f>VLOOKUP($A1035,'[14]2014 TB'!$A$1:$H$1482,5,FALSE)</f>
        <v>292809.84000000003</v>
      </c>
      <c r="I1035" s="105">
        <f>VLOOKUP($A1035,'[14]2014 TB'!$A$1:$H$1482,6,FALSE)</f>
        <v>0</v>
      </c>
      <c r="J1035" s="106">
        <f t="shared" si="90"/>
        <v>292809.84000000003</v>
      </c>
      <c r="K1035" s="107"/>
      <c r="M1035" t="s">
        <v>1481</v>
      </c>
      <c r="N1035" t="s">
        <v>461</v>
      </c>
      <c r="O1035" t="s">
        <v>118</v>
      </c>
      <c r="P1035" t="s">
        <v>2895</v>
      </c>
      <c r="Q1035" t="s">
        <v>329</v>
      </c>
      <c r="R1035">
        <v>900000</v>
      </c>
      <c r="S1035">
        <v>0</v>
      </c>
      <c r="T1035">
        <v>292809.84000000003</v>
      </c>
      <c r="U1035">
        <v>0</v>
      </c>
      <c r="V1035">
        <v>292809.84000000003</v>
      </c>
    </row>
    <row r="1036" spans="1:22" ht="15" thickBot="1" x14ac:dyDescent="0.25">
      <c r="A1036" s="99"/>
      <c r="B1036" s="154" t="s">
        <v>3216</v>
      </c>
      <c r="C1036" s="155"/>
      <c r="D1036" s="155"/>
      <c r="E1036" s="155"/>
      <c r="F1036" s="108">
        <f>SUM(F1032:F1035)</f>
        <v>1510000</v>
      </c>
      <c r="G1036" s="105">
        <f t="shared" si="88"/>
        <v>1510000</v>
      </c>
      <c r="H1036" s="108">
        <f>SUM(H1032:H1035)</f>
        <v>325128.85000000003</v>
      </c>
      <c r="I1036" s="108">
        <f>SUM(I1032:I1035)</f>
        <v>0</v>
      </c>
      <c r="J1036" s="108">
        <f>SUM(J1032:J1035)</f>
        <v>325128.85000000003</v>
      </c>
      <c r="K1036" s="107"/>
      <c r="N1036" t="s">
        <v>3216</v>
      </c>
      <c r="R1036">
        <v>1510000</v>
      </c>
      <c r="S1036">
        <v>0</v>
      </c>
      <c r="T1036">
        <v>325128.85000000003</v>
      </c>
      <c r="U1036">
        <v>0</v>
      </c>
      <c r="V1036">
        <v>325128.85000000003</v>
      </c>
    </row>
    <row r="1037" spans="1:22" ht="15" thickTop="1" x14ac:dyDescent="0.2">
      <c r="A1037" s="99"/>
      <c r="B1037" s="103"/>
      <c r="C1037" s="104"/>
      <c r="D1037" s="104"/>
      <c r="E1037" s="104"/>
      <c r="F1037" s="105"/>
      <c r="G1037" s="105">
        <f t="shared" si="88"/>
        <v>0</v>
      </c>
      <c r="H1037" s="105"/>
      <c r="I1037" s="105"/>
      <c r="J1037" s="106"/>
      <c r="K1037" s="107"/>
    </row>
    <row r="1038" spans="1:22" x14ac:dyDescent="0.2">
      <c r="A1038" s="99" t="s">
        <v>2130</v>
      </c>
      <c r="B1038" s="103" t="s">
        <v>436</v>
      </c>
      <c r="C1038" s="104" t="s">
        <v>108</v>
      </c>
      <c r="D1038" s="104" t="s">
        <v>2895</v>
      </c>
      <c r="E1038" s="104" t="s">
        <v>319</v>
      </c>
      <c r="F1038" s="105">
        <f>VLOOKUP(A1038,'Original vs Adjsuted Budget'!$B$2:$H$1100,7,FALSE)</f>
        <v>0</v>
      </c>
      <c r="G1038" s="105">
        <f t="shared" si="88"/>
        <v>0</v>
      </c>
      <c r="H1038" s="105">
        <f>VLOOKUP($A1038,'[14]2014 TB'!$A$1:$H$1482,5,FALSE)</f>
        <v>0</v>
      </c>
      <c r="I1038" s="105">
        <f>VLOOKUP($A1038,'[14]2014 TB'!$A$1:$H$1482,6,FALSE)</f>
        <v>0</v>
      </c>
      <c r="J1038" s="106">
        <f t="shared" ref="J1038" si="91">H1038+I1038</f>
        <v>0</v>
      </c>
      <c r="K1038" s="107"/>
      <c r="M1038" t="s">
        <v>2130</v>
      </c>
      <c r="N1038" t="s">
        <v>436</v>
      </c>
      <c r="O1038" t="s">
        <v>108</v>
      </c>
      <c r="P1038" t="s">
        <v>2895</v>
      </c>
      <c r="Q1038" t="s">
        <v>319</v>
      </c>
      <c r="R1038">
        <v>0</v>
      </c>
      <c r="S1038">
        <v>0</v>
      </c>
      <c r="T1038">
        <v>0</v>
      </c>
      <c r="U1038">
        <v>0</v>
      </c>
      <c r="V1038">
        <v>0</v>
      </c>
    </row>
    <row r="1039" spans="1:22" ht="15" thickBot="1" x14ac:dyDescent="0.25">
      <c r="A1039" s="99"/>
      <c r="B1039" s="154" t="s">
        <v>3217</v>
      </c>
      <c r="C1039" s="155"/>
      <c r="D1039" s="155"/>
      <c r="E1039" s="155"/>
      <c r="F1039" s="108">
        <f>F1038</f>
        <v>0</v>
      </c>
      <c r="G1039" s="105">
        <f t="shared" si="88"/>
        <v>0</v>
      </c>
      <c r="H1039" s="108">
        <f>H1038</f>
        <v>0</v>
      </c>
      <c r="I1039" s="108">
        <f>I1038</f>
        <v>0</v>
      </c>
      <c r="J1039" s="108">
        <f>J1038</f>
        <v>0</v>
      </c>
      <c r="K1039" s="107"/>
      <c r="N1039" t="s">
        <v>3217</v>
      </c>
      <c r="R1039">
        <v>0</v>
      </c>
      <c r="S1039">
        <v>0</v>
      </c>
      <c r="T1039">
        <v>0</v>
      </c>
      <c r="U1039">
        <v>0</v>
      </c>
      <c r="V1039">
        <v>0</v>
      </c>
    </row>
    <row r="1040" spans="1:22" ht="15" thickTop="1" x14ac:dyDescent="0.2">
      <c r="A1040" s="99"/>
      <c r="B1040" s="103"/>
      <c r="C1040" s="104"/>
      <c r="D1040" s="104"/>
      <c r="E1040" s="104"/>
      <c r="F1040" s="105"/>
      <c r="G1040" s="105">
        <f t="shared" si="88"/>
        <v>0</v>
      </c>
      <c r="H1040" s="105"/>
      <c r="I1040" s="105"/>
      <c r="J1040" s="106"/>
      <c r="K1040" s="107"/>
    </row>
    <row r="1041" spans="1:22" x14ac:dyDescent="0.2">
      <c r="A1041" s="99" t="s">
        <v>1244</v>
      </c>
      <c r="B1041" s="103" t="s">
        <v>446</v>
      </c>
      <c r="C1041" s="111" t="s">
        <v>2842</v>
      </c>
      <c r="D1041" s="111" t="s">
        <v>2895</v>
      </c>
      <c r="E1041" s="111" t="s">
        <v>2995</v>
      </c>
      <c r="F1041" s="105">
        <f>VLOOKUP(A1041,'Original vs Adjsuted Budget'!$B$2:$H$1100,7,FALSE)</f>
        <v>0</v>
      </c>
      <c r="G1041" s="105">
        <f t="shared" si="88"/>
        <v>30000</v>
      </c>
      <c r="H1041" s="105">
        <f>VLOOKUP($A1041,'[14]2014 TB'!$A$1:$H$1482,5,FALSE)</f>
        <v>7824</v>
      </c>
      <c r="I1041" s="105">
        <f>VLOOKUP($A1041,'[14]2014 TB'!$A$1:$H$1482,6,FALSE)</f>
        <v>0</v>
      </c>
      <c r="J1041" s="106">
        <f t="shared" ref="J1041" si="92">H1041+I1041</f>
        <v>7824</v>
      </c>
      <c r="K1041" s="107"/>
      <c r="M1041" t="s">
        <v>1244</v>
      </c>
      <c r="N1041" t="s">
        <v>446</v>
      </c>
      <c r="O1041" t="s">
        <v>2842</v>
      </c>
      <c r="P1041" t="s">
        <v>2895</v>
      </c>
      <c r="Q1041" t="s">
        <v>2995</v>
      </c>
      <c r="R1041">
        <v>30000</v>
      </c>
      <c r="S1041">
        <v>0</v>
      </c>
      <c r="T1041">
        <v>7824</v>
      </c>
      <c r="U1041">
        <v>0</v>
      </c>
      <c r="V1041">
        <v>7824</v>
      </c>
    </row>
    <row r="1042" spans="1:22" ht="15" thickBot="1" x14ac:dyDescent="0.25">
      <c r="A1042" s="99"/>
      <c r="B1042" s="154" t="s">
        <v>3218</v>
      </c>
      <c r="C1042" s="155"/>
      <c r="D1042" s="155"/>
      <c r="E1042" s="155"/>
      <c r="F1042" s="108">
        <f>F1041</f>
        <v>0</v>
      </c>
      <c r="G1042" s="105">
        <f t="shared" si="88"/>
        <v>30000</v>
      </c>
      <c r="H1042" s="108">
        <f>H1041</f>
        <v>7824</v>
      </c>
      <c r="I1042" s="108">
        <f>I1041</f>
        <v>0</v>
      </c>
      <c r="J1042" s="108">
        <f>J1041</f>
        <v>7824</v>
      </c>
      <c r="K1042" s="107"/>
      <c r="N1042" t="s">
        <v>3218</v>
      </c>
      <c r="R1042">
        <v>30000</v>
      </c>
      <c r="S1042">
        <v>0</v>
      </c>
      <c r="T1042">
        <v>7824</v>
      </c>
      <c r="U1042">
        <v>0</v>
      </c>
      <c r="V1042">
        <v>7824</v>
      </c>
    </row>
    <row r="1043" spans="1:22" ht="15" thickTop="1" x14ac:dyDescent="0.2">
      <c r="A1043" s="99"/>
      <c r="B1043" s="103"/>
      <c r="C1043" s="104"/>
      <c r="D1043" s="104"/>
      <c r="E1043" s="104"/>
      <c r="F1043" s="105"/>
      <c r="G1043" s="105">
        <f t="shared" si="88"/>
        <v>0</v>
      </c>
      <c r="H1043" s="105"/>
      <c r="I1043" s="105"/>
      <c r="J1043" s="106"/>
      <c r="K1043" s="107"/>
    </row>
    <row r="1044" spans="1:22" x14ac:dyDescent="0.2">
      <c r="A1044" s="99" t="s">
        <v>2111</v>
      </c>
      <c r="B1044" s="103" t="s">
        <v>434</v>
      </c>
      <c r="C1044" s="111" t="s">
        <v>105</v>
      </c>
      <c r="D1044" s="111" t="s">
        <v>2895</v>
      </c>
      <c r="E1044" s="111" t="s">
        <v>316</v>
      </c>
      <c r="F1044" s="105">
        <f>VLOOKUP(A1044,'Original vs Adjsuted Budget'!$B$2:$H$1100,7,FALSE)</f>
        <v>0</v>
      </c>
      <c r="G1044" s="105">
        <f t="shared" si="88"/>
        <v>0</v>
      </c>
      <c r="H1044" s="105">
        <f>VLOOKUP($A1044,'[14]2014 TB'!$A$1:$H$1482,5,FALSE)</f>
        <v>0</v>
      </c>
      <c r="I1044" s="105">
        <f>VLOOKUP($A1044,'[14]2014 TB'!$A$1:$H$1482,6,FALSE)</f>
        <v>0</v>
      </c>
      <c r="J1044" s="106">
        <f t="shared" ref="J1044" si="93">H1044+I1044</f>
        <v>0</v>
      </c>
      <c r="K1044" s="107"/>
      <c r="M1044" t="s">
        <v>2111</v>
      </c>
      <c r="N1044" t="s">
        <v>434</v>
      </c>
      <c r="O1044" t="s">
        <v>105</v>
      </c>
      <c r="P1044" t="s">
        <v>2895</v>
      </c>
      <c r="Q1044" t="s">
        <v>316</v>
      </c>
      <c r="R1044">
        <v>0</v>
      </c>
      <c r="S1044">
        <v>0</v>
      </c>
      <c r="T1044">
        <v>0</v>
      </c>
      <c r="U1044">
        <v>0</v>
      </c>
      <c r="V1044">
        <v>0</v>
      </c>
    </row>
    <row r="1045" spans="1:22" ht="15" thickBot="1" x14ac:dyDescent="0.25">
      <c r="A1045" s="99"/>
      <c r="B1045" s="154" t="s">
        <v>3219</v>
      </c>
      <c r="C1045" s="155"/>
      <c r="D1045" s="155"/>
      <c r="E1045" s="155"/>
      <c r="F1045" s="108">
        <f>F1044</f>
        <v>0</v>
      </c>
      <c r="G1045" s="105">
        <f t="shared" si="88"/>
        <v>0</v>
      </c>
      <c r="H1045" s="108">
        <f>H1044</f>
        <v>0</v>
      </c>
      <c r="I1045" s="108">
        <f>I1044</f>
        <v>0</v>
      </c>
      <c r="J1045" s="108">
        <f>J1044</f>
        <v>0</v>
      </c>
      <c r="K1045" s="107"/>
      <c r="N1045" t="s">
        <v>3219</v>
      </c>
      <c r="R1045">
        <v>0</v>
      </c>
      <c r="S1045">
        <v>0</v>
      </c>
      <c r="T1045">
        <v>0</v>
      </c>
      <c r="U1045">
        <v>0</v>
      </c>
      <c r="V1045">
        <v>0</v>
      </c>
    </row>
    <row r="1046" spans="1:22" ht="15" thickTop="1" x14ac:dyDescent="0.2">
      <c r="A1046" s="99"/>
      <c r="B1046" s="103"/>
      <c r="C1046" s="104"/>
      <c r="D1046" s="104"/>
      <c r="E1046" s="104"/>
      <c r="F1046" s="105"/>
      <c r="G1046" s="105">
        <f t="shared" si="88"/>
        <v>0</v>
      </c>
      <c r="H1046" s="105"/>
      <c r="I1046" s="105"/>
      <c r="J1046" s="106"/>
      <c r="K1046" s="107"/>
    </row>
    <row r="1047" spans="1:22" x14ac:dyDescent="0.2">
      <c r="A1047" s="99" t="s">
        <v>2503</v>
      </c>
      <c r="B1047" s="103" t="s">
        <v>463</v>
      </c>
      <c r="C1047" s="111" t="s">
        <v>117</v>
      </c>
      <c r="D1047" s="111" t="s">
        <v>2895</v>
      </c>
      <c r="E1047" s="111" t="s">
        <v>328</v>
      </c>
      <c r="F1047" s="105">
        <f>VLOOKUP(A1047,'Original vs Adjsuted Budget'!$B$2:$H$1100,7,FALSE)</f>
        <v>0</v>
      </c>
      <c r="G1047" s="105">
        <f t="shared" si="88"/>
        <v>0</v>
      </c>
      <c r="H1047" s="105">
        <f>VLOOKUP($A1047,'[14]2014 TB'!$A$1:$H$1482,5,FALSE)</f>
        <v>0</v>
      </c>
      <c r="I1047" s="105">
        <f>VLOOKUP($A1047,'[14]2014 TB'!$A$1:$H$1482,6,FALSE)</f>
        <v>0</v>
      </c>
      <c r="J1047" s="106">
        <f t="shared" ref="J1047" si="94">H1047+I1047</f>
        <v>0</v>
      </c>
      <c r="K1047" s="107"/>
      <c r="M1047" t="s">
        <v>2503</v>
      </c>
      <c r="N1047" t="s">
        <v>463</v>
      </c>
      <c r="O1047" t="s">
        <v>117</v>
      </c>
      <c r="P1047" t="s">
        <v>2895</v>
      </c>
      <c r="Q1047" t="s">
        <v>328</v>
      </c>
      <c r="R1047">
        <v>0</v>
      </c>
      <c r="S1047">
        <v>0</v>
      </c>
      <c r="T1047">
        <v>0</v>
      </c>
      <c r="U1047">
        <v>0</v>
      </c>
      <c r="V1047">
        <v>0</v>
      </c>
    </row>
    <row r="1048" spans="1:22" ht="15" thickBot="1" x14ac:dyDescent="0.25">
      <c r="A1048" s="99"/>
      <c r="B1048" s="154" t="s">
        <v>3220</v>
      </c>
      <c r="C1048" s="155"/>
      <c r="D1048" s="155"/>
      <c r="E1048" s="155"/>
      <c r="F1048" s="108">
        <f>F1047</f>
        <v>0</v>
      </c>
      <c r="G1048" s="105">
        <f t="shared" si="88"/>
        <v>0</v>
      </c>
      <c r="H1048" s="108">
        <f>H1047</f>
        <v>0</v>
      </c>
      <c r="I1048" s="108">
        <f>I1047</f>
        <v>0</v>
      </c>
      <c r="J1048" s="108">
        <f>J1047</f>
        <v>0</v>
      </c>
      <c r="K1048" s="107"/>
      <c r="N1048" t="s">
        <v>3220</v>
      </c>
      <c r="R1048">
        <v>0</v>
      </c>
      <c r="S1048">
        <v>0</v>
      </c>
      <c r="T1048">
        <v>0</v>
      </c>
      <c r="U1048">
        <v>0</v>
      </c>
      <c r="V1048">
        <v>0</v>
      </c>
    </row>
    <row r="1049" spans="1:22" ht="15" thickTop="1" x14ac:dyDescent="0.2">
      <c r="A1049" s="99"/>
      <c r="B1049" s="103"/>
      <c r="C1049" s="104"/>
      <c r="D1049" s="104"/>
      <c r="E1049" s="104"/>
      <c r="F1049" s="105"/>
      <c r="G1049" s="105"/>
      <c r="H1049" s="105"/>
      <c r="I1049" s="105"/>
      <c r="J1049" s="106"/>
      <c r="K1049" s="107"/>
    </row>
    <row r="1050" spans="1:22" x14ac:dyDescent="0.2">
      <c r="A1050" s="99"/>
      <c r="B1050" s="161" t="s">
        <v>3221</v>
      </c>
      <c r="C1050" s="162"/>
      <c r="D1050" s="162"/>
      <c r="E1050" s="162"/>
      <c r="F1050" s="112">
        <f>SUM(F645,F653,F658,F661,F665,F668,F677,F689,F711,F723,F726,F753,F768,F773,F786,F793,F805,F811,F815,F831,F856,F872,F883,F901,F922,F925,F953,F979,F982,F985,F988,F1039,F1030,F1036,F1042,F1045,F1048)</f>
        <v>20855470.859999999</v>
      </c>
      <c r="G1050" s="112">
        <f>SUM(G645,G653,G658,G661,G665,G668,G677,G689,G711,G723,G726,G753,G768,G773,G786,G793,G805,G811,G815,G831,G856,G872,G883,G901,G922,G925,G953,G979,G982,G985,G988,G1039,G1030,G1036,G1042,G1045,G1048)</f>
        <v>18393710</v>
      </c>
      <c r="H1050" s="112">
        <f>SUM(H645,H653,H658,H661,H665,H668,H677,H689,H711,H723,H726,H753,H768,H773,H786,H793,H805,H811,H815,H831,H856,H872,H883,H901,H922,H925,H953,H979,H982,H985,H988,H1039,H1030,H1036,H1042,H1045,H1048)</f>
        <v>8629968.6400000006</v>
      </c>
      <c r="I1050" s="112">
        <f>SUM(I645,I653,I658,I661,I665,I668,I677,I689,I711,I723,I726,I753,I768,I773,I786,I793,I805,I811,I815,I831,I856,I872,I883,I901,I922,I925,I953,I979,I982,I985,I988,I1039,I1030,I1036,I1042,I1045,I1048)</f>
        <v>-161804.99</v>
      </c>
      <c r="J1050" s="112">
        <f>SUM(J645,J653,J658,J661,J665,J668,J677,J689,J711,J723,J726,J753,J768,J773,J786,J793,J805,J811,J815,J831,J856,J872,J883,J901,J922,J925,J953,J979,J982,J985,J988,J1039,J1030,J1036,J1042,J1045,J1048)</f>
        <v>8468163.6499999985</v>
      </c>
      <c r="K1050" s="113"/>
      <c r="N1050" t="s">
        <v>3221</v>
      </c>
      <c r="R1050">
        <v>18393710</v>
      </c>
      <c r="S1050">
        <v>0</v>
      </c>
      <c r="T1050">
        <v>8069211.79</v>
      </c>
      <c r="U1050">
        <v>-161804.99</v>
      </c>
      <c r="V1050">
        <v>7907406.7999999989</v>
      </c>
    </row>
    <row r="1051" spans="1:22" x14ac:dyDescent="0.2">
      <c r="A1051" s="99"/>
      <c r="B1051" s="103"/>
      <c r="C1051" s="104"/>
      <c r="D1051" s="104"/>
      <c r="E1051" s="104"/>
      <c r="F1051" s="105"/>
      <c r="G1051" s="105"/>
      <c r="H1051" s="105"/>
      <c r="I1051" s="105"/>
      <c r="J1051" s="106"/>
      <c r="K1051" s="107"/>
    </row>
    <row r="1052" spans="1:22" x14ac:dyDescent="0.2">
      <c r="A1052" s="99"/>
      <c r="B1052" s="152" t="s">
        <v>3147</v>
      </c>
      <c r="C1052" s="153"/>
      <c r="D1052" s="153"/>
      <c r="E1052" s="153"/>
      <c r="F1052" s="105"/>
      <c r="G1052" s="105"/>
      <c r="H1052" s="105"/>
      <c r="I1052" s="105"/>
      <c r="J1052" s="106">
        <f>'[14]Fin Perform'!I42</f>
        <v>4612153.5100000007</v>
      </c>
      <c r="K1052" s="107"/>
      <c r="N1052" t="s">
        <v>3147</v>
      </c>
      <c r="V1052">
        <v>7907406.7999999998</v>
      </c>
    </row>
    <row r="1053" spans="1:22" x14ac:dyDescent="0.2">
      <c r="A1053" s="99"/>
      <c r="B1053" s="103"/>
      <c r="C1053" s="104"/>
      <c r="D1053" s="104"/>
      <c r="E1053" s="104"/>
      <c r="F1053" s="105"/>
      <c r="G1053" s="105"/>
      <c r="H1053" s="105"/>
      <c r="I1053" s="105"/>
      <c r="J1053" s="106"/>
      <c r="K1053" s="107"/>
    </row>
    <row r="1054" spans="1:22" ht="15" thickBot="1" x14ac:dyDescent="0.25">
      <c r="A1054" s="99"/>
      <c r="B1054" s="152" t="s">
        <v>3148</v>
      </c>
      <c r="C1054" s="153"/>
      <c r="D1054" s="153"/>
      <c r="E1054" s="153"/>
      <c r="F1054" s="105"/>
      <c r="G1054" s="105"/>
      <c r="H1054" s="105"/>
      <c r="I1054" s="105"/>
      <c r="J1054" s="108">
        <f>J1050-J1052</f>
        <v>3856010.1399999978</v>
      </c>
      <c r="K1054" s="107"/>
      <c r="N1054" t="s">
        <v>3148</v>
      </c>
      <c r="V1054">
        <v>0</v>
      </c>
    </row>
    <row r="1055" spans="1:22" ht="15.75" thickTop="1" thickBot="1" x14ac:dyDescent="0.25">
      <c r="A1055" s="99"/>
      <c r="B1055" s="114"/>
      <c r="C1055" s="115"/>
      <c r="D1055" s="115"/>
      <c r="E1055" s="115"/>
      <c r="F1055" s="116"/>
      <c r="G1055" s="116"/>
      <c r="H1055" s="116"/>
      <c r="I1055" s="116"/>
      <c r="J1055" s="117"/>
      <c r="K1055" s="118"/>
    </row>
    <row r="1056" spans="1:22" ht="15" thickBot="1" x14ac:dyDescent="0.25">
      <c r="A1056" s="99"/>
      <c r="B1056" s="119"/>
      <c r="C1056" s="119"/>
      <c r="D1056" s="119"/>
      <c r="E1056" s="119"/>
      <c r="F1056" s="124"/>
      <c r="G1056" s="124"/>
      <c r="H1056" s="124"/>
      <c r="I1056" s="124"/>
      <c r="J1056" s="125"/>
      <c r="K1056" s="119"/>
    </row>
    <row r="1057" spans="1:22" x14ac:dyDescent="0.2">
      <c r="A1057" s="99"/>
      <c r="B1057" s="163" t="s">
        <v>3222</v>
      </c>
      <c r="C1057" s="164"/>
      <c r="D1057" s="164"/>
      <c r="E1057" s="164"/>
      <c r="F1057" s="164"/>
      <c r="G1057" s="164"/>
      <c r="H1057" s="164"/>
      <c r="I1057" s="164"/>
      <c r="J1057" s="164"/>
      <c r="K1057" s="165"/>
      <c r="N1057" t="s">
        <v>3222</v>
      </c>
    </row>
    <row r="1058" spans="1:22" x14ac:dyDescent="0.2">
      <c r="A1058" s="99"/>
      <c r="B1058" s="159" t="s">
        <v>3119</v>
      </c>
      <c r="C1058" s="160"/>
      <c r="D1058" s="160"/>
      <c r="E1058" s="100" t="s">
        <v>3120</v>
      </c>
      <c r="F1058" s="101" t="s">
        <v>3121</v>
      </c>
      <c r="G1058" s="101" t="s">
        <v>3122</v>
      </c>
      <c r="H1058" s="101" t="s">
        <v>3123</v>
      </c>
      <c r="I1058" s="101" t="s">
        <v>3124</v>
      </c>
      <c r="J1058" s="101" t="s">
        <v>3125</v>
      </c>
      <c r="K1058" s="107"/>
      <c r="N1058" t="s">
        <v>3119</v>
      </c>
      <c r="Q1058" t="s">
        <v>3120</v>
      </c>
      <c r="R1058" t="s">
        <v>3121</v>
      </c>
      <c r="S1058" t="s">
        <v>3122</v>
      </c>
      <c r="T1058" t="s">
        <v>3123</v>
      </c>
      <c r="U1058" t="s">
        <v>3124</v>
      </c>
      <c r="V1058" t="s">
        <v>3125</v>
      </c>
    </row>
    <row r="1059" spans="1:22" x14ac:dyDescent="0.2">
      <c r="A1059" s="99" t="s">
        <v>1894</v>
      </c>
      <c r="B1059" s="103" t="s">
        <v>218</v>
      </c>
      <c r="C1059" s="104" t="s">
        <v>83</v>
      </c>
      <c r="D1059" s="104" t="s">
        <v>476</v>
      </c>
      <c r="E1059" s="104" t="s">
        <v>2932</v>
      </c>
      <c r="F1059" s="105">
        <f>VLOOKUP(A1059,'Original vs Adjsuted Budget'!$B$2:$H$1100,7,FALSE)</f>
        <v>0</v>
      </c>
      <c r="G1059" s="105">
        <f>R1059</f>
        <v>0</v>
      </c>
      <c r="H1059" s="105">
        <f>VLOOKUP($A1059,'[14]2014 TB'!$A$1:$H$1482,5,FALSE)</f>
        <v>0</v>
      </c>
      <c r="I1059" s="105">
        <f>VLOOKUP($A1059,'[14]2014 TB'!$A$1:$H$1482,6,FALSE)</f>
        <v>0</v>
      </c>
      <c r="J1059" s="106">
        <f t="shared" ref="J1059:J1064" si="95">H1059+I1059</f>
        <v>0</v>
      </c>
      <c r="K1059" s="107"/>
      <c r="M1059" t="s">
        <v>1894</v>
      </c>
      <c r="N1059" t="s">
        <v>218</v>
      </c>
      <c r="O1059" t="s">
        <v>83</v>
      </c>
      <c r="P1059" t="s">
        <v>476</v>
      </c>
      <c r="Q1059" t="s">
        <v>2932</v>
      </c>
      <c r="R1059">
        <v>0</v>
      </c>
      <c r="S1059">
        <v>0</v>
      </c>
      <c r="T1059">
        <v>0</v>
      </c>
      <c r="U1059">
        <v>0</v>
      </c>
      <c r="V1059">
        <v>0</v>
      </c>
    </row>
    <row r="1060" spans="1:22" x14ac:dyDescent="0.2">
      <c r="A1060" s="99" t="s">
        <v>1025</v>
      </c>
      <c r="B1060" s="103" t="s">
        <v>430</v>
      </c>
      <c r="C1060" s="104" t="s">
        <v>83</v>
      </c>
      <c r="D1060" s="104" t="s">
        <v>486</v>
      </c>
      <c r="E1060" s="104" t="s">
        <v>1613</v>
      </c>
      <c r="F1060" s="105">
        <f>VLOOKUP(A1060,'Original vs Adjsuted Budget'!$B$2:$H$1100,7,FALSE)</f>
        <v>150000</v>
      </c>
      <c r="G1060" s="105">
        <f t="shared" ref="G1060:G1078" si="96">R1060</f>
        <v>280900</v>
      </c>
      <c r="H1060" s="105">
        <f>VLOOKUP($A1060,'[14]2014 TB'!$A$1:$H$1482,5,FALSE)</f>
        <v>88396.49</v>
      </c>
      <c r="I1060" s="105">
        <f>VLOOKUP($A1060,'[14]2014 TB'!$A$1:$H$1482,6,FALSE)</f>
        <v>0</v>
      </c>
      <c r="J1060" s="106">
        <f t="shared" si="95"/>
        <v>88396.49</v>
      </c>
      <c r="K1060" s="107"/>
      <c r="M1060" t="s">
        <v>1025</v>
      </c>
      <c r="N1060" t="s">
        <v>430</v>
      </c>
      <c r="O1060" t="s">
        <v>83</v>
      </c>
      <c r="P1060" t="s">
        <v>486</v>
      </c>
      <c r="Q1060" t="s">
        <v>1613</v>
      </c>
      <c r="R1060">
        <v>280900</v>
      </c>
      <c r="S1060">
        <v>0</v>
      </c>
      <c r="T1060">
        <v>88396.49</v>
      </c>
      <c r="U1060">
        <v>0</v>
      </c>
      <c r="V1060">
        <v>88396.49</v>
      </c>
    </row>
    <row r="1061" spans="1:22" x14ac:dyDescent="0.2">
      <c r="A1061" s="99" t="s">
        <v>1145</v>
      </c>
      <c r="B1061" s="103" t="s">
        <v>436</v>
      </c>
      <c r="C1061" s="104" t="s">
        <v>83</v>
      </c>
      <c r="D1061" s="104" t="s">
        <v>2895</v>
      </c>
      <c r="E1061" s="104" t="s">
        <v>294</v>
      </c>
      <c r="F1061" s="105">
        <f>VLOOKUP(A1061,'Original vs Adjsuted Budget'!$B$2:$H$1100,7,FALSE)</f>
        <v>0</v>
      </c>
      <c r="G1061" s="105">
        <f t="shared" si="96"/>
        <v>3070</v>
      </c>
      <c r="H1061" s="105">
        <f>VLOOKUP($A1061,'[14]2014 TB'!$A$1:$H$1482,5,FALSE)</f>
        <v>0</v>
      </c>
      <c r="I1061" s="105">
        <f>VLOOKUP($A1061,'[14]2014 TB'!$A$1:$H$1482,6,FALSE)</f>
        <v>0</v>
      </c>
      <c r="J1061" s="106">
        <f t="shared" si="95"/>
        <v>0</v>
      </c>
      <c r="K1061" s="107"/>
      <c r="M1061" t="s">
        <v>1145</v>
      </c>
      <c r="N1061" t="s">
        <v>436</v>
      </c>
      <c r="O1061" t="s">
        <v>83</v>
      </c>
      <c r="P1061" t="s">
        <v>2895</v>
      </c>
      <c r="Q1061" t="s">
        <v>294</v>
      </c>
      <c r="R1061">
        <v>3070</v>
      </c>
      <c r="S1061">
        <v>0</v>
      </c>
      <c r="T1061">
        <v>0</v>
      </c>
      <c r="U1061">
        <v>0</v>
      </c>
      <c r="V1061">
        <v>0</v>
      </c>
    </row>
    <row r="1062" spans="1:22" x14ac:dyDescent="0.2">
      <c r="A1062" s="99" t="s">
        <v>2148</v>
      </c>
      <c r="B1062" s="103" t="s">
        <v>438</v>
      </c>
      <c r="C1062" s="104" t="s">
        <v>83</v>
      </c>
      <c r="D1062" s="104" t="s">
        <v>2895</v>
      </c>
      <c r="E1062" s="104" t="s">
        <v>294</v>
      </c>
      <c r="F1062" s="105">
        <f>VLOOKUP(A1062,'Original vs Adjsuted Budget'!$B$2:$H$1100,7,FALSE)</f>
        <v>0</v>
      </c>
      <c r="G1062" s="105">
        <f t="shared" si="96"/>
        <v>0</v>
      </c>
      <c r="H1062" s="105">
        <f>VLOOKUP($A1062,'[14]2014 TB'!$A$1:$H$1482,5,FALSE)</f>
        <v>0</v>
      </c>
      <c r="I1062" s="105">
        <f>VLOOKUP($A1062,'[14]2014 TB'!$A$1:$H$1482,6,FALSE)</f>
        <v>0</v>
      </c>
      <c r="J1062" s="106">
        <f t="shared" si="95"/>
        <v>0</v>
      </c>
      <c r="K1062" s="107"/>
      <c r="M1062" t="s">
        <v>2148</v>
      </c>
      <c r="N1062" t="s">
        <v>438</v>
      </c>
      <c r="O1062" t="s">
        <v>83</v>
      </c>
      <c r="P1062" t="s">
        <v>2895</v>
      </c>
      <c r="Q1062" t="s">
        <v>294</v>
      </c>
      <c r="R1062">
        <v>0</v>
      </c>
      <c r="S1062">
        <v>0</v>
      </c>
      <c r="T1062">
        <v>0</v>
      </c>
      <c r="U1062">
        <v>0</v>
      </c>
      <c r="V1062">
        <v>0</v>
      </c>
    </row>
    <row r="1063" spans="1:22" x14ac:dyDescent="0.2">
      <c r="A1063" s="99" t="s">
        <v>2306</v>
      </c>
      <c r="B1063" s="103" t="s">
        <v>452</v>
      </c>
      <c r="C1063" s="104" t="s">
        <v>83</v>
      </c>
      <c r="D1063" s="104" t="s">
        <v>490</v>
      </c>
      <c r="E1063" s="104" t="s">
        <v>3016</v>
      </c>
      <c r="F1063" s="105">
        <f>VLOOKUP(A1063,'Original vs Adjsuted Budget'!$B$2:$H$1100,7,FALSE)</f>
        <v>0</v>
      </c>
      <c r="G1063" s="105">
        <f t="shared" si="96"/>
        <v>0</v>
      </c>
      <c r="H1063" s="105">
        <f>VLOOKUP($A1063,'[14]2014 TB'!$A$1:$H$1482,5,FALSE)</f>
        <v>0</v>
      </c>
      <c r="I1063" s="105">
        <f>VLOOKUP($A1063,'[14]2014 TB'!$A$1:$H$1482,6,FALSE)</f>
        <v>0</v>
      </c>
      <c r="J1063" s="106">
        <f t="shared" si="95"/>
        <v>0</v>
      </c>
      <c r="K1063" s="107"/>
      <c r="M1063" t="s">
        <v>2306</v>
      </c>
      <c r="N1063" t="s">
        <v>452</v>
      </c>
      <c r="O1063" t="s">
        <v>83</v>
      </c>
      <c r="P1063" t="s">
        <v>490</v>
      </c>
      <c r="Q1063" t="s">
        <v>3016</v>
      </c>
      <c r="R1063">
        <v>0</v>
      </c>
      <c r="S1063">
        <v>0</v>
      </c>
      <c r="T1063">
        <v>0</v>
      </c>
      <c r="U1063">
        <v>0</v>
      </c>
      <c r="V1063">
        <v>0</v>
      </c>
    </row>
    <row r="1064" spans="1:22" x14ac:dyDescent="0.2">
      <c r="A1064" s="99" t="s">
        <v>2432</v>
      </c>
      <c r="B1064" s="103" t="s">
        <v>459</v>
      </c>
      <c r="C1064" s="104" t="s">
        <v>83</v>
      </c>
      <c r="D1064" s="104" t="s">
        <v>2895</v>
      </c>
      <c r="E1064" s="104" t="s">
        <v>294</v>
      </c>
      <c r="F1064" s="105">
        <f>VLOOKUP(A1064,'Original vs Adjsuted Budget'!$B$2:$H$1100,7,FALSE)</f>
        <v>0</v>
      </c>
      <c r="G1064" s="105">
        <f t="shared" si="96"/>
        <v>0</v>
      </c>
      <c r="H1064" s="105">
        <f>VLOOKUP($A1064,'[14]2014 TB'!$A$1:$H$1482,5,FALSE)</f>
        <v>0</v>
      </c>
      <c r="I1064" s="105">
        <f>VLOOKUP($A1064,'[14]2014 TB'!$A$1:$H$1482,6,FALSE)</f>
        <v>0</v>
      </c>
      <c r="J1064" s="106">
        <f t="shared" si="95"/>
        <v>0</v>
      </c>
      <c r="K1064" s="107"/>
      <c r="M1064" t="s">
        <v>2432</v>
      </c>
      <c r="N1064" t="s">
        <v>459</v>
      </c>
      <c r="O1064" t="s">
        <v>83</v>
      </c>
      <c r="P1064" t="s">
        <v>2895</v>
      </c>
      <c r="Q1064" t="s">
        <v>294</v>
      </c>
      <c r="R1064">
        <v>0</v>
      </c>
      <c r="S1064">
        <v>0</v>
      </c>
      <c r="T1064">
        <v>0</v>
      </c>
      <c r="U1064">
        <v>0</v>
      </c>
      <c r="V1064">
        <v>0</v>
      </c>
    </row>
    <row r="1065" spans="1:22" ht="15" thickBot="1" x14ac:dyDescent="0.25">
      <c r="A1065" s="99"/>
      <c r="B1065" s="154" t="s">
        <v>3223</v>
      </c>
      <c r="C1065" s="155"/>
      <c r="D1065" s="155"/>
      <c r="E1065" s="155"/>
      <c r="F1065" s="108">
        <f>SUM(F1059:F1064)</f>
        <v>150000</v>
      </c>
      <c r="G1065" s="105">
        <f t="shared" si="96"/>
        <v>283970</v>
      </c>
      <c r="H1065" s="108">
        <f>SUM(H1059:H1064)</f>
        <v>88396.49</v>
      </c>
      <c r="I1065" s="108">
        <f>SUM(I1059:I1064)</f>
        <v>0</v>
      </c>
      <c r="J1065" s="108">
        <f>SUM(J1059:J1064)</f>
        <v>88396.49</v>
      </c>
      <c r="K1065" s="107"/>
      <c r="N1065" t="s">
        <v>3223</v>
      </c>
      <c r="R1065">
        <v>283970</v>
      </c>
      <c r="S1065">
        <v>0</v>
      </c>
      <c r="T1065">
        <v>88396.49</v>
      </c>
      <c r="U1065">
        <v>0</v>
      </c>
      <c r="V1065">
        <v>88396.49</v>
      </c>
    </row>
    <row r="1066" spans="1:22" ht="15" thickTop="1" x14ac:dyDescent="0.2">
      <c r="A1066" s="99"/>
      <c r="B1066" s="103"/>
      <c r="C1066" s="104"/>
      <c r="D1066" s="104"/>
      <c r="E1066" s="104"/>
      <c r="F1066" s="105"/>
      <c r="G1066" s="105">
        <f t="shared" si="96"/>
        <v>0</v>
      </c>
      <c r="H1066" s="105"/>
      <c r="I1066" s="105"/>
      <c r="J1066" s="106"/>
      <c r="K1066" s="107"/>
    </row>
    <row r="1067" spans="1:22" x14ac:dyDescent="0.2">
      <c r="A1067" s="99" t="s">
        <v>1922</v>
      </c>
      <c r="B1067" s="103" t="s">
        <v>218</v>
      </c>
      <c r="C1067" s="104" t="s">
        <v>115</v>
      </c>
      <c r="D1067" s="104" t="s">
        <v>478</v>
      </c>
      <c r="E1067" s="104" t="s">
        <v>2944</v>
      </c>
      <c r="F1067" s="105">
        <f>VLOOKUP($A1067,'[14]2014 TB'!$A$1:$H$1482,3,FALSE)</f>
        <v>0</v>
      </c>
      <c r="G1067" s="105">
        <f t="shared" si="96"/>
        <v>0</v>
      </c>
      <c r="H1067" s="105">
        <f>VLOOKUP($A1067,'[14]2014 TB'!$A$1:$H$1482,5,FALSE)</f>
        <v>0</v>
      </c>
      <c r="I1067" s="105">
        <f>VLOOKUP($A1067,'[14]2014 TB'!$A$1:$H$1482,6,FALSE)</f>
        <v>0</v>
      </c>
      <c r="J1067" s="106">
        <f t="shared" ref="J1067" si="97">H1067+I1067</f>
        <v>0</v>
      </c>
      <c r="K1067" s="107"/>
      <c r="M1067" t="s">
        <v>1922</v>
      </c>
      <c r="N1067" t="s">
        <v>218</v>
      </c>
      <c r="O1067" t="s">
        <v>115</v>
      </c>
      <c r="P1067" t="s">
        <v>478</v>
      </c>
      <c r="Q1067" t="s">
        <v>2944</v>
      </c>
      <c r="R1067">
        <v>0</v>
      </c>
      <c r="S1067">
        <v>0</v>
      </c>
      <c r="T1067">
        <v>0</v>
      </c>
      <c r="U1067">
        <v>0</v>
      </c>
      <c r="V1067">
        <v>0</v>
      </c>
    </row>
    <row r="1068" spans="1:22" ht="15" thickBot="1" x14ac:dyDescent="0.25">
      <c r="A1068" s="99"/>
      <c r="B1068" s="154" t="s">
        <v>3224</v>
      </c>
      <c r="C1068" s="155"/>
      <c r="D1068" s="155"/>
      <c r="E1068" s="155"/>
      <c r="F1068" s="108">
        <f>F1067</f>
        <v>0</v>
      </c>
      <c r="G1068" s="105">
        <f t="shared" si="96"/>
        <v>0</v>
      </c>
      <c r="H1068" s="108">
        <f>H1067</f>
        <v>0</v>
      </c>
      <c r="I1068" s="108">
        <f>I1067</f>
        <v>0</v>
      </c>
      <c r="J1068" s="108">
        <f>J1067</f>
        <v>0</v>
      </c>
      <c r="K1068" s="107"/>
      <c r="N1068" t="s">
        <v>3224</v>
      </c>
      <c r="R1068">
        <v>0</v>
      </c>
      <c r="S1068">
        <v>0</v>
      </c>
      <c r="T1068">
        <v>0</v>
      </c>
      <c r="U1068">
        <v>0</v>
      </c>
      <c r="V1068">
        <v>0</v>
      </c>
    </row>
    <row r="1069" spans="1:22" ht="15" thickTop="1" x14ac:dyDescent="0.2">
      <c r="A1069" s="99"/>
      <c r="B1069" s="103"/>
      <c r="C1069" s="104"/>
      <c r="D1069" s="104"/>
      <c r="E1069" s="104"/>
      <c r="F1069" s="105"/>
      <c r="G1069" s="105">
        <f t="shared" si="96"/>
        <v>0</v>
      </c>
      <c r="H1069" s="105"/>
      <c r="I1069" s="105"/>
      <c r="J1069" s="104"/>
      <c r="K1069" s="107"/>
    </row>
    <row r="1070" spans="1:22" x14ac:dyDescent="0.2">
      <c r="A1070" s="99" t="s">
        <v>1814</v>
      </c>
      <c r="B1070" s="103" t="s">
        <v>215</v>
      </c>
      <c r="C1070" s="104" t="s">
        <v>125</v>
      </c>
      <c r="D1070" s="104" t="s">
        <v>2895</v>
      </c>
      <c r="E1070" s="104" t="s">
        <v>336</v>
      </c>
      <c r="F1070" s="105">
        <f>VLOOKUP(A1070,'Original vs Adjsuted Budget'!$B$2:$H$1100,7,FALSE)</f>
        <v>0</v>
      </c>
      <c r="G1070" s="105">
        <f t="shared" si="96"/>
        <v>0</v>
      </c>
      <c r="H1070" s="105">
        <f>VLOOKUP($A1070,'[14]2014 TB'!$A$1:$H$1482,5,FALSE)</f>
        <v>0</v>
      </c>
      <c r="I1070" s="105">
        <f>VLOOKUP($A1070,'[14]2014 TB'!$A$1:$H$1482,6,FALSE)</f>
        <v>0</v>
      </c>
      <c r="J1070" s="106">
        <f t="shared" ref="J1070:J1077" si="98">H1070+I1070</f>
        <v>0</v>
      </c>
      <c r="K1070" s="107"/>
      <c r="M1070" t="s">
        <v>1814</v>
      </c>
      <c r="N1070" t="s">
        <v>215</v>
      </c>
      <c r="O1070" t="s">
        <v>125</v>
      </c>
      <c r="P1070" t="s">
        <v>2895</v>
      </c>
      <c r="Q1070" t="s">
        <v>336</v>
      </c>
      <c r="R1070">
        <v>0</v>
      </c>
      <c r="S1070">
        <v>0</v>
      </c>
      <c r="T1070">
        <v>0</v>
      </c>
      <c r="U1070">
        <v>0</v>
      </c>
      <c r="V1070">
        <v>0</v>
      </c>
    </row>
    <row r="1071" spans="1:22" x14ac:dyDescent="0.2">
      <c r="A1071" s="99" t="s">
        <v>955</v>
      </c>
      <c r="B1071" s="103" t="s">
        <v>218</v>
      </c>
      <c r="C1071" s="104" t="s">
        <v>125</v>
      </c>
      <c r="D1071" s="104" t="s">
        <v>476</v>
      </c>
      <c r="E1071" s="104" t="s">
        <v>1602</v>
      </c>
      <c r="F1071" s="105">
        <f>VLOOKUP(A1071,'Original vs Adjsuted Budget'!$B$2:$H$1100,7,FALSE)</f>
        <v>2104308.6399999997</v>
      </c>
      <c r="G1071" s="105">
        <f t="shared" si="96"/>
        <v>2082300</v>
      </c>
      <c r="H1071" s="105">
        <f>VLOOKUP($A1071,'[14]2014 TB'!$A$1:$H$1482,5,FALSE)</f>
        <v>3925873.9000000004</v>
      </c>
      <c r="I1071" s="105">
        <f>VLOOKUP($A1071,'[14]2014 TB'!$A$1:$H$1482,6,FALSE)</f>
        <v>0</v>
      </c>
      <c r="J1071" s="106">
        <f t="shared" si="98"/>
        <v>3925873.9000000004</v>
      </c>
      <c r="K1071" s="107"/>
      <c r="M1071" t="s">
        <v>955</v>
      </c>
      <c r="N1071" t="s">
        <v>218</v>
      </c>
      <c r="O1071" t="s">
        <v>125</v>
      </c>
      <c r="P1071" t="s">
        <v>476</v>
      </c>
      <c r="Q1071" t="s">
        <v>1602</v>
      </c>
      <c r="R1071">
        <v>2082300</v>
      </c>
      <c r="S1071">
        <v>0</v>
      </c>
      <c r="T1071">
        <v>789115.74</v>
      </c>
      <c r="U1071">
        <v>0</v>
      </c>
      <c r="V1071">
        <v>789115.74</v>
      </c>
    </row>
    <row r="1072" spans="1:22" x14ac:dyDescent="0.2">
      <c r="A1072" s="99" t="s">
        <v>997</v>
      </c>
      <c r="B1072" s="103" t="s">
        <v>426</v>
      </c>
      <c r="C1072" s="104" t="s">
        <v>125</v>
      </c>
      <c r="D1072" s="104" t="s">
        <v>2895</v>
      </c>
      <c r="E1072" s="104" t="s">
        <v>336</v>
      </c>
      <c r="F1072" s="105">
        <f>VLOOKUP(A1072,'Original vs Adjsuted Budget'!$B$2:$H$1100,7,FALSE)</f>
        <v>0</v>
      </c>
      <c r="G1072" s="105">
        <f t="shared" si="96"/>
        <v>100000</v>
      </c>
      <c r="H1072" s="105">
        <f>VLOOKUP($A1072,'[14]2014 TB'!$A$1:$H$1482,5,FALSE)</f>
        <v>0</v>
      </c>
      <c r="I1072" s="105">
        <f>VLOOKUP($A1072,'[14]2014 TB'!$A$1:$H$1482,6,FALSE)</f>
        <v>0</v>
      </c>
      <c r="J1072" s="106">
        <f t="shared" si="98"/>
        <v>0</v>
      </c>
      <c r="K1072" s="107"/>
      <c r="M1072" t="s">
        <v>997</v>
      </c>
      <c r="N1072" t="s">
        <v>426</v>
      </c>
      <c r="O1072" t="s">
        <v>125</v>
      </c>
      <c r="P1072" t="s">
        <v>2895</v>
      </c>
      <c r="Q1072" t="s">
        <v>336</v>
      </c>
      <c r="R1072">
        <v>100000</v>
      </c>
      <c r="S1072">
        <v>0</v>
      </c>
      <c r="T1072">
        <v>0</v>
      </c>
      <c r="U1072">
        <v>0</v>
      </c>
      <c r="V1072">
        <v>0</v>
      </c>
    </row>
    <row r="1073" spans="1:22" x14ac:dyDescent="0.2">
      <c r="A1073" s="99" t="s">
        <v>1103</v>
      </c>
      <c r="B1073" s="103" t="s">
        <v>432</v>
      </c>
      <c r="C1073" s="104" t="s">
        <v>125</v>
      </c>
      <c r="D1073" s="104" t="s">
        <v>466</v>
      </c>
      <c r="E1073" s="104" t="s">
        <v>1672</v>
      </c>
      <c r="F1073" s="105">
        <f>VLOOKUP(A1073,'Original vs Adjsuted Budget'!$B$2:$H$1100,7,FALSE)</f>
        <v>387194.77333333332</v>
      </c>
      <c r="G1073" s="105">
        <f t="shared" si="96"/>
        <v>60000</v>
      </c>
      <c r="H1073" s="105">
        <f>VLOOKUP($A1073,'[14]2014 TB'!$A$1:$H$1482,5,FALSE)</f>
        <v>145198.04</v>
      </c>
      <c r="I1073" s="105">
        <f>VLOOKUP($A1073,'[14]2014 TB'!$A$1:$H$1482,6,FALSE)</f>
        <v>0</v>
      </c>
      <c r="J1073" s="106">
        <f t="shared" si="98"/>
        <v>145198.04</v>
      </c>
      <c r="K1073" s="107"/>
      <c r="M1073" t="s">
        <v>1103</v>
      </c>
      <c r="N1073" t="s">
        <v>432</v>
      </c>
      <c r="O1073" t="s">
        <v>125</v>
      </c>
      <c r="P1073" t="s">
        <v>466</v>
      </c>
      <c r="Q1073" t="s">
        <v>1672</v>
      </c>
      <c r="R1073">
        <v>60000</v>
      </c>
      <c r="S1073">
        <v>0</v>
      </c>
      <c r="T1073">
        <v>145198.04</v>
      </c>
      <c r="U1073">
        <v>0</v>
      </c>
      <c r="V1073">
        <v>145198.04</v>
      </c>
    </row>
    <row r="1074" spans="1:22" x14ac:dyDescent="0.2">
      <c r="A1074" s="99" t="s">
        <v>1104</v>
      </c>
      <c r="B1074" s="103" t="s">
        <v>432</v>
      </c>
      <c r="C1074" s="104" t="s">
        <v>125</v>
      </c>
      <c r="D1074" s="104" t="s">
        <v>472</v>
      </c>
      <c r="E1074" s="104" t="s">
        <v>1673</v>
      </c>
      <c r="F1074" s="105">
        <f>VLOOKUP(A1074,'Original vs Adjsuted Budget'!$B$2:$H$1100,7,FALSE)</f>
        <v>1207160.2133333334</v>
      </c>
      <c r="G1074" s="105">
        <f t="shared" si="96"/>
        <v>100000</v>
      </c>
      <c r="H1074" s="105">
        <f>VLOOKUP($A1074,'[14]2014 TB'!$A$1:$H$1482,5,FALSE)</f>
        <v>452685.08</v>
      </c>
      <c r="I1074" s="105">
        <f>VLOOKUP($A1074,'[14]2014 TB'!$A$1:$H$1482,6,FALSE)</f>
        <v>0</v>
      </c>
      <c r="J1074" s="106">
        <f t="shared" si="98"/>
        <v>452685.08</v>
      </c>
      <c r="K1074" s="107"/>
      <c r="M1074" t="s">
        <v>1104</v>
      </c>
      <c r="N1074" t="s">
        <v>432</v>
      </c>
      <c r="O1074" t="s">
        <v>125</v>
      </c>
      <c r="P1074" t="s">
        <v>472</v>
      </c>
      <c r="Q1074" t="s">
        <v>1673</v>
      </c>
      <c r="R1074">
        <v>100000</v>
      </c>
      <c r="S1074">
        <v>0</v>
      </c>
      <c r="T1074">
        <v>452685.08</v>
      </c>
      <c r="U1074">
        <v>0</v>
      </c>
      <c r="V1074">
        <v>452685.08</v>
      </c>
    </row>
    <row r="1075" spans="1:22" x14ac:dyDescent="0.2">
      <c r="A1075" s="99" t="s">
        <v>2118</v>
      </c>
      <c r="B1075" s="103" t="s">
        <v>434</v>
      </c>
      <c r="C1075" s="104" t="s">
        <v>125</v>
      </c>
      <c r="D1075" s="104" t="s">
        <v>2895</v>
      </c>
      <c r="E1075" s="104" t="s">
        <v>336</v>
      </c>
      <c r="F1075" s="105">
        <f>VLOOKUP(A1075,'Original vs Adjsuted Budget'!$B$2:$H$1100,7,FALSE)</f>
        <v>0</v>
      </c>
      <c r="G1075" s="105">
        <f t="shared" si="96"/>
        <v>0</v>
      </c>
      <c r="H1075" s="105">
        <f>VLOOKUP($A1075,'[14]2014 TB'!$A$1:$H$1482,5,FALSE)</f>
        <v>0</v>
      </c>
      <c r="I1075" s="105">
        <f>VLOOKUP($A1075,'[14]2014 TB'!$A$1:$H$1482,6,FALSE)</f>
        <v>0</v>
      </c>
      <c r="J1075" s="106">
        <f t="shared" si="98"/>
        <v>0</v>
      </c>
      <c r="K1075" s="107"/>
      <c r="M1075" t="s">
        <v>2118</v>
      </c>
      <c r="N1075" t="s">
        <v>434</v>
      </c>
      <c r="O1075" t="s">
        <v>125</v>
      </c>
      <c r="P1075" t="s">
        <v>2895</v>
      </c>
      <c r="Q1075" t="s">
        <v>336</v>
      </c>
      <c r="R1075">
        <v>0</v>
      </c>
      <c r="S1075">
        <v>0</v>
      </c>
      <c r="T1075">
        <v>0</v>
      </c>
      <c r="U1075">
        <v>0</v>
      </c>
      <c r="V1075">
        <v>0</v>
      </c>
    </row>
    <row r="1076" spans="1:22" x14ac:dyDescent="0.2">
      <c r="A1076" s="99" t="s">
        <v>2246</v>
      </c>
      <c r="B1076" s="103" t="s">
        <v>446</v>
      </c>
      <c r="C1076" s="104" t="s">
        <v>125</v>
      </c>
      <c r="D1076" s="104" t="s">
        <v>2895</v>
      </c>
      <c r="E1076" s="104" t="s">
        <v>336</v>
      </c>
      <c r="F1076" s="105">
        <f>VLOOKUP(A1076,'Original vs Adjsuted Budget'!$B$2:$H$1100,7,FALSE)</f>
        <v>0</v>
      </c>
      <c r="G1076" s="105">
        <f t="shared" si="96"/>
        <v>0</v>
      </c>
      <c r="H1076" s="105">
        <f>VLOOKUP($A1076,'[14]2014 TB'!$A$1:$H$1482,5,FALSE)</f>
        <v>0</v>
      </c>
      <c r="I1076" s="105">
        <f>VLOOKUP($A1076,'[14]2014 TB'!$A$1:$H$1482,6,FALSE)</f>
        <v>0</v>
      </c>
      <c r="J1076" s="106">
        <f t="shared" si="98"/>
        <v>0</v>
      </c>
      <c r="K1076" s="107"/>
      <c r="M1076" t="s">
        <v>2246</v>
      </c>
      <c r="N1076" t="s">
        <v>446</v>
      </c>
      <c r="O1076" t="s">
        <v>125</v>
      </c>
      <c r="P1076" t="s">
        <v>2895</v>
      </c>
      <c r="Q1076" t="s">
        <v>336</v>
      </c>
      <c r="R1076">
        <v>0</v>
      </c>
      <c r="S1076">
        <v>0</v>
      </c>
      <c r="T1076">
        <v>0</v>
      </c>
      <c r="U1076">
        <v>0</v>
      </c>
      <c r="V1076">
        <v>0</v>
      </c>
    </row>
    <row r="1077" spans="1:22" x14ac:dyDescent="0.2">
      <c r="A1077" s="99" t="s">
        <v>2477</v>
      </c>
      <c r="B1077" s="103" t="s">
        <v>461</v>
      </c>
      <c r="C1077" s="104" t="s">
        <v>125</v>
      </c>
      <c r="D1077" s="104" t="s">
        <v>2895</v>
      </c>
      <c r="E1077" s="104" t="s">
        <v>336</v>
      </c>
      <c r="F1077" s="105">
        <f>VLOOKUP(A1077,'Original vs Adjsuted Budget'!$B$2:$H$1100,7,FALSE)</f>
        <v>0</v>
      </c>
      <c r="G1077" s="105">
        <f t="shared" si="96"/>
        <v>0</v>
      </c>
      <c r="H1077" s="105">
        <f>VLOOKUP($A1077,'[14]2014 TB'!$A$1:$H$1482,5,FALSE)</f>
        <v>0</v>
      </c>
      <c r="I1077" s="105">
        <f>VLOOKUP($A1077,'[14]2014 TB'!$A$1:$H$1482,6,FALSE)</f>
        <v>0</v>
      </c>
      <c r="J1077" s="106">
        <f t="shared" si="98"/>
        <v>0</v>
      </c>
      <c r="K1077" s="107"/>
      <c r="M1077" t="s">
        <v>2477</v>
      </c>
      <c r="N1077" t="s">
        <v>461</v>
      </c>
      <c r="O1077" t="s">
        <v>125</v>
      </c>
      <c r="P1077" t="s">
        <v>2895</v>
      </c>
      <c r="Q1077" t="s">
        <v>336</v>
      </c>
      <c r="R1077">
        <v>0</v>
      </c>
      <c r="S1077">
        <v>0</v>
      </c>
      <c r="T1077">
        <v>0</v>
      </c>
      <c r="U1077">
        <v>0</v>
      </c>
      <c r="V1077">
        <v>0</v>
      </c>
    </row>
    <row r="1078" spans="1:22" ht="15" thickBot="1" x14ac:dyDescent="0.25">
      <c r="A1078" s="99"/>
      <c r="B1078" s="154" t="s">
        <v>3225</v>
      </c>
      <c r="C1078" s="155"/>
      <c r="D1078" s="155"/>
      <c r="E1078" s="155"/>
      <c r="F1078" s="108">
        <f>SUM(F1070:F1077)</f>
        <v>3698663.6266666665</v>
      </c>
      <c r="G1078" s="105">
        <f t="shared" si="96"/>
        <v>2342300</v>
      </c>
      <c r="H1078" s="108">
        <f>SUM(H1070:H1077)</f>
        <v>4523757.0200000005</v>
      </c>
      <c r="I1078" s="108">
        <f>SUM(I1070:I1077)</f>
        <v>0</v>
      </c>
      <c r="J1078" s="108">
        <f>SUM(J1070:J1077)</f>
        <v>4523757.0200000005</v>
      </c>
      <c r="K1078" s="107"/>
      <c r="N1078" t="s">
        <v>3225</v>
      </c>
      <c r="R1078">
        <v>2342300</v>
      </c>
      <c r="S1078">
        <v>0</v>
      </c>
      <c r="T1078">
        <v>1386998.86</v>
      </c>
      <c r="U1078">
        <v>0</v>
      </c>
      <c r="V1078">
        <v>1386998.86</v>
      </c>
    </row>
    <row r="1079" spans="1:22" ht="15" thickTop="1" x14ac:dyDescent="0.2">
      <c r="A1079" s="99"/>
      <c r="B1079" s="103"/>
      <c r="C1079" s="104"/>
      <c r="D1079" s="104"/>
      <c r="E1079" s="104"/>
      <c r="F1079" s="105"/>
      <c r="G1079" s="105"/>
      <c r="H1079" s="105"/>
      <c r="I1079" s="105"/>
      <c r="J1079" s="104"/>
      <c r="K1079" s="107"/>
    </row>
    <row r="1080" spans="1:22" x14ac:dyDescent="0.2">
      <c r="A1080" s="99"/>
      <c r="B1080" s="161" t="s">
        <v>3226</v>
      </c>
      <c r="C1080" s="162"/>
      <c r="D1080" s="162"/>
      <c r="E1080" s="162"/>
      <c r="F1080" s="112">
        <f>SUM(F1065,F1068,F1078)</f>
        <v>3848663.6266666665</v>
      </c>
      <c r="G1080" s="112">
        <f>SUM(G1065,G1068,G1078)</f>
        <v>2626270</v>
      </c>
      <c r="H1080" s="112">
        <f>SUM(H1065,H1068,H1078)</f>
        <v>4612153.5100000007</v>
      </c>
      <c r="I1080" s="112">
        <f>SUM(I1065,I1068,I1078)</f>
        <v>0</v>
      </c>
      <c r="J1080" s="112">
        <f>SUM(J1065,J1068,J1078)</f>
        <v>4612153.5100000007</v>
      </c>
      <c r="K1080" s="113"/>
      <c r="N1080" t="s">
        <v>3226</v>
      </c>
      <c r="R1080">
        <v>2626270</v>
      </c>
      <c r="S1080">
        <v>0</v>
      </c>
      <c r="T1080">
        <v>1475395.35</v>
      </c>
      <c r="U1080">
        <v>0</v>
      </c>
      <c r="V1080">
        <v>1475395.35</v>
      </c>
    </row>
    <row r="1081" spans="1:22" x14ac:dyDescent="0.2">
      <c r="A1081" s="99"/>
      <c r="B1081" s="103"/>
      <c r="C1081" s="104"/>
      <c r="D1081" s="104"/>
      <c r="E1081" s="104"/>
      <c r="F1081" s="105"/>
      <c r="G1081" s="105"/>
      <c r="H1081" s="105"/>
      <c r="I1081" s="105"/>
      <c r="J1081" s="106"/>
      <c r="K1081" s="107"/>
    </row>
    <row r="1082" spans="1:22" x14ac:dyDescent="0.2">
      <c r="A1082" s="99"/>
      <c r="B1082" s="152" t="s">
        <v>3147</v>
      </c>
      <c r="C1082" s="153"/>
      <c r="D1082" s="153"/>
      <c r="E1082" s="153"/>
      <c r="F1082" s="105"/>
      <c r="G1082" s="105"/>
      <c r="H1082" s="105"/>
      <c r="I1082" s="105"/>
      <c r="J1082" s="106">
        <f>'[14]Fin Perform'!I39</f>
        <v>1036434.2399999999</v>
      </c>
      <c r="K1082" s="107"/>
      <c r="N1082" t="s">
        <v>3147</v>
      </c>
      <c r="V1082">
        <v>1475395.35</v>
      </c>
    </row>
    <row r="1083" spans="1:22" x14ac:dyDescent="0.2">
      <c r="A1083" s="99"/>
      <c r="B1083" s="103"/>
      <c r="C1083" s="104"/>
      <c r="D1083" s="104"/>
      <c r="E1083" s="104"/>
      <c r="F1083" s="105"/>
      <c r="G1083" s="105"/>
      <c r="H1083" s="105"/>
      <c r="I1083" s="105"/>
      <c r="J1083" s="106"/>
      <c r="K1083" s="107"/>
    </row>
    <row r="1084" spans="1:22" ht="15" thickBot="1" x14ac:dyDescent="0.25">
      <c r="A1084" s="99"/>
      <c r="B1084" s="152" t="s">
        <v>3148</v>
      </c>
      <c r="C1084" s="153"/>
      <c r="D1084" s="153"/>
      <c r="E1084" s="153"/>
      <c r="F1084" s="105"/>
      <c r="G1084" s="105"/>
      <c r="H1084" s="105"/>
      <c r="I1084" s="105"/>
      <c r="J1084" s="108">
        <f>J1080-J1082</f>
        <v>3575719.2700000009</v>
      </c>
      <c r="K1084" s="107"/>
      <c r="N1084" t="s">
        <v>3148</v>
      </c>
      <c r="V1084">
        <v>0</v>
      </c>
    </row>
    <row r="1085" spans="1:22" ht="15.75" thickTop="1" thickBot="1" x14ac:dyDescent="0.25">
      <c r="A1085" s="99"/>
      <c r="B1085" s="114"/>
      <c r="C1085" s="115"/>
      <c r="D1085" s="115"/>
      <c r="E1085" s="115"/>
      <c r="F1085" s="116"/>
      <c r="G1085" s="116"/>
      <c r="H1085" s="116"/>
      <c r="I1085" s="116"/>
      <c r="J1085" s="115"/>
      <c r="K1085" s="118"/>
    </row>
    <row r="1086" spans="1:22" ht="15" thickBot="1" x14ac:dyDescent="0.25">
      <c r="A1086" s="99"/>
      <c r="B1086" s="119"/>
      <c r="C1086" s="74"/>
      <c r="D1086" s="74"/>
      <c r="E1086" s="74"/>
      <c r="F1086" s="124"/>
      <c r="G1086" s="124"/>
      <c r="H1086" s="124"/>
      <c r="I1086" s="124"/>
      <c r="J1086" s="119"/>
      <c r="K1086" s="119"/>
    </row>
    <row r="1087" spans="1:22" x14ac:dyDescent="0.2">
      <c r="A1087" s="99"/>
      <c r="B1087" s="163" t="s">
        <v>3227</v>
      </c>
      <c r="C1087" s="164"/>
      <c r="D1087" s="164"/>
      <c r="E1087" s="164"/>
      <c r="F1087" s="164"/>
      <c r="G1087" s="164"/>
      <c r="H1087" s="164"/>
      <c r="I1087" s="164"/>
      <c r="J1087" s="164"/>
      <c r="K1087" s="165"/>
      <c r="N1087" t="s">
        <v>3227</v>
      </c>
    </row>
    <row r="1088" spans="1:22" x14ac:dyDescent="0.2">
      <c r="A1088" s="99"/>
      <c r="B1088" s="159" t="s">
        <v>3119</v>
      </c>
      <c r="C1088" s="160"/>
      <c r="D1088" s="160"/>
      <c r="E1088" s="100" t="s">
        <v>3120</v>
      </c>
      <c r="F1088" s="101" t="s">
        <v>3121</v>
      </c>
      <c r="G1088" s="101" t="s">
        <v>3122</v>
      </c>
      <c r="H1088" s="101" t="s">
        <v>3123</v>
      </c>
      <c r="I1088" s="101" t="s">
        <v>3124</v>
      </c>
      <c r="J1088" s="101" t="s">
        <v>3125</v>
      </c>
      <c r="K1088" s="107"/>
      <c r="N1088" t="s">
        <v>3119</v>
      </c>
      <c r="Q1088" t="s">
        <v>3120</v>
      </c>
      <c r="R1088" t="s">
        <v>3121</v>
      </c>
      <c r="S1088" t="s">
        <v>3122</v>
      </c>
      <c r="T1088" t="s">
        <v>3123</v>
      </c>
      <c r="U1088" t="s">
        <v>3124</v>
      </c>
      <c r="V1088" t="s">
        <v>3125</v>
      </c>
    </row>
    <row r="1089" spans="1:22" x14ac:dyDescent="0.2">
      <c r="A1089" s="99" t="s">
        <v>2223</v>
      </c>
      <c r="B1089" s="103" t="s">
        <v>442</v>
      </c>
      <c r="C1089" s="104" t="s">
        <v>129</v>
      </c>
      <c r="D1089" s="104" t="s">
        <v>482</v>
      </c>
      <c r="E1089" s="104" t="s">
        <v>2224</v>
      </c>
      <c r="F1089" s="105">
        <f>VLOOKUP(A1089,'Original vs Adjsuted Budget'!$B$2:$H$1100,7,FALSE)</f>
        <v>0</v>
      </c>
      <c r="G1089" s="105">
        <f>R1089</f>
        <v>0</v>
      </c>
      <c r="H1089" s="105">
        <f>VLOOKUP($A1089,'[14]2014 TB'!$A$1:$H$1482,5,FALSE)</f>
        <v>0</v>
      </c>
      <c r="I1089" s="105">
        <f>VLOOKUP($A1089,'[14]2014 TB'!$A$1:$H$1482,6,FALSE)</f>
        <v>0</v>
      </c>
      <c r="J1089" s="106">
        <f t="shared" ref="J1089:J1152" si="99">H1089+I1089</f>
        <v>0</v>
      </c>
      <c r="K1089" s="107"/>
      <c r="M1089" t="s">
        <v>2223</v>
      </c>
      <c r="N1089" t="s">
        <v>442</v>
      </c>
      <c r="O1089" t="s">
        <v>129</v>
      </c>
      <c r="P1089" t="s">
        <v>482</v>
      </c>
      <c r="Q1089" t="s">
        <v>2224</v>
      </c>
      <c r="R1089">
        <v>0</v>
      </c>
      <c r="S1089">
        <v>0</v>
      </c>
      <c r="T1089">
        <v>0</v>
      </c>
      <c r="U1089">
        <v>0</v>
      </c>
      <c r="V1089">
        <v>0</v>
      </c>
    </row>
    <row r="1090" spans="1:22" x14ac:dyDescent="0.2">
      <c r="A1090" s="99" t="s">
        <v>1027</v>
      </c>
      <c r="B1090" s="103" t="s">
        <v>430</v>
      </c>
      <c r="C1090" s="104" t="s">
        <v>130</v>
      </c>
      <c r="D1090" s="104" t="s">
        <v>486</v>
      </c>
      <c r="E1090" s="104" t="s">
        <v>1615</v>
      </c>
      <c r="F1090" s="105">
        <f>VLOOKUP(A1090,'Original vs Adjsuted Budget'!$B$2:$H$1100,7,FALSE)</f>
        <v>444394.04800000001</v>
      </c>
      <c r="G1090" s="105">
        <f t="shared" ref="G1090:G1153" si="100">R1090</f>
        <v>1177440</v>
      </c>
      <c r="H1090" s="105">
        <f>VLOOKUP($A1090,'[14]2014 TB'!$A$1:$H$1482,5,FALSE)</f>
        <v>138873.14000000001</v>
      </c>
      <c r="I1090" s="105">
        <f>VLOOKUP($A1090,'[14]2014 TB'!$A$1:$H$1482,6,FALSE)</f>
        <v>0</v>
      </c>
      <c r="J1090" s="106">
        <f t="shared" si="99"/>
        <v>138873.14000000001</v>
      </c>
      <c r="K1090" s="107"/>
      <c r="M1090" t="s">
        <v>1027</v>
      </c>
      <c r="N1090" t="s">
        <v>430</v>
      </c>
      <c r="O1090" t="s">
        <v>130</v>
      </c>
      <c r="P1090" t="s">
        <v>486</v>
      </c>
      <c r="Q1090" t="s">
        <v>1615</v>
      </c>
      <c r="R1090">
        <v>1177440</v>
      </c>
      <c r="S1090">
        <v>0</v>
      </c>
      <c r="T1090">
        <v>138873.14000000001</v>
      </c>
      <c r="U1090">
        <v>0</v>
      </c>
      <c r="V1090">
        <v>138873.14000000001</v>
      </c>
    </row>
    <row r="1091" spans="1:22" x14ac:dyDescent="0.2">
      <c r="A1091" s="99" t="s">
        <v>1675</v>
      </c>
      <c r="B1091" s="103" t="s">
        <v>432</v>
      </c>
      <c r="C1091" s="104" t="s">
        <v>130</v>
      </c>
      <c r="D1091" s="104" t="s">
        <v>472</v>
      </c>
      <c r="E1091" s="104" t="s">
        <v>1676</v>
      </c>
      <c r="F1091" s="105">
        <f>VLOOKUP(A1091,'Original vs Adjsuted Budget'!$B$2:$H$1100,7,FALSE)</f>
        <v>55000</v>
      </c>
      <c r="G1091" s="105">
        <f t="shared" si="100"/>
        <v>0</v>
      </c>
      <c r="H1091" s="105">
        <f>VLOOKUP($A1091,'[14]2014 TB'!$A$1:$H$1482,5,FALSE)</f>
        <v>43090</v>
      </c>
      <c r="I1091" s="105">
        <f>VLOOKUP($A1091,'[14]2014 TB'!$A$1:$H$1482,6,FALSE)</f>
        <v>0</v>
      </c>
      <c r="J1091" s="106">
        <f t="shared" si="99"/>
        <v>43090</v>
      </c>
      <c r="K1091" s="107"/>
      <c r="M1091" t="s">
        <v>1675</v>
      </c>
      <c r="N1091" t="s">
        <v>432</v>
      </c>
      <c r="O1091" t="s">
        <v>130</v>
      </c>
      <c r="P1091" t="s">
        <v>472</v>
      </c>
      <c r="Q1091" t="s">
        <v>1676</v>
      </c>
      <c r="R1091">
        <v>0</v>
      </c>
      <c r="S1091">
        <v>0</v>
      </c>
      <c r="T1091">
        <v>43090</v>
      </c>
      <c r="U1091">
        <v>0</v>
      </c>
      <c r="V1091">
        <v>43090</v>
      </c>
    </row>
    <row r="1092" spans="1:22" x14ac:dyDescent="0.2">
      <c r="A1092" s="99" t="s">
        <v>1159</v>
      </c>
      <c r="B1092" s="103" t="s">
        <v>438</v>
      </c>
      <c r="C1092" s="104" t="s">
        <v>130</v>
      </c>
      <c r="D1092" s="104" t="s">
        <v>2895</v>
      </c>
      <c r="E1092" s="104" t="s">
        <v>341</v>
      </c>
      <c r="F1092" s="105">
        <f>VLOOKUP(A1092,'Original vs Adjsuted Budget'!$B$2:$H$1100,7,FALSE)</f>
        <v>130980</v>
      </c>
      <c r="G1092" s="105">
        <f t="shared" si="100"/>
        <v>130980</v>
      </c>
      <c r="H1092" s="105">
        <f>VLOOKUP($A1092,'[14]2014 TB'!$A$1:$H$1482,5,FALSE)</f>
        <v>0</v>
      </c>
      <c r="I1092" s="105">
        <f>VLOOKUP($A1092,'[14]2014 TB'!$A$1:$H$1482,6,FALSE)</f>
        <v>0</v>
      </c>
      <c r="J1092" s="106">
        <f t="shared" si="99"/>
        <v>0</v>
      </c>
      <c r="K1092" s="107"/>
      <c r="M1092" t="s">
        <v>1159</v>
      </c>
      <c r="N1092" t="s">
        <v>438</v>
      </c>
      <c r="O1092" t="s">
        <v>130</v>
      </c>
      <c r="P1092" t="s">
        <v>2895</v>
      </c>
      <c r="Q1092" t="s">
        <v>341</v>
      </c>
      <c r="R1092">
        <v>130980</v>
      </c>
      <c r="S1092">
        <v>0</v>
      </c>
      <c r="T1092">
        <v>0</v>
      </c>
      <c r="U1092">
        <v>0</v>
      </c>
      <c r="V1092">
        <v>0</v>
      </c>
    </row>
    <row r="1093" spans="1:22" x14ac:dyDescent="0.2">
      <c r="A1093" s="99" t="s">
        <v>1166</v>
      </c>
      <c r="B1093" s="103" t="s">
        <v>440</v>
      </c>
      <c r="C1093" s="104" t="s">
        <v>130</v>
      </c>
      <c r="D1093" s="104" t="s">
        <v>2895</v>
      </c>
      <c r="E1093" s="104" t="s">
        <v>341</v>
      </c>
      <c r="F1093" s="105">
        <f>VLOOKUP(A1093,'Original vs Adjsuted Budget'!$B$2:$H$1100,7,FALSE)</f>
        <v>0</v>
      </c>
      <c r="G1093" s="105">
        <f t="shared" si="100"/>
        <v>190</v>
      </c>
      <c r="H1093" s="105">
        <f>VLOOKUP($A1093,'[14]2014 TB'!$A$1:$H$1482,5,FALSE)</f>
        <v>0</v>
      </c>
      <c r="I1093" s="105">
        <f>VLOOKUP($A1093,'[14]2014 TB'!$A$1:$H$1482,6,FALSE)</f>
        <v>0</v>
      </c>
      <c r="J1093" s="106">
        <f t="shared" si="99"/>
        <v>0</v>
      </c>
      <c r="K1093" s="107"/>
      <c r="M1093" t="s">
        <v>1166</v>
      </c>
      <c r="N1093" t="s">
        <v>440</v>
      </c>
      <c r="O1093" t="s">
        <v>130</v>
      </c>
      <c r="P1093" t="s">
        <v>2895</v>
      </c>
      <c r="Q1093" t="s">
        <v>341</v>
      </c>
      <c r="R1093">
        <v>190</v>
      </c>
      <c r="S1093">
        <v>0</v>
      </c>
      <c r="T1093">
        <v>0</v>
      </c>
      <c r="U1093">
        <v>0</v>
      </c>
      <c r="V1093">
        <v>0</v>
      </c>
    </row>
    <row r="1094" spans="1:22" x14ac:dyDescent="0.2">
      <c r="A1094" s="99" t="s">
        <v>1291</v>
      </c>
      <c r="B1094" s="103" t="s">
        <v>452</v>
      </c>
      <c r="C1094" s="104" t="s">
        <v>130</v>
      </c>
      <c r="D1094" s="104" t="s">
        <v>490</v>
      </c>
      <c r="E1094" s="104" t="s">
        <v>3023</v>
      </c>
      <c r="F1094" s="105">
        <f>VLOOKUP(A1094,'Original vs Adjsuted Budget'!$B$2:$H$1100,7,FALSE)</f>
        <v>10000</v>
      </c>
      <c r="G1094" s="105">
        <f t="shared" si="100"/>
        <v>10000</v>
      </c>
      <c r="H1094" s="105">
        <f>VLOOKUP($A1094,'[14]2014 TB'!$A$1:$H$1482,5,FALSE)</f>
        <v>0</v>
      </c>
      <c r="I1094" s="105">
        <f>VLOOKUP($A1094,'[14]2014 TB'!$A$1:$H$1482,6,FALSE)</f>
        <v>0</v>
      </c>
      <c r="J1094" s="106">
        <f t="shared" si="99"/>
        <v>0</v>
      </c>
      <c r="K1094" s="107"/>
      <c r="M1094" t="s">
        <v>1291</v>
      </c>
      <c r="N1094" t="s">
        <v>452</v>
      </c>
      <c r="O1094" t="s">
        <v>130</v>
      </c>
      <c r="P1094" t="s">
        <v>490</v>
      </c>
      <c r="Q1094" t="s">
        <v>3023</v>
      </c>
      <c r="R1094">
        <v>10000</v>
      </c>
      <c r="S1094">
        <v>0</v>
      </c>
      <c r="T1094">
        <v>0</v>
      </c>
      <c r="U1094">
        <v>0</v>
      </c>
      <c r="V1094">
        <v>0</v>
      </c>
    </row>
    <row r="1095" spans="1:22" x14ac:dyDescent="0.2">
      <c r="A1095" s="99" t="s">
        <v>1292</v>
      </c>
      <c r="B1095" s="103" t="s">
        <v>452</v>
      </c>
      <c r="C1095" s="104" t="s">
        <v>130</v>
      </c>
      <c r="D1095" s="104" t="s">
        <v>492</v>
      </c>
      <c r="E1095" s="104" t="s">
        <v>1714</v>
      </c>
      <c r="F1095" s="105">
        <f>VLOOKUP(A1095,'Original vs Adjsuted Budget'!$B$2:$H$1100,7,FALSE)</f>
        <v>85000</v>
      </c>
      <c r="G1095" s="105">
        <f t="shared" si="100"/>
        <v>86400</v>
      </c>
      <c r="H1095" s="105">
        <f>VLOOKUP($A1095,'[14]2014 TB'!$A$1:$H$1482,5,FALSE)</f>
        <v>0</v>
      </c>
      <c r="I1095" s="105">
        <f>VLOOKUP($A1095,'[14]2014 TB'!$A$1:$H$1482,6,FALSE)</f>
        <v>0</v>
      </c>
      <c r="J1095" s="106">
        <f t="shared" si="99"/>
        <v>0</v>
      </c>
      <c r="K1095" s="107"/>
      <c r="M1095" t="s">
        <v>1292</v>
      </c>
      <c r="N1095" t="s">
        <v>452</v>
      </c>
      <c r="O1095" t="s">
        <v>130</v>
      </c>
      <c r="P1095" t="s">
        <v>492</v>
      </c>
      <c r="Q1095" t="s">
        <v>1714</v>
      </c>
      <c r="R1095">
        <v>86400</v>
      </c>
      <c r="S1095">
        <v>0</v>
      </c>
      <c r="T1095">
        <v>0</v>
      </c>
      <c r="U1095">
        <v>0</v>
      </c>
      <c r="V1095">
        <v>0</v>
      </c>
    </row>
    <row r="1096" spans="1:22" x14ac:dyDescent="0.2">
      <c r="A1096" s="99" t="s">
        <v>2381</v>
      </c>
      <c r="B1096" s="103" t="s">
        <v>8</v>
      </c>
      <c r="C1096" s="104" t="s">
        <v>130</v>
      </c>
      <c r="D1096" s="104" t="s">
        <v>2895</v>
      </c>
      <c r="E1096" s="104" t="s">
        <v>341</v>
      </c>
      <c r="F1096" s="105">
        <f>VLOOKUP(A1096,'Original vs Adjsuted Budget'!$B$2:$H$1100,7,FALSE)</f>
        <v>0</v>
      </c>
      <c r="G1096" s="105">
        <f t="shared" si="100"/>
        <v>0</v>
      </c>
      <c r="H1096" s="105">
        <f>VLOOKUP($A1096,'[14]2014 TB'!$A$1:$H$1482,5,FALSE)</f>
        <v>0</v>
      </c>
      <c r="I1096" s="105">
        <f>VLOOKUP($A1096,'[14]2014 TB'!$A$1:$H$1482,6,FALSE)</f>
        <v>0</v>
      </c>
      <c r="J1096" s="106">
        <f t="shared" si="99"/>
        <v>0</v>
      </c>
      <c r="K1096" s="107"/>
      <c r="M1096" t="s">
        <v>2381</v>
      </c>
      <c r="N1096" t="s">
        <v>8</v>
      </c>
      <c r="O1096" t="s">
        <v>130</v>
      </c>
      <c r="P1096" t="s">
        <v>2895</v>
      </c>
      <c r="Q1096" t="s">
        <v>341</v>
      </c>
      <c r="R1096">
        <v>0</v>
      </c>
      <c r="S1096">
        <v>0</v>
      </c>
      <c r="T1096">
        <v>0</v>
      </c>
      <c r="U1096">
        <v>0</v>
      </c>
      <c r="V1096">
        <v>0</v>
      </c>
    </row>
    <row r="1097" spans="1:22" x14ac:dyDescent="0.2">
      <c r="A1097" s="99" t="s">
        <v>2443</v>
      </c>
      <c r="B1097" s="103" t="s">
        <v>459</v>
      </c>
      <c r="C1097" s="104" t="s">
        <v>130</v>
      </c>
      <c r="D1097" s="104" t="s">
        <v>2895</v>
      </c>
      <c r="E1097" s="104" t="s">
        <v>341</v>
      </c>
      <c r="F1097" s="105">
        <f>VLOOKUP(A1097,'Original vs Adjsuted Budget'!$B$2:$H$1100,7,FALSE)</f>
        <v>0</v>
      </c>
      <c r="G1097" s="105">
        <f t="shared" si="100"/>
        <v>0</v>
      </c>
      <c r="H1097" s="105">
        <f>VLOOKUP($A1097,'[14]2014 TB'!$A$1:$H$1482,5,FALSE)</f>
        <v>0</v>
      </c>
      <c r="I1097" s="105">
        <f>VLOOKUP($A1097,'[14]2014 TB'!$A$1:$H$1482,6,FALSE)</f>
        <v>0</v>
      </c>
      <c r="J1097" s="106">
        <f t="shared" si="99"/>
        <v>0</v>
      </c>
      <c r="K1097" s="107"/>
      <c r="M1097" t="s">
        <v>2443</v>
      </c>
      <c r="N1097" t="s">
        <v>459</v>
      </c>
      <c r="O1097" t="s">
        <v>130</v>
      </c>
      <c r="P1097" t="s">
        <v>2895</v>
      </c>
      <c r="Q1097" t="s">
        <v>341</v>
      </c>
      <c r="R1097">
        <v>0</v>
      </c>
      <c r="S1097">
        <v>0</v>
      </c>
      <c r="T1097">
        <v>0</v>
      </c>
      <c r="U1097">
        <v>0</v>
      </c>
      <c r="V1097">
        <v>0</v>
      </c>
    </row>
    <row r="1098" spans="1:22" x14ac:dyDescent="0.2">
      <c r="A1098" s="99" t="s">
        <v>2478</v>
      </c>
      <c r="B1098" s="103" t="s">
        <v>461</v>
      </c>
      <c r="C1098" s="104" t="s">
        <v>130</v>
      </c>
      <c r="D1098" s="104" t="s">
        <v>2895</v>
      </c>
      <c r="E1098" s="104" t="s">
        <v>341</v>
      </c>
      <c r="F1098" s="105">
        <f>VLOOKUP(A1098,'Original vs Adjsuted Budget'!$B$2:$H$1100,7,FALSE)</f>
        <v>0</v>
      </c>
      <c r="G1098" s="105">
        <f t="shared" si="100"/>
        <v>0</v>
      </c>
      <c r="H1098" s="105">
        <f>VLOOKUP($A1098,'[14]2014 TB'!$A$1:$H$1482,5,FALSE)</f>
        <v>0</v>
      </c>
      <c r="I1098" s="105">
        <f>VLOOKUP($A1098,'[14]2014 TB'!$A$1:$H$1482,6,FALSE)</f>
        <v>0</v>
      </c>
      <c r="J1098" s="106">
        <f t="shared" si="99"/>
        <v>0</v>
      </c>
      <c r="K1098" s="107"/>
      <c r="M1098" t="s">
        <v>2478</v>
      </c>
      <c r="N1098" t="s">
        <v>461</v>
      </c>
      <c r="O1098" t="s">
        <v>130</v>
      </c>
      <c r="P1098" t="s">
        <v>2895</v>
      </c>
      <c r="Q1098" t="s">
        <v>341</v>
      </c>
      <c r="R1098">
        <v>0</v>
      </c>
      <c r="S1098">
        <v>0</v>
      </c>
      <c r="T1098">
        <v>0</v>
      </c>
      <c r="U1098">
        <v>0</v>
      </c>
      <c r="V1098">
        <v>0</v>
      </c>
    </row>
    <row r="1099" spans="1:22" x14ac:dyDescent="0.2">
      <c r="A1099" s="99" t="s">
        <v>1483</v>
      </c>
      <c r="B1099" s="103" t="s">
        <v>461</v>
      </c>
      <c r="C1099" s="104" t="s">
        <v>130</v>
      </c>
      <c r="D1099" s="104" t="s">
        <v>494</v>
      </c>
      <c r="E1099" s="104" t="s">
        <v>1738</v>
      </c>
      <c r="F1099" s="105">
        <f>VLOOKUP(A1099,'Original vs Adjsuted Budget'!$B$2:$H$1100,7,FALSE)</f>
        <v>0</v>
      </c>
      <c r="G1099" s="105">
        <f t="shared" si="100"/>
        <v>460</v>
      </c>
      <c r="H1099" s="105">
        <f>VLOOKUP($A1099,'[14]2014 TB'!$A$1:$H$1482,5,FALSE)</f>
        <v>0</v>
      </c>
      <c r="I1099" s="105">
        <f>VLOOKUP($A1099,'[14]2014 TB'!$A$1:$H$1482,6,FALSE)</f>
        <v>0</v>
      </c>
      <c r="J1099" s="106">
        <f t="shared" si="99"/>
        <v>0</v>
      </c>
      <c r="K1099" s="107"/>
      <c r="M1099" t="s">
        <v>1483</v>
      </c>
      <c r="N1099" t="s">
        <v>461</v>
      </c>
      <c r="O1099" t="s">
        <v>130</v>
      </c>
      <c r="P1099" t="s">
        <v>494</v>
      </c>
      <c r="Q1099" t="s">
        <v>1738</v>
      </c>
      <c r="R1099">
        <v>460</v>
      </c>
      <c r="S1099">
        <v>0</v>
      </c>
      <c r="T1099">
        <v>0</v>
      </c>
      <c r="U1099">
        <v>0</v>
      </c>
      <c r="V1099">
        <v>0</v>
      </c>
    </row>
    <row r="1100" spans="1:22" x14ac:dyDescent="0.2">
      <c r="A1100" s="99" t="s">
        <v>1484</v>
      </c>
      <c r="B1100" s="103" t="s">
        <v>461</v>
      </c>
      <c r="C1100" s="104" t="s">
        <v>130</v>
      </c>
      <c r="D1100" s="104" t="s">
        <v>496</v>
      </c>
      <c r="E1100" s="104" t="s">
        <v>1739</v>
      </c>
      <c r="F1100" s="105">
        <f>VLOOKUP(A1100,'Original vs Adjsuted Budget'!$B$2:$H$1100,7,FALSE)</f>
        <v>0</v>
      </c>
      <c r="G1100" s="105">
        <f t="shared" si="100"/>
        <v>170</v>
      </c>
      <c r="H1100" s="105">
        <f>VLOOKUP($A1100,'[14]2014 TB'!$A$1:$H$1482,5,FALSE)</f>
        <v>0</v>
      </c>
      <c r="I1100" s="105">
        <f>VLOOKUP($A1100,'[14]2014 TB'!$A$1:$H$1482,6,FALSE)</f>
        <v>0</v>
      </c>
      <c r="J1100" s="106">
        <f t="shared" si="99"/>
        <v>0</v>
      </c>
      <c r="K1100" s="107"/>
      <c r="M1100" t="s">
        <v>1484</v>
      </c>
      <c r="N1100" t="s">
        <v>461</v>
      </c>
      <c r="O1100" t="s">
        <v>130</v>
      </c>
      <c r="P1100" t="s">
        <v>496</v>
      </c>
      <c r="Q1100" t="s">
        <v>1739</v>
      </c>
      <c r="R1100">
        <v>170</v>
      </c>
      <c r="S1100">
        <v>0</v>
      </c>
      <c r="T1100">
        <v>0</v>
      </c>
      <c r="U1100">
        <v>0</v>
      </c>
      <c r="V1100">
        <v>0</v>
      </c>
    </row>
    <row r="1101" spans="1:22" x14ac:dyDescent="0.2">
      <c r="A1101" s="99" t="s">
        <v>1485</v>
      </c>
      <c r="B1101" s="103" t="s">
        <v>461</v>
      </c>
      <c r="C1101" s="104" t="s">
        <v>130</v>
      </c>
      <c r="D1101" s="104" t="s">
        <v>498</v>
      </c>
      <c r="E1101" s="104" t="s">
        <v>1740</v>
      </c>
      <c r="F1101" s="105">
        <f>VLOOKUP(A1101,'Original vs Adjsuted Budget'!$B$2:$H$1100,7,FALSE)</f>
        <v>0</v>
      </c>
      <c r="G1101" s="105">
        <f t="shared" si="100"/>
        <v>140</v>
      </c>
      <c r="H1101" s="105">
        <f>VLOOKUP($A1101,'[14]2014 TB'!$A$1:$H$1482,5,FALSE)</f>
        <v>0</v>
      </c>
      <c r="I1101" s="105">
        <f>VLOOKUP($A1101,'[14]2014 TB'!$A$1:$H$1482,6,FALSE)</f>
        <v>0</v>
      </c>
      <c r="J1101" s="106">
        <f t="shared" si="99"/>
        <v>0</v>
      </c>
      <c r="K1101" s="107"/>
      <c r="M1101" t="s">
        <v>1485</v>
      </c>
      <c r="N1101" t="s">
        <v>461</v>
      </c>
      <c r="O1101" t="s">
        <v>130</v>
      </c>
      <c r="P1101" t="s">
        <v>498</v>
      </c>
      <c r="Q1101" t="s">
        <v>1740</v>
      </c>
      <c r="R1101">
        <v>140</v>
      </c>
      <c r="S1101">
        <v>0</v>
      </c>
      <c r="T1101">
        <v>0</v>
      </c>
      <c r="U1101">
        <v>0</v>
      </c>
      <c r="V1101">
        <v>0</v>
      </c>
    </row>
    <row r="1102" spans="1:22" x14ac:dyDescent="0.2">
      <c r="A1102" s="99" t="s">
        <v>1926</v>
      </c>
      <c r="B1102" s="103" t="s">
        <v>218</v>
      </c>
      <c r="C1102" s="104" t="s">
        <v>131</v>
      </c>
      <c r="D1102" s="104" t="s">
        <v>478</v>
      </c>
      <c r="E1102" s="104" t="s">
        <v>1927</v>
      </c>
      <c r="F1102" s="105">
        <f>VLOOKUP(A1102,'Original vs Adjsuted Budget'!$B$2:$H$1100,7,FALSE)</f>
        <v>0</v>
      </c>
      <c r="G1102" s="105">
        <f t="shared" si="100"/>
        <v>0</v>
      </c>
      <c r="H1102" s="105">
        <f>VLOOKUP($A1102,'[14]2014 TB'!$A$1:$H$1482,5,FALSE)</f>
        <v>0</v>
      </c>
      <c r="I1102" s="105">
        <f>VLOOKUP($A1102,'[14]2014 TB'!$A$1:$H$1482,6,FALSE)</f>
        <v>0</v>
      </c>
      <c r="J1102" s="106">
        <f t="shared" si="99"/>
        <v>0</v>
      </c>
      <c r="K1102" s="107"/>
      <c r="M1102" t="s">
        <v>1926</v>
      </c>
      <c r="N1102" t="s">
        <v>218</v>
      </c>
      <c r="O1102" t="s">
        <v>131</v>
      </c>
      <c r="P1102" t="s">
        <v>478</v>
      </c>
      <c r="Q1102" t="s">
        <v>1927</v>
      </c>
      <c r="R1102">
        <v>0</v>
      </c>
      <c r="S1102">
        <v>0</v>
      </c>
      <c r="T1102">
        <v>0</v>
      </c>
      <c r="U1102">
        <v>0</v>
      </c>
      <c r="V1102">
        <v>0</v>
      </c>
    </row>
    <row r="1103" spans="1:22" x14ac:dyDescent="0.2">
      <c r="A1103" s="99" t="s">
        <v>1028</v>
      </c>
      <c r="B1103" s="103" t="s">
        <v>430</v>
      </c>
      <c r="C1103" s="104" t="s">
        <v>131</v>
      </c>
      <c r="D1103" s="104" t="s">
        <v>486</v>
      </c>
      <c r="E1103" s="104" t="s">
        <v>1616</v>
      </c>
      <c r="F1103" s="105">
        <f>VLOOKUP(A1103,'Original vs Adjsuted Budget'!$B$2:$H$1100,7,FALSE)</f>
        <v>1160</v>
      </c>
      <c r="G1103" s="105">
        <f t="shared" si="100"/>
        <v>330750</v>
      </c>
      <c r="H1103" s="105">
        <f>VLOOKUP($A1103,'[14]2014 TB'!$A$1:$H$1482,5,FALSE)</f>
        <v>362.5</v>
      </c>
      <c r="I1103" s="105">
        <f>VLOOKUP($A1103,'[14]2014 TB'!$A$1:$H$1482,6,FALSE)</f>
        <v>0</v>
      </c>
      <c r="J1103" s="106">
        <f t="shared" si="99"/>
        <v>362.5</v>
      </c>
      <c r="K1103" s="107"/>
      <c r="M1103" t="s">
        <v>1028</v>
      </c>
      <c r="N1103" t="s">
        <v>430</v>
      </c>
      <c r="O1103" t="s">
        <v>131</v>
      </c>
      <c r="P1103" t="s">
        <v>486</v>
      </c>
      <c r="Q1103" t="s">
        <v>1616</v>
      </c>
      <c r="R1103">
        <v>330750</v>
      </c>
      <c r="S1103">
        <v>0</v>
      </c>
      <c r="T1103">
        <v>362.5</v>
      </c>
      <c r="U1103">
        <v>0</v>
      </c>
      <c r="V1103">
        <v>362.5</v>
      </c>
    </row>
    <row r="1104" spans="1:22" x14ac:dyDescent="0.2">
      <c r="A1104" s="99" t="s">
        <v>2119</v>
      </c>
      <c r="B1104" s="103" t="s">
        <v>434</v>
      </c>
      <c r="C1104" s="104" t="s">
        <v>131</v>
      </c>
      <c r="D1104" s="104" t="s">
        <v>2895</v>
      </c>
      <c r="E1104" s="104" t="s">
        <v>342</v>
      </c>
      <c r="F1104" s="105">
        <f>VLOOKUP(A1104,'Original vs Adjsuted Budget'!$B$2:$H$1100,7,FALSE)</f>
        <v>0</v>
      </c>
      <c r="G1104" s="105">
        <f t="shared" si="100"/>
        <v>0</v>
      </c>
      <c r="H1104" s="105">
        <f>VLOOKUP($A1104,'[14]2014 TB'!$A$1:$H$1482,5,FALSE)</f>
        <v>0</v>
      </c>
      <c r="I1104" s="105">
        <f>VLOOKUP($A1104,'[14]2014 TB'!$A$1:$H$1482,6,FALSE)</f>
        <v>0</v>
      </c>
      <c r="J1104" s="106">
        <f t="shared" si="99"/>
        <v>0</v>
      </c>
      <c r="K1104" s="107"/>
      <c r="M1104" t="s">
        <v>2119</v>
      </c>
      <c r="N1104" t="s">
        <v>434</v>
      </c>
      <c r="O1104" t="s">
        <v>131</v>
      </c>
      <c r="P1104" t="s">
        <v>2895</v>
      </c>
      <c r="Q1104" t="s">
        <v>342</v>
      </c>
      <c r="R1104">
        <v>0</v>
      </c>
      <c r="S1104">
        <v>0</v>
      </c>
      <c r="T1104">
        <v>0</v>
      </c>
      <c r="U1104">
        <v>0</v>
      </c>
      <c r="V1104">
        <v>0</v>
      </c>
    </row>
    <row r="1105" spans="1:22" x14ac:dyDescent="0.2">
      <c r="A1105" s="99" t="s">
        <v>2165</v>
      </c>
      <c r="B1105" s="103" t="s">
        <v>438</v>
      </c>
      <c r="C1105" s="104" t="s">
        <v>131</v>
      </c>
      <c r="D1105" s="104" t="s">
        <v>2895</v>
      </c>
      <c r="E1105" s="104" t="s">
        <v>342</v>
      </c>
      <c r="F1105" s="105">
        <f>VLOOKUP(A1105,'Original vs Adjsuted Budget'!$B$2:$H$1100,7,FALSE)</f>
        <v>0</v>
      </c>
      <c r="G1105" s="105">
        <f t="shared" si="100"/>
        <v>0</v>
      </c>
      <c r="H1105" s="105">
        <f>VLOOKUP($A1105,'[14]2014 TB'!$A$1:$H$1482,5,FALSE)</f>
        <v>0</v>
      </c>
      <c r="I1105" s="105">
        <f>VLOOKUP($A1105,'[14]2014 TB'!$A$1:$H$1482,6,FALSE)</f>
        <v>0</v>
      </c>
      <c r="J1105" s="106">
        <f t="shared" si="99"/>
        <v>0</v>
      </c>
      <c r="K1105" s="107"/>
      <c r="M1105" t="s">
        <v>2165</v>
      </c>
      <c r="N1105" t="s">
        <v>438</v>
      </c>
      <c r="O1105" t="s">
        <v>131</v>
      </c>
      <c r="P1105" t="s">
        <v>2895</v>
      </c>
      <c r="Q1105" t="s">
        <v>342</v>
      </c>
      <c r="R1105">
        <v>0</v>
      </c>
      <c r="S1105">
        <v>0</v>
      </c>
      <c r="T1105">
        <v>0</v>
      </c>
      <c r="U1105">
        <v>0</v>
      </c>
      <c r="V1105">
        <v>0</v>
      </c>
    </row>
    <row r="1106" spans="1:22" x14ac:dyDescent="0.2">
      <c r="A1106" s="99" t="s">
        <v>1245</v>
      </c>
      <c r="B1106" s="103" t="s">
        <v>446</v>
      </c>
      <c r="C1106" s="104" t="s">
        <v>131</v>
      </c>
      <c r="D1106" s="104" t="s">
        <v>2895</v>
      </c>
      <c r="E1106" s="104" t="s">
        <v>342</v>
      </c>
      <c r="F1106" s="105">
        <f>VLOOKUP(A1106,'Original vs Adjsuted Budget'!$B$2:$H$1100,7,FALSE)</f>
        <v>10000</v>
      </c>
      <c r="G1106" s="105">
        <f t="shared" si="100"/>
        <v>20000</v>
      </c>
      <c r="H1106" s="105">
        <f>VLOOKUP($A1106,'[14]2014 TB'!$A$1:$H$1482,5,FALSE)</f>
        <v>0</v>
      </c>
      <c r="I1106" s="105">
        <f>VLOOKUP($A1106,'[14]2014 TB'!$A$1:$H$1482,6,FALSE)</f>
        <v>0</v>
      </c>
      <c r="J1106" s="106">
        <f t="shared" si="99"/>
        <v>0</v>
      </c>
      <c r="K1106" s="107"/>
      <c r="M1106" t="s">
        <v>1245</v>
      </c>
      <c r="N1106" t="s">
        <v>446</v>
      </c>
      <c r="O1106" t="s">
        <v>131</v>
      </c>
      <c r="P1106" t="s">
        <v>2895</v>
      </c>
      <c r="Q1106" t="s">
        <v>342</v>
      </c>
      <c r="R1106">
        <v>20000</v>
      </c>
      <c r="S1106">
        <v>0</v>
      </c>
      <c r="T1106">
        <v>0</v>
      </c>
      <c r="U1106">
        <v>0</v>
      </c>
      <c r="V1106">
        <v>0</v>
      </c>
    </row>
    <row r="1107" spans="1:22" x14ac:dyDescent="0.2">
      <c r="A1107" s="99" t="s">
        <v>1253</v>
      </c>
      <c r="B1107" s="103" t="s">
        <v>448</v>
      </c>
      <c r="C1107" s="104" t="s">
        <v>131</v>
      </c>
      <c r="D1107" s="104" t="s">
        <v>2895</v>
      </c>
      <c r="E1107" s="104" t="s">
        <v>342</v>
      </c>
      <c r="F1107" s="105">
        <f>VLOOKUP(A1107,'Original vs Adjsuted Budget'!$B$2:$H$1100,7,FALSE)</f>
        <v>42170.87999999999</v>
      </c>
      <c r="G1107" s="105">
        <f t="shared" si="100"/>
        <v>0</v>
      </c>
      <c r="H1107" s="105">
        <f>VLOOKUP($A1107,'[14]2014 TB'!$A$1:$H$1482,5,FALSE)</f>
        <v>13178.4</v>
      </c>
      <c r="I1107" s="105">
        <f>VLOOKUP($A1107,'[14]2014 TB'!$A$1:$H$1482,6,FALSE)</f>
        <v>0</v>
      </c>
      <c r="J1107" s="106">
        <f t="shared" si="99"/>
        <v>13178.4</v>
      </c>
      <c r="K1107" s="107"/>
      <c r="M1107" t="s">
        <v>1253</v>
      </c>
      <c r="N1107" t="s">
        <v>448</v>
      </c>
      <c r="O1107" t="s">
        <v>131</v>
      </c>
      <c r="P1107" t="s">
        <v>2895</v>
      </c>
      <c r="Q1107" t="s">
        <v>342</v>
      </c>
      <c r="R1107">
        <v>0</v>
      </c>
      <c r="S1107">
        <v>0</v>
      </c>
      <c r="T1107">
        <v>13178.4</v>
      </c>
      <c r="U1107">
        <v>0</v>
      </c>
      <c r="V1107">
        <v>13178.4</v>
      </c>
    </row>
    <row r="1108" spans="1:22" x14ac:dyDescent="0.2">
      <c r="A1108" s="99" t="s">
        <v>1293</v>
      </c>
      <c r="B1108" s="103" t="s">
        <v>452</v>
      </c>
      <c r="C1108" s="104" t="s">
        <v>131</v>
      </c>
      <c r="D1108" s="104" t="s">
        <v>490</v>
      </c>
      <c r="E1108" s="104" t="s">
        <v>1715</v>
      </c>
      <c r="F1108" s="105">
        <f>VLOOKUP(A1108,'Original vs Adjsuted Budget'!$B$2:$H$1100,7,FALSE)</f>
        <v>27000</v>
      </c>
      <c r="G1108" s="105">
        <f t="shared" si="100"/>
        <v>27730</v>
      </c>
      <c r="H1108" s="105">
        <f>VLOOKUP($A1108,'[14]2014 TB'!$A$1:$H$1482,5,FALSE)</f>
        <v>0</v>
      </c>
      <c r="I1108" s="105">
        <f>VLOOKUP($A1108,'[14]2014 TB'!$A$1:$H$1482,6,FALSE)</f>
        <v>0</v>
      </c>
      <c r="J1108" s="106">
        <f t="shared" si="99"/>
        <v>0</v>
      </c>
      <c r="K1108" s="107"/>
      <c r="M1108" t="s">
        <v>1293</v>
      </c>
      <c r="N1108" t="s">
        <v>452</v>
      </c>
      <c r="O1108" t="s">
        <v>131</v>
      </c>
      <c r="P1108" t="s">
        <v>490</v>
      </c>
      <c r="Q1108" t="s">
        <v>1715</v>
      </c>
      <c r="R1108">
        <v>27730</v>
      </c>
      <c r="S1108">
        <v>0</v>
      </c>
      <c r="T1108">
        <v>0</v>
      </c>
      <c r="U1108">
        <v>0</v>
      </c>
      <c r="V1108">
        <v>0</v>
      </c>
    </row>
    <row r="1109" spans="1:22" x14ac:dyDescent="0.2">
      <c r="A1109" s="99" t="s">
        <v>2322</v>
      </c>
      <c r="B1109" s="103" t="s">
        <v>452</v>
      </c>
      <c r="C1109" s="104" t="s">
        <v>131</v>
      </c>
      <c r="D1109" s="104" t="s">
        <v>492</v>
      </c>
      <c r="E1109" s="104" t="s">
        <v>2323</v>
      </c>
      <c r="F1109" s="105">
        <f>VLOOKUP(A1109,'Original vs Adjsuted Budget'!$B$2:$H$1100,7,FALSE)</f>
        <v>0</v>
      </c>
      <c r="G1109" s="105">
        <f t="shared" si="100"/>
        <v>0</v>
      </c>
      <c r="H1109" s="105">
        <f>VLOOKUP($A1109,'[14]2014 TB'!$A$1:$H$1482,5,FALSE)</f>
        <v>0</v>
      </c>
      <c r="I1109" s="105">
        <f>VLOOKUP($A1109,'[14]2014 TB'!$A$1:$H$1482,6,FALSE)</f>
        <v>0</v>
      </c>
      <c r="J1109" s="106">
        <f t="shared" si="99"/>
        <v>0</v>
      </c>
      <c r="K1109" s="107"/>
      <c r="M1109" t="s">
        <v>2322</v>
      </c>
      <c r="N1109" t="s">
        <v>452</v>
      </c>
      <c r="O1109" t="s">
        <v>131</v>
      </c>
      <c r="P1109" t="s">
        <v>492</v>
      </c>
      <c r="Q1109" t="s">
        <v>2323</v>
      </c>
      <c r="R1109">
        <v>0</v>
      </c>
      <c r="S1109">
        <v>0</v>
      </c>
      <c r="T1109">
        <v>0</v>
      </c>
      <c r="U1109">
        <v>0</v>
      </c>
      <c r="V1109">
        <v>0</v>
      </c>
    </row>
    <row r="1110" spans="1:22" x14ac:dyDescent="0.2">
      <c r="A1110" s="99" t="s">
        <v>2352</v>
      </c>
      <c r="B1110" s="103" t="s">
        <v>454</v>
      </c>
      <c r="C1110" s="104" t="s">
        <v>131</v>
      </c>
      <c r="D1110" s="104" t="s">
        <v>2895</v>
      </c>
      <c r="E1110" s="104" t="s">
        <v>342</v>
      </c>
      <c r="F1110" s="105">
        <f>VLOOKUP(A1110,'Original vs Adjsuted Budget'!$B$2:$H$1100,7,FALSE)</f>
        <v>0</v>
      </c>
      <c r="G1110" s="105">
        <f t="shared" si="100"/>
        <v>0</v>
      </c>
      <c r="H1110" s="105">
        <f>VLOOKUP($A1110,'[14]2014 TB'!$A$1:$H$1482,5,FALSE)</f>
        <v>0</v>
      </c>
      <c r="I1110" s="105">
        <f>VLOOKUP($A1110,'[14]2014 TB'!$A$1:$H$1482,6,FALSE)</f>
        <v>0</v>
      </c>
      <c r="J1110" s="106">
        <f t="shared" si="99"/>
        <v>0</v>
      </c>
      <c r="K1110" s="107"/>
      <c r="M1110" t="s">
        <v>2352</v>
      </c>
      <c r="N1110" t="s">
        <v>454</v>
      </c>
      <c r="O1110" t="s">
        <v>131</v>
      </c>
      <c r="P1110" t="s">
        <v>2895</v>
      </c>
      <c r="Q1110" t="s">
        <v>342</v>
      </c>
      <c r="R1110">
        <v>0</v>
      </c>
      <c r="S1110">
        <v>0</v>
      </c>
      <c r="T1110">
        <v>0</v>
      </c>
      <c r="U1110">
        <v>0</v>
      </c>
      <c r="V1110">
        <v>0</v>
      </c>
    </row>
    <row r="1111" spans="1:22" x14ac:dyDescent="0.2">
      <c r="A1111" s="99" t="s">
        <v>2382</v>
      </c>
      <c r="B1111" s="103" t="s">
        <v>8</v>
      </c>
      <c r="C1111" s="104" t="s">
        <v>131</v>
      </c>
      <c r="D1111" s="104" t="s">
        <v>2895</v>
      </c>
      <c r="E1111" s="104" t="s">
        <v>342</v>
      </c>
      <c r="F1111" s="105">
        <f>VLOOKUP(A1111,'Original vs Adjsuted Budget'!$B$2:$H$1100,7,FALSE)</f>
        <v>0</v>
      </c>
      <c r="G1111" s="105">
        <f t="shared" si="100"/>
        <v>0</v>
      </c>
      <c r="H1111" s="105">
        <f>VLOOKUP($A1111,'[14]2014 TB'!$A$1:$H$1482,5,FALSE)</f>
        <v>0</v>
      </c>
      <c r="I1111" s="105">
        <f>VLOOKUP($A1111,'[14]2014 TB'!$A$1:$H$1482,6,FALSE)</f>
        <v>0</v>
      </c>
      <c r="J1111" s="106">
        <f t="shared" si="99"/>
        <v>0</v>
      </c>
      <c r="K1111" s="107"/>
      <c r="M1111" t="s">
        <v>2382</v>
      </c>
      <c r="N1111" t="s">
        <v>8</v>
      </c>
      <c r="O1111" t="s">
        <v>131</v>
      </c>
      <c r="P1111" t="s">
        <v>2895</v>
      </c>
      <c r="Q1111" t="s">
        <v>342</v>
      </c>
      <c r="R1111">
        <v>0</v>
      </c>
      <c r="S1111">
        <v>0</v>
      </c>
      <c r="T1111">
        <v>0</v>
      </c>
      <c r="U1111">
        <v>0</v>
      </c>
      <c r="V1111">
        <v>0</v>
      </c>
    </row>
    <row r="1112" spans="1:22" x14ac:dyDescent="0.2">
      <c r="A1112" s="99" t="s">
        <v>1337</v>
      </c>
      <c r="B1112" s="103" t="s">
        <v>8</v>
      </c>
      <c r="C1112" s="104" t="s">
        <v>131</v>
      </c>
      <c r="D1112" s="104" t="s">
        <v>494</v>
      </c>
      <c r="E1112" s="104" t="s">
        <v>1723</v>
      </c>
      <c r="F1112" s="105">
        <f>VLOOKUP(A1112,'Original vs Adjsuted Budget'!$B$2:$H$1100,7,FALSE)</f>
        <v>0</v>
      </c>
      <c r="G1112" s="105">
        <f t="shared" si="100"/>
        <v>1280</v>
      </c>
      <c r="H1112" s="105">
        <f>VLOOKUP($A1112,'[14]2014 TB'!$A$1:$H$1482,5,FALSE)</f>
        <v>0</v>
      </c>
      <c r="I1112" s="105">
        <f>VLOOKUP($A1112,'[14]2014 TB'!$A$1:$H$1482,6,FALSE)</f>
        <v>0</v>
      </c>
      <c r="J1112" s="106">
        <f t="shared" si="99"/>
        <v>0</v>
      </c>
      <c r="K1112" s="107"/>
      <c r="M1112" t="s">
        <v>1337</v>
      </c>
      <c r="N1112" t="s">
        <v>8</v>
      </c>
      <c r="O1112" t="s">
        <v>131</v>
      </c>
      <c r="P1112" t="s">
        <v>494</v>
      </c>
      <c r="Q1112" t="s">
        <v>1723</v>
      </c>
      <c r="R1112">
        <v>1280</v>
      </c>
      <c r="S1112">
        <v>0</v>
      </c>
      <c r="T1112">
        <v>0</v>
      </c>
      <c r="U1112">
        <v>0</v>
      </c>
      <c r="V1112">
        <v>0</v>
      </c>
    </row>
    <row r="1113" spans="1:22" x14ac:dyDescent="0.2">
      <c r="A1113" s="99" t="s">
        <v>1338</v>
      </c>
      <c r="B1113" s="103" t="s">
        <v>8</v>
      </c>
      <c r="C1113" s="104" t="s">
        <v>131</v>
      </c>
      <c r="D1113" s="104" t="s">
        <v>496</v>
      </c>
      <c r="E1113" s="104" t="s">
        <v>1724</v>
      </c>
      <c r="F1113" s="105">
        <f>VLOOKUP(A1113,'Original vs Adjsuted Budget'!$B$2:$H$1100,7,FALSE)</f>
        <v>0</v>
      </c>
      <c r="G1113" s="105">
        <f t="shared" si="100"/>
        <v>470</v>
      </c>
      <c r="H1113" s="105">
        <f>VLOOKUP($A1113,'[14]2014 TB'!$A$1:$H$1482,5,FALSE)</f>
        <v>0</v>
      </c>
      <c r="I1113" s="105">
        <f>VLOOKUP($A1113,'[14]2014 TB'!$A$1:$H$1482,6,FALSE)</f>
        <v>0</v>
      </c>
      <c r="J1113" s="106">
        <f t="shared" si="99"/>
        <v>0</v>
      </c>
      <c r="K1113" s="107"/>
      <c r="M1113" t="s">
        <v>1338</v>
      </c>
      <c r="N1113" t="s">
        <v>8</v>
      </c>
      <c r="O1113" t="s">
        <v>131</v>
      </c>
      <c r="P1113" t="s">
        <v>496</v>
      </c>
      <c r="Q1113" t="s">
        <v>1724</v>
      </c>
      <c r="R1113">
        <v>470</v>
      </c>
      <c r="S1113">
        <v>0</v>
      </c>
      <c r="T1113">
        <v>0</v>
      </c>
      <c r="U1113">
        <v>0</v>
      </c>
      <c r="V1113">
        <v>0</v>
      </c>
    </row>
    <row r="1114" spans="1:22" x14ac:dyDescent="0.2">
      <c r="A1114" s="99" t="s">
        <v>1339</v>
      </c>
      <c r="B1114" s="103" t="s">
        <v>8</v>
      </c>
      <c r="C1114" s="104" t="s">
        <v>131</v>
      </c>
      <c r="D1114" s="104" t="s">
        <v>498</v>
      </c>
      <c r="E1114" s="104" t="s">
        <v>1725</v>
      </c>
      <c r="F1114" s="105">
        <f>VLOOKUP(A1114,'Original vs Adjsuted Budget'!$B$2:$H$1100,7,FALSE)</f>
        <v>0</v>
      </c>
      <c r="G1114" s="105">
        <f t="shared" si="100"/>
        <v>390</v>
      </c>
      <c r="H1114" s="105">
        <f>VLOOKUP($A1114,'[14]2014 TB'!$A$1:$H$1482,5,FALSE)</f>
        <v>0</v>
      </c>
      <c r="I1114" s="105">
        <f>VLOOKUP($A1114,'[14]2014 TB'!$A$1:$H$1482,6,FALSE)</f>
        <v>0</v>
      </c>
      <c r="J1114" s="106">
        <f t="shared" si="99"/>
        <v>0</v>
      </c>
      <c r="K1114" s="107"/>
      <c r="M1114" t="s">
        <v>1339</v>
      </c>
      <c r="N1114" t="s">
        <v>8</v>
      </c>
      <c r="O1114" t="s">
        <v>131</v>
      </c>
      <c r="P1114" t="s">
        <v>498</v>
      </c>
      <c r="Q1114" t="s">
        <v>1725</v>
      </c>
      <c r="R1114">
        <v>390</v>
      </c>
      <c r="S1114">
        <v>0</v>
      </c>
      <c r="T1114">
        <v>0</v>
      </c>
      <c r="U1114">
        <v>0</v>
      </c>
      <c r="V1114">
        <v>0</v>
      </c>
    </row>
    <row r="1115" spans="1:22" x14ac:dyDescent="0.2">
      <c r="A1115" s="99" t="s">
        <v>1382</v>
      </c>
      <c r="B1115" s="103" t="s">
        <v>18</v>
      </c>
      <c r="C1115" s="104" t="s">
        <v>131</v>
      </c>
      <c r="D1115" s="104" t="s">
        <v>2895</v>
      </c>
      <c r="E1115" s="104" t="s">
        <v>342</v>
      </c>
      <c r="F1115" s="105">
        <f>VLOOKUP(A1115,'Original vs Adjsuted Budget'!$B$2:$H$1100,7,FALSE)</f>
        <v>624</v>
      </c>
      <c r="G1115" s="105">
        <f t="shared" si="100"/>
        <v>0</v>
      </c>
      <c r="H1115" s="105">
        <f>VLOOKUP($A1115,'[14]2014 TB'!$A$1:$H$1482,5,FALSE)</f>
        <v>195</v>
      </c>
      <c r="I1115" s="105">
        <f>VLOOKUP($A1115,'[14]2014 TB'!$A$1:$H$1482,6,FALSE)</f>
        <v>0</v>
      </c>
      <c r="J1115" s="106">
        <f t="shared" si="99"/>
        <v>195</v>
      </c>
      <c r="K1115" s="107"/>
      <c r="M1115" t="s">
        <v>1382</v>
      </c>
      <c r="N1115" t="s">
        <v>18</v>
      </c>
      <c r="O1115" t="s">
        <v>131</v>
      </c>
      <c r="P1115" t="s">
        <v>2895</v>
      </c>
      <c r="Q1115" t="s">
        <v>342</v>
      </c>
      <c r="R1115">
        <v>0</v>
      </c>
      <c r="S1115">
        <v>0</v>
      </c>
      <c r="T1115">
        <v>195</v>
      </c>
      <c r="U1115">
        <v>0</v>
      </c>
      <c r="V1115">
        <v>195</v>
      </c>
    </row>
    <row r="1116" spans="1:22" x14ac:dyDescent="0.2">
      <c r="A1116" s="99" t="s">
        <v>2444</v>
      </c>
      <c r="B1116" s="103" t="s">
        <v>459</v>
      </c>
      <c r="C1116" s="104" t="s">
        <v>131</v>
      </c>
      <c r="D1116" s="104" t="s">
        <v>2895</v>
      </c>
      <c r="E1116" s="104" t="s">
        <v>342</v>
      </c>
      <c r="F1116" s="105">
        <f>VLOOKUP(A1116,'Original vs Adjsuted Budget'!$B$2:$H$1100,7,FALSE)</f>
        <v>0</v>
      </c>
      <c r="G1116" s="105">
        <f t="shared" si="100"/>
        <v>0</v>
      </c>
      <c r="H1116" s="105">
        <f>VLOOKUP($A1116,'[14]2014 TB'!$A$1:$H$1482,5,FALSE)</f>
        <v>0</v>
      </c>
      <c r="I1116" s="105">
        <f>VLOOKUP($A1116,'[14]2014 TB'!$A$1:$H$1482,6,FALSE)</f>
        <v>0</v>
      </c>
      <c r="J1116" s="106">
        <f t="shared" si="99"/>
        <v>0</v>
      </c>
      <c r="K1116" s="107"/>
      <c r="M1116" t="s">
        <v>2444</v>
      </c>
      <c r="N1116" t="s">
        <v>459</v>
      </c>
      <c r="O1116" t="s">
        <v>131</v>
      </c>
      <c r="P1116" t="s">
        <v>2895</v>
      </c>
      <c r="Q1116" t="s">
        <v>342</v>
      </c>
      <c r="R1116">
        <v>0</v>
      </c>
      <c r="S1116">
        <v>0</v>
      </c>
      <c r="T1116">
        <v>0</v>
      </c>
      <c r="U1116">
        <v>0</v>
      </c>
      <c r="V1116">
        <v>0</v>
      </c>
    </row>
    <row r="1117" spans="1:22" x14ac:dyDescent="0.2">
      <c r="A1117" s="99" t="s">
        <v>1429</v>
      </c>
      <c r="B1117" s="103" t="s">
        <v>459</v>
      </c>
      <c r="C1117" s="104" t="s">
        <v>131</v>
      </c>
      <c r="D1117" s="104" t="s">
        <v>494</v>
      </c>
      <c r="E1117" s="104" t="s">
        <v>1723</v>
      </c>
      <c r="F1117" s="105">
        <f>VLOOKUP(A1117,'Original vs Adjsuted Budget'!$B$2:$H$1100,7,FALSE)</f>
        <v>0</v>
      </c>
      <c r="G1117" s="105">
        <f t="shared" si="100"/>
        <v>36950</v>
      </c>
      <c r="H1117" s="105">
        <f>VLOOKUP($A1117,'[14]2014 TB'!$A$1:$H$1482,5,FALSE)</f>
        <v>3354.74</v>
      </c>
      <c r="I1117" s="105">
        <f>VLOOKUP($A1117,'[14]2014 TB'!$A$1:$H$1482,6,FALSE)</f>
        <v>0</v>
      </c>
      <c r="J1117" s="106">
        <f t="shared" si="99"/>
        <v>3354.74</v>
      </c>
      <c r="K1117" s="107"/>
      <c r="M1117" t="s">
        <v>1429</v>
      </c>
      <c r="N1117" t="s">
        <v>459</v>
      </c>
      <c r="O1117" t="s">
        <v>131</v>
      </c>
      <c r="P1117" t="s">
        <v>494</v>
      </c>
      <c r="Q1117" t="s">
        <v>1723</v>
      </c>
      <c r="R1117">
        <v>36950</v>
      </c>
      <c r="S1117">
        <v>0</v>
      </c>
      <c r="T1117">
        <v>0</v>
      </c>
      <c r="U1117">
        <v>0</v>
      </c>
      <c r="V1117">
        <v>0</v>
      </c>
    </row>
    <row r="1118" spans="1:22" x14ac:dyDescent="0.2">
      <c r="A1118" s="99" t="s">
        <v>1430</v>
      </c>
      <c r="B1118" s="103" t="s">
        <v>459</v>
      </c>
      <c r="C1118" s="104" t="s">
        <v>131</v>
      </c>
      <c r="D1118" s="104" t="s">
        <v>496</v>
      </c>
      <c r="E1118" s="104" t="s">
        <v>1724</v>
      </c>
      <c r="F1118" s="105">
        <f>VLOOKUP(A1118,'Original vs Adjsuted Budget'!$B$2:$H$1100,7,FALSE)</f>
        <v>0</v>
      </c>
      <c r="G1118" s="105">
        <f t="shared" si="100"/>
        <v>13550</v>
      </c>
      <c r="H1118" s="105">
        <f>VLOOKUP($A1118,'[14]2014 TB'!$A$1:$H$1482,5,FALSE)</f>
        <v>0</v>
      </c>
      <c r="I1118" s="105">
        <f>VLOOKUP($A1118,'[14]2014 TB'!$A$1:$H$1482,6,FALSE)</f>
        <v>0</v>
      </c>
      <c r="J1118" s="106">
        <f t="shared" si="99"/>
        <v>0</v>
      </c>
      <c r="K1118" s="107"/>
      <c r="M1118" t="s">
        <v>1430</v>
      </c>
      <c r="N1118" t="s">
        <v>459</v>
      </c>
      <c r="O1118" t="s">
        <v>131</v>
      </c>
      <c r="P1118" t="s">
        <v>496</v>
      </c>
      <c r="Q1118" t="s">
        <v>1724</v>
      </c>
      <c r="R1118">
        <v>13550</v>
      </c>
      <c r="S1118">
        <v>0</v>
      </c>
      <c r="T1118">
        <v>0</v>
      </c>
      <c r="U1118">
        <v>0</v>
      </c>
      <c r="V1118">
        <v>0</v>
      </c>
    </row>
    <row r="1119" spans="1:22" x14ac:dyDescent="0.2">
      <c r="A1119" s="99" t="s">
        <v>1431</v>
      </c>
      <c r="B1119" s="103" t="s">
        <v>459</v>
      </c>
      <c r="C1119" s="104" t="s">
        <v>131</v>
      </c>
      <c r="D1119" s="104" t="s">
        <v>498</v>
      </c>
      <c r="E1119" s="104" t="s">
        <v>1725</v>
      </c>
      <c r="F1119" s="105">
        <f>VLOOKUP(A1119,'Original vs Adjsuted Budget'!$B$2:$H$1100,7,FALSE)</f>
        <v>0</v>
      </c>
      <c r="G1119" s="105">
        <f t="shared" si="100"/>
        <v>11090</v>
      </c>
      <c r="H1119" s="105">
        <f>VLOOKUP($A1119,'[14]2014 TB'!$A$1:$H$1482,5,FALSE)</f>
        <v>0</v>
      </c>
      <c r="I1119" s="105">
        <f>VLOOKUP($A1119,'[14]2014 TB'!$A$1:$H$1482,6,FALSE)</f>
        <v>0</v>
      </c>
      <c r="J1119" s="106">
        <f t="shared" si="99"/>
        <v>0</v>
      </c>
      <c r="K1119" s="107"/>
      <c r="M1119" t="s">
        <v>1431</v>
      </c>
      <c r="N1119" t="s">
        <v>459</v>
      </c>
      <c r="O1119" t="s">
        <v>131</v>
      </c>
      <c r="P1119" t="s">
        <v>498</v>
      </c>
      <c r="Q1119" t="s">
        <v>1725</v>
      </c>
      <c r="R1119">
        <v>11090</v>
      </c>
      <c r="S1119">
        <v>0</v>
      </c>
      <c r="T1119">
        <v>0</v>
      </c>
      <c r="U1119">
        <v>0</v>
      </c>
      <c r="V1119">
        <v>0</v>
      </c>
    </row>
    <row r="1120" spans="1:22" x14ac:dyDescent="0.2">
      <c r="A1120" s="99" t="s">
        <v>2479</v>
      </c>
      <c r="B1120" s="103" t="s">
        <v>461</v>
      </c>
      <c r="C1120" s="104" t="s">
        <v>131</v>
      </c>
      <c r="D1120" s="104" t="s">
        <v>2895</v>
      </c>
      <c r="E1120" s="104" t="s">
        <v>342</v>
      </c>
      <c r="F1120" s="105">
        <f>VLOOKUP(A1120,'Original vs Adjsuted Budget'!$B$2:$H$1100,7,FALSE)</f>
        <v>0</v>
      </c>
      <c r="G1120" s="105">
        <f t="shared" si="100"/>
        <v>0</v>
      </c>
      <c r="H1120" s="105">
        <f>VLOOKUP($A1120,'[14]2014 TB'!$A$1:$H$1482,5,FALSE)</f>
        <v>0</v>
      </c>
      <c r="I1120" s="105">
        <f>VLOOKUP($A1120,'[14]2014 TB'!$A$1:$H$1482,6,FALSE)</f>
        <v>0</v>
      </c>
      <c r="J1120" s="106">
        <f t="shared" si="99"/>
        <v>0</v>
      </c>
      <c r="K1120" s="107"/>
      <c r="M1120" t="s">
        <v>2479</v>
      </c>
      <c r="N1120" t="s">
        <v>461</v>
      </c>
      <c r="O1120" t="s">
        <v>131</v>
      </c>
      <c r="P1120" t="s">
        <v>2895</v>
      </c>
      <c r="Q1120" t="s">
        <v>342</v>
      </c>
      <c r="R1120">
        <v>0</v>
      </c>
      <c r="S1120">
        <v>0</v>
      </c>
      <c r="T1120">
        <v>0</v>
      </c>
      <c r="U1120">
        <v>0</v>
      </c>
      <c r="V1120">
        <v>0</v>
      </c>
    </row>
    <row r="1121" spans="1:22" x14ac:dyDescent="0.2">
      <c r="A1121" s="99" t="s">
        <v>883</v>
      </c>
      <c r="B1121" s="103" t="s">
        <v>4</v>
      </c>
      <c r="C1121" s="104" t="s">
        <v>132</v>
      </c>
      <c r="D1121" s="104" t="s">
        <v>2895</v>
      </c>
      <c r="E1121" s="104" t="s">
        <v>1573</v>
      </c>
      <c r="F1121" s="105">
        <f>VLOOKUP(A1121,'Original vs Adjsuted Budget'!$B$2:$H$1100,7,FALSE)</f>
        <v>0</v>
      </c>
      <c r="G1121" s="105">
        <f t="shared" si="100"/>
        <v>5600</v>
      </c>
      <c r="H1121" s="105">
        <f>VLOOKUP($A1121,'[14]2014 TB'!$A$1:$H$1482,5,FALSE)</f>
        <v>0</v>
      </c>
      <c r="I1121" s="105">
        <f>VLOOKUP($A1121,'[14]2014 TB'!$A$1:$H$1482,6,FALSE)</f>
        <v>0</v>
      </c>
      <c r="J1121" s="106">
        <f t="shared" si="99"/>
        <v>0</v>
      </c>
      <c r="K1121" s="107"/>
      <c r="M1121" t="s">
        <v>883</v>
      </c>
      <c r="N1121" t="s">
        <v>4</v>
      </c>
      <c r="O1121" t="s">
        <v>132</v>
      </c>
      <c r="P1121" t="s">
        <v>2895</v>
      </c>
      <c r="Q1121" t="s">
        <v>1573</v>
      </c>
      <c r="R1121">
        <v>5600</v>
      </c>
      <c r="S1121">
        <v>0</v>
      </c>
      <c r="T1121">
        <v>0</v>
      </c>
      <c r="U1121">
        <v>0</v>
      </c>
      <c r="V1121">
        <v>0</v>
      </c>
    </row>
    <row r="1122" spans="1:22" x14ac:dyDescent="0.2">
      <c r="A1122" s="99" t="s">
        <v>956</v>
      </c>
      <c r="B1122" s="103" t="s">
        <v>218</v>
      </c>
      <c r="C1122" s="104" t="s">
        <v>132</v>
      </c>
      <c r="D1122" s="104" t="s">
        <v>476</v>
      </c>
      <c r="E1122" s="104" t="s">
        <v>1573</v>
      </c>
      <c r="F1122" s="105">
        <f>VLOOKUP(A1122,'Original vs Adjsuted Budget'!$B$2:$H$1100,7,FALSE)</f>
        <v>0</v>
      </c>
      <c r="G1122" s="105">
        <f t="shared" si="100"/>
        <v>20340</v>
      </c>
      <c r="H1122" s="105">
        <f>VLOOKUP($A1122,'[14]2014 TB'!$A$1:$H$1482,5,FALSE)</f>
        <v>0</v>
      </c>
      <c r="I1122" s="105">
        <f>VLOOKUP($A1122,'[14]2014 TB'!$A$1:$H$1482,6,FALSE)</f>
        <v>0</v>
      </c>
      <c r="J1122" s="106">
        <f t="shared" si="99"/>
        <v>0</v>
      </c>
      <c r="K1122" s="107"/>
      <c r="M1122" t="s">
        <v>956</v>
      </c>
      <c r="N1122" t="s">
        <v>218</v>
      </c>
      <c r="O1122" t="s">
        <v>132</v>
      </c>
      <c r="P1122" t="s">
        <v>476</v>
      </c>
      <c r="Q1122" t="s">
        <v>1573</v>
      </c>
      <c r="R1122">
        <v>20340</v>
      </c>
      <c r="S1122">
        <v>0</v>
      </c>
      <c r="T1122">
        <v>0</v>
      </c>
      <c r="U1122">
        <v>0</v>
      </c>
      <c r="V1122">
        <v>0</v>
      </c>
    </row>
    <row r="1123" spans="1:22" x14ac:dyDescent="0.2">
      <c r="A1123" s="99" t="s">
        <v>1928</v>
      </c>
      <c r="B1123" s="103" t="s">
        <v>218</v>
      </c>
      <c r="C1123" s="104" t="s">
        <v>132</v>
      </c>
      <c r="D1123" s="104" t="s">
        <v>478</v>
      </c>
      <c r="E1123" s="104" t="s">
        <v>1573</v>
      </c>
      <c r="F1123" s="105">
        <f>VLOOKUP(A1123,'Original vs Adjsuted Budget'!$B$2:$H$1100,7,FALSE)</f>
        <v>0</v>
      </c>
      <c r="G1123" s="105">
        <f t="shared" si="100"/>
        <v>0</v>
      </c>
      <c r="H1123" s="105">
        <f>VLOOKUP($A1123,'[14]2014 TB'!$A$1:$H$1482,5,FALSE)</f>
        <v>0</v>
      </c>
      <c r="I1123" s="105">
        <f>VLOOKUP($A1123,'[14]2014 TB'!$A$1:$H$1482,6,FALSE)</f>
        <v>0</v>
      </c>
      <c r="J1123" s="106">
        <f t="shared" si="99"/>
        <v>0</v>
      </c>
      <c r="K1123" s="107"/>
      <c r="M1123" t="s">
        <v>1928</v>
      </c>
      <c r="N1123" t="s">
        <v>218</v>
      </c>
      <c r="O1123" t="s">
        <v>132</v>
      </c>
      <c r="P1123" t="s">
        <v>478</v>
      </c>
      <c r="Q1123" t="s">
        <v>1573</v>
      </c>
      <c r="R1123">
        <v>0</v>
      </c>
      <c r="S1123">
        <v>0</v>
      </c>
      <c r="T1123">
        <v>0</v>
      </c>
      <c r="U1123">
        <v>0</v>
      </c>
      <c r="V1123">
        <v>0</v>
      </c>
    </row>
    <row r="1124" spans="1:22" x14ac:dyDescent="0.2">
      <c r="A1124" s="99" t="s">
        <v>999</v>
      </c>
      <c r="B1124" s="103" t="s">
        <v>426</v>
      </c>
      <c r="C1124" s="104" t="s">
        <v>132</v>
      </c>
      <c r="D1124" s="104" t="s">
        <v>2895</v>
      </c>
      <c r="E1124" s="104" t="s">
        <v>1573</v>
      </c>
      <c r="F1124" s="105">
        <f>VLOOKUP(A1124,'Original vs Adjsuted Budget'!$B$2:$H$1100,7,FALSE)</f>
        <v>255.99999999999997</v>
      </c>
      <c r="G1124" s="105">
        <f t="shared" si="100"/>
        <v>0</v>
      </c>
      <c r="H1124" s="105">
        <f>VLOOKUP($A1124,'[14]2014 TB'!$A$1:$H$1482,5,FALSE)</f>
        <v>80</v>
      </c>
      <c r="I1124" s="105">
        <f>VLOOKUP($A1124,'[14]2014 TB'!$A$1:$H$1482,6,FALSE)</f>
        <v>0</v>
      </c>
      <c r="J1124" s="106">
        <f t="shared" si="99"/>
        <v>80</v>
      </c>
      <c r="K1124" s="107"/>
      <c r="M1124" t="s">
        <v>999</v>
      </c>
      <c r="N1124" t="s">
        <v>426</v>
      </c>
      <c r="O1124" t="s">
        <v>132</v>
      </c>
      <c r="P1124" t="s">
        <v>2895</v>
      </c>
      <c r="Q1124" t="s">
        <v>1573</v>
      </c>
      <c r="R1124">
        <v>0</v>
      </c>
      <c r="S1124">
        <v>0</v>
      </c>
      <c r="T1124">
        <v>80</v>
      </c>
      <c r="U1124">
        <v>0</v>
      </c>
      <c r="V1124">
        <v>80</v>
      </c>
    </row>
    <row r="1125" spans="1:22" x14ac:dyDescent="0.2">
      <c r="A1125" s="99" t="s">
        <v>1021</v>
      </c>
      <c r="B1125" s="103" t="s">
        <v>428</v>
      </c>
      <c r="C1125" s="104" t="s">
        <v>132</v>
      </c>
      <c r="D1125" s="104" t="s">
        <v>2895</v>
      </c>
      <c r="E1125" s="104" t="s">
        <v>1573</v>
      </c>
      <c r="F1125" s="105">
        <f>VLOOKUP(A1125,'Original vs Adjsuted Budget'!$B$2:$H$1100,7,FALSE)</f>
        <v>1264.864</v>
      </c>
      <c r="G1125" s="105">
        <f t="shared" si="100"/>
        <v>4600</v>
      </c>
      <c r="H1125" s="105">
        <f>VLOOKUP($A1125,'[14]2014 TB'!$A$1:$H$1482,5,FALSE)</f>
        <v>395.27</v>
      </c>
      <c r="I1125" s="105">
        <f>VLOOKUP($A1125,'[14]2014 TB'!$A$1:$H$1482,6,FALSE)</f>
        <v>0</v>
      </c>
      <c r="J1125" s="106">
        <f t="shared" si="99"/>
        <v>395.27</v>
      </c>
      <c r="K1125" s="107"/>
      <c r="M1125" t="s">
        <v>1021</v>
      </c>
      <c r="N1125" t="s">
        <v>428</v>
      </c>
      <c r="O1125" t="s">
        <v>132</v>
      </c>
      <c r="P1125" t="s">
        <v>2895</v>
      </c>
      <c r="Q1125" t="s">
        <v>1573</v>
      </c>
      <c r="R1125">
        <v>4600</v>
      </c>
      <c r="S1125">
        <v>0</v>
      </c>
      <c r="T1125">
        <v>395.27</v>
      </c>
      <c r="U1125">
        <v>0</v>
      </c>
      <c r="V1125">
        <v>395.27</v>
      </c>
    </row>
    <row r="1126" spans="1:22" x14ac:dyDescent="0.2">
      <c r="A1126" s="99" t="s">
        <v>1991</v>
      </c>
      <c r="B1126" s="103" t="s">
        <v>430</v>
      </c>
      <c r="C1126" s="104" t="s">
        <v>132</v>
      </c>
      <c r="D1126" s="104" t="s">
        <v>486</v>
      </c>
      <c r="E1126" s="104" t="s">
        <v>1573</v>
      </c>
      <c r="F1126" s="105">
        <f>VLOOKUP(A1126,'Original vs Adjsuted Budget'!$B$2:$H$1100,7,FALSE)</f>
        <v>0</v>
      </c>
      <c r="G1126" s="105">
        <f t="shared" si="100"/>
        <v>0</v>
      </c>
      <c r="H1126" s="105">
        <f>VLOOKUP($A1126,'[14]2014 TB'!$A$1:$H$1482,5,FALSE)</f>
        <v>0</v>
      </c>
      <c r="I1126" s="105">
        <f>VLOOKUP($A1126,'[14]2014 TB'!$A$1:$H$1482,6,FALSE)</f>
        <v>0</v>
      </c>
      <c r="J1126" s="106">
        <f t="shared" si="99"/>
        <v>0</v>
      </c>
      <c r="K1126" s="107"/>
      <c r="M1126" t="s">
        <v>1991</v>
      </c>
      <c r="N1126" t="s">
        <v>430</v>
      </c>
      <c r="O1126" t="s">
        <v>132</v>
      </c>
      <c r="P1126" t="s">
        <v>486</v>
      </c>
      <c r="Q1126" t="s">
        <v>1573</v>
      </c>
      <c r="R1126">
        <v>0</v>
      </c>
      <c r="S1126">
        <v>0</v>
      </c>
      <c r="T1126">
        <v>0</v>
      </c>
      <c r="U1126">
        <v>0</v>
      </c>
      <c r="V1126">
        <v>0</v>
      </c>
    </row>
    <row r="1127" spans="1:22" x14ac:dyDescent="0.2">
      <c r="A1127" s="99" t="s">
        <v>2080</v>
      </c>
      <c r="B1127" s="103" t="s">
        <v>432</v>
      </c>
      <c r="C1127" s="104" t="s">
        <v>132</v>
      </c>
      <c r="D1127" s="104" t="s">
        <v>470</v>
      </c>
      <c r="E1127" s="104" t="s">
        <v>1573</v>
      </c>
      <c r="F1127" s="105">
        <f>VLOOKUP(A1127,'Original vs Adjsuted Budget'!$B$2:$H$1100,7,FALSE)</f>
        <v>0</v>
      </c>
      <c r="G1127" s="105">
        <f t="shared" si="100"/>
        <v>0</v>
      </c>
      <c r="H1127" s="105">
        <f>VLOOKUP($A1127,'[14]2014 TB'!$A$1:$H$1482,5,FALSE)</f>
        <v>0</v>
      </c>
      <c r="I1127" s="105">
        <f>VLOOKUP($A1127,'[14]2014 TB'!$A$1:$H$1482,6,FALSE)</f>
        <v>0</v>
      </c>
      <c r="J1127" s="106">
        <f t="shared" si="99"/>
        <v>0</v>
      </c>
      <c r="K1127" s="107"/>
      <c r="M1127" t="s">
        <v>2080</v>
      </c>
      <c r="N1127" t="s">
        <v>432</v>
      </c>
      <c r="O1127" t="s">
        <v>132</v>
      </c>
      <c r="P1127" t="s">
        <v>470</v>
      </c>
      <c r="Q1127" t="s">
        <v>1573</v>
      </c>
      <c r="R1127">
        <v>0</v>
      </c>
      <c r="S1127">
        <v>0</v>
      </c>
      <c r="T1127">
        <v>0</v>
      </c>
      <c r="U1127">
        <v>0</v>
      </c>
      <c r="V1127">
        <v>0</v>
      </c>
    </row>
    <row r="1128" spans="1:22" x14ac:dyDescent="0.2">
      <c r="A1128" s="99" t="s">
        <v>1106</v>
      </c>
      <c r="B1128" s="103" t="s">
        <v>432</v>
      </c>
      <c r="C1128" s="104" t="s">
        <v>132</v>
      </c>
      <c r="D1128" s="104" t="s">
        <v>472</v>
      </c>
      <c r="E1128" s="104" t="s">
        <v>1573</v>
      </c>
      <c r="F1128" s="105">
        <f>VLOOKUP(A1128,'Original vs Adjsuted Budget'!$B$2:$H$1100,7,FALSE)</f>
        <v>0</v>
      </c>
      <c r="G1128" s="105">
        <f t="shared" si="100"/>
        <v>160</v>
      </c>
      <c r="H1128" s="105">
        <f>VLOOKUP($A1128,'[14]2014 TB'!$A$1:$H$1482,5,FALSE)</f>
        <v>0</v>
      </c>
      <c r="I1128" s="105">
        <f>VLOOKUP($A1128,'[14]2014 TB'!$A$1:$H$1482,6,FALSE)</f>
        <v>0</v>
      </c>
      <c r="J1128" s="106">
        <f t="shared" si="99"/>
        <v>0</v>
      </c>
      <c r="K1128" s="107"/>
      <c r="M1128" t="s">
        <v>1106</v>
      </c>
      <c r="N1128" t="s">
        <v>432</v>
      </c>
      <c r="O1128" t="s">
        <v>132</v>
      </c>
      <c r="P1128" t="s">
        <v>472</v>
      </c>
      <c r="Q1128" t="s">
        <v>1573</v>
      </c>
      <c r="R1128">
        <v>160</v>
      </c>
      <c r="S1128">
        <v>0</v>
      </c>
      <c r="T1128">
        <v>0</v>
      </c>
      <c r="U1128">
        <v>0</v>
      </c>
      <c r="V1128">
        <v>0</v>
      </c>
    </row>
    <row r="1129" spans="1:22" x14ac:dyDescent="0.2">
      <c r="A1129" s="99" t="s">
        <v>2121</v>
      </c>
      <c r="B1129" s="103" t="s">
        <v>434</v>
      </c>
      <c r="C1129" s="104" t="s">
        <v>132</v>
      </c>
      <c r="D1129" s="104" t="s">
        <v>2895</v>
      </c>
      <c r="E1129" s="104" t="s">
        <v>1573</v>
      </c>
      <c r="F1129" s="105">
        <f>VLOOKUP(A1129,'Original vs Adjsuted Budget'!$B$2:$H$1100,7,FALSE)</f>
        <v>0</v>
      </c>
      <c r="G1129" s="105">
        <f t="shared" si="100"/>
        <v>0</v>
      </c>
      <c r="H1129" s="105">
        <f>VLOOKUP($A1129,'[14]2014 TB'!$A$1:$H$1482,5,FALSE)</f>
        <v>0</v>
      </c>
      <c r="I1129" s="105">
        <f>VLOOKUP($A1129,'[14]2014 TB'!$A$1:$H$1482,6,FALSE)</f>
        <v>0</v>
      </c>
      <c r="J1129" s="106">
        <f t="shared" si="99"/>
        <v>0</v>
      </c>
      <c r="K1129" s="107"/>
      <c r="M1129" t="s">
        <v>2121</v>
      </c>
      <c r="N1129" t="s">
        <v>434</v>
      </c>
      <c r="O1129" t="s">
        <v>132</v>
      </c>
      <c r="P1129" t="s">
        <v>2895</v>
      </c>
      <c r="Q1129" t="s">
        <v>1573</v>
      </c>
      <c r="R1129">
        <v>0</v>
      </c>
      <c r="S1129">
        <v>0</v>
      </c>
      <c r="T1129">
        <v>0</v>
      </c>
      <c r="U1129">
        <v>0</v>
      </c>
      <c r="V1129">
        <v>0</v>
      </c>
    </row>
    <row r="1130" spans="1:22" x14ac:dyDescent="0.2">
      <c r="A1130" s="99" t="s">
        <v>2134</v>
      </c>
      <c r="B1130" s="103" t="s">
        <v>436</v>
      </c>
      <c r="C1130" s="104" t="s">
        <v>132</v>
      </c>
      <c r="D1130" s="104" t="s">
        <v>2895</v>
      </c>
      <c r="E1130" s="104" t="s">
        <v>1573</v>
      </c>
      <c r="F1130" s="105">
        <f>VLOOKUP(A1130,'Original vs Adjsuted Budget'!$B$2:$H$1100,7,FALSE)</f>
        <v>0</v>
      </c>
      <c r="G1130" s="105">
        <f t="shared" si="100"/>
        <v>0</v>
      </c>
      <c r="H1130" s="105">
        <f>VLOOKUP($A1130,'[14]2014 TB'!$A$1:$H$1482,5,FALSE)</f>
        <v>0</v>
      </c>
      <c r="I1130" s="105">
        <f>VLOOKUP($A1130,'[14]2014 TB'!$A$1:$H$1482,6,FALSE)</f>
        <v>0</v>
      </c>
      <c r="J1130" s="106">
        <f t="shared" si="99"/>
        <v>0</v>
      </c>
      <c r="K1130" s="107"/>
      <c r="M1130" t="s">
        <v>2134</v>
      </c>
      <c r="N1130" t="s">
        <v>436</v>
      </c>
      <c r="O1130" t="s">
        <v>132</v>
      </c>
      <c r="P1130" t="s">
        <v>2895</v>
      </c>
      <c r="Q1130" t="s">
        <v>1573</v>
      </c>
      <c r="R1130">
        <v>0</v>
      </c>
      <c r="S1130">
        <v>0</v>
      </c>
      <c r="T1130">
        <v>0</v>
      </c>
      <c r="U1130">
        <v>0</v>
      </c>
      <c r="V1130">
        <v>0</v>
      </c>
    </row>
    <row r="1131" spans="1:22" x14ac:dyDescent="0.2">
      <c r="A1131" s="99" t="s">
        <v>1202</v>
      </c>
      <c r="B1131" s="103" t="s">
        <v>442</v>
      </c>
      <c r="C1131" s="104" t="s">
        <v>132</v>
      </c>
      <c r="D1131" s="104" t="s">
        <v>482</v>
      </c>
      <c r="E1131" s="104" t="s">
        <v>1573</v>
      </c>
      <c r="F1131" s="105">
        <f>VLOOKUP(A1131,'Original vs Adjsuted Budget'!$B$2:$H$1100,7,FALSE)</f>
        <v>1440</v>
      </c>
      <c r="G1131" s="105">
        <f t="shared" si="100"/>
        <v>0</v>
      </c>
      <c r="H1131" s="105">
        <f>VLOOKUP($A1131,'[14]2014 TB'!$A$1:$H$1482,5,FALSE)</f>
        <v>450</v>
      </c>
      <c r="I1131" s="105">
        <f>VLOOKUP($A1131,'[14]2014 TB'!$A$1:$H$1482,6,FALSE)</f>
        <v>0</v>
      </c>
      <c r="J1131" s="106">
        <f t="shared" si="99"/>
        <v>450</v>
      </c>
      <c r="K1131" s="107"/>
      <c r="M1131" t="s">
        <v>1202</v>
      </c>
      <c r="N1131" t="s">
        <v>442</v>
      </c>
      <c r="O1131" t="s">
        <v>132</v>
      </c>
      <c r="P1131" t="s">
        <v>482</v>
      </c>
      <c r="Q1131" t="s">
        <v>1573</v>
      </c>
      <c r="R1131">
        <v>0</v>
      </c>
      <c r="S1131">
        <v>0</v>
      </c>
      <c r="T1131">
        <v>450</v>
      </c>
      <c r="U1131">
        <v>0</v>
      </c>
      <c r="V1131">
        <v>450</v>
      </c>
    </row>
    <row r="1132" spans="1:22" x14ac:dyDescent="0.2">
      <c r="A1132" s="99" t="s">
        <v>2232</v>
      </c>
      <c r="B1132" s="103" t="s">
        <v>444</v>
      </c>
      <c r="C1132" s="104" t="s">
        <v>132</v>
      </c>
      <c r="D1132" s="104" t="s">
        <v>2895</v>
      </c>
      <c r="E1132" s="104" t="s">
        <v>1573</v>
      </c>
      <c r="F1132" s="105">
        <f>VLOOKUP(A1132,'Original vs Adjsuted Budget'!$B$2:$H$1100,7,FALSE)</f>
        <v>0</v>
      </c>
      <c r="G1132" s="105">
        <f t="shared" si="100"/>
        <v>0</v>
      </c>
      <c r="H1132" s="105">
        <f>VLOOKUP($A1132,'[14]2014 TB'!$A$1:$H$1482,5,FALSE)</f>
        <v>0</v>
      </c>
      <c r="I1132" s="105">
        <f>VLOOKUP($A1132,'[14]2014 TB'!$A$1:$H$1482,6,FALSE)</f>
        <v>0</v>
      </c>
      <c r="J1132" s="106">
        <f t="shared" si="99"/>
        <v>0</v>
      </c>
      <c r="K1132" s="107"/>
      <c r="M1132" t="s">
        <v>2232</v>
      </c>
      <c r="N1132" t="s">
        <v>444</v>
      </c>
      <c r="O1132" t="s">
        <v>132</v>
      </c>
      <c r="P1132" t="s">
        <v>2895</v>
      </c>
      <c r="Q1132" t="s">
        <v>1573</v>
      </c>
      <c r="R1132">
        <v>0</v>
      </c>
      <c r="S1132">
        <v>0</v>
      </c>
      <c r="T1132">
        <v>0</v>
      </c>
      <c r="U1132">
        <v>0</v>
      </c>
      <c r="V1132">
        <v>0</v>
      </c>
    </row>
    <row r="1133" spans="1:22" x14ac:dyDescent="0.2">
      <c r="A1133" s="99" t="s">
        <v>2259</v>
      </c>
      <c r="B1133" s="103" t="s">
        <v>448</v>
      </c>
      <c r="C1133" s="104" t="s">
        <v>132</v>
      </c>
      <c r="D1133" s="104" t="s">
        <v>2895</v>
      </c>
      <c r="E1133" s="104" t="s">
        <v>1573</v>
      </c>
      <c r="F1133" s="105">
        <f>VLOOKUP(A1133,'Original vs Adjsuted Budget'!$B$2:$H$1100,7,FALSE)</f>
        <v>0</v>
      </c>
      <c r="G1133" s="105">
        <f t="shared" si="100"/>
        <v>0</v>
      </c>
      <c r="H1133" s="105">
        <f>VLOOKUP($A1133,'[14]2014 TB'!$A$1:$H$1482,5,FALSE)</f>
        <v>0</v>
      </c>
      <c r="I1133" s="105">
        <f>VLOOKUP($A1133,'[14]2014 TB'!$A$1:$H$1482,6,FALSE)</f>
        <v>0</v>
      </c>
      <c r="J1133" s="106">
        <f t="shared" si="99"/>
        <v>0</v>
      </c>
      <c r="K1133" s="107"/>
      <c r="M1133" t="s">
        <v>2259</v>
      </c>
      <c r="N1133" t="s">
        <v>448</v>
      </c>
      <c r="O1133" t="s">
        <v>132</v>
      </c>
      <c r="P1133" t="s">
        <v>2895</v>
      </c>
      <c r="Q1133" t="s">
        <v>1573</v>
      </c>
      <c r="R1133">
        <v>0</v>
      </c>
      <c r="S1133">
        <v>0</v>
      </c>
      <c r="T1133">
        <v>0</v>
      </c>
      <c r="U1133">
        <v>0</v>
      </c>
      <c r="V1133">
        <v>0</v>
      </c>
    </row>
    <row r="1134" spans="1:22" x14ac:dyDescent="0.2">
      <c r="A1134" s="99" t="s">
        <v>1029</v>
      </c>
      <c r="B1134" s="103" t="s">
        <v>430</v>
      </c>
      <c r="C1134" s="104" t="s">
        <v>133</v>
      </c>
      <c r="D1134" s="104" t="s">
        <v>486</v>
      </c>
      <c r="E1134" s="104" t="s">
        <v>1617</v>
      </c>
      <c r="F1134" s="105">
        <f>VLOOKUP(A1134,'Original vs Adjsuted Budget'!$B$2:$H$1100,7,FALSE)</f>
        <v>3911.3599999999997</v>
      </c>
      <c r="G1134" s="105">
        <f t="shared" si="100"/>
        <v>10480</v>
      </c>
      <c r="H1134" s="105">
        <f>VLOOKUP($A1134,'[14]2014 TB'!$A$1:$H$1482,5,FALSE)</f>
        <v>1222.3</v>
      </c>
      <c r="I1134" s="105">
        <f>VLOOKUP($A1134,'[14]2014 TB'!$A$1:$H$1482,6,FALSE)</f>
        <v>0</v>
      </c>
      <c r="J1134" s="106">
        <f t="shared" si="99"/>
        <v>1222.3</v>
      </c>
      <c r="K1134" s="107"/>
      <c r="M1134" t="s">
        <v>1029</v>
      </c>
      <c r="N1134" t="s">
        <v>430</v>
      </c>
      <c r="O1134" t="s">
        <v>133</v>
      </c>
      <c r="P1134" t="s">
        <v>486</v>
      </c>
      <c r="Q1134" t="s">
        <v>1617</v>
      </c>
      <c r="R1134">
        <v>10480</v>
      </c>
      <c r="S1134">
        <v>0</v>
      </c>
      <c r="T1134">
        <v>1222.3</v>
      </c>
      <c r="U1134">
        <v>0</v>
      </c>
      <c r="V1134">
        <v>1222.3</v>
      </c>
    </row>
    <row r="1135" spans="1:22" x14ac:dyDescent="0.2">
      <c r="A1135" s="99" t="s">
        <v>1167</v>
      </c>
      <c r="B1135" s="103" t="s">
        <v>440</v>
      </c>
      <c r="C1135" s="104" t="s">
        <v>133</v>
      </c>
      <c r="D1135" s="104" t="s">
        <v>2895</v>
      </c>
      <c r="E1135" s="104" t="s">
        <v>344</v>
      </c>
      <c r="F1135" s="105">
        <f>VLOOKUP(A1135,'Original vs Adjsuted Budget'!$B$2:$H$1100,7,FALSE)</f>
        <v>24000</v>
      </c>
      <c r="G1135" s="105">
        <f t="shared" si="100"/>
        <v>0</v>
      </c>
      <c r="H1135" s="105">
        <f>VLOOKUP($A1135,'[14]2014 TB'!$A$1:$H$1482,5,FALSE)</f>
        <v>3940</v>
      </c>
      <c r="I1135" s="105">
        <f>VLOOKUP($A1135,'[14]2014 TB'!$A$1:$H$1482,6,FALSE)</f>
        <v>0</v>
      </c>
      <c r="J1135" s="106">
        <f t="shared" si="99"/>
        <v>3940</v>
      </c>
      <c r="K1135" s="107"/>
      <c r="M1135" t="s">
        <v>1167</v>
      </c>
      <c r="N1135" t="s">
        <v>440</v>
      </c>
      <c r="O1135" t="s">
        <v>133</v>
      </c>
      <c r="P1135" t="s">
        <v>2895</v>
      </c>
      <c r="Q1135" t="s">
        <v>344</v>
      </c>
      <c r="R1135">
        <v>0</v>
      </c>
      <c r="S1135">
        <v>0</v>
      </c>
      <c r="T1135">
        <v>3940</v>
      </c>
      <c r="U1135">
        <v>0</v>
      </c>
      <c r="V1135">
        <v>3940</v>
      </c>
    </row>
    <row r="1136" spans="1:22" x14ac:dyDescent="0.2">
      <c r="A1136" s="99" t="s">
        <v>1203</v>
      </c>
      <c r="B1136" s="103" t="s">
        <v>442</v>
      </c>
      <c r="C1136" s="104" t="s">
        <v>133</v>
      </c>
      <c r="D1136" s="104" t="s">
        <v>484</v>
      </c>
      <c r="E1136" s="104" t="s">
        <v>1702</v>
      </c>
      <c r="F1136" s="105">
        <f>VLOOKUP(A1136,'Original vs Adjsuted Budget'!$B$2:$H$1100,7,FALSE)</f>
        <v>100000</v>
      </c>
      <c r="G1136" s="105">
        <f t="shared" si="100"/>
        <v>134910</v>
      </c>
      <c r="H1136" s="105">
        <f>VLOOKUP($A1136,'[14]2014 TB'!$A$1:$H$1482,5,FALSE)</f>
        <v>13268.5</v>
      </c>
      <c r="I1136" s="105">
        <f>VLOOKUP($A1136,'[14]2014 TB'!$A$1:$H$1482,6,FALSE)</f>
        <v>0</v>
      </c>
      <c r="J1136" s="106">
        <f t="shared" si="99"/>
        <v>13268.5</v>
      </c>
      <c r="K1136" s="107"/>
      <c r="M1136" t="s">
        <v>1203</v>
      </c>
      <c r="N1136" t="s">
        <v>442</v>
      </c>
      <c r="O1136" t="s">
        <v>133</v>
      </c>
      <c r="P1136" t="s">
        <v>484</v>
      </c>
      <c r="Q1136" t="s">
        <v>1702</v>
      </c>
      <c r="R1136">
        <v>134910</v>
      </c>
      <c r="S1136">
        <v>0</v>
      </c>
      <c r="T1136">
        <v>13268.5</v>
      </c>
      <c r="U1136">
        <v>0</v>
      </c>
      <c r="V1136">
        <v>13268.5</v>
      </c>
    </row>
    <row r="1137" spans="1:22" x14ac:dyDescent="0.2">
      <c r="A1137" s="99" t="s">
        <v>2274</v>
      </c>
      <c r="B1137" s="103" t="s">
        <v>450</v>
      </c>
      <c r="C1137" s="104" t="s">
        <v>133</v>
      </c>
      <c r="D1137" s="104" t="s">
        <v>2895</v>
      </c>
      <c r="E1137" s="104" t="s">
        <v>344</v>
      </c>
      <c r="F1137" s="105">
        <f>VLOOKUP(A1137,'Original vs Adjsuted Budget'!$B$2:$H$1100,7,FALSE)</f>
        <v>0</v>
      </c>
      <c r="G1137" s="105">
        <f t="shared" si="100"/>
        <v>0</v>
      </c>
      <c r="H1137" s="105">
        <f>VLOOKUP($A1137,'[14]2014 TB'!$A$1:$H$1482,5,FALSE)</f>
        <v>0</v>
      </c>
      <c r="I1137" s="105">
        <f>VLOOKUP($A1137,'[14]2014 TB'!$A$1:$H$1482,6,FALSE)</f>
        <v>0</v>
      </c>
      <c r="J1137" s="106">
        <f t="shared" si="99"/>
        <v>0</v>
      </c>
      <c r="K1137" s="107"/>
      <c r="M1137" t="s">
        <v>2274</v>
      </c>
      <c r="N1137" t="s">
        <v>450</v>
      </c>
      <c r="O1137" t="s">
        <v>133</v>
      </c>
      <c r="P1137" t="s">
        <v>2895</v>
      </c>
      <c r="Q1137" t="s">
        <v>344</v>
      </c>
      <c r="R1137">
        <v>0</v>
      </c>
      <c r="S1137">
        <v>0</v>
      </c>
      <c r="T1137">
        <v>0</v>
      </c>
      <c r="U1137">
        <v>0</v>
      </c>
      <c r="V1137">
        <v>0</v>
      </c>
    </row>
    <row r="1138" spans="1:22" x14ac:dyDescent="0.2">
      <c r="A1138" s="99" t="s">
        <v>2324</v>
      </c>
      <c r="B1138" s="103" t="s">
        <v>452</v>
      </c>
      <c r="C1138" s="104" t="s">
        <v>133</v>
      </c>
      <c r="D1138" s="104" t="s">
        <v>490</v>
      </c>
      <c r="E1138" s="104" t="s">
        <v>3024</v>
      </c>
      <c r="F1138" s="105">
        <f>VLOOKUP(A1138,'Original vs Adjsuted Budget'!$B$2:$H$1100,7,FALSE)</f>
        <v>0</v>
      </c>
      <c r="G1138" s="105">
        <f t="shared" si="100"/>
        <v>0</v>
      </c>
      <c r="H1138" s="105">
        <f>VLOOKUP($A1138,'[14]2014 TB'!$A$1:$H$1482,5,FALSE)</f>
        <v>0</v>
      </c>
      <c r="I1138" s="105">
        <f>VLOOKUP($A1138,'[14]2014 TB'!$A$1:$H$1482,6,FALSE)</f>
        <v>0</v>
      </c>
      <c r="J1138" s="106">
        <f t="shared" si="99"/>
        <v>0</v>
      </c>
      <c r="K1138" s="107"/>
      <c r="M1138" t="s">
        <v>2324</v>
      </c>
      <c r="N1138" t="s">
        <v>452</v>
      </c>
      <c r="O1138" t="s">
        <v>133</v>
      </c>
      <c r="P1138" t="s">
        <v>490</v>
      </c>
      <c r="Q1138" t="s">
        <v>3024</v>
      </c>
      <c r="R1138">
        <v>0</v>
      </c>
      <c r="S1138">
        <v>0</v>
      </c>
      <c r="T1138">
        <v>0</v>
      </c>
      <c r="U1138">
        <v>0</v>
      </c>
      <c r="V1138">
        <v>0</v>
      </c>
    </row>
    <row r="1139" spans="1:22" x14ac:dyDescent="0.2">
      <c r="A1139" s="99" t="s">
        <v>1383</v>
      </c>
      <c r="B1139" s="103" t="s">
        <v>18</v>
      </c>
      <c r="C1139" s="104" t="s">
        <v>133</v>
      </c>
      <c r="D1139" s="104" t="s">
        <v>2895</v>
      </c>
      <c r="E1139" s="104" t="s">
        <v>344</v>
      </c>
      <c r="F1139" s="105">
        <f>VLOOKUP(A1139,'Original vs Adjsuted Budget'!$B$2:$H$1100,7,FALSE)</f>
        <v>2958.3999999999996</v>
      </c>
      <c r="G1139" s="105">
        <f t="shared" si="100"/>
        <v>0</v>
      </c>
      <c r="H1139" s="105">
        <f>VLOOKUP($A1139,'[14]2014 TB'!$A$1:$H$1482,5,FALSE)</f>
        <v>924.5</v>
      </c>
      <c r="I1139" s="105">
        <f>VLOOKUP($A1139,'[14]2014 TB'!$A$1:$H$1482,6,FALSE)</f>
        <v>0</v>
      </c>
      <c r="J1139" s="106">
        <f t="shared" si="99"/>
        <v>924.5</v>
      </c>
      <c r="K1139" s="107"/>
      <c r="M1139" t="s">
        <v>1383</v>
      </c>
      <c r="N1139" t="s">
        <v>18</v>
      </c>
      <c r="O1139" t="s">
        <v>133</v>
      </c>
      <c r="P1139" t="s">
        <v>2895</v>
      </c>
      <c r="Q1139" t="s">
        <v>344</v>
      </c>
      <c r="R1139">
        <v>0</v>
      </c>
      <c r="S1139">
        <v>0</v>
      </c>
      <c r="T1139">
        <v>924.5</v>
      </c>
      <c r="U1139">
        <v>0</v>
      </c>
      <c r="V1139">
        <v>924.5</v>
      </c>
    </row>
    <row r="1140" spans="1:22" x14ac:dyDescent="0.2">
      <c r="A1140" s="99" t="s">
        <v>1384</v>
      </c>
      <c r="B1140" s="103" t="s">
        <v>18</v>
      </c>
      <c r="C1140" s="104" t="s">
        <v>133</v>
      </c>
      <c r="D1140" s="104" t="s">
        <v>494</v>
      </c>
      <c r="E1140" s="104" t="s">
        <v>3032</v>
      </c>
      <c r="F1140" s="105">
        <f>VLOOKUP(A1140,'Original vs Adjsuted Budget'!$B$2:$H$1100,7,FALSE)</f>
        <v>4608</v>
      </c>
      <c r="G1140" s="105">
        <f t="shared" si="100"/>
        <v>78000</v>
      </c>
      <c r="H1140" s="105">
        <f>VLOOKUP($A1140,'[14]2014 TB'!$A$1:$H$1482,5,FALSE)</f>
        <v>1440</v>
      </c>
      <c r="I1140" s="105">
        <f>VLOOKUP($A1140,'[14]2014 TB'!$A$1:$H$1482,6,FALSE)</f>
        <v>0</v>
      </c>
      <c r="J1140" s="106">
        <f t="shared" si="99"/>
        <v>1440</v>
      </c>
      <c r="K1140" s="107"/>
      <c r="M1140" t="s">
        <v>1384</v>
      </c>
      <c r="N1140" t="s">
        <v>18</v>
      </c>
      <c r="O1140" t="s">
        <v>133</v>
      </c>
      <c r="P1140" t="s">
        <v>494</v>
      </c>
      <c r="Q1140" t="s">
        <v>3032</v>
      </c>
      <c r="R1140">
        <v>78000</v>
      </c>
      <c r="S1140">
        <v>0</v>
      </c>
      <c r="T1140">
        <v>1440</v>
      </c>
      <c r="U1140">
        <v>0</v>
      </c>
      <c r="V1140">
        <v>1440</v>
      </c>
    </row>
    <row r="1141" spans="1:22" x14ac:dyDescent="0.2">
      <c r="A1141" s="99" t="s">
        <v>1385</v>
      </c>
      <c r="B1141" s="103" t="s">
        <v>18</v>
      </c>
      <c r="C1141" s="104" t="s">
        <v>133</v>
      </c>
      <c r="D1141" s="104" t="s">
        <v>496</v>
      </c>
      <c r="E1141" s="104" t="s">
        <v>1733</v>
      </c>
      <c r="F1141" s="105">
        <f>VLOOKUP(A1141,'Original vs Adjsuted Budget'!$B$2:$H$1100,7,FALSE)</f>
        <v>0</v>
      </c>
      <c r="G1141" s="105">
        <f t="shared" si="100"/>
        <v>28600</v>
      </c>
      <c r="H1141" s="105">
        <f>VLOOKUP($A1141,'[14]2014 TB'!$A$1:$H$1482,5,FALSE)</f>
        <v>0</v>
      </c>
      <c r="I1141" s="105">
        <f>VLOOKUP($A1141,'[14]2014 TB'!$A$1:$H$1482,6,FALSE)</f>
        <v>0</v>
      </c>
      <c r="J1141" s="106">
        <f t="shared" si="99"/>
        <v>0</v>
      </c>
      <c r="K1141" s="107"/>
      <c r="M1141" t="s">
        <v>1385</v>
      </c>
      <c r="N1141" t="s">
        <v>18</v>
      </c>
      <c r="O1141" t="s">
        <v>133</v>
      </c>
      <c r="P1141" t="s">
        <v>496</v>
      </c>
      <c r="Q1141" t="s">
        <v>1733</v>
      </c>
      <c r="R1141">
        <v>28600</v>
      </c>
      <c r="S1141">
        <v>0</v>
      </c>
      <c r="T1141">
        <v>0</v>
      </c>
      <c r="U1141">
        <v>0</v>
      </c>
      <c r="V1141">
        <v>0</v>
      </c>
    </row>
    <row r="1142" spans="1:22" x14ac:dyDescent="0.2">
      <c r="A1142" s="99" t="s">
        <v>1386</v>
      </c>
      <c r="B1142" s="103" t="s">
        <v>18</v>
      </c>
      <c r="C1142" s="104" t="s">
        <v>133</v>
      </c>
      <c r="D1142" s="104" t="s">
        <v>498</v>
      </c>
      <c r="E1142" s="104" t="s">
        <v>1734</v>
      </c>
      <c r="F1142" s="105">
        <f>VLOOKUP(A1142,'Original vs Adjsuted Budget'!$B$2:$H$1100,7,FALSE)</f>
        <v>0</v>
      </c>
      <c r="G1142" s="105">
        <f t="shared" si="100"/>
        <v>23400</v>
      </c>
      <c r="H1142" s="105">
        <f>VLOOKUP($A1142,'[14]2014 TB'!$A$1:$H$1482,5,FALSE)</f>
        <v>0</v>
      </c>
      <c r="I1142" s="105">
        <f>VLOOKUP($A1142,'[14]2014 TB'!$A$1:$H$1482,6,FALSE)</f>
        <v>0</v>
      </c>
      <c r="J1142" s="106">
        <f t="shared" si="99"/>
        <v>0</v>
      </c>
      <c r="K1142" s="107"/>
      <c r="M1142" t="s">
        <v>1386</v>
      </c>
      <c r="N1142" t="s">
        <v>18</v>
      </c>
      <c r="O1142" t="s">
        <v>133</v>
      </c>
      <c r="P1142" t="s">
        <v>498</v>
      </c>
      <c r="Q1142" t="s">
        <v>1734</v>
      </c>
      <c r="R1142">
        <v>23400</v>
      </c>
      <c r="S1142">
        <v>0</v>
      </c>
      <c r="T1142">
        <v>0</v>
      </c>
      <c r="U1142">
        <v>0</v>
      </c>
      <c r="V1142">
        <v>0</v>
      </c>
    </row>
    <row r="1143" spans="1:22" x14ac:dyDescent="0.2">
      <c r="A1143" s="99" t="s">
        <v>1992</v>
      </c>
      <c r="B1143" s="103" t="s">
        <v>430</v>
      </c>
      <c r="C1143" s="104" t="s">
        <v>134</v>
      </c>
      <c r="D1143" s="104" t="s">
        <v>486</v>
      </c>
      <c r="E1143" s="104" t="s">
        <v>1993</v>
      </c>
      <c r="F1143" s="105">
        <f>VLOOKUP(A1143,'Original vs Adjsuted Budget'!$B$2:$H$1100,7,FALSE)</f>
        <v>0</v>
      </c>
      <c r="G1143" s="105">
        <f t="shared" si="100"/>
        <v>0</v>
      </c>
      <c r="H1143" s="105">
        <f>VLOOKUP($A1143,'[14]2014 TB'!$A$1:$H$1482,5,FALSE)</f>
        <v>0</v>
      </c>
      <c r="I1143" s="105">
        <f>VLOOKUP($A1143,'[14]2014 TB'!$A$1:$H$1482,6,FALSE)</f>
        <v>0</v>
      </c>
      <c r="J1143" s="106">
        <f t="shared" si="99"/>
        <v>0</v>
      </c>
      <c r="K1143" s="107"/>
      <c r="M1143" t="s">
        <v>1992</v>
      </c>
      <c r="N1143" t="s">
        <v>430</v>
      </c>
      <c r="O1143" t="s">
        <v>134</v>
      </c>
      <c r="P1143" t="s">
        <v>486</v>
      </c>
      <c r="Q1143" t="s">
        <v>1993</v>
      </c>
      <c r="R1143">
        <v>0</v>
      </c>
      <c r="S1143">
        <v>0</v>
      </c>
      <c r="T1143">
        <v>0</v>
      </c>
      <c r="U1143">
        <v>0</v>
      </c>
      <c r="V1143">
        <v>0</v>
      </c>
    </row>
    <row r="1144" spans="1:22" x14ac:dyDescent="0.2">
      <c r="A1144" s="99" t="s">
        <v>1294</v>
      </c>
      <c r="B1144" s="103" t="s">
        <v>452</v>
      </c>
      <c r="C1144" s="104" t="s">
        <v>134</v>
      </c>
      <c r="D1144" s="104" t="s">
        <v>492</v>
      </c>
      <c r="E1144" s="104" t="s">
        <v>1716</v>
      </c>
      <c r="F1144" s="105">
        <f>VLOOKUP(A1144,'Original vs Adjsuted Budget'!$B$2:$H$1100,7,FALSE)</f>
        <v>0</v>
      </c>
      <c r="G1144" s="105">
        <f t="shared" si="100"/>
        <v>1260</v>
      </c>
      <c r="H1144" s="105">
        <f>VLOOKUP($A1144,'[14]2014 TB'!$A$1:$H$1482,5,FALSE)</f>
        <v>0</v>
      </c>
      <c r="I1144" s="105">
        <f>VLOOKUP($A1144,'[14]2014 TB'!$A$1:$H$1482,6,FALSE)</f>
        <v>0</v>
      </c>
      <c r="J1144" s="106">
        <f t="shared" si="99"/>
        <v>0</v>
      </c>
      <c r="K1144" s="107"/>
      <c r="M1144" t="s">
        <v>1294</v>
      </c>
      <c r="N1144" t="s">
        <v>452</v>
      </c>
      <c r="O1144" t="s">
        <v>134</v>
      </c>
      <c r="P1144" t="s">
        <v>492</v>
      </c>
      <c r="Q1144" t="s">
        <v>1716</v>
      </c>
      <c r="R1144">
        <v>1260</v>
      </c>
      <c r="S1144">
        <v>0</v>
      </c>
      <c r="T1144">
        <v>0</v>
      </c>
      <c r="U1144">
        <v>0</v>
      </c>
      <c r="V1144">
        <v>0</v>
      </c>
    </row>
    <row r="1145" spans="1:22" x14ac:dyDescent="0.2">
      <c r="A1145" s="99" t="s">
        <v>1994</v>
      </c>
      <c r="B1145" s="103" t="s">
        <v>430</v>
      </c>
      <c r="C1145" s="104" t="s">
        <v>135</v>
      </c>
      <c r="D1145" s="104" t="s">
        <v>486</v>
      </c>
      <c r="E1145" s="104" t="s">
        <v>1995</v>
      </c>
      <c r="F1145" s="105">
        <f>VLOOKUP(A1145,'Original vs Adjsuted Budget'!$B$2:$H$1100,7,FALSE)</f>
        <v>0</v>
      </c>
      <c r="G1145" s="105">
        <f t="shared" si="100"/>
        <v>0</v>
      </c>
      <c r="H1145" s="105">
        <f>VLOOKUP($A1145,'[14]2014 TB'!$A$1:$H$1482,5,FALSE)</f>
        <v>0</v>
      </c>
      <c r="I1145" s="105">
        <f>VLOOKUP($A1145,'[14]2014 TB'!$A$1:$H$1482,6,FALSE)</f>
        <v>0</v>
      </c>
      <c r="J1145" s="106">
        <f t="shared" si="99"/>
        <v>0</v>
      </c>
      <c r="K1145" s="107"/>
      <c r="M1145" t="s">
        <v>1994</v>
      </c>
      <c r="N1145" t="s">
        <v>430</v>
      </c>
      <c r="O1145" t="s">
        <v>135</v>
      </c>
      <c r="P1145" t="s">
        <v>486</v>
      </c>
      <c r="Q1145" t="s">
        <v>1995</v>
      </c>
      <c r="R1145">
        <v>0</v>
      </c>
      <c r="S1145">
        <v>0</v>
      </c>
      <c r="T1145">
        <v>0</v>
      </c>
      <c r="U1145">
        <v>0</v>
      </c>
      <c r="V1145">
        <v>0</v>
      </c>
    </row>
    <row r="1146" spans="1:22" x14ac:dyDescent="0.2">
      <c r="A1146" s="99" t="s">
        <v>1486</v>
      </c>
      <c r="B1146" s="103" t="s">
        <v>461</v>
      </c>
      <c r="C1146" s="104" t="s">
        <v>135</v>
      </c>
      <c r="D1146" s="104" t="s">
        <v>2895</v>
      </c>
      <c r="E1146" s="104" t="s">
        <v>346</v>
      </c>
      <c r="F1146" s="105">
        <f>VLOOKUP(A1146,'Original vs Adjsuted Budget'!$B$2:$H$1100,7,FALSE)</f>
        <v>600.38400000000001</v>
      </c>
      <c r="G1146" s="105">
        <f t="shared" si="100"/>
        <v>0</v>
      </c>
      <c r="H1146" s="105">
        <f>VLOOKUP($A1146,'[14]2014 TB'!$A$1:$H$1482,5,FALSE)</f>
        <v>187.62</v>
      </c>
      <c r="I1146" s="105">
        <f>VLOOKUP($A1146,'[14]2014 TB'!$A$1:$H$1482,6,FALSE)</f>
        <v>0</v>
      </c>
      <c r="J1146" s="106">
        <f t="shared" si="99"/>
        <v>187.62</v>
      </c>
      <c r="K1146" s="107"/>
      <c r="M1146" t="s">
        <v>1486</v>
      </c>
      <c r="N1146" t="s">
        <v>461</v>
      </c>
      <c r="O1146" t="s">
        <v>135</v>
      </c>
      <c r="P1146" t="s">
        <v>2895</v>
      </c>
      <c r="Q1146" t="s">
        <v>346</v>
      </c>
      <c r="R1146">
        <v>0</v>
      </c>
      <c r="S1146">
        <v>0</v>
      </c>
      <c r="T1146">
        <v>187.62</v>
      </c>
      <c r="U1146">
        <v>0</v>
      </c>
      <c r="V1146">
        <v>187.62</v>
      </c>
    </row>
    <row r="1147" spans="1:22" x14ac:dyDescent="0.2">
      <c r="A1147" s="99" t="s">
        <v>1996</v>
      </c>
      <c r="B1147" s="103" t="s">
        <v>430</v>
      </c>
      <c r="C1147" s="104" t="s">
        <v>136</v>
      </c>
      <c r="D1147" s="104" t="s">
        <v>486</v>
      </c>
      <c r="E1147" s="104" t="s">
        <v>1997</v>
      </c>
      <c r="F1147" s="105">
        <f>VLOOKUP(A1147,'Original vs Adjsuted Budget'!$B$2:$H$1100,7,FALSE)</f>
        <v>0</v>
      </c>
      <c r="G1147" s="105">
        <f t="shared" si="100"/>
        <v>0</v>
      </c>
      <c r="H1147" s="105">
        <f>VLOOKUP($A1147,'[14]2014 TB'!$A$1:$H$1482,5,FALSE)</f>
        <v>0</v>
      </c>
      <c r="I1147" s="105">
        <f>VLOOKUP($A1147,'[14]2014 TB'!$A$1:$H$1482,6,FALSE)</f>
        <v>0</v>
      </c>
      <c r="J1147" s="106">
        <f t="shared" si="99"/>
        <v>0</v>
      </c>
      <c r="K1147" s="107"/>
      <c r="M1147" t="s">
        <v>1996</v>
      </c>
      <c r="N1147" t="s">
        <v>430</v>
      </c>
      <c r="O1147" t="s">
        <v>136</v>
      </c>
      <c r="P1147" t="s">
        <v>486</v>
      </c>
      <c r="Q1147" t="s">
        <v>1997</v>
      </c>
      <c r="R1147">
        <v>0</v>
      </c>
      <c r="S1147">
        <v>0</v>
      </c>
      <c r="T1147">
        <v>0</v>
      </c>
      <c r="U1147">
        <v>0</v>
      </c>
      <c r="V1147">
        <v>0</v>
      </c>
    </row>
    <row r="1148" spans="1:22" x14ac:dyDescent="0.2">
      <c r="A1148" s="99" t="s">
        <v>1432</v>
      </c>
      <c r="B1148" s="103" t="s">
        <v>459</v>
      </c>
      <c r="C1148" s="104" t="s">
        <v>136</v>
      </c>
      <c r="D1148" s="104" t="s">
        <v>2895</v>
      </c>
      <c r="E1148" s="104" t="s">
        <v>347</v>
      </c>
      <c r="F1148" s="105">
        <f>VLOOKUP(A1148,'Original vs Adjsuted Budget'!$B$2:$H$1100,7,FALSE)</f>
        <v>227136</v>
      </c>
      <c r="G1148" s="105">
        <f t="shared" si="100"/>
        <v>0</v>
      </c>
      <c r="H1148" s="105">
        <f>VLOOKUP($A1148,'[14]2014 TB'!$A$1:$H$1482,5,FALSE)</f>
        <v>70980</v>
      </c>
      <c r="I1148" s="105">
        <f>VLOOKUP($A1148,'[14]2014 TB'!$A$1:$H$1482,6,FALSE)</f>
        <v>0</v>
      </c>
      <c r="J1148" s="106">
        <f t="shared" si="99"/>
        <v>70980</v>
      </c>
      <c r="K1148" s="107"/>
      <c r="M1148" t="s">
        <v>1432</v>
      </c>
      <c r="N1148" t="s">
        <v>459</v>
      </c>
      <c r="O1148" t="s">
        <v>136</v>
      </c>
      <c r="P1148" t="s">
        <v>2895</v>
      </c>
      <c r="Q1148" t="s">
        <v>347</v>
      </c>
      <c r="R1148">
        <v>0</v>
      </c>
      <c r="S1148">
        <v>0</v>
      </c>
      <c r="T1148">
        <v>70980</v>
      </c>
      <c r="U1148">
        <v>0</v>
      </c>
      <c r="V1148">
        <v>70980</v>
      </c>
    </row>
    <row r="1149" spans="1:22" x14ac:dyDescent="0.2">
      <c r="A1149" s="99" t="s">
        <v>1433</v>
      </c>
      <c r="B1149" s="103" t="s">
        <v>459</v>
      </c>
      <c r="C1149" s="104" t="s">
        <v>136</v>
      </c>
      <c r="D1149" s="104" t="s">
        <v>494</v>
      </c>
      <c r="E1149" s="104" t="s">
        <v>1735</v>
      </c>
      <c r="F1149" s="105">
        <f>VLOOKUP(A1149,'Original vs Adjsuted Budget'!$B$2:$H$1100,7,FALSE)</f>
        <v>0</v>
      </c>
      <c r="G1149" s="105">
        <f t="shared" si="100"/>
        <v>267610</v>
      </c>
      <c r="H1149" s="105">
        <f>VLOOKUP($A1149,'[14]2014 TB'!$A$1:$H$1482,5,FALSE)</f>
        <v>0</v>
      </c>
      <c r="I1149" s="105">
        <f>VLOOKUP($A1149,'[14]2014 TB'!$A$1:$H$1482,6,FALSE)</f>
        <v>0</v>
      </c>
      <c r="J1149" s="106">
        <f t="shared" si="99"/>
        <v>0</v>
      </c>
      <c r="K1149" s="107"/>
      <c r="M1149" t="s">
        <v>1433</v>
      </c>
      <c r="N1149" t="s">
        <v>459</v>
      </c>
      <c r="O1149" t="s">
        <v>136</v>
      </c>
      <c r="P1149" t="s">
        <v>494</v>
      </c>
      <c r="Q1149" t="s">
        <v>1735</v>
      </c>
      <c r="R1149">
        <v>267610</v>
      </c>
      <c r="S1149">
        <v>0</v>
      </c>
      <c r="T1149">
        <v>0</v>
      </c>
      <c r="U1149">
        <v>0</v>
      </c>
      <c r="V1149">
        <v>0</v>
      </c>
    </row>
    <row r="1150" spans="1:22" x14ac:dyDescent="0.2">
      <c r="A1150" s="99" t="s">
        <v>1434</v>
      </c>
      <c r="B1150" s="103" t="s">
        <v>459</v>
      </c>
      <c r="C1150" s="104" t="s">
        <v>136</v>
      </c>
      <c r="D1150" s="104" t="s">
        <v>496</v>
      </c>
      <c r="E1150" s="104" t="s">
        <v>1736</v>
      </c>
      <c r="F1150" s="105">
        <f>VLOOKUP(A1150,'Original vs Adjsuted Budget'!$B$2:$H$1100,7,FALSE)</f>
        <v>0</v>
      </c>
      <c r="G1150" s="105">
        <f t="shared" si="100"/>
        <v>98120</v>
      </c>
      <c r="H1150" s="105">
        <f>VLOOKUP($A1150,'[14]2014 TB'!$A$1:$H$1482,5,FALSE)</f>
        <v>0</v>
      </c>
      <c r="I1150" s="105">
        <f>VLOOKUP($A1150,'[14]2014 TB'!$A$1:$H$1482,6,FALSE)</f>
        <v>0</v>
      </c>
      <c r="J1150" s="106">
        <f t="shared" si="99"/>
        <v>0</v>
      </c>
      <c r="K1150" s="107"/>
      <c r="M1150" t="s">
        <v>1434</v>
      </c>
      <c r="N1150" t="s">
        <v>459</v>
      </c>
      <c r="O1150" t="s">
        <v>136</v>
      </c>
      <c r="P1150" t="s">
        <v>496</v>
      </c>
      <c r="Q1150" t="s">
        <v>1736</v>
      </c>
      <c r="R1150">
        <v>98120</v>
      </c>
      <c r="S1150">
        <v>0</v>
      </c>
      <c r="T1150">
        <v>0</v>
      </c>
      <c r="U1150">
        <v>0</v>
      </c>
      <c r="V1150">
        <v>0</v>
      </c>
    </row>
    <row r="1151" spans="1:22" x14ac:dyDescent="0.2">
      <c r="A1151" s="99" t="s">
        <v>1435</v>
      </c>
      <c r="B1151" s="103" t="s">
        <v>459</v>
      </c>
      <c r="C1151" s="104" t="s">
        <v>136</v>
      </c>
      <c r="D1151" s="104" t="s">
        <v>498</v>
      </c>
      <c r="E1151" s="104" t="s">
        <v>1737</v>
      </c>
      <c r="F1151" s="105">
        <f>VLOOKUP(A1151,'Original vs Adjsuted Budget'!$B$2:$H$1100,7,FALSE)</f>
        <v>7577.5999999999995</v>
      </c>
      <c r="G1151" s="105">
        <f t="shared" si="100"/>
        <v>80280</v>
      </c>
      <c r="H1151" s="105">
        <f>VLOOKUP($A1151,'[14]2014 TB'!$A$1:$H$1482,5,FALSE)</f>
        <v>2368</v>
      </c>
      <c r="I1151" s="105">
        <f>VLOOKUP($A1151,'[14]2014 TB'!$A$1:$H$1482,6,FALSE)</f>
        <v>0</v>
      </c>
      <c r="J1151" s="106">
        <f t="shared" si="99"/>
        <v>2368</v>
      </c>
      <c r="K1151" s="107"/>
      <c r="M1151" t="s">
        <v>1435</v>
      </c>
      <c r="N1151" t="s">
        <v>459</v>
      </c>
      <c r="O1151" t="s">
        <v>136</v>
      </c>
      <c r="P1151" t="s">
        <v>498</v>
      </c>
      <c r="Q1151" t="s">
        <v>1737</v>
      </c>
      <c r="R1151">
        <v>80280</v>
      </c>
      <c r="S1151">
        <v>0</v>
      </c>
      <c r="T1151">
        <v>2368</v>
      </c>
      <c r="U1151">
        <v>0</v>
      </c>
      <c r="V1151">
        <v>2368</v>
      </c>
    </row>
    <row r="1152" spans="1:22" x14ac:dyDescent="0.2">
      <c r="A1152" s="99" t="s">
        <v>884</v>
      </c>
      <c r="B1152" s="103" t="s">
        <v>4</v>
      </c>
      <c r="C1152" s="104" t="s">
        <v>137</v>
      </c>
      <c r="D1152" s="104" t="s">
        <v>2895</v>
      </c>
      <c r="E1152" s="104" t="s">
        <v>2904</v>
      </c>
      <c r="F1152" s="105">
        <f>VLOOKUP(A1152,'Original vs Adjsuted Budget'!$B$2:$H$1100,7,FALSE)</f>
        <v>255.99999999999997</v>
      </c>
      <c r="G1152" s="105">
        <f t="shared" si="100"/>
        <v>240</v>
      </c>
      <c r="H1152" s="105">
        <f>VLOOKUP($A1152,'[14]2014 TB'!$A$1:$H$1482,5,FALSE)</f>
        <v>120</v>
      </c>
      <c r="I1152" s="105">
        <f>VLOOKUP($A1152,'[14]2014 TB'!$A$1:$H$1482,6,FALSE)</f>
        <v>-40</v>
      </c>
      <c r="J1152" s="106">
        <f t="shared" si="99"/>
        <v>80</v>
      </c>
      <c r="K1152" s="107"/>
      <c r="M1152" t="s">
        <v>884</v>
      </c>
      <c r="N1152" t="s">
        <v>4</v>
      </c>
      <c r="O1152" t="s">
        <v>137</v>
      </c>
      <c r="P1152" t="s">
        <v>2895</v>
      </c>
      <c r="Q1152" t="s">
        <v>2904</v>
      </c>
      <c r="R1152">
        <v>240</v>
      </c>
      <c r="S1152">
        <v>0</v>
      </c>
      <c r="T1152">
        <v>120</v>
      </c>
      <c r="U1152">
        <v>-40</v>
      </c>
      <c r="V1152">
        <v>80</v>
      </c>
    </row>
    <row r="1153" spans="1:22" x14ac:dyDescent="0.2">
      <c r="A1153" s="99" t="s">
        <v>1929</v>
      </c>
      <c r="B1153" s="103" t="s">
        <v>218</v>
      </c>
      <c r="C1153" s="104" t="s">
        <v>137</v>
      </c>
      <c r="D1153" s="104" t="s">
        <v>476</v>
      </c>
      <c r="E1153" s="104" t="s">
        <v>1930</v>
      </c>
      <c r="F1153" s="105">
        <f>VLOOKUP(A1153,'Original vs Adjsuted Budget'!$B$2:$H$1100,7,FALSE)</f>
        <v>0</v>
      </c>
      <c r="G1153" s="105">
        <f t="shared" si="100"/>
        <v>0</v>
      </c>
      <c r="H1153" s="105">
        <f>VLOOKUP($A1153,'[14]2014 TB'!$A$1:$H$1482,5,FALSE)</f>
        <v>0</v>
      </c>
      <c r="I1153" s="105">
        <f>VLOOKUP($A1153,'[14]2014 TB'!$A$1:$H$1482,6,FALSE)</f>
        <v>0</v>
      </c>
      <c r="J1153" s="106">
        <f t="shared" ref="J1153:J1211" si="101">H1153+I1153</f>
        <v>0</v>
      </c>
      <c r="K1153" s="107"/>
      <c r="M1153" t="s">
        <v>1929</v>
      </c>
      <c r="N1153" t="s">
        <v>218</v>
      </c>
      <c r="O1153" t="s">
        <v>137</v>
      </c>
      <c r="P1153" t="s">
        <v>476</v>
      </c>
      <c r="Q1153" t="s">
        <v>1930</v>
      </c>
      <c r="R1153">
        <v>0</v>
      </c>
      <c r="S1153">
        <v>0</v>
      </c>
      <c r="T1153">
        <v>0</v>
      </c>
      <c r="U1153">
        <v>0</v>
      </c>
      <c r="V1153">
        <v>0</v>
      </c>
    </row>
    <row r="1154" spans="1:22" x14ac:dyDescent="0.2">
      <c r="A1154" s="99" t="s">
        <v>957</v>
      </c>
      <c r="B1154" s="103" t="s">
        <v>218</v>
      </c>
      <c r="C1154" s="104" t="s">
        <v>137</v>
      </c>
      <c r="D1154" s="104" t="s">
        <v>478</v>
      </c>
      <c r="E1154" s="104" t="s">
        <v>1603</v>
      </c>
      <c r="F1154" s="105">
        <f>VLOOKUP(A1154,'Original vs Adjsuted Budget'!$B$2:$H$1100,7,FALSE)</f>
        <v>0</v>
      </c>
      <c r="G1154" s="105">
        <f t="shared" ref="G1154:G1211" si="102">R1154</f>
        <v>50920</v>
      </c>
      <c r="H1154" s="105">
        <f>VLOOKUP($A1154,'[14]2014 TB'!$A$1:$H$1482,5,FALSE)</f>
        <v>0</v>
      </c>
      <c r="I1154" s="105">
        <f>VLOOKUP($A1154,'[14]2014 TB'!$A$1:$H$1482,6,FALSE)</f>
        <v>0</v>
      </c>
      <c r="J1154" s="106">
        <f t="shared" si="101"/>
        <v>0</v>
      </c>
      <c r="K1154" s="107"/>
      <c r="M1154" t="s">
        <v>957</v>
      </c>
      <c r="N1154" t="s">
        <v>218</v>
      </c>
      <c r="O1154" t="s">
        <v>137</v>
      </c>
      <c r="P1154" t="s">
        <v>478</v>
      </c>
      <c r="Q1154" t="s">
        <v>1603</v>
      </c>
      <c r="R1154">
        <v>50920</v>
      </c>
      <c r="S1154">
        <v>0</v>
      </c>
      <c r="T1154">
        <v>0</v>
      </c>
      <c r="U1154">
        <v>0</v>
      </c>
      <c r="V1154">
        <v>0</v>
      </c>
    </row>
    <row r="1155" spans="1:22" x14ac:dyDescent="0.2">
      <c r="A1155" s="99" t="s">
        <v>1022</v>
      </c>
      <c r="B1155" s="103" t="s">
        <v>428</v>
      </c>
      <c r="C1155" s="104" t="s">
        <v>137</v>
      </c>
      <c r="D1155" s="104" t="s">
        <v>2895</v>
      </c>
      <c r="E1155" s="104" t="s">
        <v>2904</v>
      </c>
      <c r="F1155" s="105">
        <f>VLOOKUP(A1155,'Original vs Adjsuted Budget'!$B$2:$H$1100,7,FALSE)</f>
        <v>4280.32</v>
      </c>
      <c r="G1155" s="105">
        <f t="shared" si="102"/>
        <v>45720</v>
      </c>
      <c r="H1155" s="105">
        <f>VLOOKUP($A1155,'[14]2014 TB'!$A$1:$H$1482,5,FALSE)</f>
        <v>1337.6</v>
      </c>
      <c r="I1155" s="105">
        <f>VLOOKUP($A1155,'[14]2014 TB'!$A$1:$H$1482,6,FALSE)</f>
        <v>0</v>
      </c>
      <c r="J1155" s="106">
        <f t="shared" si="101"/>
        <v>1337.6</v>
      </c>
      <c r="K1155" s="107"/>
      <c r="M1155" t="s">
        <v>1022</v>
      </c>
      <c r="N1155" t="s">
        <v>428</v>
      </c>
      <c r="O1155" t="s">
        <v>137</v>
      </c>
      <c r="P1155" t="s">
        <v>2895</v>
      </c>
      <c r="Q1155" t="s">
        <v>2904</v>
      </c>
      <c r="R1155">
        <v>45720</v>
      </c>
      <c r="S1155">
        <v>0</v>
      </c>
      <c r="T1155">
        <v>1337.6</v>
      </c>
      <c r="U1155">
        <v>0</v>
      </c>
      <c r="V1155">
        <v>1337.6</v>
      </c>
    </row>
    <row r="1156" spans="1:22" x14ac:dyDescent="0.2">
      <c r="A1156" s="99" t="s">
        <v>1030</v>
      </c>
      <c r="B1156" s="103" t="s">
        <v>430</v>
      </c>
      <c r="C1156" s="104" t="s">
        <v>137</v>
      </c>
      <c r="D1156" s="104" t="s">
        <v>486</v>
      </c>
      <c r="E1156" s="104" t="s">
        <v>1618</v>
      </c>
      <c r="F1156" s="105">
        <f>VLOOKUP(A1156,'Original vs Adjsuted Budget'!$B$2:$H$1100,7,FALSE)</f>
        <v>95.167999999999992</v>
      </c>
      <c r="G1156" s="105">
        <f t="shared" si="102"/>
        <v>0</v>
      </c>
      <c r="H1156" s="105">
        <f>VLOOKUP($A1156,'[14]2014 TB'!$A$1:$H$1482,5,FALSE)</f>
        <v>29.74</v>
      </c>
      <c r="I1156" s="105">
        <f>VLOOKUP($A1156,'[14]2014 TB'!$A$1:$H$1482,6,FALSE)</f>
        <v>0</v>
      </c>
      <c r="J1156" s="106">
        <f t="shared" si="101"/>
        <v>29.74</v>
      </c>
      <c r="K1156" s="107"/>
      <c r="M1156" t="s">
        <v>1030</v>
      </c>
      <c r="N1156" t="s">
        <v>430</v>
      </c>
      <c r="O1156" t="s">
        <v>137</v>
      </c>
      <c r="P1156" t="s">
        <v>486</v>
      </c>
      <c r="Q1156" t="s">
        <v>1618</v>
      </c>
      <c r="R1156">
        <v>0</v>
      </c>
      <c r="S1156">
        <v>0</v>
      </c>
      <c r="T1156">
        <v>29.74</v>
      </c>
      <c r="U1156">
        <v>0</v>
      </c>
      <c r="V1156">
        <v>29.74</v>
      </c>
    </row>
    <row r="1157" spans="1:22" x14ac:dyDescent="0.2">
      <c r="A1157" s="99" t="s">
        <v>1107</v>
      </c>
      <c r="B1157" s="103" t="s">
        <v>432</v>
      </c>
      <c r="C1157" s="104" t="s">
        <v>137</v>
      </c>
      <c r="D1157" s="104" t="s">
        <v>472</v>
      </c>
      <c r="E1157" s="104" t="s">
        <v>1677</v>
      </c>
      <c r="F1157" s="105">
        <f>VLOOKUP(A1157,'Original vs Adjsuted Budget'!$B$2:$H$1100,7,FALSE)</f>
        <v>511.99999999999994</v>
      </c>
      <c r="G1157" s="105">
        <f t="shared" si="102"/>
        <v>90</v>
      </c>
      <c r="H1157" s="105">
        <f>VLOOKUP($A1157,'[14]2014 TB'!$A$1:$H$1482,5,FALSE)</f>
        <v>294.05</v>
      </c>
      <c r="I1157" s="105">
        <f>VLOOKUP($A1157,'[14]2014 TB'!$A$1:$H$1482,6,FALSE)</f>
        <v>-134.05000000000001</v>
      </c>
      <c r="J1157" s="106">
        <f t="shared" si="101"/>
        <v>160</v>
      </c>
      <c r="K1157" s="107"/>
      <c r="M1157" t="s">
        <v>1107</v>
      </c>
      <c r="N1157" t="s">
        <v>432</v>
      </c>
      <c r="O1157" t="s">
        <v>137</v>
      </c>
      <c r="P1157" t="s">
        <v>472</v>
      </c>
      <c r="Q1157" t="s">
        <v>1677</v>
      </c>
      <c r="R1157">
        <v>90</v>
      </c>
      <c r="S1157">
        <v>0</v>
      </c>
      <c r="T1157">
        <v>294.05</v>
      </c>
      <c r="U1157">
        <v>-134.05000000000001</v>
      </c>
      <c r="V1157">
        <v>160</v>
      </c>
    </row>
    <row r="1158" spans="1:22" x14ac:dyDescent="0.2">
      <c r="A1158" s="99" t="s">
        <v>2166</v>
      </c>
      <c r="B1158" s="103" t="s">
        <v>438</v>
      </c>
      <c r="C1158" s="104" t="s">
        <v>137</v>
      </c>
      <c r="D1158" s="104" t="s">
        <v>2895</v>
      </c>
      <c r="E1158" s="104" t="s">
        <v>2904</v>
      </c>
      <c r="F1158" s="105">
        <f>VLOOKUP(A1158,'Original vs Adjsuted Budget'!$B$2:$H$1100,7,FALSE)</f>
        <v>0</v>
      </c>
      <c r="G1158" s="105">
        <f t="shared" si="102"/>
        <v>0</v>
      </c>
      <c r="H1158" s="105">
        <f>VLOOKUP($A1158,'[14]2014 TB'!$A$1:$H$1482,5,FALSE)</f>
        <v>0</v>
      </c>
      <c r="I1158" s="105">
        <f>VLOOKUP($A1158,'[14]2014 TB'!$A$1:$H$1482,6,FALSE)</f>
        <v>0</v>
      </c>
      <c r="J1158" s="106">
        <f t="shared" si="101"/>
        <v>0</v>
      </c>
      <c r="K1158" s="107"/>
      <c r="M1158" t="s">
        <v>2166</v>
      </c>
      <c r="N1158" t="s">
        <v>438</v>
      </c>
      <c r="O1158" t="s">
        <v>137</v>
      </c>
      <c r="P1158" t="s">
        <v>2895</v>
      </c>
      <c r="Q1158" t="s">
        <v>2904</v>
      </c>
      <c r="R1158">
        <v>0</v>
      </c>
      <c r="S1158">
        <v>0</v>
      </c>
      <c r="T1158">
        <v>0</v>
      </c>
      <c r="U1158">
        <v>0</v>
      </c>
      <c r="V1158">
        <v>0</v>
      </c>
    </row>
    <row r="1159" spans="1:22" x14ac:dyDescent="0.2">
      <c r="A1159" s="99" t="s">
        <v>2260</v>
      </c>
      <c r="B1159" s="103" t="s">
        <v>448</v>
      </c>
      <c r="C1159" s="104" t="s">
        <v>137</v>
      </c>
      <c r="D1159" s="104" t="s">
        <v>2895</v>
      </c>
      <c r="E1159" s="104" t="s">
        <v>2904</v>
      </c>
      <c r="F1159" s="105">
        <f>VLOOKUP(A1159,'Original vs Adjsuted Budget'!$B$2:$H$1100,7,FALSE)</f>
        <v>0</v>
      </c>
      <c r="G1159" s="105">
        <f t="shared" si="102"/>
        <v>0</v>
      </c>
      <c r="H1159" s="105">
        <f>VLOOKUP($A1159,'[14]2014 TB'!$A$1:$H$1482,5,FALSE)</f>
        <v>0</v>
      </c>
      <c r="I1159" s="105">
        <f>VLOOKUP($A1159,'[14]2014 TB'!$A$1:$H$1482,6,FALSE)</f>
        <v>0</v>
      </c>
      <c r="J1159" s="106">
        <f t="shared" si="101"/>
        <v>0</v>
      </c>
      <c r="K1159" s="107"/>
      <c r="M1159" t="s">
        <v>2260</v>
      </c>
      <c r="N1159" t="s">
        <v>448</v>
      </c>
      <c r="O1159" t="s">
        <v>137</v>
      </c>
      <c r="P1159" t="s">
        <v>2895</v>
      </c>
      <c r="Q1159" t="s">
        <v>2904</v>
      </c>
      <c r="R1159">
        <v>0</v>
      </c>
      <c r="S1159">
        <v>0</v>
      </c>
      <c r="T1159">
        <v>0</v>
      </c>
      <c r="U1159">
        <v>0</v>
      </c>
      <c r="V1159">
        <v>0</v>
      </c>
    </row>
    <row r="1160" spans="1:22" x14ac:dyDescent="0.2">
      <c r="A1160" s="99" t="s">
        <v>2326</v>
      </c>
      <c r="B1160" s="103" t="s">
        <v>452</v>
      </c>
      <c r="C1160" s="104" t="s">
        <v>137</v>
      </c>
      <c r="D1160" s="104" t="s">
        <v>490</v>
      </c>
      <c r="E1160" s="104" t="s">
        <v>1603</v>
      </c>
      <c r="F1160" s="105">
        <f>VLOOKUP(A1160,'Original vs Adjsuted Budget'!$B$2:$H$1100,7,FALSE)</f>
        <v>0</v>
      </c>
      <c r="G1160" s="105">
        <f t="shared" si="102"/>
        <v>0</v>
      </c>
      <c r="H1160" s="105">
        <f>VLOOKUP($A1160,'[14]2014 TB'!$A$1:$H$1482,5,FALSE)</f>
        <v>0</v>
      </c>
      <c r="I1160" s="105">
        <f>VLOOKUP($A1160,'[14]2014 TB'!$A$1:$H$1482,6,FALSE)</f>
        <v>0</v>
      </c>
      <c r="J1160" s="106">
        <f t="shared" si="101"/>
        <v>0</v>
      </c>
      <c r="K1160" s="107"/>
      <c r="M1160" t="s">
        <v>2326</v>
      </c>
      <c r="N1160" t="s">
        <v>452</v>
      </c>
      <c r="O1160" t="s">
        <v>137</v>
      </c>
      <c r="P1160" t="s">
        <v>490</v>
      </c>
      <c r="Q1160" t="s">
        <v>1603</v>
      </c>
      <c r="R1160">
        <v>0</v>
      </c>
      <c r="S1160">
        <v>0</v>
      </c>
      <c r="T1160">
        <v>0</v>
      </c>
      <c r="U1160">
        <v>0</v>
      </c>
      <c r="V1160">
        <v>0</v>
      </c>
    </row>
    <row r="1161" spans="1:22" x14ac:dyDescent="0.2">
      <c r="A1161" s="99" t="s">
        <v>2383</v>
      </c>
      <c r="B1161" s="103" t="s">
        <v>8</v>
      </c>
      <c r="C1161" s="104" t="s">
        <v>137</v>
      </c>
      <c r="D1161" s="104" t="s">
        <v>2895</v>
      </c>
      <c r="E1161" s="104" t="s">
        <v>2904</v>
      </c>
      <c r="F1161" s="105">
        <f>VLOOKUP(A1161,'Original vs Adjsuted Budget'!$B$2:$H$1100,7,FALSE)</f>
        <v>0</v>
      </c>
      <c r="G1161" s="105">
        <f t="shared" si="102"/>
        <v>0</v>
      </c>
      <c r="H1161" s="105">
        <f>VLOOKUP($A1161,'[14]2014 TB'!$A$1:$H$1482,5,FALSE)</f>
        <v>0</v>
      </c>
      <c r="I1161" s="105">
        <f>VLOOKUP($A1161,'[14]2014 TB'!$A$1:$H$1482,6,FALSE)</f>
        <v>0</v>
      </c>
      <c r="J1161" s="106">
        <f t="shared" si="101"/>
        <v>0</v>
      </c>
      <c r="K1161" s="107"/>
      <c r="M1161" t="s">
        <v>2383</v>
      </c>
      <c r="N1161" t="s">
        <v>8</v>
      </c>
      <c r="O1161" t="s">
        <v>137</v>
      </c>
      <c r="P1161" t="s">
        <v>2895</v>
      </c>
      <c r="Q1161" t="s">
        <v>2904</v>
      </c>
      <c r="R1161">
        <v>0</v>
      </c>
      <c r="S1161">
        <v>0</v>
      </c>
      <c r="T1161">
        <v>0</v>
      </c>
      <c r="U1161">
        <v>0</v>
      </c>
      <c r="V1161">
        <v>0</v>
      </c>
    </row>
    <row r="1162" spans="1:22" x14ac:dyDescent="0.2">
      <c r="A1162" s="99" t="s">
        <v>1340</v>
      </c>
      <c r="B1162" s="103" t="s">
        <v>8</v>
      </c>
      <c r="C1162" s="104" t="s">
        <v>137</v>
      </c>
      <c r="D1162" s="104" t="s">
        <v>494</v>
      </c>
      <c r="E1162" s="104" t="s">
        <v>1726</v>
      </c>
      <c r="F1162" s="105">
        <f>VLOOKUP(A1162,'Original vs Adjsuted Budget'!$B$2:$H$1100,7,FALSE)</f>
        <v>0</v>
      </c>
      <c r="G1162" s="105">
        <f t="shared" si="102"/>
        <v>13450</v>
      </c>
      <c r="H1162" s="105">
        <f>VLOOKUP($A1162,'[14]2014 TB'!$A$1:$H$1482,5,FALSE)</f>
        <v>0</v>
      </c>
      <c r="I1162" s="105">
        <f>VLOOKUP($A1162,'[14]2014 TB'!$A$1:$H$1482,6,FALSE)</f>
        <v>0</v>
      </c>
      <c r="J1162" s="106">
        <f t="shared" si="101"/>
        <v>0</v>
      </c>
      <c r="K1162" s="107"/>
      <c r="M1162" t="s">
        <v>1340</v>
      </c>
      <c r="N1162" t="s">
        <v>8</v>
      </c>
      <c r="O1162" t="s">
        <v>137</v>
      </c>
      <c r="P1162" t="s">
        <v>494</v>
      </c>
      <c r="Q1162" t="s">
        <v>1726</v>
      </c>
      <c r="R1162">
        <v>13450</v>
      </c>
      <c r="S1162">
        <v>0</v>
      </c>
      <c r="T1162">
        <v>0</v>
      </c>
      <c r="U1162">
        <v>0</v>
      </c>
      <c r="V1162">
        <v>0</v>
      </c>
    </row>
    <row r="1163" spans="1:22" x14ac:dyDescent="0.2">
      <c r="A1163" s="99" t="s">
        <v>1341</v>
      </c>
      <c r="B1163" s="103" t="s">
        <v>8</v>
      </c>
      <c r="C1163" s="104" t="s">
        <v>137</v>
      </c>
      <c r="D1163" s="104" t="s">
        <v>496</v>
      </c>
      <c r="E1163" s="104" t="s">
        <v>1727</v>
      </c>
      <c r="F1163" s="105">
        <f>VLOOKUP(A1163,'Original vs Adjsuted Budget'!$B$2:$H$1100,7,FALSE)</f>
        <v>0</v>
      </c>
      <c r="G1163" s="105">
        <f t="shared" si="102"/>
        <v>4930</v>
      </c>
      <c r="H1163" s="105">
        <f>VLOOKUP($A1163,'[14]2014 TB'!$A$1:$H$1482,5,FALSE)</f>
        <v>0</v>
      </c>
      <c r="I1163" s="105">
        <f>VLOOKUP($A1163,'[14]2014 TB'!$A$1:$H$1482,6,FALSE)</f>
        <v>0</v>
      </c>
      <c r="J1163" s="106">
        <f t="shared" si="101"/>
        <v>0</v>
      </c>
      <c r="K1163" s="107"/>
      <c r="M1163" t="s">
        <v>1341</v>
      </c>
      <c r="N1163" t="s">
        <v>8</v>
      </c>
      <c r="O1163" t="s">
        <v>137</v>
      </c>
      <c r="P1163" t="s">
        <v>496</v>
      </c>
      <c r="Q1163" t="s">
        <v>1727</v>
      </c>
      <c r="R1163">
        <v>4930</v>
      </c>
      <c r="S1163">
        <v>0</v>
      </c>
      <c r="T1163">
        <v>0</v>
      </c>
      <c r="U1163">
        <v>0</v>
      </c>
      <c r="V1163">
        <v>0</v>
      </c>
    </row>
    <row r="1164" spans="1:22" x14ac:dyDescent="0.2">
      <c r="A1164" s="99" t="s">
        <v>1342</v>
      </c>
      <c r="B1164" s="103" t="s">
        <v>8</v>
      </c>
      <c r="C1164" s="104" t="s">
        <v>137</v>
      </c>
      <c r="D1164" s="104" t="s">
        <v>498</v>
      </c>
      <c r="E1164" s="104" t="s">
        <v>1728</v>
      </c>
      <c r="F1164" s="105">
        <f>VLOOKUP(A1164,'Original vs Adjsuted Budget'!$B$2:$H$1100,7,FALSE)</f>
        <v>0</v>
      </c>
      <c r="G1164" s="105">
        <f t="shared" si="102"/>
        <v>4030</v>
      </c>
      <c r="H1164" s="105">
        <f>VLOOKUP($A1164,'[14]2014 TB'!$A$1:$H$1482,5,FALSE)</f>
        <v>0</v>
      </c>
      <c r="I1164" s="105">
        <f>VLOOKUP($A1164,'[14]2014 TB'!$A$1:$H$1482,6,FALSE)</f>
        <v>0</v>
      </c>
      <c r="J1164" s="106">
        <f t="shared" si="101"/>
        <v>0</v>
      </c>
      <c r="K1164" s="107"/>
      <c r="M1164" t="s">
        <v>1342</v>
      </c>
      <c r="N1164" t="s">
        <v>8</v>
      </c>
      <c r="O1164" t="s">
        <v>137</v>
      </c>
      <c r="P1164" t="s">
        <v>498</v>
      </c>
      <c r="Q1164" t="s">
        <v>1728</v>
      </c>
      <c r="R1164">
        <v>4030</v>
      </c>
      <c r="S1164">
        <v>0</v>
      </c>
      <c r="T1164">
        <v>0</v>
      </c>
      <c r="U1164">
        <v>0</v>
      </c>
      <c r="V1164">
        <v>0</v>
      </c>
    </row>
    <row r="1165" spans="1:22" x14ac:dyDescent="0.2">
      <c r="A1165" s="99" t="s">
        <v>1387</v>
      </c>
      <c r="B1165" s="103" t="s">
        <v>18</v>
      </c>
      <c r="C1165" s="104" t="s">
        <v>137</v>
      </c>
      <c r="D1165" s="104" t="s">
        <v>2895</v>
      </c>
      <c r="E1165" s="104" t="s">
        <v>2904</v>
      </c>
      <c r="F1165" s="105">
        <f>VLOOKUP(A1165,'Original vs Adjsuted Budget'!$B$2:$H$1100,7,FALSE)</f>
        <v>209272.28799999997</v>
      </c>
      <c r="G1165" s="105">
        <f t="shared" si="102"/>
        <v>0</v>
      </c>
      <c r="H1165" s="105">
        <f>VLOOKUP($A1165,'[14]2014 TB'!$A$1:$H$1482,5,FALSE)</f>
        <v>65397.599999999999</v>
      </c>
      <c r="I1165" s="105">
        <f>VLOOKUP($A1165,'[14]2014 TB'!$A$1:$H$1482,6,FALSE)</f>
        <v>-0.01</v>
      </c>
      <c r="J1165" s="106">
        <f t="shared" si="101"/>
        <v>65397.59</v>
      </c>
      <c r="K1165" s="107"/>
      <c r="M1165" t="s">
        <v>1387</v>
      </c>
      <c r="N1165" t="s">
        <v>18</v>
      </c>
      <c r="O1165" t="s">
        <v>137</v>
      </c>
      <c r="P1165" t="s">
        <v>2895</v>
      </c>
      <c r="Q1165" t="s">
        <v>2904</v>
      </c>
      <c r="R1165">
        <v>0</v>
      </c>
      <c r="S1165">
        <v>0</v>
      </c>
      <c r="T1165">
        <v>65397.599999999999</v>
      </c>
      <c r="U1165">
        <v>-0.01</v>
      </c>
      <c r="V1165">
        <v>65397.59</v>
      </c>
    </row>
    <row r="1166" spans="1:22" x14ac:dyDescent="0.2">
      <c r="A1166" s="99" t="s">
        <v>1388</v>
      </c>
      <c r="B1166" s="103" t="s">
        <v>18</v>
      </c>
      <c r="C1166" s="104" t="s">
        <v>137</v>
      </c>
      <c r="D1166" s="104" t="s">
        <v>494</v>
      </c>
      <c r="E1166" s="104" t="s">
        <v>1726</v>
      </c>
      <c r="F1166" s="105">
        <f>VLOOKUP(A1166,'Original vs Adjsuted Budget'!$B$2:$H$1100,7,FALSE)</f>
        <v>5259.9359999999997</v>
      </c>
      <c r="G1166" s="105">
        <f t="shared" si="102"/>
        <v>339840</v>
      </c>
      <c r="H1166" s="105">
        <f>VLOOKUP($A1166,'[14]2014 TB'!$A$1:$H$1482,5,FALSE)</f>
        <v>1643.73</v>
      </c>
      <c r="I1166" s="105">
        <f>VLOOKUP($A1166,'[14]2014 TB'!$A$1:$H$1482,6,FALSE)</f>
        <v>0</v>
      </c>
      <c r="J1166" s="106">
        <f t="shared" si="101"/>
        <v>1643.73</v>
      </c>
      <c r="K1166" s="107"/>
      <c r="M1166" t="s">
        <v>1388</v>
      </c>
      <c r="N1166" t="s">
        <v>18</v>
      </c>
      <c r="O1166" t="s">
        <v>137</v>
      </c>
      <c r="P1166" t="s">
        <v>494</v>
      </c>
      <c r="Q1166" t="s">
        <v>1726</v>
      </c>
      <c r="R1166">
        <v>339840</v>
      </c>
      <c r="S1166">
        <v>0</v>
      </c>
      <c r="T1166">
        <v>1643.73</v>
      </c>
      <c r="U1166">
        <v>0</v>
      </c>
      <c r="V1166">
        <v>1643.73</v>
      </c>
    </row>
    <row r="1167" spans="1:22" x14ac:dyDescent="0.2">
      <c r="A1167" s="99" t="s">
        <v>1389</v>
      </c>
      <c r="B1167" s="103" t="s">
        <v>18</v>
      </c>
      <c r="C1167" s="104" t="s">
        <v>137</v>
      </c>
      <c r="D1167" s="104" t="s">
        <v>496</v>
      </c>
      <c r="E1167" s="104" t="s">
        <v>1727</v>
      </c>
      <c r="F1167" s="105">
        <f>VLOOKUP(A1167,'Original vs Adjsuted Budget'!$B$2:$H$1100,7,FALSE)</f>
        <v>10521.6</v>
      </c>
      <c r="G1167" s="105">
        <f t="shared" si="102"/>
        <v>124610</v>
      </c>
      <c r="H1167" s="105">
        <f>VLOOKUP($A1167,'[14]2014 TB'!$A$1:$H$1482,5,FALSE)</f>
        <v>3288</v>
      </c>
      <c r="I1167" s="105">
        <f>VLOOKUP($A1167,'[14]2014 TB'!$A$1:$H$1482,6,FALSE)</f>
        <v>0</v>
      </c>
      <c r="J1167" s="106">
        <f t="shared" si="101"/>
        <v>3288</v>
      </c>
      <c r="K1167" s="107"/>
      <c r="M1167" t="s">
        <v>1389</v>
      </c>
      <c r="N1167" t="s">
        <v>18</v>
      </c>
      <c r="O1167" t="s">
        <v>137</v>
      </c>
      <c r="P1167" t="s">
        <v>496</v>
      </c>
      <c r="Q1167" t="s">
        <v>1727</v>
      </c>
      <c r="R1167">
        <v>124610</v>
      </c>
      <c r="S1167">
        <v>0</v>
      </c>
      <c r="T1167">
        <v>3288</v>
      </c>
      <c r="U1167">
        <v>0</v>
      </c>
      <c r="V1167">
        <v>3288</v>
      </c>
    </row>
    <row r="1168" spans="1:22" x14ac:dyDescent="0.2">
      <c r="A1168" s="99" t="s">
        <v>1390</v>
      </c>
      <c r="B1168" s="103" t="s">
        <v>18</v>
      </c>
      <c r="C1168" s="104" t="s">
        <v>137</v>
      </c>
      <c r="D1168" s="104" t="s">
        <v>498</v>
      </c>
      <c r="E1168" s="104" t="s">
        <v>1728</v>
      </c>
      <c r="F1168" s="105">
        <f>VLOOKUP(A1168,'Original vs Adjsuted Budget'!$B$2:$H$1100,7,FALSE)</f>
        <v>15957.12</v>
      </c>
      <c r="G1168" s="105">
        <f t="shared" si="102"/>
        <v>101950</v>
      </c>
      <c r="H1168" s="105">
        <f>VLOOKUP($A1168,'[14]2014 TB'!$A$1:$H$1482,5,FALSE)</f>
        <v>4986.6000000000004</v>
      </c>
      <c r="I1168" s="105">
        <f>VLOOKUP($A1168,'[14]2014 TB'!$A$1:$H$1482,6,FALSE)</f>
        <v>0</v>
      </c>
      <c r="J1168" s="106">
        <f t="shared" si="101"/>
        <v>4986.6000000000004</v>
      </c>
      <c r="K1168" s="107"/>
      <c r="M1168" t="s">
        <v>1390</v>
      </c>
      <c r="N1168" t="s">
        <v>18</v>
      </c>
      <c r="O1168" t="s">
        <v>137</v>
      </c>
      <c r="P1168" t="s">
        <v>498</v>
      </c>
      <c r="Q1168" t="s">
        <v>1728</v>
      </c>
      <c r="R1168">
        <v>101950</v>
      </c>
      <c r="S1168">
        <v>0</v>
      </c>
      <c r="T1168">
        <v>4986.6000000000004</v>
      </c>
      <c r="U1168">
        <v>0</v>
      </c>
      <c r="V1168">
        <v>4986.6000000000004</v>
      </c>
    </row>
    <row r="1169" spans="1:22" x14ac:dyDescent="0.2">
      <c r="A1169" s="99" t="s">
        <v>1436</v>
      </c>
      <c r="B1169" s="103" t="s">
        <v>459</v>
      </c>
      <c r="C1169" s="104" t="s">
        <v>137</v>
      </c>
      <c r="D1169" s="104" t="s">
        <v>2895</v>
      </c>
      <c r="E1169" s="104" t="s">
        <v>2904</v>
      </c>
      <c r="F1169" s="105">
        <f>VLOOKUP(A1169,'Original vs Adjsuted Budget'!$B$2:$H$1100,7,FALSE)</f>
        <v>235000</v>
      </c>
      <c r="G1169" s="105">
        <f t="shared" si="102"/>
        <v>0</v>
      </c>
      <c r="H1169" s="105">
        <f>VLOOKUP($A1169,'[14]2014 TB'!$A$1:$H$1482,5,FALSE)</f>
        <v>231196.58</v>
      </c>
      <c r="I1169" s="105">
        <f>VLOOKUP($A1169,'[14]2014 TB'!$A$1:$H$1482,6,FALSE)</f>
        <v>-360</v>
      </c>
      <c r="J1169" s="106">
        <f t="shared" si="101"/>
        <v>230836.58</v>
      </c>
      <c r="K1169" s="107"/>
      <c r="M1169" t="s">
        <v>1436</v>
      </c>
      <c r="N1169" t="s">
        <v>459</v>
      </c>
      <c r="O1169" t="s">
        <v>137</v>
      </c>
      <c r="P1169" t="s">
        <v>2895</v>
      </c>
      <c r="Q1169" t="s">
        <v>2904</v>
      </c>
      <c r="R1169">
        <v>0</v>
      </c>
      <c r="S1169">
        <v>0</v>
      </c>
      <c r="T1169">
        <v>231196.58</v>
      </c>
      <c r="U1169">
        <v>-360</v>
      </c>
      <c r="V1169">
        <v>230836.58</v>
      </c>
    </row>
    <row r="1170" spans="1:22" x14ac:dyDescent="0.2">
      <c r="A1170" s="99" t="s">
        <v>1437</v>
      </c>
      <c r="B1170" s="103" t="s">
        <v>459</v>
      </c>
      <c r="C1170" s="104" t="s">
        <v>137</v>
      </c>
      <c r="D1170" s="104" t="s">
        <v>494</v>
      </c>
      <c r="E1170" s="104" t="s">
        <v>1726</v>
      </c>
      <c r="F1170" s="105">
        <f>VLOOKUP(A1170,'Original vs Adjsuted Budget'!$B$2:$H$1100,7,FALSE)</f>
        <v>75601.343999999997</v>
      </c>
      <c r="G1170" s="105">
        <f t="shared" si="102"/>
        <v>167020</v>
      </c>
      <c r="H1170" s="105">
        <f>VLOOKUP($A1170,'[14]2014 TB'!$A$1:$H$1482,5,FALSE)</f>
        <v>23625.42</v>
      </c>
      <c r="I1170" s="105">
        <f>VLOOKUP($A1170,'[14]2014 TB'!$A$1:$H$1482,6,FALSE)</f>
        <v>0</v>
      </c>
      <c r="J1170" s="106">
        <f t="shared" si="101"/>
        <v>23625.42</v>
      </c>
      <c r="K1170" s="107"/>
      <c r="M1170" t="s">
        <v>1437</v>
      </c>
      <c r="N1170" t="s">
        <v>459</v>
      </c>
      <c r="O1170" t="s">
        <v>137</v>
      </c>
      <c r="P1170" t="s">
        <v>494</v>
      </c>
      <c r="Q1170" t="s">
        <v>1726</v>
      </c>
      <c r="R1170">
        <v>167020</v>
      </c>
      <c r="S1170">
        <v>0</v>
      </c>
      <c r="T1170">
        <v>23625.42</v>
      </c>
      <c r="U1170">
        <v>0</v>
      </c>
      <c r="V1170">
        <v>23625.42</v>
      </c>
    </row>
    <row r="1171" spans="1:22" x14ac:dyDescent="0.2">
      <c r="A1171" s="99" t="s">
        <v>1438</v>
      </c>
      <c r="B1171" s="103" t="s">
        <v>459</v>
      </c>
      <c r="C1171" s="104" t="s">
        <v>137</v>
      </c>
      <c r="D1171" s="104" t="s">
        <v>496</v>
      </c>
      <c r="E1171" s="104" t="s">
        <v>1727</v>
      </c>
      <c r="F1171" s="105">
        <f>VLOOKUP(A1171,'Original vs Adjsuted Budget'!$B$2:$H$1100,7,FALSE)</f>
        <v>0</v>
      </c>
      <c r="G1171" s="105">
        <f t="shared" si="102"/>
        <v>61240</v>
      </c>
      <c r="H1171" s="105">
        <f>VLOOKUP($A1171,'[14]2014 TB'!$A$1:$H$1482,5,FALSE)</f>
        <v>0</v>
      </c>
      <c r="I1171" s="105">
        <f>VLOOKUP($A1171,'[14]2014 TB'!$A$1:$H$1482,6,FALSE)</f>
        <v>0</v>
      </c>
      <c r="J1171" s="106">
        <f t="shared" si="101"/>
        <v>0</v>
      </c>
      <c r="K1171" s="107"/>
      <c r="M1171" t="s">
        <v>1438</v>
      </c>
      <c r="N1171" t="s">
        <v>459</v>
      </c>
      <c r="O1171" t="s">
        <v>137</v>
      </c>
      <c r="P1171" t="s">
        <v>496</v>
      </c>
      <c r="Q1171" t="s">
        <v>1727</v>
      </c>
      <c r="R1171">
        <v>61240</v>
      </c>
      <c r="S1171">
        <v>0</v>
      </c>
      <c r="T1171">
        <v>0</v>
      </c>
      <c r="U1171">
        <v>0</v>
      </c>
      <c r="V1171">
        <v>0</v>
      </c>
    </row>
    <row r="1172" spans="1:22" x14ac:dyDescent="0.2">
      <c r="A1172" s="99" t="s">
        <v>1439</v>
      </c>
      <c r="B1172" s="103" t="s">
        <v>459</v>
      </c>
      <c r="C1172" s="104" t="s">
        <v>137</v>
      </c>
      <c r="D1172" s="104" t="s">
        <v>498</v>
      </c>
      <c r="E1172" s="104" t="s">
        <v>1728</v>
      </c>
      <c r="F1172" s="105">
        <f>VLOOKUP(A1172,'Original vs Adjsuted Budget'!$B$2:$H$1100,7,FALSE)</f>
        <v>0</v>
      </c>
      <c r="G1172" s="105">
        <f t="shared" si="102"/>
        <v>50100</v>
      </c>
      <c r="H1172" s="105">
        <f>VLOOKUP($A1172,'[14]2014 TB'!$A$1:$H$1482,5,FALSE)</f>
        <v>0</v>
      </c>
      <c r="I1172" s="105">
        <f>VLOOKUP($A1172,'[14]2014 TB'!$A$1:$H$1482,6,FALSE)</f>
        <v>0</v>
      </c>
      <c r="J1172" s="106">
        <f t="shared" si="101"/>
        <v>0</v>
      </c>
      <c r="K1172" s="107"/>
      <c r="M1172" t="s">
        <v>1439</v>
      </c>
      <c r="N1172" t="s">
        <v>459</v>
      </c>
      <c r="O1172" t="s">
        <v>137</v>
      </c>
      <c r="P1172" t="s">
        <v>498</v>
      </c>
      <c r="Q1172" t="s">
        <v>1728</v>
      </c>
      <c r="R1172">
        <v>50100</v>
      </c>
      <c r="S1172">
        <v>0</v>
      </c>
      <c r="T1172">
        <v>0</v>
      </c>
      <c r="U1172">
        <v>0</v>
      </c>
      <c r="V1172">
        <v>0</v>
      </c>
    </row>
    <row r="1173" spans="1:22" x14ac:dyDescent="0.2">
      <c r="A1173" s="99" t="s">
        <v>1487</v>
      </c>
      <c r="B1173" s="103" t="s">
        <v>461</v>
      </c>
      <c r="C1173" s="104" t="s">
        <v>137</v>
      </c>
      <c r="D1173" s="104" t="s">
        <v>2895</v>
      </c>
      <c r="E1173" s="104" t="s">
        <v>2904</v>
      </c>
      <c r="F1173" s="105">
        <f>VLOOKUP(A1173,'Original vs Adjsuted Budget'!$B$2:$H$1100,7,FALSE)</f>
        <v>1997.3439999999998</v>
      </c>
      <c r="G1173" s="105">
        <f t="shared" si="102"/>
        <v>0</v>
      </c>
      <c r="H1173" s="105">
        <f>VLOOKUP($A1173,'[14]2014 TB'!$A$1:$H$1482,5,FALSE)</f>
        <v>659.17</v>
      </c>
      <c r="I1173" s="105">
        <f>VLOOKUP($A1173,'[14]2014 TB'!$A$1:$H$1482,6,FALSE)</f>
        <v>-35</v>
      </c>
      <c r="J1173" s="106">
        <f t="shared" si="101"/>
        <v>624.16999999999996</v>
      </c>
      <c r="K1173" s="107"/>
      <c r="M1173" t="s">
        <v>1487</v>
      </c>
      <c r="N1173" t="s">
        <v>461</v>
      </c>
      <c r="O1173" t="s">
        <v>137</v>
      </c>
      <c r="P1173" t="s">
        <v>2895</v>
      </c>
      <c r="Q1173" t="s">
        <v>2904</v>
      </c>
      <c r="R1173">
        <v>0</v>
      </c>
      <c r="S1173">
        <v>0</v>
      </c>
      <c r="T1173">
        <v>659.17</v>
      </c>
      <c r="U1173">
        <v>-35</v>
      </c>
      <c r="V1173">
        <v>624.16999999999996</v>
      </c>
    </row>
    <row r="1174" spans="1:22" x14ac:dyDescent="0.2">
      <c r="A1174" s="99" t="s">
        <v>1488</v>
      </c>
      <c r="B1174" s="103" t="s">
        <v>461</v>
      </c>
      <c r="C1174" s="104" t="s">
        <v>137</v>
      </c>
      <c r="D1174" s="104" t="s">
        <v>494</v>
      </c>
      <c r="E1174" s="104" t="s">
        <v>1726</v>
      </c>
      <c r="F1174" s="105">
        <f>VLOOKUP(A1174,'Original vs Adjsuted Budget'!$B$2:$H$1100,7,FALSE)</f>
        <v>18261.439999999999</v>
      </c>
      <c r="G1174" s="105">
        <f t="shared" si="102"/>
        <v>1840</v>
      </c>
      <c r="H1174" s="105">
        <f>VLOOKUP($A1174,'[14]2014 TB'!$A$1:$H$1482,5,FALSE)</f>
        <v>5706.7</v>
      </c>
      <c r="I1174" s="105">
        <f>VLOOKUP($A1174,'[14]2014 TB'!$A$1:$H$1482,6,FALSE)</f>
        <v>0</v>
      </c>
      <c r="J1174" s="106">
        <f t="shared" si="101"/>
        <v>5706.7</v>
      </c>
      <c r="K1174" s="107"/>
      <c r="M1174" t="s">
        <v>1488</v>
      </c>
      <c r="N1174" t="s">
        <v>461</v>
      </c>
      <c r="O1174" t="s">
        <v>137</v>
      </c>
      <c r="P1174" t="s">
        <v>494</v>
      </c>
      <c r="Q1174" t="s">
        <v>1726</v>
      </c>
      <c r="R1174">
        <v>1840</v>
      </c>
      <c r="S1174">
        <v>0</v>
      </c>
      <c r="T1174">
        <v>5706.7</v>
      </c>
      <c r="U1174">
        <v>0</v>
      </c>
      <c r="V1174">
        <v>5706.7</v>
      </c>
    </row>
    <row r="1175" spans="1:22" x14ac:dyDescent="0.2">
      <c r="A1175" s="99" t="s">
        <v>1489</v>
      </c>
      <c r="B1175" s="103" t="s">
        <v>461</v>
      </c>
      <c r="C1175" s="104" t="s">
        <v>137</v>
      </c>
      <c r="D1175" s="104" t="s">
        <v>496</v>
      </c>
      <c r="E1175" s="104" t="s">
        <v>1727</v>
      </c>
      <c r="F1175" s="105">
        <f>VLOOKUP(A1175,'Original vs Adjsuted Budget'!$B$2:$H$1100,7,FALSE)</f>
        <v>280.70400000000001</v>
      </c>
      <c r="G1175" s="105">
        <f t="shared" si="102"/>
        <v>680</v>
      </c>
      <c r="H1175" s="105">
        <f>VLOOKUP($A1175,'[14]2014 TB'!$A$1:$H$1482,5,FALSE)</f>
        <v>87.72</v>
      </c>
      <c r="I1175" s="105">
        <f>VLOOKUP($A1175,'[14]2014 TB'!$A$1:$H$1482,6,FALSE)</f>
        <v>0</v>
      </c>
      <c r="J1175" s="106">
        <f t="shared" si="101"/>
        <v>87.72</v>
      </c>
      <c r="K1175" s="107"/>
      <c r="M1175" t="s">
        <v>1489</v>
      </c>
      <c r="N1175" t="s">
        <v>461</v>
      </c>
      <c r="O1175" t="s">
        <v>137</v>
      </c>
      <c r="P1175" t="s">
        <v>496</v>
      </c>
      <c r="Q1175" t="s">
        <v>1727</v>
      </c>
      <c r="R1175">
        <v>680</v>
      </c>
      <c r="S1175">
        <v>0</v>
      </c>
      <c r="T1175">
        <v>87.72</v>
      </c>
      <c r="U1175">
        <v>0</v>
      </c>
      <c r="V1175">
        <v>87.72</v>
      </c>
    </row>
    <row r="1176" spans="1:22" x14ac:dyDescent="0.2">
      <c r="A1176" s="99" t="s">
        <v>1490</v>
      </c>
      <c r="B1176" s="103" t="s">
        <v>461</v>
      </c>
      <c r="C1176" s="104" t="s">
        <v>137</v>
      </c>
      <c r="D1176" s="104" t="s">
        <v>498</v>
      </c>
      <c r="E1176" s="104" t="s">
        <v>1728</v>
      </c>
      <c r="F1176" s="105">
        <f>VLOOKUP(A1176,'Original vs Adjsuted Budget'!$B$2:$H$1100,7,FALSE)</f>
        <v>0</v>
      </c>
      <c r="G1176" s="105">
        <f t="shared" si="102"/>
        <v>550</v>
      </c>
      <c r="H1176" s="105">
        <f>VLOOKUP($A1176,'[14]2014 TB'!$A$1:$H$1482,5,FALSE)</f>
        <v>0</v>
      </c>
      <c r="I1176" s="105">
        <f>VLOOKUP($A1176,'[14]2014 TB'!$A$1:$H$1482,6,FALSE)</f>
        <v>0</v>
      </c>
      <c r="J1176" s="106">
        <f t="shared" si="101"/>
        <v>0</v>
      </c>
      <c r="K1176" s="107"/>
      <c r="M1176" t="s">
        <v>1490</v>
      </c>
      <c r="N1176" t="s">
        <v>461</v>
      </c>
      <c r="O1176" t="s">
        <v>137</v>
      </c>
      <c r="P1176" t="s">
        <v>498</v>
      </c>
      <c r="Q1176" t="s">
        <v>1728</v>
      </c>
      <c r="R1176">
        <v>550</v>
      </c>
      <c r="S1176">
        <v>0</v>
      </c>
      <c r="T1176">
        <v>0</v>
      </c>
      <c r="U1176">
        <v>0</v>
      </c>
      <c r="V1176">
        <v>0</v>
      </c>
    </row>
    <row r="1177" spans="1:22" x14ac:dyDescent="0.2">
      <c r="A1177" s="99" t="s">
        <v>1998</v>
      </c>
      <c r="B1177" s="103" t="s">
        <v>430</v>
      </c>
      <c r="C1177" s="104" t="s">
        <v>138</v>
      </c>
      <c r="D1177" s="104" t="s">
        <v>486</v>
      </c>
      <c r="E1177" s="104" t="s">
        <v>1999</v>
      </c>
      <c r="F1177" s="105">
        <f>VLOOKUP(A1177,'Original vs Adjsuted Budget'!$B$2:$H$1100,7,FALSE)</f>
        <v>0</v>
      </c>
      <c r="G1177" s="105">
        <f t="shared" si="102"/>
        <v>0</v>
      </c>
      <c r="H1177" s="105">
        <f>VLOOKUP($A1177,'[14]2014 TB'!$A$1:$H$1482,5,FALSE)</f>
        <v>0</v>
      </c>
      <c r="I1177" s="105">
        <f>VLOOKUP($A1177,'[14]2014 TB'!$A$1:$H$1482,6,FALSE)</f>
        <v>0</v>
      </c>
      <c r="J1177" s="106">
        <f t="shared" si="101"/>
        <v>0</v>
      </c>
      <c r="K1177" s="107"/>
      <c r="M1177" t="s">
        <v>1998</v>
      </c>
      <c r="N1177" t="s">
        <v>430</v>
      </c>
      <c r="O1177" t="s">
        <v>138</v>
      </c>
      <c r="P1177" t="s">
        <v>486</v>
      </c>
      <c r="Q1177" t="s">
        <v>1999</v>
      </c>
      <c r="R1177">
        <v>0</v>
      </c>
      <c r="S1177">
        <v>0</v>
      </c>
      <c r="T1177">
        <v>0</v>
      </c>
      <c r="U1177">
        <v>0</v>
      </c>
      <c r="V1177">
        <v>0</v>
      </c>
    </row>
    <row r="1178" spans="1:22" x14ac:dyDescent="0.2">
      <c r="A1178" s="99" t="s">
        <v>1491</v>
      </c>
      <c r="B1178" s="103" t="s">
        <v>461</v>
      </c>
      <c r="C1178" s="104" t="s">
        <v>138</v>
      </c>
      <c r="D1178" s="104" t="s">
        <v>2895</v>
      </c>
      <c r="E1178" s="104" t="s">
        <v>349</v>
      </c>
      <c r="F1178" s="105">
        <f>VLOOKUP(A1178,'Original vs Adjsuted Budget'!$B$2:$H$1100,7,FALSE)</f>
        <v>653022.9439999999</v>
      </c>
      <c r="G1178" s="105">
        <f t="shared" si="102"/>
        <v>720570</v>
      </c>
      <c r="H1178" s="105">
        <f>VLOOKUP($A1178,'[14]2014 TB'!$A$1:$H$1482,5,FALSE)</f>
        <v>204069.67</v>
      </c>
      <c r="I1178" s="105">
        <f>VLOOKUP($A1178,'[14]2014 TB'!$A$1:$H$1482,6,FALSE)</f>
        <v>0</v>
      </c>
      <c r="J1178" s="106">
        <f t="shared" si="101"/>
        <v>204069.67</v>
      </c>
      <c r="K1178" s="107"/>
      <c r="M1178" t="s">
        <v>1491</v>
      </c>
      <c r="N1178" t="s">
        <v>461</v>
      </c>
      <c r="O1178" t="s">
        <v>138</v>
      </c>
      <c r="P1178" t="s">
        <v>2895</v>
      </c>
      <c r="Q1178" t="s">
        <v>349</v>
      </c>
      <c r="R1178">
        <v>720570</v>
      </c>
      <c r="S1178">
        <v>0</v>
      </c>
      <c r="T1178">
        <v>204069.67</v>
      </c>
      <c r="U1178">
        <v>0</v>
      </c>
      <c r="V1178">
        <v>204069.67</v>
      </c>
    </row>
    <row r="1179" spans="1:22" x14ac:dyDescent="0.2">
      <c r="A1179" s="99" t="s">
        <v>2000</v>
      </c>
      <c r="B1179" s="103" t="s">
        <v>430</v>
      </c>
      <c r="C1179" s="104" t="s">
        <v>139</v>
      </c>
      <c r="D1179" s="104" t="s">
        <v>486</v>
      </c>
      <c r="E1179" s="104" t="s">
        <v>2001</v>
      </c>
      <c r="F1179" s="105">
        <f>VLOOKUP(A1179,'Original vs Adjsuted Budget'!$B$2:$H$1100,7,FALSE)</f>
        <v>0</v>
      </c>
      <c r="G1179" s="105">
        <f t="shared" si="102"/>
        <v>0</v>
      </c>
      <c r="H1179" s="105">
        <f>VLOOKUP($A1179,'[14]2014 TB'!$A$1:$H$1482,5,FALSE)</f>
        <v>0</v>
      </c>
      <c r="I1179" s="105">
        <f>VLOOKUP($A1179,'[14]2014 TB'!$A$1:$H$1482,6,FALSE)</f>
        <v>0</v>
      </c>
      <c r="J1179" s="106">
        <f t="shared" si="101"/>
        <v>0</v>
      </c>
      <c r="K1179" s="107"/>
      <c r="M1179" t="s">
        <v>2000</v>
      </c>
      <c r="N1179" t="s">
        <v>430</v>
      </c>
      <c r="O1179" t="s">
        <v>139</v>
      </c>
      <c r="P1179" t="s">
        <v>486</v>
      </c>
      <c r="Q1179" t="s">
        <v>2001</v>
      </c>
      <c r="R1179">
        <v>0</v>
      </c>
      <c r="S1179">
        <v>0</v>
      </c>
      <c r="T1179">
        <v>0</v>
      </c>
      <c r="U1179">
        <v>0</v>
      </c>
      <c r="V1179">
        <v>0</v>
      </c>
    </row>
    <row r="1180" spans="1:22" x14ac:dyDescent="0.2">
      <c r="A1180" s="99" t="s">
        <v>1391</v>
      </c>
      <c r="B1180" s="103" t="s">
        <v>18</v>
      </c>
      <c r="C1180" s="104" t="s">
        <v>139</v>
      </c>
      <c r="D1180" s="104" t="s">
        <v>2895</v>
      </c>
      <c r="E1180" s="104" t="s">
        <v>350</v>
      </c>
      <c r="F1180" s="105">
        <f>VLOOKUP(A1180,'Original vs Adjsuted Budget'!$B$2:$H$1100,7,FALSE)</f>
        <v>2188.8000000000002</v>
      </c>
      <c r="G1180" s="105">
        <f t="shared" si="102"/>
        <v>0</v>
      </c>
      <c r="H1180" s="105">
        <f>VLOOKUP($A1180,'[14]2014 TB'!$A$1:$H$1482,5,FALSE)</f>
        <v>684</v>
      </c>
      <c r="I1180" s="105">
        <f>VLOOKUP($A1180,'[14]2014 TB'!$A$1:$H$1482,6,FALSE)</f>
        <v>0</v>
      </c>
      <c r="J1180" s="106">
        <f t="shared" si="101"/>
        <v>684</v>
      </c>
      <c r="K1180" s="107"/>
      <c r="M1180" t="s">
        <v>1391</v>
      </c>
      <c r="N1180" t="s">
        <v>18</v>
      </c>
      <c r="O1180" t="s">
        <v>139</v>
      </c>
      <c r="P1180" t="s">
        <v>2895</v>
      </c>
      <c r="Q1180" t="s">
        <v>350</v>
      </c>
      <c r="R1180">
        <v>0</v>
      </c>
      <c r="S1180">
        <v>0</v>
      </c>
      <c r="T1180">
        <v>684</v>
      </c>
      <c r="U1180">
        <v>0</v>
      </c>
      <c r="V1180">
        <v>684</v>
      </c>
    </row>
    <row r="1181" spans="1:22" x14ac:dyDescent="0.2">
      <c r="A1181" s="99" t="s">
        <v>2002</v>
      </c>
      <c r="B1181" s="103" t="s">
        <v>430</v>
      </c>
      <c r="C1181" s="104" t="s">
        <v>140</v>
      </c>
      <c r="D1181" s="104" t="s">
        <v>486</v>
      </c>
      <c r="E1181" s="104" t="s">
        <v>2003</v>
      </c>
      <c r="F1181" s="105">
        <f>VLOOKUP(A1181,'Original vs Adjsuted Budget'!$B$2:$H$1100,7,FALSE)</f>
        <v>0</v>
      </c>
      <c r="G1181" s="105">
        <f t="shared" si="102"/>
        <v>0</v>
      </c>
      <c r="H1181" s="105">
        <f>VLOOKUP($A1181,'[14]2014 TB'!$A$1:$H$1482,5,FALSE)</f>
        <v>0</v>
      </c>
      <c r="I1181" s="105">
        <f>VLOOKUP($A1181,'[14]2014 TB'!$A$1:$H$1482,6,FALSE)</f>
        <v>0</v>
      </c>
      <c r="J1181" s="106">
        <f t="shared" si="101"/>
        <v>0</v>
      </c>
      <c r="K1181" s="107"/>
      <c r="M1181" t="s">
        <v>2002</v>
      </c>
      <c r="N1181" t="s">
        <v>430</v>
      </c>
      <c r="O1181" t="s">
        <v>140</v>
      </c>
      <c r="P1181" t="s">
        <v>486</v>
      </c>
      <c r="Q1181" t="s">
        <v>2003</v>
      </c>
      <c r="R1181">
        <v>0</v>
      </c>
      <c r="S1181">
        <v>0</v>
      </c>
      <c r="T1181">
        <v>0</v>
      </c>
      <c r="U1181">
        <v>0</v>
      </c>
      <c r="V1181">
        <v>0</v>
      </c>
    </row>
    <row r="1182" spans="1:22" x14ac:dyDescent="0.2">
      <c r="A1182" s="99" t="s">
        <v>1246</v>
      </c>
      <c r="B1182" s="103" t="s">
        <v>446</v>
      </c>
      <c r="C1182" s="104" t="s">
        <v>140</v>
      </c>
      <c r="D1182" s="104" t="s">
        <v>2895</v>
      </c>
      <c r="E1182" s="104" t="s">
        <v>2996</v>
      </c>
      <c r="F1182" s="105">
        <f>VLOOKUP(A1182,'Original vs Adjsuted Budget'!$B$2:$H$1100,7,FALSE)</f>
        <v>25000</v>
      </c>
      <c r="G1182" s="105">
        <f t="shared" si="102"/>
        <v>50000</v>
      </c>
      <c r="H1182" s="105">
        <f>VLOOKUP($A1182,'[14]2014 TB'!$A$1:$H$1482,5,FALSE)</f>
        <v>0</v>
      </c>
      <c r="I1182" s="105">
        <f>VLOOKUP($A1182,'[14]2014 TB'!$A$1:$H$1482,6,FALSE)</f>
        <v>0</v>
      </c>
      <c r="J1182" s="106">
        <f t="shared" si="101"/>
        <v>0</v>
      </c>
      <c r="K1182" s="107"/>
      <c r="M1182" t="s">
        <v>1246</v>
      </c>
      <c r="N1182" t="s">
        <v>446</v>
      </c>
      <c r="O1182" t="s">
        <v>140</v>
      </c>
      <c r="P1182" t="s">
        <v>2895</v>
      </c>
      <c r="Q1182" t="s">
        <v>2996</v>
      </c>
      <c r="R1182">
        <v>50000</v>
      </c>
      <c r="S1182">
        <v>0</v>
      </c>
      <c r="T1182">
        <v>0</v>
      </c>
      <c r="U1182">
        <v>0</v>
      </c>
      <c r="V1182">
        <v>0</v>
      </c>
    </row>
    <row r="1183" spans="1:22" x14ac:dyDescent="0.2">
      <c r="A1183" s="99" t="s">
        <v>2384</v>
      </c>
      <c r="B1183" s="103" t="s">
        <v>8</v>
      </c>
      <c r="C1183" s="104" t="s">
        <v>141</v>
      </c>
      <c r="D1183" s="104" t="s">
        <v>2895</v>
      </c>
      <c r="E1183" s="104" t="s">
        <v>352</v>
      </c>
      <c r="F1183" s="105">
        <f>VLOOKUP(A1183,'Original vs Adjsuted Budget'!$B$2:$H$1100,7,FALSE)</f>
        <v>0</v>
      </c>
      <c r="G1183" s="105">
        <f t="shared" si="102"/>
        <v>0</v>
      </c>
      <c r="H1183" s="105">
        <f>VLOOKUP($A1183,'[14]2014 TB'!$A$1:$H$1482,5,FALSE)</f>
        <v>0</v>
      </c>
      <c r="I1183" s="105">
        <f>VLOOKUP($A1183,'[14]2014 TB'!$A$1:$H$1482,6,FALSE)</f>
        <v>0</v>
      </c>
      <c r="J1183" s="106">
        <f t="shared" si="101"/>
        <v>0</v>
      </c>
      <c r="K1183" s="107"/>
      <c r="M1183" t="s">
        <v>2384</v>
      </c>
      <c r="N1183" t="s">
        <v>8</v>
      </c>
      <c r="O1183" t="s">
        <v>141</v>
      </c>
      <c r="P1183" t="s">
        <v>2895</v>
      </c>
      <c r="Q1183" t="s">
        <v>352</v>
      </c>
      <c r="R1183">
        <v>0</v>
      </c>
      <c r="S1183">
        <v>0</v>
      </c>
      <c r="T1183">
        <v>0</v>
      </c>
      <c r="U1183">
        <v>0</v>
      </c>
      <c r="V1183">
        <v>0</v>
      </c>
    </row>
    <row r="1184" spans="1:22" x14ac:dyDescent="0.2">
      <c r="A1184" s="99" t="s">
        <v>1031</v>
      </c>
      <c r="B1184" s="103" t="s">
        <v>430</v>
      </c>
      <c r="C1184" s="104" t="s">
        <v>142</v>
      </c>
      <c r="D1184" s="104" t="s">
        <v>486</v>
      </c>
      <c r="E1184" s="104" t="s">
        <v>1619</v>
      </c>
      <c r="F1184" s="105">
        <f>VLOOKUP(A1184,'Original vs Adjsuted Budget'!$B$2:$H$1100,7,FALSE)</f>
        <v>0</v>
      </c>
      <c r="G1184" s="105">
        <f t="shared" si="102"/>
        <v>800</v>
      </c>
      <c r="H1184" s="105">
        <f>VLOOKUP($A1184,'[14]2014 TB'!$A$1:$H$1482,5,FALSE)</f>
        <v>0</v>
      </c>
      <c r="I1184" s="105">
        <f>VLOOKUP($A1184,'[14]2014 TB'!$A$1:$H$1482,6,FALSE)</f>
        <v>0</v>
      </c>
      <c r="J1184" s="106">
        <f t="shared" si="101"/>
        <v>0</v>
      </c>
      <c r="K1184" s="107"/>
      <c r="M1184" t="s">
        <v>1031</v>
      </c>
      <c r="N1184" t="s">
        <v>430</v>
      </c>
      <c r="O1184" t="s">
        <v>142</v>
      </c>
      <c r="P1184" t="s">
        <v>486</v>
      </c>
      <c r="Q1184" t="s">
        <v>1619</v>
      </c>
      <c r="R1184">
        <v>800</v>
      </c>
      <c r="S1184">
        <v>0</v>
      </c>
      <c r="T1184">
        <v>0</v>
      </c>
      <c r="U1184">
        <v>0</v>
      </c>
      <c r="V1184">
        <v>0</v>
      </c>
    </row>
    <row r="1185" spans="1:22" x14ac:dyDescent="0.2">
      <c r="A1185" s="99" t="s">
        <v>1160</v>
      </c>
      <c r="B1185" s="103" t="s">
        <v>438</v>
      </c>
      <c r="C1185" s="104" t="s">
        <v>142</v>
      </c>
      <c r="D1185" s="104" t="s">
        <v>2895</v>
      </c>
      <c r="E1185" s="104" t="s">
        <v>2978</v>
      </c>
      <c r="F1185" s="105">
        <f>VLOOKUP(A1185,'Original vs Adjsuted Budget'!$B$2:$H$1100,7,FALSE)</f>
        <v>1320</v>
      </c>
      <c r="G1185" s="105">
        <f t="shared" si="102"/>
        <v>1320</v>
      </c>
      <c r="H1185" s="105">
        <f>VLOOKUP($A1185,'[14]2014 TB'!$A$1:$H$1482,5,FALSE)</f>
        <v>0</v>
      </c>
      <c r="I1185" s="105">
        <f>VLOOKUP($A1185,'[14]2014 TB'!$A$1:$H$1482,6,FALSE)</f>
        <v>0</v>
      </c>
      <c r="J1185" s="106">
        <f t="shared" si="101"/>
        <v>0</v>
      </c>
      <c r="K1185" s="107"/>
      <c r="M1185" t="s">
        <v>1160</v>
      </c>
      <c r="N1185" t="s">
        <v>438</v>
      </c>
      <c r="O1185" t="s">
        <v>142</v>
      </c>
      <c r="P1185" t="s">
        <v>2895</v>
      </c>
      <c r="Q1185" t="s">
        <v>2978</v>
      </c>
      <c r="R1185">
        <v>1320</v>
      </c>
      <c r="S1185">
        <v>0</v>
      </c>
      <c r="T1185">
        <v>0</v>
      </c>
      <c r="U1185">
        <v>0</v>
      </c>
      <c r="V1185">
        <v>0</v>
      </c>
    </row>
    <row r="1186" spans="1:22" x14ac:dyDescent="0.2">
      <c r="A1186" s="99" t="s">
        <v>2327</v>
      </c>
      <c r="B1186" s="103" t="s">
        <v>452</v>
      </c>
      <c r="C1186" s="104" t="s">
        <v>142</v>
      </c>
      <c r="D1186" s="104" t="s">
        <v>490</v>
      </c>
      <c r="E1186" s="104" t="s">
        <v>353</v>
      </c>
      <c r="F1186" s="105">
        <f>VLOOKUP(A1186,'Original vs Adjsuted Budget'!$B$2:$H$1100,7,FALSE)</f>
        <v>0</v>
      </c>
      <c r="G1186" s="105">
        <f t="shared" si="102"/>
        <v>0</v>
      </c>
      <c r="H1186" s="105">
        <f>VLOOKUP($A1186,'[14]2014 TB'!$A$1:$H$1482,5,FALSE)</f>
        <v>0</v>
      </c>
      <c r="I1186" s="105">
        <f>VLOOKUP($A1186,'[14]2014 TB'!$A$1:$H$1482,6,FALSE)</f>
        <v>0</v>
      </c>
      <c r="J1186" s="106">
        <f t="shared" si="101"/>
        <v>0</v>
      </c>
      <c r="K1186" s="107"/>
      <c r="M1186" t="s">
        <v>2327</v>
      </c>
      <c r="N1186" t="s">
        <v>452</v>
      </c>
      <c r="O1186" t="s">
        <v>142</v>
      </c>
      <c r="P1186" t="s">
        <v>490</v>
      </c>
      <c r="Q1186" t="s">
        <v>353</v>
      </c>
      <c r="R1186">
        <v>0</v>
      </c>
      <c r="S1186">
        <v>0</v>
      </c>
      <c r="T1186">
        <v>0</v>
      </c>
      <c r="U1186">
        <v>0</v>
      </c>
      <c r="V1186">
        <v>0</v>
      </c>
    </row>
    <row r="1187" spans="1:22" x14ac:dyDescent="0.2">
      <c r="A1187" s="99" t="s">
        <v>2004</v>
      </c>
      <c r="B1187" s="103" t="s">
        <v>430</v>
      </c>
      <c r="C1187" s="104" t="s">
        <v>143</v>
      </c>
      <c r="D1187" s="104" t="s">
        <v>486</v>
      </c>
      <c r="E1187" s="104" t="s">
        <v>2958</v>
      </c>
      <c r="F1187" s="105">
        <f>VLOOKUP(A1187,'Original vs Adjsuted Budget'!$B$2:$H$1100,7,FALSE)</f>
        <v>0</v>
      </c>
      <c r="G1187" s="105">
        <f t="shared" si="102"/>
        <v>0</v>
      </c>
      <c r="H1187" s="105">
        <f>VLOOKUP($A1187,'[14]2014 TB'!$A$1:$H$1482,5,FALSE)</f>
        <v>0</v>
      </c>
      <c r="I1187" s="105">
        <f>VLOOKUP($A1187,'[14]2014 TB'!$A$1:$H$1482,6,FALSE)</f>
        <v>0</v>
      </c>
      <c r="J1187" s="106">
        <f t="shared" si="101"/>
        <v>0</v>
      </c>
      <c r="K1187" s="107"/>
      <c r="M1187" t="s">
        <v>2004</v>
      </c>
      <c r="N1187" t="s">
        <v>430</v>
      </c>
      <c r="O1187" t="s">
        <v>143</v>
      </c>
      <c r="P1187" t="s">
        <v>486</v>
      </c>
      <c r="Q1187" t="s">
        <v>2958</v>
      </c>
      <c r="R1187">
        <v>0</v>
      </c>
      <c r="S1187">
        <v>0</v>
      </c>
      <c r="T1187">
        <v>0</v>
      </c>
      <c r="U1187">
        <v>0</v>
      </c>
      <c r="V1187">
        <v>0</v>
      </c>
    </row>
    <row r="1188" spans="1:22" x14ac:dyDescent="0.2">
      <c r="A1188" s="99" t="s">
        <v>1524</v>
      </c>
      <c r="B1188" s="103" t="s">
        <v>463</v>
      </c>
      <c r="C1188" s="104" t="s">
        <v>143</v>
      </c>
      <c r="D1188" s="104" t="s">
        <v>2895</v>
      </c>
      <c r="E1188" s="104" t="s">
        <v>354</v>
      </c>
      <c r="F1188" s="105">
        <f>VLOOKUP(A1188,'Original vs Adjsuted Budget'!$B$2:$H$1100,7,FALSE)</f>
        <v>1000000</v>
      </c>
      <c r="G1188" s="105">
        <f t="shared" si="102"/>
        <v>1000000</v>
      </c>
      <c r="H1188" s="105">
        <f>VLOOKUP($A1188,'[14]2014 TB'!$A$1:$H$1482,5,FALSE)</f>
        <v>0</v>
      </c>
      <c r="I1188" s="105">
        <f>VLOOKUP($A1188,'[14]2014 TB'!$A$1:$H$1482,6,FALSE)</f>
        <v>0</v>
      </c>
      <c r="J1188" s="106">
        <f t="shared" si="101"/>
        <v>0</v>
      </c>
      <c r="K1188" s="107"/>
      <c r="M1188" t="s">
        <v>1524</v>
      </c>
      <c r="N1188" t="s">
        <v>463</v>
      </c>
      <c r="O1188" t="s">
        <v>143</v>
      </c>
      <c r="P1188" t="s">
        <v>2895</v>
      </c>
      <c r="Q1188" t="s">
        <v>354</v>
      </c>
      <c r="R1188">
        <v>1000000</v>
      </c>
      <c r="S1188">
        <v>0</v>
      </c>
      <c r="T1188">
        <v>0</v>
      </c>
      <c r="U1188">
        <v>0</v>
      </c>
      <c r="V1188">
        <v>0</v>
      </c>
    </row>
    <row r="1189" spans="1:22" x14ac:dyDescent="0.2">
      <c r="A1189" s="99" t="s">
        <v>2006</v>
      </c>
      <c r="B1189" s="103" t="s">
        <v>430</v>
      </c>
      <c r="C1189" s="104" t="s">
        <v>144</v>
      </c>
      <c r="D1189" s="104" t="s">
        <v>486</v>
      </c>
      <c r="E1189" s="104" t="s">
        <v>2007</v>
      </c>
      <c r="F1189" s="105">
        <f>VLOOKUP(A1189,'Original vs Adjsuted Budget'!$B$2:$H$1100,7,FALSE)</f>
        <v>0</v>
      </c>
      <c r="G1189" s="105">
        <f t="shared" si="102"/>
        <v>0</v>
      </c>
      <c r="H1189" s="105">
        <f>VLOOKUP($A1189,'[14]2014 TB'!$A$1:$H$1482,5,FALSE)</f>
        <v>0</v>
      </c>
      <c r="I1189" s="105">
        <f>VLOOKUP($A1189,'[14]2014 TB'!$A$1:$H$1482,6,FALSE)</f>
        <v>0</v>
      </c>
      <c r="J1189" s="106">
        <f t="shared" si="101"/>
        <v>0</v>
      </c>
      <c r="K1189" s="107"/>
      <c r="M1189" t="s">
        <v>2006</v>
      </c>
      <c r="N1189" t="s">
        <v>430</v>
      </c>
      <c r="O1189" t="s">
        <v>144</v>
      </c>
      <c r="P1189" t="s">
        <v>486</v>
      </c>
      <c r="Q1189" t="s">
        <v>2007</v>
      </c>
      <c r="R1189">
        <v>0</v>
      </c>
      <c r="S1189">
        <v>0</v>
      </c>
      <c r="T1189">
        <v>0</v>
      </c>
      <c r="U1189">
        <v>0</v>
      </c>
      <c r="V1189">
        <v>0</v>
      </c>
    </row>
    <row r="1190" spans="1:22" x14ac:dyDescent="0.2">
      <c r="A1190" s="99" t="s">
        <v>2386</v>
      </c>
      <c r="B1190" s="103" t="s">
        <v>8</v>
      </c>
      <c r="C1190" s="104" t="s">
        <v>144</v>
      </c>
      <c r="D1190" s="104" t="s">
        <v>2895</v>
      </c>
      <c r="E1190" s="104" t="s">
        <v>355</v>
      </c>
      <c r="F1190" s="105">
        <f>VLOOKUP(A1190,'Original vs Adjsuted Budget'!$B$2:$H$1100,7,FALSE)</f>
        <v>0</v>
      </c>
      <c r="G1190" s="105">
        <f t="shared" si="102"/>
        <v>0</v>
      </c>
      <c r="H1190" s="105">
        <f>VLOOKUP($A1190,'[14]2014 TB'!$A$1:$H$1482,5,FALSE)</f>
        <v>0</v>
      </c>
      <c r="I1190" s="105">
        <f>VLOOKUP($A1190,'[14]2014 TB'!$A$1:$H$1482,6,FALSE)</f>
        <v>0</v>
      </c>
      <c r="J1190" s="106">
        <f t="shared" si="101"/>
        <v>0</v>
      </c>
      <c r="K1190" s="107"/>
      <c r="M1190" t="s">
        <v>2386</v>
      </c>
      <c r="N1190" t="s">
        <v>8</v>
      </c>
      <c r="O1190" t="s">
        <v>144</v>
      </c>
      <c r="P1190" t="s">
        <v>2895</v>
      </c>
      <c r="Q1190" t="s">
        <v>355</v>
      </c>
      <c r="R1190">
        <v>0</v>
      </c>
      <c r="S1190">
        <v>0</v>
      </c>
      <c r="T1190">
        <v>0</v>
      </c>
      <c r="U1190">
        <v>0</v>
      </c>
      <c r="V1190">
        <v>0</v>
      </c>
    </row>
    <row r="1191" spans="1:22" x14ac:dyDescent="0.2">
      <c r="A1191" s="99" t="s">
        <v>1343</v>
      </c>
      <c r="B1191" s="103" t="s">
        <v>8</v>
      </c>
      <c r="C1191" s="104" t="s">
        <v>144</v>
      </c>
      <c r="D1191" s="104" t="s">
        <v>494</v>
      </c>
      <c r="E1191" s="104" t="s">
        <v>1729</v>
      </c>
      <c r="F1191" s="105">
        <f>VLOOKUP(A1191,'Original vs Adjsuted Budget'!$B$2:$H$1100,7,FALSE)</f>
        <v>0</v>
      </c>
      <c r="G1191" s="105">
        <f t="shared" si="102"/>
        <v>150</v>
      </c>
      <c r="H1191" s="105">
        <f>VLOOKUP($A1191,'[14]2014 TB'!$A$1:$H$1482,5,FALSE)</f>
        <v>0</v>
      </c>
      <c r="I1191" s="105">
        <f>VLOOKUP($A1191,'[14]2014 TB'!$A$1:$H$1482,6,FALSE)</f>
        <v>0</v>
      </c>
      <c r="J1191" s="106">
        <f t="shared" si="101"/>
        <v>0</v>
      </c>
      <c r="K1191" s="107"/>
      <c r="M1191" t="s">
        <v>1343</v>
      </c>
      <c r="N1191" t="s">
        <v>8</v>
      </c>
      <c r="O1191" t="s">
        <v>144</v>
      </c>
      <c r="P1191" t="s">
        <v>494</v>
      </c>
      <c r="Q1191" t="s">
        <v>1729</v>
      </c>
      <c r="R1191">
        <v>150</v>
      </c>
      <c r="S1191">
        <v>0</v>
      </c>
      <c r="T1191">
        <v>0</v>
      </c>
      <c r="U1191">
        <v>0</v>
      </c>
      <c r="V1191">
        <v>0</v>
      </c>
    </row>
    <row r="1192" spans="1:22" x14ac:dyDescent="0.2">
      <c r="A1192" s="99" t="s">
        <v>1344</v>
      </c>
      <c r="B1192" s="103" t="s">
        <v>8</v>
      </c>
      <c r="C1192" s="104" t="s">
        <v>144</v>
      </c>
      <c r="D1192" s="104" t="s">
        <v>496</v>
      </c>
      <c r="E1192" s="104" t="s">
        <v>1730</v>
      </c>
      <c r="F1192" s="105">
        <f>VLOOKUP(A1192,'Original vs Adjsuted Budget'!$B$2:$H$1100,7,FALSE)</f>
        <v>0</v>
      </c>
      <c r="G1192" s="105">
        <f t="shared" si="102"/>
        <v>60</v>
      </c>
      <c r="H1192" s="105">
        <f>VLOOKUP($A1192,'[14]2014 TB'!$A$1:$H$1482,5,FALSE)</f>
        <v>0</v>
      </c>
      <c r="I1192" s="105">
        <f>VLOOKUP($A1192,'[14]2014 TB'!$A$1:$H$1482,6,FALSE)</f>
        <v>0</v>
      </c>
      <c r="J1192" s="106">
        <f t="shared" si="101"/>
        <v>0</v>
      </c>
      <c r="K1192" s="107"/>
      <c r="M1192" t="s">
        <v>1344</v>
      </c>
      <c r="N1192" t="s">
        <v>8</v>
      </c>
      <c r="O1192" t="s">
        <v>144</v>
      </c>
      <c r="P1192" t="s">
        <v>496</v>
      </c>
      <c r="Q1192" t="s">
        <v>1730</v>
      </c>
      <c r="R1192">
        <v>60</v>
      </c>
      <c r="S1192">
        <v>0</v>
      </c>
      <c r="T1192">
        <v>0</v>
      </c>
      <c r="U1192">
        <v>0</v>
      </c>
      <c r="V1192">
        <v>0</v>
      </c>
    </row>
    <row r="1193" spans="1:22" x14ac:dyDescent="0.2">
      <c r="A1193" s="99" t="s">
        <v>1345</v>
      </c>
      <c r="B1193" s="103" t="s">
        <v>8</v>
      </c>
      <c r="C1193" s="104" t="s">
        <v>144</v>
      </c>
      <c r="D1193" s="104" t="s">
        <v>498</v>
      </c>
      <c r="E1193" s="104" t="s">
        <v>1731</v>
      </c>
      <c r="F1193" s="105">
        <f>VLOOKUP(A1193,'Original vs Adjsuted Budget'!$B$2:$H$1100,7,FALSE)</f>
        <v>0</v>
      </c>
      <c r="G1193" s="105">
        <f t="shared" si="102"/>
        <v>50</v>
      </c>
      <c r="H1193" s="105">
        <f>VLOOKUP($A1193,'[14]2014 TB'!$A$1:$H$1482,5,FALSE)</f>
        <v>0</v>
      </c>
      <c r="I1193" s="105">
        <f>VLOOKUP($A1193,'[14]2014 TB'!$A$1:$H$1482,6,FALSE)</f>
        <v>0</v>
      </c>
      <c r="J1193" s="106">
        <f t="shared" si="101"/>
        <v>0</v>
      </c>
      <c r="K1193" s="107"/>
      <c r="M1193" t="s">
        <v>1345</v>
      </c>
      <c r="N1193" t="s">
        <v>8</v>
      </c>
      <c r="O1193" t="s">
        <v>144</v>
      </c>
      <c r="P1193" t="s">
        <v>498</v>
      </c>
      <c r="Q1193" t="s">
        <v>1731</v>
      </c>
      <c r="R1193">
        <v>50</v>
      </c>
      <c r="S1193">
        <v>0</v>
      </c>
      <c r="T1193">
        <v>0</v>
      </c>
      <c r="U1193">
        <v>0</v>
      </c>
      <c r="V1193">
        <v>0</v>
      </c>
    </row>
    <row r="1194" spans="1:22" x14ac:dyDescent="0.2">
      <c r="A1194" s="99" t="s">
        <v>2418</v>
      </c>
      <c r="B1194" s="103" t="s">
        <v>18</v>
      </c>
      <c r="C1194" s="104" t="s">
        <v>144</v>
      </c>
      <c r="D1194" s="104" t="s">
        <v>2895</v>
      </c>
      <c r="E1194" s="104" t="s">
        <v>355</v>
      </c>
      <c r="F1194" s="105">
        <f>VLOOKUP(A1194,'Original vs Adjsuted Budget'!$B$2:$H$1100,7,FALSE)</f>
        <v>0</v>
      </c>
      <c r="G1194" s="105">
        <f t="shared" si="102"/>
        <v>0</v>
      </c>
      <c r="H1194" s="105">
        <f>VLOOKUP($A1194,'[14]2014 TB'!$A$1:$H$1482,5,FALSE)</f>
        <v>0</v>
      </c>
      <c r="I1194" s="105">
        <f>VLOOKUP($A1194,'[14]2014 TB'!$A$1:$H$1482,6,FALSE)</f>
        <v>0</v>
      </c>
      <c r="J1194" s="106">
        <f t="shared" si="101"/>
        <v>0</v>
      </c>
      <c r="K1194" s="107"/>
      <c r="M1194" t="s">
        <v>2418</v>
      </c>
      <c r="N1194" t="s">
        <v>18</v>
      </c>
      <c r="O1194" t="s">
        <v>144</v>
      </c>
      <c r="P1194" t="s">
        <v>2895</v>
      </c>
      <c r="Q1194" t="s">
        <v>355</v>
      </c>
      <c r="R1194">
        <v>0</v>
      </c>
      <c r="S1194">
        <v>0</v>
      </c>
      <c r="T1194">
        <v>0</v>
      </c>
      <c r="U1194">
        <v>0</v>
      </c>
      <c r="V1194">
        <v>0</v>
      </c>
    </row>
    <row r="1195" spans="1:22" x14ac:dyDescent="0.2">
      <c r="A1195" s="99" t="s">
        <v>1392</v>
      </c>
      <c r="B1195" s="103" t="s">
        <v>18</v>
      </c>
      <c r="C1195" s="104" t="s">
        <v>144</v>
      </c>
      <c r="D1195" s="104" t="s">
        <v>494</v>
      </c>
      <c r="E1195" s="104" t="s">
        <v>1729</v>
      </c>
      <c r="F1195" s="105">
        <f>VLOOKUP(A1195,'Original vs Adjsuted Budget'!$B$2:$H$1100,7,FALSE)</f>
        <v>0</v>
      </c>
      <c r="G1195" s="105">
        <f t="shared" si="102"/>
        <v>2630</v>
      </c>
      <c r="H1195" s="105">
        <f>VLOOKUP($A1195,'[14]2014 TB'!$A$1:$H$1482,5,FALSE)</f>
        <v>0</v>
      </c>
      <c r="I1195" s="105">
        <f>VLOOKUP($A1195,'[14]2014 TB'!$A$1:$H$1482,6,FALSE)</f>
        <v>0</v>
      </c>
      <c r="J1195" s="106">
        <f t="shared" si="101"/>
        <v>0</v>
      </c>
      <c r="K1195" s="107"/>
      <c r="M1195" t="s">
        <v>1392</v>
      </c>
      <c r="N1195" t="s">
        <v>18</v>
      </c>
      <c r="O1195" t="s">
        <v>144</v>
      </c>
      <c r="P1195" t="s">
        <v>494</v>
      </c>
      <c r="Q1195" t="s">
        <v>1729</v>
      </c>
      <c r="R1195">
        <v>2630</v>
      </c>
      <c r="S1195">
        <v>0</v>
      </c>
      <c r="T1195">
        <v>0</v>
      </c>
      <c r="U1195">
        <v>0</v>
      </c>
      <c r="V1195">
        <v>0</v>
      </c>
    </row>
    <row r="1196" spans="1:22" x14ac:dyDescent="0.2">
      <c r="A1196" s="99" t="s">
        <v>1393</v>
      </c>
      <c r="B1196" s="103" t="s">
        <v>18</v>
      </c>
      <c r="C1196" s="104" t="s">
        <v>144</v>
      </c>
      <c r="D1196" s="104" t="s">
        <v>496</v>
      </c>
      <c r="E1196" s="104" t="s">
        <v>1730</v>
      </c>
      <c r="F1196" s="105">
        <f>VLOOKUP(A1196,'Original vs Adjsuted Budget'!$B$2:$H$1100,7,FALSE)</f>
        <v>0</v>
      </c>
      <c r="G1196" s="105">
        <f t="shared" si="102"/>
        <v>960</v>
      </c>
      <c r="H1196" s="105">
        <f>VLOOKUP($A1196,'[14]2014 TB'!$A$1:$H$1482,5,FALSE)</f>
        <v>0</v>
      </c>
      <c r="I1196" s="105">
        <f>VLOOKUP($A1196,'[14]2014 TB'!$A$1:$H$1482,6,FALSE)</f>
        <v>0</v>
      </c>
      <c r="J1196" s="106">
        <f t="shared" si="101"/>
        <v>0</v>
      </c>
      <c r="K1196" s="107"/>
      <c r="M1196" t="s">
        <v>1393</v>
      </c>
      <c r="N1196" t="s">
        <v>18</v>
      </c>
      <c r="O1196" t="s">
        <v>144</v>
      </c>
      <c r="P1196" t="s">
        <v>496</v>
      </c>
      <c r="Q1196" t="s">
        <v>1730</v>
      </c>
      <c r="R1196">
        <v>960</v>
      </c>
      <c r="S1196">
        <v>0</v>
      </c>
      <c r="T1196">
        <v>0</v>
      </c>
      <c r="U1196">
        <v>0</v>
      </c>
      <c r="V1196">
        <v>0</v>
      </c>
    </row>
    <row r="1197" spans="1:22" x14ac:dyDescent="0.2">
      <c r="A1197" s="99" t="s">
        <v>1394</v>
      </c>
      <c r="B1197" s="103" t="s">
        <v>18</v>
      </c>
      <c r="C1197" s="104" t="s">
        <v>144</v>
      </c>
      <c r="D1197" s="104" t="s">
        <v>498</v>
      </c>
      <c r="E1197" s="104" t="s">
        <v>1731</v>
      </c>
      <c r="F1197" s="105">
        <f>VLOOKUP(A1197,'Original vs Adjsuted Budget'!$B$2:$H$1100,7,FALSE)</f>
        <v>0</v>
      </c>
      <c r="G1197" s="105">
        <f t="shared" si="102"/>
        <v>790</v>
      </c>
      <c r="H1197" s="105">
        <f>VLOOKUP($A1197,'[14]2014 TB'!$A$1:$H$1482,5,FALSE)</f>
        <v>0</v>
      </c>
      <c r="I1197" s="105">
        <f>VLOOKUP($A1197,'[14]2014 TB'!$A$1:$H$1482,6,FALSE)</f>
        <v>0</v>
      </c>
      <c r="J1197" s="106">
        <f t="shared" si="101"/>
        <v>0</v>
      </c>
      <c r="K1197" s="107"/>
      <c r="M1197" t="s">
        <v>1394</v>
      </c>
      <c r="N1197" t="s">
        <v>18</v>
      </c>
      <c r="O1197" t="s">
        <v>144</v>
      </c>
      <c r="P1197" t="s">
        <v>498</v>
      </c>
      <c r="Q1197" t="s">
        <v>1731</v>
      </c>
      <c r="R1197">
        <v>790</v>
      </c>
      <c r="S1197">
        <v>0</v>
      </c>
      <c r="T1197">
        <v>0</v>
      </c>
      <c r="U1197">
        <v>0</v>
      </c>
      <c r="V1197">
        <v>0</v>
      </c>
    </row>
    <row r="1198" spans="1:22" x14ac:dyDescent="0.2">
      <c r="A1198" s="99" t="s">
        <v>2446</v>
      </c>
      <c r="B1198" s="103" t="s">
        <v>459</v>
      </c>
      <c r="C1198" s="104" t="s">
        <v>144</v>
      </c>
      <c r="D1198" s="104" t="s">
        <v>2895</v>
      </c>
      <c r="E1198" s="104" t="s">
        <v>355</v>
      </c>
      <c r="F1198" s="105">
        <f>VLOOKUP(A1198,'Original vs Adjsuted Budget'!$B$2:$H$1100,7,FALSE)</f>
        <v>0</v>
      </c>
      <c r="G1198" s="105">
        <f t="shared" si="102"/>
        <v>0</v>
      </c>
      <c r="H1198" s="105">
        <f>VLOOKUP($A1198,'[14]2014 TB'!$A$1:$H$1482,5,FALSE)</f>
        <v>0</v>
      </c>
      <c r="I1198" s="105">
        <f>VLOOKUP($A1198,'[14]2014 TB'!$A$1:$H$1482,6,FALSE)</f>
        <v>0</v>
      </c>
      <c r="J1198" s="106">
        <f t="shared" si="101"/>
        <v>0</v>
      </c>
      <c r="K1198" s="107"/>
      <c r="M1198" t="s">
        <v>2446</v>
      </c>
      <c r="N1198" t="s">
        <v>459</v>
      </c>
      <c r="O1198" t="s">
        <v>144</v>
      </c>
      <c r="P1198" t="s">
        <v>2895</v>
      </c>
      <c r="Q1198" t="s">
        <v>355</v>
      </c>
      <c r="R1198">
        <v>0</v>
      </c>
      <c r="S1198">
        <v>0</v>
      </c>
      <c r="T1198">
        <v>0</v>
      </c>
      <c r="U1198">
        <v>0</v>
      </c>
      <c r="V1198">
        <v>0</v>
      </c>
    </row>
    <row r="1199" spans="1:22" x14ac:dyDescent="0.2">
      <c r="A1199" s="99" t="s">
        <v>1492</v>
      </c>
      <c r="B1199" s="103" t="s">
        <v>461</v>
      </c>
      <c r="C1199" s="104" t="s">
        <v>144</v>
      </c>
      <c r="D1199" s="104" t="s">
        <v>2895</v>
      </c>
      <c r="E1199" s="104" t="s">
        <v>355</v>
      </c>
      <c r="F1199" s="105">
        <f>VLOOKUP(A1199,'Original vs Adjsuted Budget'!$B$2:$H$1100,7,FALSE)</f>
        <v>320155.90399999998</v>
      </c>
      <c r="G1199" s="105">
        <f t="shared" si="102"/>
        <v>0</v>
      </c>
      <c r="H1199" s="105">
        <f>VLOOKUP($A1199,'[14]2014 TB'!$A$1:$H$1482,5,FALSE)</f>
        <v>100048.72</v>
      </c>
      <c r="I1199" s="105">
        <f>VLOOKUP($A1199,'[14]2014 TB'!$A$1:$H$1482,6,FALSE)</f>
        <v>0</v>
      </c>
      <c r="J1199" s="106">
        <f t="shared" si="101"/>
        <v>100048.72</v>
      </c>
      <c r="K1199" s="107"/>
      <c r="M1199" t="s">
        <v>1492</v>
      </c>
      <c r="N1199" t="s">
        <v>461</v>
      </c>
      <c r="O1199" t="s">
        <v>144</v>
      </c>
      <c r="P1199" t="s">
        <v>2895</v>
      </c>
      <c r="Q1199" t="s">
        <v>355</v>
      </c>
      <c r="R1199">
        <v>0</v>
      </c>
      <c r="S1199">
        <v>0</v>
      </c>
      <c r="T1199">
        <v>100048.72</v>
      </c>
      <c r="U1199">
        <v>0</v>
      </c>
      <c r="V1199">
        <v>100048.72</v>
      </c>
    </row>
    <row r="1200" spans="1:22" x14ac:dyDescent="0.2">
      <c r="A1200" s="99" t="s">
        <v>1493</v>
      </c>
      <c r="B1200" s="103" t="s">
        <v>461</v>
      </c>
      <c r="C1200" s="104" t="s">
        <v>144</v>
      </c>
      <c r="D1200" s="104" t="s">
        <v>494</v>
      </c>
      <c r="E1200" s="104" t="s">
        <v>1729</v>
      </c>
      <c r="F1200" s="105">
        <f>VLOOKUP(A1200,'Original vs Adjsuted Budget'!$B$2:$H$1100,7,FALSE)</f>
        <v>308285.408</v>
      </c>
      <c r="G1200" s="105">
        <f t="shared" si="102"/>
        <v>279280</v>
      </c>
      <c r="H1200" s="105">
        <f>VLOOKUP($A1200,'[14]2014 TB'!$A$1:$H$1482,5,FALSE)</f>
        <v>96339.19</v>
      </c>
      <c r="I1200" s="105">
        <f>VLOOKUP($A1200,'[14]2014 TB'!$A$1:$H$1482,6,FALSE)</f>
        <v>0</v>
      </c>
      <c r="J1200" s="106">
        <f t="shared" si="101"/>
        <v>96339.19</v>
      </c>
      <c r="K1200" s="107"/>
      <c r="M1200" t="s">
        <v>1493</v>
      </c>
      <c r="N1200" t="s">
        <v>461</v>
      </c>
      <c r="O1200" t="s">
        <v>144</v>
      </c>
      <c r="P1200" t="s">
        <v>494</v>
      </c>
      <c r="Q1200" t="s">
        <v>1729</v>
      </c>
      <c r="R1200">
        <v>279280</v>
      </c>
      <c r="S1200">
        <v>0</v>
      </c>
      <c r="T1200">
        <v>96339.19</v>
      </c>
      <c r="U1200">
        <v>0</v>
      </c>
      <c r="V1200">
        <v>96339.19</v>
      </c>
    </row>
    <row r="1201" spans="1:22" x14ac:dyDescent="0.2">
      <c r="A1201" s="99" t="s">
        <v>1494</v>
      </c>
      <c r="B1201" s="103" t="s">
        <v>461</v>
      </c>
      <c r="C1201" s="104" t="s">
        <v>144</v>
      </c>
      <c r="D1201" s="104" t="s">
        <v>496</v>
      </c>
      <c r="E1201" s="104" t="s">
        <v>1730</v>
      </c>
      <c r="F1201" s="105">
        <f>VLOOKUP(A1201,'Original vs Adjsuted Budget'!$B$2:$H$1100,7,FALSE)</f>
        <v>0</v>
      </c>
      <c r="G1201" s="105">
        <f t="shared" si="102"/>
        <v>102400</v>
      </c>
      <c r="H1201" s="105">
        <f>VLOOKUP($A1201,'[14]2014 TB'!$A$1:$H$1482,5,FALSE)</f>
        <v>0</v>
      </c>
      <c r="I1201" s="105">
        <f>VLOOKUP($A1201,'[14]2014 TB'!$A$1:$H$1482,6,FALSE)</f>
        <v>0</v>
      </c>
      <c r="J1201" s="106">
        <f t="shared" si="101"/>
        <v>0</v>
      </c>
      <c r="K1201" s="107"/>
      <c r="M1201" t="s">
        <v>1494</v>
      </c>
      <c r="N1201" t="s">
        <v>461</v>
      </c>
      <c r="O1201" t="s">
        <v>144</v>
      </c>
      <c r="P1201" t="s">
        <v>496</v>
      </c>
      <c r="Q1201" t="s">
        <v>1730</v>
      </c>
      <c r="R1201">
        <v>102400</v>
      </c>
      <c r="S1201">
        <v>0</v>
      </c>
      <c r="T1201">
        <v>0</v>
      </c>
      <c r="U1201">
        <v>0</v>
      </c>
      <c r="V1201">
        <v>0</v>
      </c>
    </row>
    <row r="1202" spans="1:22" x14ac:dyDescent="0.2">
      <c r="A1202" s="99" t="s">
        <v>1495</v>
      </c>
      <c r="B1202" s="103" t="s">
        <v>461</v>
      </c>
      <c r="C1202" s="104" t="s">
        <v>144</v>
      </c>
      <c r="D1202" s="104" t="s">
        <v>498</v>
      </c>
      <c r="E1202" s="104" t="s">
        <v>1731</v>
      </c>
      <c r="F1202" s="105">
        <f>VLOOKUP(A1202,'Original vs Adjsuted Budget'!$B$2:$H$1100,7,FALSE)</f>
        <v>0</v>
      </c>
      <c r="G1202" s="105">
        <f t="shared" si="102"/>
        <v>83780</v>
      </c>
      <c r="H1202" s="105">
        <f>VLOOKUP($A1202,'[14]2014 TB'!$A$1:$H$1482,5,FALSE)</f>
        <v>0</v>
      </c>
      <c r="I1202" s="105">
        <f>VLOOKUP($A1202,'[14]2014 TB'!$A$1:$H$1482,6,FALSE)</f>
        <v>0</v>
      </c>
      <c r="J1202" s="106">
        <f t="shared" si="101"/>
        <v>0</v>
      </c>
      <c r="K1202" s="107"/>
      <c r="M1202" t="s">
        <v>1495</v>
      </c>
      <c r="N1202" t="s">
        <v>461</v>
      </c>
      <c r="O1202" t="s">
        <v>144</v>
      </c>
      <c r="P1202" t="s">
        <v>498</v>
      </c>
      <c r="Q1202" t="s">
        <v>1731</v>
      </c>
      <c r="R1202">
        <v>83780</v>
      </c>
      <c r="S1202">
        <v>0</v>
      </c>
      <c r="T1202">
        <v>0</v>
      </c>
      <c r="U1202">
        <v>0</v>
      </c>
      <c r="V1202">
        <v>0</v>
      </c>
    </row>
    <row r="1203" spans="1:22" x14ac:dyDescent="0.2">
      <c r="A1203" s="99" t="s">
        <v>1525</v>
      </c>
      <c r="B1203" s="103" t="s">
        <v>463</v>
      </c>
      <c r="C1203" s="104" t="s">
        <v>144</v>
      </c>
      <c r="D1203" s="104" t="s">
        <v>2895</v>
      </c>
      <c r="E1203" s="104" t="s">
        <v>355</v>
      </c>
      <c r="F1203" s="105">
        <f>VLOOKUP(A1203,'Original vs Adjsuted Budget'!$B$2:$H$1100,7,FALSE)</f>
        <v>10172.287999999999</v>
      </c>
      <c r="G1203" s="105">
        <f t="shared" si="102"/>
        <v>582180</v>
      </c>
      <c r="H1203" s="105">
        <f>VLOOKUP($A1203,'[14]2014 TB'!$A$1:$H$1482,5,FALSE)</f>
        <v>3178.84</v>
      </c>
      <c r="I1203" s="105">
        <f>VLOOKUP($A1203,'[14]2014 TB'!$A$1:$H$1482,6,FALSE)</f>
        <v>0</v>
      </c>
      <c r="J1203" s="106">
        <f t="shared" si="101"/>
        <v>3178.84</v>
      </c>
      <c r="K1203" s="107"/>
      <c r="M1203" t="s">
        <v>1525</v>
      </c>
      <c r="N1203" t="s">
        <v>463</v>
      </c>
      <c r="O1203" t="s">
        <v>144</v>
      </c>
      <c r="P1203" t="s">
        <v>2895</v>
      </c>
      <c r="Q1203" t="s">
        <v>355</v>
      </c>
      <c r="R1203">
        <v>582180</v>
      </c>
      <c r="S1203">
        <v>0</v>
      </c>
      <c r="T1203">
        <v>3178.84</v>
      </c>
      <c r="U1203">
        <v>0</v>
      </c>
      <c r="V1203">
        <v>3178.84</v>
      </c>
    </row>
    <row r="1204" spans="1:22" x14ac:dyDescent="0.2">
      <c r="A1204" s="99" t="s">
        <v>2008</v>
      </c>
      <c r="B1204" s="103" t="s">
        <v>430</v>
      </c>
      <c r="C1204" s="104" t="s">
        <v>145</v>
      </c>
      <c r="D1204" s="104" t="s">
        <v>486</v>
      </c>
      <c r="E1204" s="104" t="s">
        <v>2009</v>
      </c>
      <c r="F1204" s="105">
        <f>VLOOKUP(A1204,'Original vs Adjsuted Budget'!$B$2:$H$1100,7,FALSE)</f>
        <v>0</v>
      </c>
      <c r="G1204" s="105">
        <f t="shared" si="102"/>
        <v>0</v>
      </c>
      <c r="H1204" s="105">
        <f>VLOOKUP($A1204,'[14]2014 TB'!$A$1:$H$1482,5,FALSE)</f>
        <v>0</v>
      </c>
      <c r="I1204" s="105">
        <f>VLOOKUP($A1204,'[14]2014 TB'!$A$1:$H$1482,6,FALSE)</f>
        <v>0</v>
      </c>
      <c r="J1204" s="106">
        <f t="shared" si="101"/>
        <v>0</v>
      </c>
      <c r="K1204" s="107"/>
      <c r="M1204" t="s">
        <v>2008</v>
      </c>
      <c r="N1204" t="s">
        <v>430</v>
      </c>
      <c r="O1204" t="s">
        <v>145</v>
      </c>
      <c r="P1204" t="s">
        <v>486</v>
      </c>
      <c r="Q1204" t="s">
        <v>2009</v>
      </c>
      <c r="R1204">
        <v>0</v>
      </c>
      <c r="S1204">
        <v>0</v>
      </c>
      <c r="T1204">
        <v>0</v>
      </c>
      <c r="U1204">
        <v>0</v>
      </c>
      <c r="V1204">
        <v>0</v>
      </c>
    </row>
    <row r="1205" spans="1:22" x14ac:dyDescent="0.2">
      <c r="A1205" s="99" t="s">
        <v>1526</v>
      </c>
      <c r="B1205" s="103" t="s">
        <v>463</v>
      </c>
      <c r="C1205" s="104" t="s">
        <v>145</v>
      </c>
      <c r="D1205" s="104" t="s">
        <v>2895</v>
      </c>
      <c r="E1205" s="104" t="s">
        <v>356</v>
      </c>
      <c r="F1205" s="105">
        <f>VLOOKUP(A1205,'Original vs Adjsuted Budget'!$B$2:$H$1100,7,FALSE)</f>
        <v>1000000</v>
      </c>
      <c r="G1205" s="105">
        <f t="shared" si="102"/>
        <v>1000000</v>
      </c>
      <c r="H1205" s="105">
        <f>VLOOKUP($A1205,'[14]2014 TB'!$A$1:$H$1482,5,FALSE)</f>
        <v>0</v>
      </c>
      <c r="I1205" s="105">
        <f>VLOOKUP($A1205,'[14]2014 TB'!$A$1:$H$1482,6,FALSE)</f>
        <v>0</v>
      </c>
      <c r="J1205" s="106">
        <f t="shared" si="101"/>
        <v>0</v>
      </c>
      <c r="K1205" s="107"/>
      <c r="M1205" t="s">
        <v>1526</v>
      </c>
      <c r="N1205" t="s">
        <v>463</v>
      </c>
      <c r="O1205" t="s">
        <v>145</v>
      </c>
      <c r="P1205" t="s">
        <v>2895</v>
      </c>
      <c r="Q1205" t="s">
        <v>356</v>
      </c>
      <c r="R1205">
        <v>1000000</v>
      </c>
      <c r="S1205">
        <v>0</v>
      </c>
      <c r="T1205">
        <v>0</v>
      </c>
      <c r="U1205">
        <v>0</v>
      </c>
      <c r="V1205">
        <v>0</v>
      </c>
    </row>
    <row r="1206" spans="1:22" x14ac:dyDescent="0.2">
      <c r="A1206" s="99" t="s">
        <v>2010</v>
      </c>
      <c r="B1206" s="103" t="s">
        <v>430</v>
      </c>
      <c r="C1206" s="104" t="s">
        <v>146</v>
      </c>
      <c r="D1206" s="104" t="s">
        <v>486</v>
      </c>
      <c r="E1206" s="104" t="s">
        <v>2011</v>
      </c>
      <c r="F1206" s="105">
        <f>VLOOKUP(A1206,'Original vs Adjsuted Budget'!$B$2:$H$1100,7,FALSE)</f>
        <v>0</v>
      </c>
      <c r="G1206" s="105">
        <f t="shared" si="102"/>
        <v>0</v>
      </c>
      <c r="H1206" s="105">
        <f>VLOOKUP($A1206,'[14]2014 TB'!$A$1:$H$1482,5,FALSE)</f>
        <v>0</v>
      </c>
      <c r="I1206" s="105">
        <f>VLOOKUP($A1206,'[14]2014 TB'!$A$1:$H$1482,6,FALSE)</f>
        <v>0</v>
      </c>
      <c r="J1206" s="106">
        <f t="shared" si="101"/>
        <v>0</v>
      </c>
      <c r="K1206" s="107"/>
      <c r="M1206" t="s">
        <v>2010</v>
      </c>
      <c r="N1206" t="s">
        <v>430</v>
      </c>
      <c r="O1206" t="s">
        <v>146</v>
      </c>
      <c r="P1206" t="s">
        <v>486</v>
      </c>
      <c r="Q1206" t="s">
        <v>2011</v>
      </c>
      <c r="R1206">
        <v>0</v>
      </c>
      <c r="S1206">
        <v>0</v>
      </c>
      <c r="T1206">
        <v>0</v>
      </c>
      <c r="U1206">
        <v>0</v>
      </c>
      <c r="V1206">
        <v>0</v>
      </c>
    </row>
    <row r="1207" spans="1:22" x14ac:dyDescent="0.2">
      <c r="A1207" s="99" t="s">
        <v>2507</v>
      </c>
      <c r="B1207" s="103" t="s">
        <v>463</v>
      </c>
      <c r="C1207" s="104" t="s">
        <v>146</v>
      </c>
      <c r="D1207" s="104" t="s">
        <v>2895</v>
      </c>
      <c r="E1207" s="104" t="s">
        <v>357</v>
      </c>
      <c r="F1207" s="105">
        <f>VLOOKUP(A1207,'Original vs Adjsuted Budget'!$B$2:$H$1100,7,FALSE)</f>
        <v>0</v>
      </c>
      <c r="G1207" s="105">
        <f t="shared" si="102"/>
        <v>0</v>
      </c>
      <c r="H1207" s="105">
        <f>VLOOKUP($A1207,'[14]2014 TB'!$A$1:$H$1482,5,FALSE)</f>
        <v>0</v>
      </c>
      <c r="I1207" s="105">
        <f>VLOOKUP($A1207,'[14]2014 TB'!$A$1:$H$1482,6,FALSE)</f>
        <v>0</v>
      </c>
      <c r="J1207" s="106">
        <f t="shared" si="101"/>
        <v>0</v>
      </c>
      <c r="K1207" s="107"/>
      <c r="M1207" t="s">
        <v>2507</v>
      </c>
      <c r="N1207" t="s">
        <v>463</v>
      </c>
      <c r="O1207" t="s">
        <v>146</v>
      </c>
      <c r="P1207" t="s">
        <v>2895</v>
      </c>
      <c r="Q1207" t="s">
        <v>357</v>
      </c>
      <c r="R1207">
        <v>0</v>
      </c>
      <c r="S1207">
        <v>0</v>
      </c>
      <c r="T1207">
        <v>0</v>
      </c>
      <c r="U1207">
        <v>0</v>
      </c>
      <c r="V1207">
        <v>0</v>
      </c>
    </row>
    <row r="1208" spans="1:22" x14ac:dyDescent="0.2">
      <c r="A1208" s="99" t="s">
        <v>2012</v>
      </c>
      <c r="B1208" s="103" t="s">
        <v>430</v>
      </c>
      <c r="C1208" s="104" t="s">
        <v>147</v>
      </c>
      <c r="D1208" s="104" t="s">
        <v>486</v>
      </c>
      <c r="E1208" s="104" t="s">
        <v>2013</v>
      </c>
      <c r="F1208" s="105">
        <f>VLOOKUP(A1208,'Original vs Adjsuted Budget'!$B$2:$H$1100,7,FALSE)</f>
        <v>0</v>
      </c>
      <c r="G1208" s="105">
        <f t="shared" si="102"/>
        <v>0</v>
      </c>
      <c r="H1208" s="105">
        <f>VLOOKUP($A1208,'[14]2014 TB'!$A$1:$H$1482,5,FALSE)</f>
        <v>0</v>
      </c>
      <c r="I1208" s="105">
        <f>VLOOKUP($A1208,'[14]2014 TB'!$A$1:$H$1482,6,FALSE)</f>
        <v>0</v>
      </c>
      <c r="J1208" s="106">
        <f t="shared" si="101"/>
        <v>0</v>
      </c>
      <c r="K1208" s="107"/>
      <c r="M1208" t="s">
        <v>2012</v>
      </c>
      <c r="N1208" t="s">
        <v>430</v>
      </c>
      <c r="O1208" t="s">
        <v>147</v>
      </c>
      <c r="P1208" t="s">
        <v>486</v>
      </c>
      <c r="Q1208" t="s">
        <v>2013</v>
      </c>
      <c r="R1208">
        <v>0</v>
      </c>
      <c r="S1208">
        <v>0</v>
      </c>
      <c r="T1208">
        <v>0</v>
      </c>
      <c r="U1208">
        <v>0</v>
      </c>
      <c r="V1208">
        <v>0</v>
      </c>
    </row>
    <row r="1209" spans="1:22" x14ac:dyDescent="0.2">
      <c r="A1209" s="99" t="s">
        <v>1168</v>
      </c>
      <c r="B1209" s="103" t="s">
        <v>440</v>
      </c>
      <c r="C1209" s="104" t="s">
        <v>147</v>
      </c>
      <c r="D1209" s="104" t="s">
        <v>2895</v>
      </c>
      <c r="E1209" s="104" t="s">
        <v>358</v>
      </c>
      <c r="F1209" s="105">
        <f>VLOOKUP(A1209,'Original vs Adjsuted Budget'!$B$2:$H$1100,7,FALSE)</f>
        <v>0</v>
      </c>
      <c r="G1209" s="105">
        <f t="shared" si="102"/>
        <v>660</v>
      </c>
      <c r="H1209" s="105">
        <f>VLOOKUP($A1209,'[14]2014 TB'!$A$1:$H$1482,5,FALSE)</f>
        <v>0</v>
      </c>
      <c r="I1209" s="105">
        <f>VLOOKUP($A1209,'[14]2014 TB'!$A$1:$H$1482,6,FALSE)</f>
        <v>0</v>
      </c>
      <c r="J1209" s="106">
        <f t="shared" si="101"/>
        <v>0</v>
      </c>
      <c r="K1209" s="107"/>
      <c r="M1209" t="s">
        <v>1168</v>
      </c>
      <c r="N1209" t="s">
        <v>440</v>
      </c>
      <c r="O1209" t="s">
        <v>147</v>
      </c>
      <c r="P1209" t="s">
        <v>2895</v>
      </c>
      <c r="Q1209" t="s">
        <v>358</v>
      </c>
      <c r="R1209">
        <v>660</v>
      </c>
      <c r="S1209">
        <v>0</v>
      </c>
      <c r="T1209">
        <v>0</v>
      </c>
      <c r="U1209">
        <v>0</v>
      </c>
      <c r="V1209">
        <v>0</v>
      </c>
    </row>
    <row r="1210" spans="1:22" x14ac:dyDescent="0.2">
      <c r="A1210" s="99" t="s">
        <v>2388</v>
      </c>
      <c r="B1210" s="103" t="s">
        <v>8</v>
      </c>
      <c r="C1210" s="104" t="s">
        <v>147</v>
      </c>
      <c r="D1210" s="104" t="s">
        <v>2895</v>
      </c>
      <c r="E1210" s="104" t="s">
        <v>358</v>
      </c>
      <c r="F1210" s="105">
        <f>VLOOKUP(A1210,'Original vs Adjsuted Budget'!$B$2:$H$1100,7,FALSE)</f>
        <v>0</v>
      </c>
      <c r="G1210" s="105">
        <f t="shared" si="102"/>
        <v>0</v>
      </c>
      <c r="H1210" s="105">
        <f>VLOOKUP($A1210,'[14]2014 TB'!$A$1:$H$1482,5,FALSE)</f>
        <v>0</v>
      </c>
      <c r="I1210" s="105">
        <f>VLOOKUP($A1210,'[14]2014 TB'!$A$1:$H$1482,6,FALSE)</f>
        <v>0</v>
      </c>
      <c r="J1210" s="106">
        <f t="shared" si="101"/>
        <v>0</v>
      </c>
      <c r="K1210" s="107"/>
      <c r="M1210" t="s">
        <v>2388</v>
      </c>
      <c r="N1210" t="s">
        <v>8</v>
      </c>
      <c r="O1210" t="s">
        <v>147</v>
      </c>
      <c r="P1210" t="s">
        <v>2895</v>
      </c>
      <c r="Q1210" t="s">
        <v>358</v>
      </c>
      <c r="R1210">
        <v>0</v>
      </c>
      <c r="S1210">
        <v>0</v>
      </c>
      <c r="T1210">
        <v>0</v>
      </c>
      <c r="U1210">
        <v>0</v>
      </c>
      <c r="V1210">
        <v>0</v>
      </c>
    </row>
    <row r="1211" spans="1:22" x14ac:dyDescent="0.2">
      <c r="A1211" s="99" t="s">
        <v>1108</v>
      </c>
      <c r="B1211" s="103" t="s">
        <v>432</v>
      </c>
      <c r="C1211" s="104" t="s">
        <v>2841</v>
      </c>
      <c r="D1211" s="104" t="s">
        <v>472</v>
      </c>
      <c r="E1211" s="104" t="s">
        <v>1678</v>
      </c>
      <c r="F1211" s="105">
        <f>VLOOKUP(A1211,'Original vs Adjsuted Budget'!$B$2:$H$1100,7,FALSE)</f>
        <v>20000</v>
      </c>
      <c r="G1211" s="105">
        <f t="shared" si="102"/>
        <v>150000</v>
      </c>
      <c r="H1211" s="105">
        <f>VLOOKUP($A1211,'[14]2014 TB'!$A$1:$H$1482,5,FALSE)</f>
        <v>0</v>
      </c>
      <c r="I1211" s="105">
        <f>VLOOKUP($A1211,'[14]2014 TB'!$A$1:$H$1482,6,FALSE)</f>
        <v>0</v>
      </c>
      <c r="J1211" s="106">
        <f t="shared" si="101"/>
        <v>0</v>
      </c>
      <c r="K1211" s="107"/>
      <c r="M1211" t="s">
        <v>1108</v>
      </c>
      <c r="N1211" t="s">
        <v>432</v>
      </c>
      <c r="O1211" t="s">
        <v>2841</v>
      </c>
      <c r="P1211" t="s">
        <v>472</v>
      </c>
      <c r="Q1211" t="s">
        <v>1678</v>
      </c>
      <c r="R1211">
        <v>150000</v>
      </c>
      <c r="S1211">
        <v>0</v>
      </c>
      <c r="T1211">
        <v>0</v>
      </c>
      <c r="U1211">
        <v>0</v>
      </c>
      <c r="V1211">
        <v>0</v>
      </c>
    </row>
    <row r="1212" spans="1:22" ht="15" thickBot="1" x14ac:dyDescent="0.25">
      <c r="A1212" s="99"/>
      <c r="B1212" s="154" t="s">
        <v>3227</v>
      </c>
      <c r="C1212" s="155"/>
      <c r="D1212" s="155"/>
      <c r="E1212" s="155"/>
      <c r="F1212" s="108">
        <f>SUM(F1089:F1211)</f>
        <v>5097522.1439999994</v>
      </c>
      <c r="G1212" s="108">
        <f>SUM(G1089:G1211)</f>
        <v>7544190</v>
      </c>
      <c r="H1212" s="108">
        <f>SUM(H1089:H1211)</f>
        <v>1037003.2999999999</v>
      </c>
      <c r="I1212" s="108">
        <f>SUM(I1089:I1211)</f>
        <v>-569.05999999999995</v>
      </c>
      <c r="J1212" s="108">
        <f>SUM(J1089:J1211)</f>
        <v>1036434.2399999999</v>
      </c>
      <c r="K1212" s="107"/>
      <c r="N1212" t="s">
        <v>3227</v>
      </c>
      <c r="R1212">
        <v>7544190</v>
      </c>
      <c r="S1212">
        <v>0</v>
      </c>
      <c r="T1212">
        <v>1033648.5599999999</v>
      </c>
      <c r="U1212">
        <v>-569.05999999999995</v>
      </c>
      <c r="V1212">
        <v>1033079.4999999999</v>
      </c>
    </row>
    <row r="1213" spans="1:22" ht="15" thickTop="1" x14ac:dyDescent="0.2">
      <c r="A1213" s="99"/>
      <c r="B1213" s="103"/>
      <c r="C1213" s="104"/>
      <c r="D1213" s="104"/>
      <c r="E1213" s="104"/>
      <c r="F1213" s="105"/>
      <c r="G1213" s="105"/>
      <c r="H1213" s="105"/>
      <c r="I1213" s="105"/>
      <c r="J1213" s="104"/>
      <c r="K1213" s="107"/>
    </row>
    <row r="1214" spans="1:22" x14ac:dyDescent="0.2">
      <c r="A1214" s="99"/>
      <c r="B1214" s="161" t="s">
        <v>3228</v>
      </c>
      <c r="C1214" s="162"/>
      <c r="D1214" s="162"/>
      <c r="E1214" s="162"/>
      <c r="F1214" s="112">
        <f>F1212</f>
        <v>5097522.1439999994</v>
      </c>
      <c r="G1214" s="112">
        <f>G1212</f>
        <v>7544190</v>
      </c>
      <c r="H1214" s="112">
        <f>H1212</f>
        <v>1037003.2999999999</v>
      </c>
      <c r="I1214" s="112">
        <f>I1212</f>
        <v>-569.05999999999995</v>
      </c>
      <c r="J1214" s="112">
        <f>J1212</f>
        <v>1036434.2399999999</v>
      </c>
      <c r="K1214" s="113"/>
      <c r="N1214" t="s">
        <v>3228</v>
      </c>
      <c r="R1214">
        <v>7544190</v>
      </c>
      <c r="S1214">
        <v>0</v>
      </c>
      <c r="T1214">
        <v>1033648.5599999999</v>
      </c>
      <c r="U1214">
        <v>-569.05999999999995</v>
      </c>
      <c r="V1214">
        <v>1033079.4999999999</v>
      </c>
    </row>
    <row r="1215" spans="1:22" x14ac:dyDescent="0.2">
      <c r="A1215" s="99"/>
      <c r="B1215" s="103"/>
      <c r="C1215" s="104"/>
      <c r="D1215" s="104"/>
      <c r="E1215" s="104"/>
      <c r="F1215" s="105"/>
      <c r="G1215" s="105"/>
      <c r="H1215" s="105"/>
      <c r="I1215" s="105"/>
      <c r="J1215" s="106"/>
      <c r="K1215" s="107"/>
    </row>
    <row r="1216" spans="1:22" x14ac:dyDescent="0.2">
      <c r="A1216" s="99"/>
      <c r="B1216" s="152" t="s">
        <v>3147</v>
      </c>
      <c r="C1216" s="153"/>
      <c r="D1216" s="153"/>
      <c r="E1216" s="153"/>
      <c r="F1216" s="105"/>
      <c r="G1216" s="105"/>
      <c r="H1216" s="105"/>
      <c r="I1216" s="105"/>
      <c r="J1216" s="106">
        <f>'[14]Fin Perform'!I36</f>
        <v>0</v>
      </c>
      <c r="K1216" s="107"/>
      <c r="N1216" t="s">
        <v>3147</v>
      </c>
      <c r="V1216">
        <v>1033079.4999999999</v>
      </c>
    </row>
    <row r="1217" spans="1:22" x14ac:dyDescent="0.2">
      <c r="A1217" s="99"/>
      <c r="B1217" s="103"/>
      <c r="C1217" s="104"/>
      <c r="D1217" s="104"/>
      <c r="E1217" s="104"/>
      <c r="F1217" s="105"/>
      <c r="G1217" s="105"/>
      <c r="H1217" s="105"/>
      <c r="I1217" s="105"/>
      <c r="J1217" s="106"/>
      <c r="K1217" s="107"/>
    </row>
    <row r="1218" spans="1:22" ht="15" thickBot="1" x14ac:dyDescent="0.25">
      <c r="A1218" s="99"/>
      <c r="B1218" s="152" t="s">
        <v>3148</v>
      </c>
      <c r="C1218" s="153"/>
      <c r="D1218" s="153"/>
      <c r="E1218" s="153"/>
      <c r="F1218" s="105"/>
      <c r="G1218" s="105"/>
      <c r="H1218" s="105"/>
      <c r="I1218" s="105"/>
      <c r="J1218" s="108">
        <f>J1214-J1216</f>
        <v>1036434.2399999999</v>
      </c>
      <c r="K1218" s="107"/>
      <c r="N1218" t="s">
        <v>3148</v>
      </c>
      <c r="V1218">
        <v>0</v>
      </c>
    </row>
    <row r="1219" spans="1:22" ht="15.75" thickTop="1" thickBot="1" x14ac:dyDescent="0.25">
      <c r="A1219" s="99"/>
      <c r="B1219" s="114"/>
      <c r="C1219" s="115"/>
      <c r="D1219" s="115"/>
      <c r="E1219" s="115"/>
      <c r="F1219" s="116"/>
      <c r="G1219" s="116"/>
      <c r="H1219" s="116"/>
      <c r="I1219" s="116"/>
      <c r="J1219" s="115"/>
      <c r="K1219" s="118"/>
    </row>
    <row r="1220" spans="1:22" ht="15" thickBot="1" x14ac:dyDescent="0.25">
      <c r="A1220" s="99"/>
      <c r="B1220" s="119"/>
      <c r="C1220" s="74"/>
      <c r="D1220" s="74"/>
      <c r="E1220" s="74"/>
      <c r="F1220" s="124"/>
      <c r="G1220" s="124"/>
      <c r="H1220" s="124"/>
      <c r="I1220" s="124"/>
      <c r="J1220" s="119"/>
      <c r="K1220" s="119"/>
    </row>
    <row r="1221" spans="1:22" x14ac:dyDescent="0.2">
      <c r="A1221" s="99"/>
      <c r="B1221" s="163" t="s">
        <v>3229</v>
      </c>
      <c r="C1221" s="164"/>
      <c r="D1221" s="164"/>
      <c r="E1221" s="164"/>
      <c r="F1221" s="164"/>
      <c r="G1221" s="164"/>
      <c r="H1221" s="164"/>
      <c r="I1221" s="164"/>
      <c r="J1221" s="164"/>
      <c r="K1221" s="165"/>
      <c r="N1221" t="s">
        <v>3229</v>
      </c>
    </row>
    <row r="1222" spans="1:22" x14ac:dyDescent="0.2">
      <c r="A1222" s="99"/>
      <c r="B1222" s="159" t="s">
        <v>3119</v>
      </c>
      <c r="C1222" s="160"/>
      <c r="D1222" s="160"/>
      <c r="E1222" s="100" t="s">
        <v>3120</v>
      </c>
      <c r="F1222" s="101" t="s">
        <v>3121</v>
      </c>
      <c r="G1222" s="101" t="s">
        <v>3122</v>
      </c>
      <c r="H1222" s="101" t="s">
        <v>3123</v>
      </c>
      <c r="I1222" s="101" t="s">
        <v>3124</v>
      </c>
      <c r="J1222" s="101" t="s">
        <v>3125</v>
      </c>
      <c r="K1222" s="107"/>
      <c r="N1222" t="s">
        <v>3119</v>
      </c>
      <c r="Q1222" t="s">
        <v>3120</v>
      </c>
      <c r="R1222" t="s">
        <v>3121</v>
      </c>
      <c r="S1222" t="s">
        <v>3122</v>
      </c>
      <c r="T1222" t="s">
        <v>3123</v>
      </c>
      <c r="U1222" t="s">
        <v>3124</v>
      </c>
      <c r="V1222" t="s">
        <v>3125</v>
      </c>
    </row>
    <row r="1223" spans="1:22" x14ac:dyDescent="0.2">
      <c r="A1223" s="99" t="s">
        <v>1289</v>
      </c>
      <c r="B1223" s="103" t="s">
        <v>452</v>
      </c>
      <c r="C1223" s="104" t="s">
        <v>119</v>
      </c>
      <c r="D1223" s="104" t="s">
        <v>490</v>
      </c>
      <c r="E1223" s="104" t="s">
        <v>3022</v>
      </c>
      <c r="F1223" s="105">
        <f>VLOOKUP(A1223,'Original vs Adjsuted Budget'!$B$2:$H$1100,7,FALSE)</f>
        <v>120000</v>
      </c>
      <c r="G1223" s="105">
        <f>R1223</f>
        <v>120000</v>
      </c>
      <c r="H1223" s="105">
        <f>VLOOKUP($A1223,'[14]2014 TB'!$A$1:$H$1482,5,FALSE)</f>
        <v>0</v>
      </c>
      <c r="I1223" s="105">
        <f>VLOOKUP($A1223,'[14]2014 TB'!$A$1:$H$1482,6,FALSE)</f>
        <v>0</v>
      </c>
      <c r="J1223" s="106">
        <f t="shared" ref="J1223:J1249" si="103">H1223+I1223</f>
        <v>0</v>
      </c>
      <c r="K1223" s="107"/>
      <c r="M1223" t="s">
        <v>1289</v>
      </c>
      <c r="N1223" t="s">
        <v>452</v>
      </c>
      <c r="O1223" t="s">
        <v>119</v>
      </c>
      <c r="P1223" t="s">
        <v>490</v>
      </c>
      <c r="Q1223" t="s">
        <v>3022</v>
      </c>
      <c r="R1223">
        <v>120000</v>
      </c>
      <c r="S1223">
        <v>0</v>
      </c>
      <c r="T1223">
        <v>0</v>
      </c>
      <c r="U1223">
        <v>0</v>
      </c>
      <c r="V1223">
        <v>0</v>
      </c>
    </row>
    <row r="1224" spans="1:22" x14ac:dyDescent="0.2">
      <c r="A1224" s="99" t="s">
        <v>2319</v>
      </c>
      <c r="B1224" s="103" t="s">
        <v>452</v>
      </c>
      <c r="C1224" s="104" t="s">
        <v>119</v>
      </c>
      <c r="D1224" s="104" t="s">
        <v>492</v>
      </c>
      <c r="E1224" s="104" t="s">
        <v>2320</v>
      </c>
      <c r="F1224" s="105">
        <f>VLOOKUP(A1224,'Original vs Adjsuted Budget'!$B$2:$H$1100,7,FALSE)</f>
        <v>0</v>
      </c>
      <c r="G1224" s="105">
        <f t="shared" ref="G1224:G1250" si="104">R1224</f>
        <v>0</v>
      </c>
      <c r="H1224" s="105">
        <f>VLOOKUP($A1224,'[14]2014 TB'!$A$1:$H$1482,5,FALSE)</f>
        <v>0</v>
      </c>
      <c r="I1224" s="105">
        <f>VLOOKUP($A1224,'[14]2014 TB'!$A$1:$H$1482,6,FALSE)</f>
        <v>0</v>
      </c>
      <c r="J1224" s="106">
        <f t="shared" si="103"/>
        <v>0</v>
      </c>
      <c r="K1224" s="107"/>
      <c r="M1224" t="s">
        <v>2319</v>
      </c>
      <c r="N1224" t="s">
        <v>452</v>
      </c>
      <c r="O1224" t="s">
        <v>119</v>
      </c>
      <c r="P1224" t="s">
        <v>492</v>
      </c>
      <c r="Q1224" t="s">
        <v>2320</v>
      </c>
      <c r="R1224">
        <v>0</v>
      </c>
      <c r="S1224">
        <v>0</v>
      </c>
      <c r="T1224">
        <v>0</v>
      </c>
      <c r="U1224">
        <v>0</v>
      </c>
      <c r="V1224">
        <v>0</v>
      </c>
    </row>
    <row r="1225" spans="1:22" x14ac:dyDescent="0.2">
      <c r="A1225" s="99" t="s">
        <v>2375</v>
      </c>
      <c r="B1225" s="103" t="s">
        <v>8</v>
      </c>
      <c r="C1225" s="104" t="s">
        <v>119</v>
      </c>
      <c r="D1225" s="104" t="s">
        <v>2895</v>
      </c>
      <c r="E1225" s="104" t="s">
        <v>330</v>
      </c>
      <c r="F1225" s="105">
        <f>VLOOKUP(A1225,'Original vs Adjsuted Budget'!$B$2:$H$1100,7,FALSE)</f>
        <v>0</v>
      </c>
      <c r="G1225" s="105">
        <f t="shared" si="104"/>
        <v>0</v>
      </c>
      <c r="H1225" s="105">
        <f>VLOOKUP($A1225,'[14]2014 TB'!$A$1:$H$1482,5,FALSE)</f>
        <v>0</v>
      </c>
      <c r="I1225" s="105">
        <f>VLOOKUP($A1225,'[14]2014 TB'!$A$1:$H$1482,6,FALSE)</f>
        <v>0</v>
      </c>
      <c r="J1225" s="106">
        <f t="shared" si="103"/>
        <v>0</v>
      </c>
      <c r="K1225" s="107"/>
      <c r="M1225" t="s">
        <v>2375</v>
      </c>
      <c r="N1225" t="s">
        <v>8</v>
      </c>
      <c r="O1225" t="s">
        <v>119</v>
      </c>
      <c r="P1225" t="s">
        <v>2895</v>
      </c>
      <c r="Q1225" t="s">
        <v>330</v>
      </c>
      <c r="R1225">
        <v>0</v>
      </c>
      <c r="S1225">
        <v>0</v>
      </c>
      <c r="T1225">
        <v>0</v>
      </c>
      <c r="U1225">
        <v>0</v>
      </c>
      <c r="V1225">
        <v>0</v>
      </c>
    </row>
    <row r="1226" spans="1:22" x14ac:dyDescent="0.2">
      <c r="A1226" s="99" t="s">
        <v>2476</v>
      </c>
      <c r="B1226" s="103" t="s">
        <v>461</v>
      </c>
      <c r="C1226" s="104" t="s">
        <v>119</v>
      </c>
      <c r="D1226" s="104" t="s">
        <v>2895</v>
      </c>
      <c r="E1226" s="104" t="s">
        <v>330</v>
      </c>
      <c r="F1226" s="105">
        <f>VLOOKUP(A1226,'Original vs Adjsuted Budget'!$B$2:$H$1100,7,FALSE)</f>
        <v>0</v>
      </c>
      <c r="G1226" s="105">
        <f t="shared" si="104"/>
        <v>0</v>
      </c>
      <c r="H1226" s="105">
        <f>VLOOKUP($A1226,'[14]2014 TB'!$A$1:$H$1482,5,FALSE)</f>
        <v>0</v>
      </c>
      <c r="I1226" s="105">
        <f>VLOOKUP($A1226,'[14]2014 TB'!$A$1:$H$1482,6,FALSE)</f>
        <v>0</v>
      </c>
      <c r="J1226" s="106">
        <f t="shared" si="103"/>
        <v>0</v>
      </c>
      <c r="K1226" s="107"/>
      <c r="M1226" t="s">
        <v>2476</v>
      </c>
      <c r="N1226" t="s">
        <v>461</v>
      </c>
      <c r="O1226" t="s">
        <v>119</v>
      </c>
      <c r="P1226" t="s">
        <v>2895</v>
      </c>
      <c r="Q1226" t="s">
        <v>330</v>
      </c>
      <c r="R1226">
        <v>0</v>
      </c>
      <c r="S1226">
        <v>0</v>
      </c>
      <c r="T1226">
        <v>0</v>
      </c>
      <c r="U1226">
        <v>0</v>
      </c>
      <c r="V1226">
        <v>0</v>
      </c>
    </row>
    <row r="1227" spans="1:22" x14ac:dyDescent="0.2">
      <c r="A1227" s="99" t="s">
        <v>2157</v>
      </c>
      <c r="B1227" s="103" t="s">
        <v>438</v>
      </c>
      <c r="C1227" s="104" t="s">
        <v>120</v>
      </c>
      <c r="D1227" s="104" t="s">
        <v>2895</v>
      </c>
      <c r="E1227" s="104" t="s">
        <v>331</v>
      </c>
      <c r="F1227" s="105">
        <f>VLOOKUP(A1227,'Original vs Adjsuted Budget'!$B$2:$H$1100,7,FALSE)</f>
        <v>0</v>
      </c>
      <c r="G1227" s="105">
        <f t="shared" si="104"/>
        <v>0</v>
      </c>
      <c r="H1227" s="105">
        <f>VLOOKUP($A1227,'[14]2014 TB'!$A$1:$H$1482,5,FALSE)</f>
        <v>0</v>
      </c>
      <c r="I1227" s="105">
        <f>VLOOKUP($A1227,'[14]2014 TB'!$A$1:$H$1482,6,FALSE)</f>
        <v>0</v>
      </c>
      <c r="J1227" s="106">
        <f t="shared" si="103"/>
        <v>0</v>
      </c>
      <c r="K1227" s="107"/>
      <c r="M1227" t="s">
        <v>2157</v>
      </c>
      <c r="N1227" t="s">
        <v>438</v>
      </c>
      <c r="O1227" t="s">
        <v>120</v>
      </c>
      <c r="P1227" t="s">
        <v>2895</v>
      </c>
      <c r="Q1227" t="s">
        <v>331</v>
      </c>
      <c r="R1227">
        <v>0</v>
      </c>
      <c r="S1227">
        <v>0</v>
      </c>
      <c r="T1227">
        <v>0</v>
      </c>
      <c r="U1227">
        <v>0</v>
      </c>
      <c r="V1227">
        <v>0</v>
      </c>
    </row>
    <row r="1228" spans="1:22" x14ac:dyDescent="0.2">
      <c r="A1228" s="99" t="s">
        <v>1200</v>
      </c>
      <c r="B1228" s="103" t="s">
        <v>442</v>
      </c>
      <c r="C1228" s="104" t="s">
        <v>120</v>
      </c>
      <c r="D1228" s="104" t="s">
        <v>482</v>
      </c>
      <c r="E1228" s="104" t="s">
        <v>1701</v>
      </c>
      <c r="F1228" s="105">
        <f>VLOOKUP(A1228,'Original vs Adjsuted Budget'!$B$2:$H$1100,7,FALSE)</f>
        <v>0</v>
      </c>
      <c r="G1228" s="105">
        <f t="shared" si="104"/>
        <v>12000</v>
      </c>
      <c r="H1228" s="105">
        <f>VLOOKUP($A1228,'[14]2014 TB'!$A$1:$H$1482,5,FALSE)</f>
        <v>0</v>
      </c>
      <c r="I1228" s="105">
        <f>VLOOKUP($A1228,'[14]2014 TB'!$A$1:$H$1482,6,FALSE)</f>
        <v>0</v>
      </c>
      <c r="J1228" s="106">
        <f t="shared" si="103"/>
        <v>0</v>
      </c>
      <c r="K1228" s="107"/>
      <c r="M1228" t="s">
        <v>1200</v>
      </c>
      <c r="N1228" t="s">
        <v>442</v>
      </c>
      <c r="O1228" t="s">
        <v>120</v>
      </c>
      <c r="P1228" t="s">
        <v>482</v>
      </c>
      <c r="Q1228" t="s">
        <v>1701</v>
      </c>
      <c r="R1228">
        <v>12000</v>
      </c>
      <c r="S1228">
        <v>0</v>
      </c>
      <c r="T1228">
        <v>0</v>
      </c>
      <c r="U1228">
        <v>0</v>
      </c>
      <c r="V1228">
        <v>0</v>
      </c>
    </row>
    <row r="1229" spans="1:22" x14ac:dyDescent="0.2">
      <c r="A1229" s="99" t="s">
        <v>2377</v>
      </c>
      <c r="B1229" s="103" t="s">
        <v>8</v>
      </c>
      <c r="C1229" s="104" t="s">
        <v>120</v>
      </c>
      <c r="D1229" s="104" t="s">
        <v>2895</v>
      </c>
      <c r="E1229" s="104" t="s">
        <v>331</v>
      </c>
      <c r="F1229" s="105">
        <f>VLOOKUP(A1229,'Original vs Adjsuted Budget'!$B$2:$H$1100,7,FALSE)</f>
        <v>0</v>
      </c>
      <c r="G1229" s="105">
        <f t="shared" si="104"/>
        <v>0</v>
      </c>
      <c r="H1229" s="105">
        <f>VLOOKUP($A1229,'[14]2014 TB'!$A$1:$H$1482,5,FALSE)</f>
        <v>0</v>
      </c>
      <c r="I1229" s="105">
        <f>VLOOKUP($A1229,'[14]2014 TB'!$A$1:$H$1482,6,FALSE)</f>
        <v>0</v>
      </c>
      <c r="J1229" s="106">
        <f t="shared" si="103"/>
        <v>0</v>
      </c>
      <c r="K1229" s="107"/>
      <c r="M1229" t="s">
        <v>2377</v>
      </c>
      <c r="N1229" t="s">
        <v>8</v>
      </c>
      <c r="O1229" t="s">
        <v>120</v>
      </c>
      <c r="P1229" t="s">
        <v>2895</v>
      </c>
      <c r="Q1229" t="s">
        <v>331</v>
      </c>
      <c r="R1229">
        <v>0</v>
      </c>
      <c r="S1229">
        <v>0</v>
      </c>
      <c r="T1229">
        <v>0</v>
      </c>
      <c r="U1229">
        <v>0</v>
      </c>
      <c r="V1229">
        <v>0</v>
      </c>
    </row>
    <row r="1230" spans="1:22" x14ac:dyDescent="0.2">
      <c r="A1230" s="99" t="s">
        <v>2415</v>
      </c>
      <c r="B1230" s="103" t="s">
        <v>18</v>
      </c>
      <c r="C1230" s="104" t="s">
        <v>120</v>
      </c>
      <c r="D1230" s="104" t="s">
        <v>2895</v>
      </c>
      <c r="E1230" s="104" t="s">
        <v>331</v>
      </c>
      <c r="F1230" s="105">
        <f>VLOOKUP(A1230,'Original vs Adjsuted Budget'!$B$2:$H$1100,7,FALSE)</f>
        <v>0</v>
      </c>
      <c r="G1230" s="105">
        <f t="shared" si="104"/>
        <v>0</v>
      </c>
      <c r="H1230" s="105">
        <f>VLOOKUP($A1230,'[14]2014 TB'!$A$1:$H$1482,5,FALSE)</f>
        <v>0</v>
      </c>
      <c r="I1230" s="105">
        <f>VLOOKUP($A1230,'[14]2014 TB'!$A$1:$H$1482,6,FALSE)</f>
        <v>0</v>
      </c>
      <c r="J1230" s="106">
        <f t="shared" si="103"/>
        <v>0</v>
      </c>
      <c r="K1230" s="107"/>
      <c r="M1230" t="s">
        <v>2415</v>
      </c>
      <c r="N1230" t="s">
        <v>18</v>
      </c>
      <c r="O1230" t="s">
        <v>120</v>
      </c>
      <c r="P1230" t="s">
        <v>2895</v>
      </c>
      <c r="Q1230" t="s">
        <v>331</v>
      </c>
      <c r="R1230">
        <v>0</v>
      </c>
      <c r="S1230">
        <v>0</v>
      </c>
      <c r="T1230">
        <v>0</v>
      </c>
      <c r="U1230">
        <v>0</v>
      </c>
      <c r="V1230">
        <v>0</v>
      </c>
    </row>
    <row r="1231" spans="1:22" x14ac:dyDescent="0.2">
      <c r="A1231" s="99" t="s">
        <v>1428</v>
      </c>
      <c r="B1231" s="103" t="s">
        <v>459</v>
      </c>
      <c r="C1231" s="104" t="s">
        <v>120</v>
      </c>
      <c r="D1231" s="104" t="s">
        <v>2895</v>
      </c>
      <c r="E1231" s="104" t="s">
        <v>331</v>
      </c>
      <c r="F1231" s="105">
        <f>VLOOKUP(A1231,'Original vs Adjsuted Budget'!$B$2:$H$1100,7,FALSE)</f>
        <v>0</v>
      </c>
      <c r="G1231" s="105">
        <f t="shared" si="104"/>
        <v>229620</v>
      </c>
      <c r="H1231" s="105">
        <f>VLOOKUP($A1231,'[14]2014 TB'!$A$1:$H$1482,5,FALSE)</f>
        <v>0</v>
      </c>
      <c r="I1231" s="105">
        <f>VLOOKUP($A1231,'[14]2014 TB'!$A$1:$H$1482,6,FALSE)</f>
        <v>0</v>
      </c>
      <c r="J1231" s="106">
        <f t="shared" si="103"/>
        <v>0</v>
      </c>
      <c r="K1231" s="107"/>
      <c r="M1231" t="s">
        <v>1428</v>
      </c>
      <c r="N1231" t="s">
        <v>459</v>
      </c>
      <c r="O1231" t="s">
        <v>120</v>
      </c>
      <c r="P1231" t="s">
        <v>2895</v>
      </c>
      <c r="Q1231" t="s">
        <v>331</v>
      </c>
      <c r="R1231">
        <v>229620</v>
      </c>
      <c r="S1231">
        <v>0</v>
      </c>
      <c r="T1231">
        <v>0</v>
      </c>
      <c r="U1231">
        <v>0</v>
      </c>
      <c r="V1231">
        <v>0</v>
      </c>
    </row>
    <row r="1232" spans="1:22" x14ac:dyDescent="0.2">
      <c r="A1232" s="99" t="s">
        <v>1482</v>
      </c>
      <c r="B1232" s="103" t="s">
        <v>461</v>
      </c>
      <c r="C1232" s="104" t="s">
        <v>120</v>
      </c>
      <c r="D1232" s="104" t="s">
        <v>2895</v>
      </c>
      <c r="E1232" s="104" t="s">
        <v>331</v>
      </c>
      <c r="F1232" s="105">
        <f>VLOOKUP(A1232,'Original vs Adjsuted Budget'!$B$2:$H$1100,7,FALSE)</f>
        <v>560000</v>
      </c>
      <c r="G1232" s="105">
        <f t="shared" si="104"/>
        <v>451890</v>
      </c>
      <c r="H1232" s="105">
        <f>VLOOKUP($A1232,'[14]2014 TB'!$A$1:$H$1482,5,FALSE)</f>
        <v>490787.32</v>
      </c>
      <c r="I1232" s="105">
        <f>VLOOKUP($A1232,'[14]2014 TB'!$A$1:$H$1482,6,FALSE)</f>
        <v>-490787.32000000007</v>
      </c>
      <c r="J1232" s="106">
        <f t="shared" si="103"/>
        <v>0</v>
      </c>
      <c r="K1232" s="107"/>
      <c r="L1232" t="s">
        <v>2892</v>
      </c>
      <c r="M1232" t="s">
        <v>1482</v>
      </c>
      <c r="N1232" t="s">
        <v>461</v>
      </c>
      <c r="O1232" t="s">
        <v>120</v>
      </c>
      <c r="P1232" t="s">
        <v>2895</v>
      </c>
      <c r="Q1232" t="s">
        <v>331</v>
      </c>
      <c r="R1232">
        <v>451890</v>
      </c>
      <c r="S1232">
        <v>0</v>
      </c>
      <c r="T1232">
        <v>490787.32</v>
      </c>
      <c r="U1232">
        <v>0</v>
      </c>
      <c r="V1232">
        <v>490787.32</v>
      </c>
    </row>
    <row r="1233" spans="1:22" x14ac:dyDescent="0.2">
      <c r="A1233" s="99" t="s">
        <v>1813</v>
      </c>
      <c r="B1233" s="103" t="s">
        <v>215</v>
      </c>
      <c r="C1233" s="104" t="s">
        <v>121</v>
      </c>
      <c r="D1233" s="104" t="s">
        <v>2895</v>
      </c>
      <c r="E1233" s="104" t="s">
        <v>1713</v>
      </c>
      <c r="F1233" s="105">
        <f>VLOOKUP(A1233,'Original vs Adjsuted Budget'!$B$2:$H$1100,7,FALSE)</f>
        <v>0</v>
      </c>
      <c r="G1233" s="105">
        <f t="shared" si="104"/>
        <v>0</v>
      </c>
      <c r="H1233" s="105">
        <f>VLOOKUP($A1233,'[14]2014 TB'!$A$1:$H$1482,5,FALSE)</f>
        <v>0</v>
      </c>
      <c r="I1233" s="105">
        <f>VLOOKUP($A1233,'[14]2014 TB'!$A$1:$H$1482,6,FALSE)</f>
        <v>0</v>
      </c>
      <c r="J1233" s="106">
        <f t="shared" si="103"/>
        <v>0</v>
      </c>
      <c r="K1233" s="107"/>
      <c r="M1233" t="s">
        <v>1813</v>
      </c>
      <c r="N1233" t="s">
        <v>215</v>
      </c>
      <c r="O1233" t="s">
        <v>121</v>
      </c>
      <c r="P1233" t="s">
        <v>2895</v>
      </c>
      <c r="Q1233" t="s">
        <v>1713</v>
      </c>
      <c r="R1233">
        <v>0</v>
      </c>
      <c r="S1233">
        <v>0</v>
      </c>
      <c r="T1233">
        <v>0</v>
      </c>
      <c r="U1233">
        <v>0</v>
      </c>
      <c r="V1233">
        <v>0</v>
      </c>
    </row>
    <row r="1234" spans="1:22" x14ac:dyDescent="0.2">
      <c r="A1234" s="99" t="s">
        <v>2077</v>
      </c>
      <c r="B1234" s="103" t="s">
        <v>432</v>
      </c>
      <c r="C1234" s="104" t="s">
        <v>121</v>
      </c>
      <c r="D1234" s="104" t="s">
        <v>472</v>
      </c>
      <c r="E1234" s="104" t="s">
        <v>1713</v>
      </c>
      <c r="F1234" s="105">
        <f>VLOOKUP(A1234,'Original vs Adjsuted Budget'!$B$2:$H$1100,7,FALSE)</f>
        <v>0</v>
      </c>
      <c r="G1234" s="105">
        <f t="shared" si="104"/>
        <v>0</v>
      </c>
      <c r="H1234" s="105">
        <f>VLOOKUP($A1234,'[14]2014 TB'!$A$1:$H$1482,5,FALSE)</f>
        <v>0</v>
      </c>
      <c r="I1234" s="105">
        <f>VLOOKUP($A1234,'[14]2014 TB'!$A$1:$H$1482,6,FALSE)</f>
        <v>0</v>
      </c>
      <c r="J1234" s="106">
        <f t="shared" si="103"/>
        <v>0</v>
      </c>
      <c r="K1234" s="107"/>
      <c r="M1234" t="s">
        <v>2077</v>
      </c>
      <c r="N1234" t="s">
        <v>432</v>
      </c>
      <c r="O1234" t="s">
        <v>121</v>
      </c>
      <c r="P1234" t="s">
        <v>472</v>
      </c>
      <c r="Q1234" t="s">
        <v>1713</v>
      </c>
      <c r="R1234">
        <v>0</v>
      </c>
      <c r="S1234">
        <v>0</v>
      </c>
      <c r="T1234">
        <v>0</v>
      </c>
      <c r="U1234">
        <v>0</v>
      </c>
      <c r="V1234">
        <v>0</v>
      </c>
    </row>
    <row r="1235" spans="1:22" x14ac:dyDescent="0.2">
      <c r="A1235" s="99" t="s">
        <v>2117</v>
      </c>
      <c r="B1235" s="103" t="s">
        <v>434</v>
      </c>
      <c r="C1235" s="104" t="s">
        <v>121</v>
      </c>
      <c r="D1235" s="104" t="s">
        <v>2895</v>
      </c>
      <c r="E1235" s="104" t="s">
        <v>1713</v>
      </c>
      <c r="F1235" s="105">
        <f>VLOOKUP(A1235,'Original vs Adjsuted Budget'!$B$2:$H$1100,7,FALSE)</f>
        <v>0</v>
      </c>
      <c r="G1235" s="105">
        <f t="shared" si="104"/>
        <v>0</v>
      </c>
      <c r="H1235" s="105">
        <f>VLOOKUP($A1235,'[14]2014 TB'!$A$1:$H$1482,5,FALSE)</f>
        <v>0</v>
      </c>
      <c r="I1235" s="105">
        <f>VLOOKUP($A1235,'[14]2014 TB'!$A$1:$H$1482,6,FALSE)</f>
        <v>0</v>
      </c>
      <c r="J1235" s="106">
        <f t="shared" si="103"/>
        <v>0</v>
      </c>
      <c r="K1235" s="107"/>
      <c r="M1235" t="s">
        <v>2117</v>
      </c>
      <c r="N1235" t="s">
        <v>434</v>
      </c>
      <c r="O1235" t="s">
        <v>121</v>
      </c>
      <c r="P1235" t="s">
        <v>2895</v>
      </c>
      <c r="Q1235" t="s">
        <v>1713</v>
      </c>
      <c r="R1235">
        <v>0</v>
      </c>
      <c r="S1235">
        <v>0</v>
      </c>
      <c r="T1235">
        <v>0</v>
      </c>
      <c r="U1235">
        <v>0</v>
      </c>
      <c r="V1235">
        <v>0</v>
      </c>
    </row>
    <row r="1236" spans="1:22" x14ac:dyDescent="0.2">
      <c r="A1236" s="99" t="s">
        <v>1290</v>
      </c>
      <c r="B1236" s="103" t="s">
        <v>452</v>
      </c>
      <c r="C1236" s="104" t="s">
        <v>121</v>
      </c>
      <c r="D1236" s="104" t="s">
        <v>490</v>
      </c>
      <c r="E1236" s="104" t="s">
        <v>1713</v>
      </c>
      <c r="F1236" s="105">
        <f>VLOOKUP(A1236,'Original vs Adjsuted Budget'!$B$2:$H$1100,7,FALSE)</f>
        <v>0</v>
      </c>
      <c r="G1236" s="105">
        <f t="shared" si="104"/>
        <v>218530</v>
      </c>
      <c r="H1236" s="105">
        <f>VLOOKUP($A1236,'[14]2014 TB'!$A$1:$H$1482,5,FALSE)</f>
        <v>839880.59</v>
      </c>
      <c r="I1236" s="105">
        <f>VLOOKUP($A1236,'[14]2014 TB'!$A$1:$H$1482,6,FALSE)</f>
        <v>-839880.59</v>
      </c>
      <c r="J1236" s="106">
        <f t="shared" si="103"/>
        <v>0</v>
      </c>
      <c r="K1236" s="107"/>
      <c r="M1236" t="s">
        <v>1290</v>
      </c>
      <c r="N1236" t="s">
        <v>452</v>
      </c>
      <c r="O1236" t="s">
        <v>121</v>
      </c>
      <c r="P1236" t="s">
        <v>490</v>
      </c>
      <c r="Q1236" t="s">
        <v>1713</v>
      </c>
      <c r="R1236">
        <v>218530</v>
      </c>
      <c r="S1236">
        <v>0</v>
      </c>
      <c r="T1236">
        <v>839880.59</v>
      </c>
      <c r="U1236">
        <v>0</v>
      </c>
      <c r="V1236">
        <v>839880.59</v>
      </c>
    </row>
    <row r="1237" spans="1:22" x14ac:dyDescent="0.2">
      <c r="A1237" s="99" t="s">
        <v>2378</v>
      </c>
      <c r="B1237" s="103" t="s">
        <v>8</v>
      </c>
      <c r="C1237" s="104" t="s">
        <v>121</v>
      </c>
      <c r="D1237" s="104" t="s">
        <v>2895</v>
      </c>
      <c r="E1237" s="104" t="s">
        <v>1713</v>
      </c>
      <c r="F1237" s="105">
        <f>VLOOKUP(A1237,'Original vs Adjsuted Budget'!$B$2:$H$1100,7,FALSE)</f>
        <v>0</v>
      </c>
      <c r="G1237" s="105">
        <f t="shared" si="104"/>
        <v>0</v>
      </c>
      <c r="H1237" s="105">
        <f>VLOOKUP($A1237,'[14]2014 TB'!$A$1:$H$1482,5,FALSE)</f>
        <v>0</v>
      </c>
      <c r="I1237" s="105">
        <f>VLOOKUP($A1237,'[14]2014 TB'!$A$1:$H$1482,6,FALSE)</f>
        <v>0</v>
      </c>
      <c r="J1237" s="106">
        <f t="shared" si="103"/>
        <v>0</v>
      </c>
      <c r="K1237" s="107"/>
      <c r="M1237" t="s">
        <v>2378</v>
      </c>
      <c r="N1237" t="s">
        <v>8</v>
      </c>
      <c r="O1237" t="s">
        <v>121</v>
      </c>
      <c r="P1237" t="s">
        <v>2895</v>
      </c>
      <c r="Q1237" t="s">
        <v>1713</v>
      </c>
      <c r="R1237">
        <v>0</v>
      </c>
      <c r="S1237">
        <v>0</v>
      </c>
      <c r="T1237">
        <v>0</v>
      </c>
      <c r="U1237">
        <v>0</v>
      </c>
      <c r="V1237">
        <v>0</v>
      </c>
    </row>
    <row r="1238" spans="1:22" x14ac:dyDescent="0.2">
      <c r="A1238" s="99" t="s">
        <v>2442</v>
      </c>
      <c r="B1238" s="103" t="s">
        <v>459</v>
      </c>
      <c r="C1238" s="104" t="s">
        <v>121</v>
      </c>
      <c r="D1238" s="104" t="s">
        <v>2895</v>
      </c>
      <c r="E1238" s="104" t="s">
        <v>1713</v>
      </c>
      <c r="F1238" s="105">
        <f>VLOOKUP(A1238,'Original vs Adjsuted Budget'!$B$2:$H$1100,7,FALSE)</f>
        <v>1000000</v>
      </c>
      <c r="G1238" s="105">
        <f t="shared" si="104"/>
        <v>0</v>
      </c>
      <c r="H1238" s="105">
        <f>VLOOKUP($A1238,'[14]2014 TB'!$A$1:$H$1482,5,FALSE)</f>
        <v>0</v>
      </c>
      <c r="I1238" s="105">
        <f>VLOOKUP($A1238,'[14]2014 TB'!$A$1:$H$1482,6,FALSE)</f>
        <v>0</v>
      </c>
      <c r="J1238" s="106">
        <f t="shared" si="103"/>
        <v>0</v>
      </c>
      <c r="K1238" s="107"/>
      <c r="M1238" t="s">
        <v>2442</v>
      </c>
      <c r="N1238" t="s">
        <v>459</v>
      </c>
      <c r="O1238" t="s">
        <v>121</v>
      </c>
      <c r="P1238" t="s">
        <v>2895</v>
      </c>
      <c r="Q1238" t="s">
        <v>1713</v>
      </c>
      <c r="R1238">
        <v>0</v>
      </c>
      <c r="S1238">
        <v>0</v>
      </c>
      <c r="T1238">
        <v>0</v>
      </c>
      <c r="U1238">
        <v>0</v>
      </c>
      <c r="V1238">
        <v>0</v>
      </c>
    </row>
    <row r="1239" spans="1:22" x14ac:dyDescent="0.2">
      <c r="A1239" s="99" t="s">
        <v>954</v>
      </c>
      <c r="B1239" s="103" t="s">
        <v>218</v>
      </c>
      <c r="C1239" s="104" t="s">
        <v>122</v>
      </c>
      <c r="D1239" s="104" t="s">
        <v>476</v>
      </c>
      <c r="E1239" s="104" t="s">
        <v>1601</v>
      </c>
      <c r="F1239" s="105">
        <f>VLOOKUP(A1239,'Original vs Adjsuted Budget'!$B$2:$H$1100,7,FALSE)</f>
        <v>334000</v>
      </c>
      <c r="G1239" s="105">
        <f t="shared" si="104"/>
        <v>331490</v>
      </c>
      <c r="H1239" s="105">
        <f>VLOOKUP($A1239,'[14]2014 TB'!$A$1:$H$1482,5,FALSE)</f>
        <v>0</v>
      </c>
      <c r="I1239" s="105">
        <f>VLOOKUP($A1239,'[14]2014 TB'!$A$1:$H$1482,6,FALSE)</f>
        <v>0</v>
      </c>
      <c r="J1239" s="106">
        <f t="shared" si="103"/>
        <v>0</v>
      </c>
      <c r="K1239" s="107"/>
      <c r="M1239" t="s">
        <v>954</v>
      </c>
      <c r="N1239" t="s">
        <v>218</v>
      </c>
      <c r="O1239" t="s">
        <v>122</v>
      </c>
      <c r="P1239" t="s">
        <v>476</v>
      </c>
      <c r="Q1239" t="s">
        <v>1601</v>
      </c>
      <c r="R1239">
        <v>331490</v>
      </c>
      <c r="S1239">
        <v>0</v>
      </c>
      <c r="T1239">
        <v>0</v>
      </c>
      <c r="U1239">
        <v>0</v>
      </c>
      <c r="V1239">
        <v>0</v>
      </c>
    </row>
    <row r="1240" spans="1:22" x14ac:dyDescent="0.2">
      <c r="A1240" s="99" t="s">
        <v>2159</v>
      </c>
      <c r="B1240" s="103" t="s">
        <v>438</v>
      </c>
      <c r="C1240" s="104" t="s">
        <v>122</v>
      </c>
      <c r="D1240" s="104" t="s">
        <v>2895</v>
      </c>
      <c r="E1240" s="104" t="s">
        <v>1601</v>
      </c>
      <c r="F1240" s="105">
        <f>VLOOKUP(A1240,'Original vs Adjsuted Budget'!$B$2:$H$1100,7,FALSE)</f>
        <v>0</v>
      </c>
      <c r="G1240" s="105">
        <f t="shared" si="104"/>
        <v>0</v>
      </c>
      <c r="H1240" s="105">
        <f>VLOOKUP($A1240,'[14]2014 TB'!$A$1:$H$1482,5,FALSE)</f>
        <v>0</v>
      </c>
      <c r="I1240" s="105">
        <f>VLOOKUP($A1240,'[14]2014 TB'!$A$1:$H$1482,6,FALSE)</f>
        <v>0</v>
      </c>
      <c r="J1240" s="106">
        <f t="shared" si="103"/>
        <v>0</v>
      </c>
      <c r="K1240" s="107"/>
      <c r="M1240" t="s">
        <v>2159</v>
      </c>
      <c r="N1240" t="s">
        <v>438</v>
      </c>
      <c r="O1240" t="s">
        <v>122</v>
      </c>
      <c r="P1240" t="s">
        <v>2895</v>
      </c>
      <c r="Q1240" t="s">
        <v>1601</v>
      </c>
      <c r="R1240">
        <v>0</v>
      </c>
      <c r="S1240">
        <v>0</v>
      </c>
      <c r="T1240">
        <v>0</v>
      </c>
      <c r="U1240">
        <v>0</v>
      </c>
      <c r="V1240">
        <v>0</v>
      </c>
    </row>
    <row r="1241" spans="1:22" x14ac:dyDescent="0.2">
      <c r="A1241" s="99" t="s">
        <v>1201</v>
      </c>
      <c r="B1241" s="103" t="s">
        <v>442</v>
      </c>
      <c r="C1241" s="104" t="s">
        <v>122</v>
      </c>
      <c r="D1241" s="104" t="s">
        <v>482</v>
      </c>
      <c r="E1241" s="104" t="s">
        <v>1601</v>
      </c>
      <c r="F1241" s="105">
        <f>VLOOKUP(A1241,'Original vs Adjsuted Budget'!$B$2:$H$1100,7,FALSE)</f>
        <v>0</v>
      </c>
      <c r="G1241" s="105">
        <f t="shared" si="104"/>
        <v>15000</v>
      </c>
      <c r="H1241" s="105">
        <f>VLOOKUP($A1241,'[14]2014 TB'!$A$1:$H$1482,5,FALSE)</f>
        <v>0</v>
      </c>
      <c r="I1241" s="105">
        <f>VLOOKUP($A1241,'[14]2014 TB'!$A$1:$H$1482,6,FALSE)</f>
        <v>0</v>
      </c>
      <c r="J1241" s="106">
        <f t="shared" si="103"/>
        <v>0</v>
      </c>
      <c r="K1241" s="107"/>
      <c r="M1241" t="s">
        <v>1201</v>
      </c>
      <c r="N1241" t="s">
        <v>442</v>
      </c>
      <c r="O1241" t="s">
        <v>122</v>
      </c>
      <c r="P1241" t="s">
        <v>482</v>
      </c>
      <c r="Q1241" t="s">
        <v>1601</v>
      </c>
      <c r="R1241">
        <v>15000</v>
      </c>
      <c r="S1241">
        <v>0</v>
      </c>
      <c r="T1241">
        <v>0</v>
      </c>
      <c r="U1241">
        <v>0</v>
      </c>
      <c r="V1241">
        <v>0</v>
      </c>
    </row>
    <row r="1242" spans="1:22" x14ac:dyDescent="0.2">
      <c r="A1242" s="99" t="s">
        <v>2160</v>
      </c>
      <c r="B1242" s="103" t="s">
        <v>438</v>
      </c>
      <c r="C1242" s="104" t="s">
        <v>123</v>
      </c>
      <c r="D1242" s="104" t="s">
        <v>2895</v>
      </c>
      <c r="E1242" s="104" t="s">
        <v>2977</v>
      </c>
      <c r="F1242" s="105">
        <f>VLOOKUP(A1242,'Original vs Adjsuted Budget'!$B$2:$H$1100,7,FALSE)</f>
        <v>0</v>
      </c>
      <c r="G1242" s="105">
        <f t="shared" si="104"/>
        <v>0</v>
      </c>
      <c r="H1242" s="105">
        <f>VLOOKUP($A1242,'[14]2014 TB'!$A$1:$H$1482,5,FALSE)</f>
        <v>0</v>
      </c>
      <c r="I1242" s="105">
        <f>VLOOKUP($A1242,'[14]2014 TB'!$A$1:$H$1482,6,FALSE)</f>
        <v>0</v>
      </c>
      <c r="J1242" s="106">
        <f t="shared" si="103"/>
        <v>0</v>
      </c>
      <c r="K1242" s="107"/>
      <c r="M1242" t="s">
        <v>2160</v>
      </c>
      <c r="N1242" t="s">
        <v>438</v>
      </c>
      <c r="O1242" t="s">
        <v>123</v>
      </c>
      <c r="P1242" t="s">
        <v>2895</v>
      </c>
      <c r="Q1242" t="s">
        <v>2977</v>
      </c>
      <c r="R1242">
        <v>0</v>
      </c>
      <c r="S1242">
        <v>0</v>
      </c>
      <c r="T1242">
        <v>0</v>
      </c>
      <c r="U1242">
        <v>0</v>
      </c>
      <c r="V1242">
        <v>0</v>
      </c>
    </row>
    <row r="1243" spans="1:22" x14ac:dyDescent="0.2">
      <c r="A1243" s="99" t="s">
        <v>2162</v>
      </c>
      <c r="B1243" s="103" t="s">
        <v>438</v>
      </c>
      <c r="C1243" s="104" t="s">
        <v>124</v>
      </c>
      <c r="D1243" s="104" t="s">
        <v>2895</v>
      </c>
      <c r="E1243" s="104" t="s">
        <v>335</v>
      </c>
      <c r="F1243" s="105">
        <f>VLOOKUP(A1243,'Original vs Adjsuted Budget'!$B$2:$H$1100,7,FALSE)</f>
        <v>0</v>
      </c>
      <c r="G1243" s="105">
        <f t="shared" si="104"/>
        <v>0</v>
      </c>
      <c r="H1243" s="105">
        <f>VLOOKUP($A1243,'[14]2014 TB'!$A$1:$H$1482,5,FALSE)</f>
        <v>0</v>
      </c>
      <c r="I1243" s="105">
        <f>VLOOKUP($A1243,'[14]2014 TB'!$A$1:$H$1482,6,FALSE)</f>
        <v>0</v>
      </c>
      <c r="J1243" s="106">
        <f t="shared" si="103"/>
        <v>0</v>
      </c>
      <c r="K1243" s="107"/>
      <c r="M1243" t="s">
        <v>2162</v>
      </c>
      <c r="N1243" t="s">
        <v>438</v>
      </c>
      <c r="O1243" t="s">
        <v>124</v>
      </c>
      <c r="P1243" t="s">
        <v>2895</v>
      </c>
      <c r="Q1243" t="s">
        <v>335</v>
      </c>
      <c r="R1243">
        <v>0</v>
      </c>
      <c r="S1243">
        <v>0</v>
      </c>
      <c r="T1243">
        <v>0</v>
      </c>
      <c r="U1243">
        <v>0</v>
      </c>
      <c r="V1243">
        <v>0</v>
      </c>
    </row>
    <row r="1244" spans="1:22" x14ac:dyDescent="0.2">
      <c r="A1244" s="99" t="s">
        <v>1914</v>
      </c>
      <c r="B1244" s="103" t="s">
        <v>218</v>
      </c>
      <c r="C1244" s="104" t="s">
        <v>102</v>
      </c>
      <c r="D1244" s="104" t="s">
        <v>476</v>
      </c>
      <c r="E1244" s="104" t="s">
        <v>2941</v>
      </c>
      <c r="F1244" s="105">
        <f>VLOOKUP(A1244,'Original vs Adjsuted Budget'!$B$2:$H$1100,7,FALSE)</f>
        <v>0</v>
      </c>
      <c r="G1244" s="105">
        <f t="shared" si="104"/>
        <v>0</v>
      </c>
      <c r="H1244" s="105">
        <f>VLOOKUP($A1244,'[14]2014 TB'!$A$1:$H$1482,5,FALSE)</f>
        <v>0</v>
      </c>
      <c r="I1244" s="105">
        <f>VLOOKUP($A1244,'[14]2014 TB'!$A$1:$H$1482,6,FALSE)</f>
        <v>0</v>
      </c>
      <c r="J1244" s="106">
        <f t="shared" si="103"/>
        <v>0</v>
      </c>
      <c r="K1244" s="107"/>
      <c r="M1244" t="s">
        <v>1914</v>
      </c>
      <c r="N1244" t="s">
        <v>218</v>
      </c>
      <c r="O1244" t="s">
        <v>102</v>
      </c>
      <c r="P1244" t="s">
        <v>476</v>
      </c>
      <c r="Q1244" t="s">
        <v>2941</v>
      </c>
      <c r="R1244">
        <v>0</v>
      </c>
      <c r="S1244">
        <v>0</v>
      </c>
      <c r="T1244">
        <v>0</v>
      </c>
      <c r="U1244">
        <v>0</v>
      </c>
      <c r="V1244">
        <v>0</v>
      </c>
    </row>
    <row r="1245" spans="1:22" x14ac:dyDescent="0.2">
      <c r="A1245" s="99" t="s">
        <v>1916</v>
      </c>
      <c r="B1245" s="103" t="s">
        <v>218</v>
      </c>
      <c r="C1245" s="104" t="s">
        <v>102</v>
      </c>
      <c r="D1245" s="104" t="s">
        <v>478</v>
      </c>
      <c r="E1245" s="104" t="s">
        <v>1917</v>
      </c>
      <c r="F1245" s="105">
        <f>VLOOKUP(A1245,'Original vs Adjsuted Budget'!$B$2:$H$1100,7,FALSE)</f>
        <v>0</v>
      </c>
      <c r="G1245" s="105">
        <f t="shared" si="104"/>
        <v>0</v>
      </c>
      <c r="H1245" s="105">
        <f>VLOOKUP($A1245,'[14]2014 TB'!$A$1:$H$1482,5,FALSE)</f>
        <v>0</v>
      </c>
      <c r="I1245" s="105">
        <f>VLOOKUP($A1245,'[14]2014 TB'!$A$1:$H$1482,6,FALSE)</f>
        <v>0</v>
      </c>
      <c r="J1245" s="106">
        <f t="shared" si="103"/>
        <v>0</v>
      </c>
      <c r="K1245" s="107"/>
      <c r="M1245" t="s">
        <v>1916</v>
      </c>
      <c r="N1245" t="s">
        <v>218</v>
      </c>
      <c r="O1245" t="s">
        <v>102</v>
      </c>
      <c r="P1245" t="s">
        <v>478</v>
      </c>
      <c r="Q1245" t="s">
        <v>1917</v>
      </c>
      <c r="R1245">
        <v>0</v>
      </c>
      <c r="S1245">
        <v>0</v>
      </c>
      <c r="T1245">
        <v>0</v>
      </c>
      <c r="U1245">
        <v>0</v>
      </c>
      <c r="V1245">
        <v>0</v>
      </c>
    </row>
    <row r="1246" spans="1:22" x14ac:dyDescent="0.2">
      <c r="A1246" s="99" t="s">
        <v>1018</v>
      </c>
      <c r="B1246" s="103" t="s">
        <v>428</v>
      </c>
      <c r="C1246" s="104" t="s">
        <v>102</v>
      </c>
      <c r="D1246" s="104" t="s">
        <v>2895</v>
      </c>
      <c r="E1246" s="104" t="s">
        <v>313</v>
      </c>
      <c r="F1246" s="105">
        <f>VLOOKUP(A1246,'Original vs Adjsuted Budget'!$B$2:$H$1100,7,FALSE)</f>
        <v>581713.28</v>
      </c>
      <c r="G1246" s="105">
        <f t="shared" si="104"/>
        <v>467590</v>
      </c>
      <c r="H1246" s="105">
        <f>VLOOKUP($A1246,'[14]2014 TB'!$A$1:$H$1482,5,FALSE)</f>
        <v>218142.48</v>
      </c>
      <c r="I1246" s="105">
        <f>VLOOKUP($A1246,'[14]2014 TB'!$A$1:$H$1482,6,FALSE)</f>
        <v>-218142.48</v>
      </c>
      <c r="J1246" s="106">
        <f t="shared" si="103"/>
        <v>0</v>
      </c>
      <c r="K1246" s="107"/>
      <c r="M1246" t="s">
        <v>1018</v>
      </c>
      <c r="N1246" t="s">
        <v>428</v>
      </c>
      <c r="O1246" t="s">
        <v>102</v>
      </c>
      <c r="P1246" t="s">
        <v>2895</v>
      </c>
      <c r="Q1246" t="s">
        <v>313</v>
      </c>
      <c r="R1246">
        <v>467590</v>
      </c>
      <c r="S1246">
        <v>0</v>
      </c>
      <c r="T1246">
        <v>218142.48</v>
      </c>
      <c r="U1246">
        <v>0</v>
      </c>
      <c r="V1246">
        <v>218142.48</v>
      </c>
    </row>
    <row r="1247" spans="1:22" x14ac:dyDescent="0.2">
      <c r="A1247" s="99" t="s">
        <v>2070</v>
      </c>
      <c r="B1247" s="103" t="s">
        <v>432</v>
      </c>
      <c r="C1247" s="104" t="s">
        <v>102</v>
      </c>
      <c r="D1247" s="104" t="s">
        <v>472</v>
      </c>
      <c r="E1247" s="104" t="s">
        <v>2071</v>
      </c>
      <c r="F1247" s="105">
        <f>VLOOKUP(A1247,'Original vs Adjsuted Budget'!$B$2:$H$1100,7,FALSE)</f>
        <v>0</v>
      </c>
      <c r="G1247" s="105">
        <f t="shared" si="104"/>
        <v>0</v>
      </c>
      <c r="H1247" s="105">
        <f>VLOOKUP($A1247,'[14]2014 TB'!$A$1:$H$1482,5,FALSE)</f>
        <v>0</v>
      </c>
      <c r="I1247" s="105">
        <f>VLOOKUP($A1247,'[14]2014 TB'!$A$1:$H$1482,6,FALSE)</f>
        <v>0</v>
      </c>
      <c r="J1247" s="106">
        <f t="shared" si="103"/>
        <v>0</v>
      </c>
      <c r="K1247" s="107"/>
      <c r="M1247" t="s">
        <v>2070</v>
      </c>
      <c r="N1247" t="s">
        <v>432</v>
      </c>
      <c r="O1247" t="s">
        <v>102</v>
      </c>
      <c r="P1247" t="s">
        <v>472</v>
      </c>
      <c r="Q1247" t="s">
        <v>2071</v>
      </c>
      <c r="R1247">
        <v>0</v>
      </c>
      <c r="S1247">
        <v>0</v>
      </c>
      <c r="T1247">
        <v>0</v>
      </c>
      <c r="U1247">
        <v>0</v>
      </c>
      <c r="V1247">
        <v>0</v>
      </c>
    </row>
    <row r="1248" spans="1:22" x14ac:dyDescent="0.2">
      <c r="A1248" s="99" t="s">
        <v>2244</v>
      </c>
      <c r="B1248" s="103" t="s">
        <v>446</v>
      </c>
      <c r="C1248" s="104" t="s">
        <v>102</v>
      </c>
      <c r="D1248" s="104" t="s">
        <v>2895</v>
      </c>
      <c r="E1248" s="104" t="s">
        <v>313</v>
      </c>
      <c r="F1248" s="105">
        <f>VLOOKUP(A1248,'Original vs Adjsuted Budget'!$B$2:$H$1100,7,FALSE)</f>
        <v>0</v>
      </c>
      <c r="G1248" s="105">
        <f t="shared" si="104"/>
        <v>0</v>
      </c>
      <c r="H1248" s="105">
        <f>VLOOKUP($A1248,'[14]2014 TB'!$A$1:$H$1482,5,FALSE)</f>
        <v>0</v>
      </c>
      <c r="I1248" s="105">
        <f>VLOOKUP($A1248,'[14]2014 TB'!$A$1:$H$1482,6,FALSE)</f>
        <v>0</v>
      </c>
      <c r="J1248" s="106">
        <f t="shared" si="103"/>
        <v>0</v>
      </c>
      <c r="K1248" s="107"/>
      <c r="M1248" t="s">
        <v>2244</v>
      </c>
      <c r="N1248" t="s">
        <v>446</v>
      </c>
      <c r="O1248" t="s">
        <v>102</v>
      </c>
      <c r="P1248" t="s">
        <v>2895</v>
      </c>
      <c r="Q1248" t="s">
        <v>313</v>
      </c>
      <c r="R1248">
        <v>0</v>
      </c>
      <c r="S1248">
        <v>0</v>
      </c>
      <c r="T1248">
        <v>0</v>
      </c>
      <c r="U1248">
        <v>0</v>
      </c>
      <c r="V1248">
        <v>0</v>
      </c>
    </row>
    <row r="1249" spans="1:22" x14ac:dyDescent="0.2">
      <c r="A1249" s="99" t="s">
        <v>2437</v>
      </c>
      <c r="B1249" s="103" t="s">
        <v>459</v>
      </c>
      <c r="C1249" s="104" t="s">
        <v>102</v>
      </c>
      <c r="D1249" s="104" t="s">
        <v>2895</v>
      </c>
      <c r="E1249" s="104" t="s">
        <v>313</v>
      </c>
      <c r="F1249" s="105">
        <f>VLOOKUP(A1249,'Original vs Adjsuted Budget'!$B$2:$H$1100,7,FALSE)</f>
        <v>0</v>
      </c>
      <c r="G1249" s="105">
        <f t="shared" si="104"/>
        <v>0</v>
      </c>
      <c r="H1249" s="105">
        <f>VLOOKUP($A1249,'[14]2014 TB'!$A$1:$H$1482,5,FALSE)</f>
        <v>0</v>
      </c>
      <c r="I1249" s="105">
        <f>VLOOKUP($A1249,'[14]2014 TB'!$A$1:$H$1482,6,FALSE)</f>
        <v>0</v>
      </c>
      <c r="J1249" s="106">
        <f t="shared" si="103"/>
        <v>0</v>
      </c>
      <c r="K1249" s="107"/>
      <c r="M1249" t="s">
        <v>2437</v>
      </c>
      <c r="N1249" t="s">
        <v>459</v>
      </c>
      <c r="O1249" t="s">
        <v>102</v>
      </c>
      <c r="P1249" t="s">
        <v>2895</v>
      </c>
      <c r="Q1249" t="s">
        <v>313</v>
      </c>
      <c r="R1249">
        <v>0</v>
      </c>
      <c r="S1249">
        <v>0</v>
      </c>
      <c r="T1249">
        <v>0</v>
      </c>
      <c r="U1249">
        <v>0</v>
      </c>
      <c r="V1249">
        <v>0</v>
      </c>
    </row>
    <row r="1250" spans="1:22" x14ac:dyDescent="0.2">
      <c r="A1250" t="s">
        <v>2892</v>
      </c>
      <c r="B1250" s="103" t="s">
        <v>459</v>
      </c>
      <c r="C1250" s="104" t="s">
        <v>102</v>
      </c>
      <c r="D1250" s="104" t="s">
        <v>2895</v>
      </c>
      <c r="E1250" s="104"/>
      <c r="F1250" s="105">
        <f>VLOOKUP(A1250,'Original vs Adjsuted Budget'!$B$2:$H$1100,7,FALSE)</f>
        <v>460000</v>
      </c>
      <c r="G1250" s="105">
        <f t="shared" si="104"/>
        <v>0</v>
      </c>
      <c r="H1250" s="105"/>
      <c r="I1250" s="105"/>
      <c r="J1250" s="106"/>
      <c r="K1250" s="107"/>
      <c r="N1250" t="s">
        <v>3229</v>
      </c>
      <c r="S1250">
        <v>0</v>
      </c>
      <c r="T1250">
        <v>1548810.39</v>
      </c>
      <c r="U1250">
        <v>0</v>
      </c>
      <c r="V1250">
        <v>1548810.39</v>
      </c>
    </row>
    <row r="1251" spans="1:22" ht="15" thickBot="1" x14ac:dyDescent="0.25">
      <c r="A1251" s="99"/>
      <c r="B1251" s="154" t="s">
        <v>3229</v>
      </c>
      <c r="C1251" s="155"/>
      <c r="D1251" s="155"/>
      <c r="E1251" s="155"/>
      <c r="F1251" s="108">
        <f>SUM(F1223:F1250)</f>
        <v>3055713.2800000003</v>
      </c>
      <c r="G1251" s="108">
        <f>SUM(G1223:G1249)</f>
        <v>1846120</v>
      </c>
      <c r="H1251" s="108">
        <f>SUM(H1223:H1249)</f>
        <v>1548810.39</v>
      </c>
      <c r="I1251" s="108">
        <f>SUM(I1223:I1249)</f>
        <v>-1548810.3900000001</v>
      </c>
      <c r="J1251" s="108">
        <f>SUM(J1223:J1249)</f>
        <v>0</v>
      </c>
      <c r="K1251" s="107"/>
    </row>
    <row r="1252" spans="1:22" ht="15" thickTop="1" x14ac:dyDescent="0.2">
      <c r="A1252" s="99"/>
      <c r="B1252" s="103"/>
      <c r="C1252" s="104"/>
      <c r="D1252" s="104"/>
      <c r="E1252" s="104"/>
      <c r="F1252" s="105"/>
      <c r="G1252" s="105"/>
      <c r="H1252" s="105"/>
      <c r="I1252" s="105"/>
      <c r="J1252" s="104"/>
      <c r="K1252" s="107"/>
      <c r="N1252" t="s">
        <v>3230</v>
      </c>
      <c r="R1252">
        <v>1846120</v>
      </c>
      <c r="S1252">
        <v>0</v>
      </c>
      <c r="T1252">
        <v>1548810.39</v>
      </c>
      <c r="U1252">
        <v>0</v>
      </c>
      <c r="V1252">
        <v>1548810.39</v>
      </c>
    </row>
    <row r="1253" spans="1:22" x14ac:dyDescent="0.2">
      <c r="A1253" s="99"/>
      <c r="B1253" s="161" t="s">
        <v>3230</v>
      </c>
      <c r="C1253" s="162"/>
      <c r="D1253" s="162"/>
      <c r="E1253" s="162"/>
      <c r="F1253" s="112">
        <f>F1251</f>
        <v>3055713.2800000003</v>
      </c>
      <c r="G1253" s="112">
        <f>G1251</f>
        <v>1846120</v>
      </c>
      <c r="H1253" s="112">
        <f>H1251</f>
        <v>1548810.39</v>
      </c>
      <c r="I1253" s="112">
        <f>I1251</f>
        <v>-1548810.3900000001</v>
      </c>
      <c r="J1253" s="112">
        <f>J1251</f>
        <v>0</v>
      </c>
      <c r="K1253" s="113"/>
    </row>
    <row r="1254" spans="1:22" x14ac:dyDescent="0.2">
      <c r="A1254" s="99"/>
      <c r="B1254" s="103"/>
      <c r="C1254" s="104"/>
      <c r="D1254" s="104"/>
      <c r="E1254" s="104"/>
      <c r="F1254" s="105"/>
      <c r="G1254" s="105"/>
      <c r="H1254" s="105"/>
      <c r="I1254" s="105"/>
      <c r="J1254" s="106"/>
      <c r="K1254" s="107"/>
      <c r="N1254" t="s">
        <v>3147</v>
      </c>
      <c r="V1254">
        <v>0</v>
      </c>
    </row>
    <row r="1255" spans="1:22" x14ac:dyDescent="0.2">
      <c r="A1255" s="99"/>
      <c r="B1255" s="152" t="s">
        <v>3147</v>
      </c>
      <c r="C1255" s="153"/>
      <c r="D1255" s="153"/>
      <c r="E1255" s="153"/>
      <c r="F1255" s="105"/>
      <c r="G1255" s="105"/>
      <c r="H1255" s="105"/>
      <c r="I1255" s="105"/>
      <c r="J1255" s="106">
        <v>0</v>
      </c>
      <c r="K1255" s="107"/>
    </row>
    <row r="1256" spans="1:22" x14ac:dyDescent="0.2">
      <c r="A1256" s="99"/>
      <c r="B1256" s="103"/>
      <c r="C1256" s="104"/>
      <c r="D1256" s="104"/>
      <c r="E1256" s="104"/>
      <c r="F1256" s="105"/>
      <c r="G1256" s="105"/>
      <c r="H1256" s="105"/>
      <c r="I1256" s="105"/>
      <c r="J1256" s="106"/>
      <c r="K1256" s="107"/>
      <c r="N1256" t="s">
        <v>3148</v>
      </c>
      <c r="V1256">
        <v>1548810.39</v>
      </c>
    </row>
    <row r="1257" spans="1:22" ht="15" thickBot="1" x14ac:dyDescent="0.25">
      <c r="A1257" s="99"/>
      <c r="B1257" s="152" t="s">
        <v>3148</v>
      </c>
      <c r="C1257" s="153"/>
      <c r="D1257" s="153"/>
      <c r="E1257" s="153"/>
      <c r="F1257" s="105"/>
      <c r="G1257" s="105"/>
      <c r="H1257" s="105"/>
      <c r="I1257" s="105"/>
      <c r="J1257" s="108">
        <f>J1253-J1255</f>
        <v>0</v>
      </c>
      <c r="K1257" s="107"/>
    </row>
    <row r="1258" spans="1:22" ht="15.75" thickTop="1" thickBot="1" x14ac:dyDescent="0.25">
      <c r="A1258" s="99"/>
      <c r="B1258" s="114"/>
      <c r="C1258" s="115"/>
      <c r="D1258" s="115"/>
      <c r="E1258" s="115"/>
      <c r="F1258" s="116"/>
      <c r="G1258" s="116"/>
      <c r="H1258" s="116"/>
      <c r="I1258" s="116"/>
      <c r="J1258" s="115"/>
      <c r="K1258" s="118"/>
    </row>
    <row r="1259" spans="1:22" ht="15" thickBot="1" x14ac:dyDescent="0.25">
      <c r="A1259" s="99"/>
      <c r="B1259" s="119"/>
      <c r="C1259" s="74"/>
      <c r="D1259" s="74"/>
      <c r="E1259" s="74"/>
      <c r="F1259" s="73"/>
      <c r="G1259" s="73"/>
      <c r="H1259" s="73"/>
      <c r="I1259" s="73"/>
      <c r="J1259" s="74"/>
      <c r="K1259" s="119"/>
      <c r="N1259" t="s">
        <v>479</v>
      </c>
    </row>
    <row r="1260" spans="1:22" x14ac:dyDescent="0.2">
      <c r="A1260" s="99"/>
      <c r="B1260" s="156" t="s">
        <v>479</v>
      </c>
      <c r="C1260" s="157"/>
      <c r="D1260" s="157"/>
      <c r="E1260" s="157"/>
      <c r="F1260" s="157"/>
      <c r="G1260" s="157"/>
      <c r="H1260" s="157"/>
      <c r="I1260" s="157"/>
      <c r="J1260" s="157"/>
      <c r="K1260" s="158"/>
      <c r="N1260" t="s">
        <v>3119</v>
      </c>
      <c r="Q1260" t="s">
        <v>3120</v>
      </c>
      <c r="R1260" t="s">
        <v>3121</v>
      </c>
      <c r="S1260" t="s">
        <v>3122</v>
      </c>
      <c r="T1260" t="s">
        <v>3123</v>
      </c>
      <c r="U1260" t="s">
        <v>3124</v>
      </c>
      <c r="V1260" t="s">
        <v>3125</v>
      </c>
    </row>
    <row r="1261" spans="1:22" x14ac:dyDescent="0.2">
      <c r="A1261" s="99"/>
      <c r="B1261" s="159" t="s">
        <v>3119</v>
      </c>
      <c r="C1261" s="160"/>
      <c r="D1261" s="160"/>
      <c r="E1261" s="100" t="s">
        <v>3120</v>
      </c>
      <c r="F1261" s="101" t="s">
        <v>3121</v>
      </c>
      <c r="G1261" s="101" t="s">
        <v>3122</v>
      </c>
      <c r="H1261" s="101" t="s">
        <v>3123</v>
      </c>
      <c r="I1261" s="101" t="s">
        <v>3124</v>
      </c>
      <c r="J1261" s="101" t="s">
        <v>3125</v>
      </c>
      <c r="K1261" s="107"/>
      <c r="M1261" t="s">
        <v>961</v>
      </c>
      <c r="N1261" t="s">
        <v>218</v>
      </c>
      <c r="O1261" t="s">
        <v>153</v>
      </c>
      <c r="P1261" t="s">
        <v>478</v>
      </c>
      <c r="Q1261" t="s">
        <v>1605</v>
      </c>
      <c r="R1261">
        <v>-5059720</v>
      </c>
      <c r="S1261">
        <v>0</v>
      </c>
      <c r="T1261">
        <v>21248.400000000001</v>
      </c>
      <c r="U1261">
        <v>-3500178.75</v>
      </c>
      <c r="V1261">
        <v>-3478930.35</v>
      </c>
    </row>
    <row r="1262" spans="1:22" x14ac:dyDescent="0.2">
      <c r="A1262" s="99" t="s">
        <v>961</v>
      </c>
      <c r="B1262" s="103" t="s">
        <v>218</v>
      </c>
      <c r="C1262" s="104" t="s">
        <v>153</v>
      </c>
      <c r="D1262" s="104" t="s">
        <v>478</v>
      </c>
      <c r="E1262" s="104" t="s">
        <v>1605</v>
      </c>
      <c r="F1262" s="105">
        <f>VLOOKUP(A1262,'Original vs Adjsuted Budget'!$B$2:$H$1100,7,FALSE)</f>
        <v>-6957860.7000000002</v>
      </c>
      <c r="G1262" s="105">
        <f>R1261</f>
        <v>-5059720</v>
      </c>
      <c r="H1262" s="105">
        <f>VLOOKUP($A1262,'[14]2014 TB'!$A$1:$H$1482,5,FALSE)</f>
        <v>21248.400000000001</v>
      </c>
      <c r="I1262" s="105">
        <f>VLOOKUP($A1262,'[14]2014 TB'!$A$1:$H$1482,6,FALSE)</f>
        <v>-3500178.75</v>
      </c>
      <c r="J1262" s="106">
        <f t="shared" ref="J1262:J1267" si="105">H1262+I1262</f>
        <v>-3478930.35</v>
      </c>
      <c r="K1262" s="107"/>
      <c r="M1262" t="s">
        <v>962</v>
      </c>
      <c r="N1262" t="s">
        <v>218</v>
      </c>
      <c r="O1262" t="s">
        <v>154</v>
      </c>
      <c r="P1262" t="s">
        <v>478</v>
      </c>
      <c r="Q1262" t="s">
        <v>1606</v>
      </c>
      <c r="R1262">
        <v>-722830</v>
      </c>
      <c r="S1262">
        <v>0</v>
      </c>
      <c r="T1262">
        <v>0</v>
      </c>
      <c r="U1262">
        <v>-540759.05000000005</v>
      </c>
      <c r="V1262">
        <v>-540759.05000000005</v>
      </c>
    </row>
    <row r="1263" spans="1:22" x14ac:dyDescent="0.2">
      <c r="A1263" s="99" t="s">
        <v>962</v>
      </c>
      <c r="B1263" s="103" t="s">
        <v>218</v>
      </c>
      <c r="C1263" s="104" t="s">
        <v>154</v>
      </c>
      <c r="D1263" s="104" t="s">
        <v>478</v>
      </c>
      <c r="E1263" s="104" t="s">
        <v>1606</v>
      </c>
      <c r="F1263" s="105">
        <f>VLOOKUP(A1263,'Original vs Adjsuted Budget'!$B$2:$H$1100,7,FALSE)</f>
        <v>-1081518.1000000001</v>
      </c>
      <c r="G1263" s="105">
        <f t="shared" ref="G1263:G1268" si="106">R1262</f>
        <v>-722830</v>
      </c>
      <c r="H1263" s="105">
        <f>VLOOKUP($A1263,'[14]2014 TB'!$A$1:$H$1482,5,FALSE)</f>
        <v>0</v>
      </c>
      <c r="I1263" s="105">
        <f>VLOOKUP($A1263,'[14]2014 TB'!$A$1:$H$1482,6,FALSE)</f>
        <v>-540759.05000000005</v>
      </c>
      <c r="J1263" s="106">
        <f t="shared" si="105"/>
        <v>-540759.05000000005</v>
      </c>
      <c r="K1263" s="107"/>
      <c r="M1263" t="s">
        <v>963</v>
      </c>
      <c r="N1263" t="s">
        <v>218</v>
      </c>
      <c r="O1263" t="s">
        <v>155</v>
      </c>
      <c r="P1263" t="s">
        <v>478</v>
      </c>
      <c r="Q1263" t="s">
        <v>1607</v>
      </c>
      <c r="R1263">
        <v>1934400</v>
      </c>
      <c r="S1263">
        <v>0</v>
      </c>
      <c r="T1263">
        <v>1725164.55</v>
      </c>
      <c r="U1263">
        <v>0</v>
      </c>
      <c r="V1263">
        <v>1725164.55</v>
      </c>
    </row>
    <row r="1264" spans="1:22" x14ac:dyDescent="0.2">
      <c r="A1264" s="99" t="s">
        <v>963</v>
      </c>
      <c r="B1264" s="103" t="s">
        <v>218</v>
      </c>
      <c r="C1264" s="104" t="s">
        <v>155</v>
      </c>
      <c r="D1264" s="104" t="s">
        <v>478</v>
      </c>
      <c r="E1264" s="104" t="s">
        <v>1607</v>
      </c>
      <c r="F1264" s="105">
        <f>VLOOKUP(A1264,'Original vs Adjsuted Budget'!$B$2:$H$1100,7,FALSE)</f>
        <v>2500000</v>
      </c>
      <c r="G1264" s="105">
        <f t="shared" si="106"/>
        <v>1934400</v>
      </c>
      <c r="H1264" s="105">
        <f>VLOOKUP($A1264,'[14]2014 TB'!$A$1:$H$1482,5,FALSE)</f>
        <v>1725164.55</v>
      </c>
      <c r="I1264" s="105">
        <f>VLOOKUP($A1264,'[14]2014 TB'!$A$1:$H$1482,6,FALSE)</f>
        <v>0</v>
      </c>
      <c r="J1264" s="106">
        <f t="shared" si="105"/>
        <v>1725164.55</v>
      </c>
      <c r="K1264" s="107"/>
      <c r="M1264" t="s">
        <v>964</v>
      </c>
      <c r="N1264" t="s">
        <v>218</v>
      </c>
      <c r="O1264" t="s">
        <v>156</v>
      </c>
      <c r="P1264" t="s">
        <v>478</v>
      </c>
      <c r="Q1264" t="s">
        <v>1608</v>
      </c>
      <c r="R1264">
        <v>-240790</v>
      </c>
      <c r="S1264">
        <v>0</v>
      </c>
      <c r="T1264">
        <v>11</v>
      </c>
      <c r="U1264">
        <v>-81961.25</v>
      </c>
      <c r="V1264">
        <v>-81950.25</v>
      </c>
    </row>
    <row r="1265" spans="1:22" x14ac:dyDescent="0.2">
      <c r="A1265" s="99" t="s">
        <v>964</v>
      </c>
      <c r="B1265" s="103" t="s">
        <v>218</v>
      </c>
      <c r="C1265" s="104" t="s">
        <v>156</v>
      </c>
      <c r="D1265" s="104" t="s">
        <v>478</v>
      </c>
      <c r="E1265" s="104" t="s">
        <v>1608</v>
      </c>
      <c r="F1265" s="105">
        <f>VLOOKUP(A1265,'Original vs Adjsuted Budget'!$B$2:$H$1100,7,FALSE)</f>
        <v>-163900.5</v>
      </c>
      <c r="G1265" s="105">
        <f t="shared" si="106"/>
        <v>-240790</v>
      </c>
      <c r="H1265" s="105">
        <f>VLOOKUP($A1265,'[14]2014 TB'!$A$1:$H$1482,5,FALSE)</f>
        <v>11</v>
      </c>
      <c r="I1265" s="105">
        <f>VLOOKUP($A1265,'[14]2014 TB'!$A$1:$H$1482,6,FALSE)</f>
        <v>-81961.25</v>
      </c>
      <c r="J1265" s="106">
        <f t="shared" si="105"/>
        <v>-81950.25</v>
      </c>
      <c r="K1265" s="107"/>
      <c r="M1265" t="s">
        <v>965</v>
      </c>
      <c r="N1265" t="s">
        <v>218</v>
      </c>
      <c r="O1265" t="s">
        <v>157</v>
      </c>
      <c r="P1265" t="s">
        <v>478</v>
      </c>
      <c r="Q1265" t="s">
        <v>684</v>
      </c>
      <c r="R1265">
        <v>-5179870</v>
      </c>
      <c r="S1265">
        <v>0</v>
      </c>
      <c r="T1265">
        <v>83205.5</v>
      </c>
      <c r="U1265">
        <v>-3934799.4</v>
      </c>
      <c r="V1265">
        <v>-3851593.9</v>
      </c>
    </row>
    <row r="1266" spans="1:22" x14ac:dyDescent="0.2">
      <c r="A1266" s="99" t="s">
        <v>965</v>
      </c>
      <c r="B1266" s="103" t="s">
        <v>218</v>
      </c>
      <c r="C1266" s="104" t="s">
        <v>157</v>
      </c>
      <c r="D1266" s="104" t="s">
        <v>478</v>
      </c>
      <c r="E1266" s="104" t="s">
        <v>684</v>
      </c>
      <c r="F1266" s="105">
        <f>VLOOKUP(A1266,'Original vs Adjsuted Budget'!$B$2:$H$1100,7,FALSE)</f>
        <v>-7703187.7999999998</v>
      </c>
      <c r="G1266" s="105">
        <f t="shared" si="106"/>
        <v>-5179870</v>
      </c>
      <c r="H1266" s="105">
        <f>VLOOKUP($A1266,'[14]2014 TB'!$A$1:$H$1482,5,FALSE)</f>
        <v>83205.5</v>
      </c>
      <c r="I1266" s="105">
        <f>VLOOKUP($A1266,'[14]2014 TB'!$A$1:$H$1482,6,FALSE)</f>
        <v>-3934799.4</v>
      </c>
      <c r="J1266" s="106">
        <f t="shared" si="105"/>
        <v>-3851593.9</v>
      </c>
      <c r="K1266" s="107"/>
      <c r="M1266" t="s">
        <v>1938</v>
      </c>
      <c r="N1266" t="s">
        <v>218</v>
      </c>
      <c r="O1266" t="s">
        <v>158</v>
      </c>
      <c r="P1266" t="s">
        <v>478</v>
      </c>
      <c r="Q1266" t="s">
        <v>1939</v>
      </c>
      <c r="R1266">
        <v>0</v>
      </c>
      <c r="S1266">
        <v>0</v>
      </c>
      <c r="T1266">
        <v>0</v>
      </c>
      <c r="U1266">
        <v>0</v>
      </c>
      <c r="V1266">
        <v>0</v>
      </c>
    </row>
    <row r="1267" spans="1:22" x14ac:dyDescent="0.2">
      <c r="A1267" s="99" t="s">
        <v>1938</v>
      </c>
      <c r="B1267" s="103" t="s">
        <v>218</v>
      </c>
      <c r="C1267" s="104" t="s">
        <v>158</v>
      </c>
      <c r="D1267" s="104" t="s">
        <v>478</v>
      </c>
      <c r="E1267" s="104" t="s">
        <v>1939</v>
      </c>
      <c r="F1267" s="105">
        <f>VLOOKUP(A1267,'Original vs Adjsuted Budget'!$B$2:$H$1100,7,FALSE)</f>
        <v>0</v>
      </c>
      <c r="G1267" s="105">
        <f t="shared" si="106"/>
        <v>0</v>
      </c>
      <c r="H1267" s="105">
        <f>VLOOKUP($A1267,'[14]2014 TB'!$A$1:$H$1482,5,FALSE)</f>
        <v>0</v>
      </c>
      <c r="I1267" s="105">
        <f>VLOOKUP($A1267,'[14]2014 TB'!$A$1:$H$1482,6,FALSE)</f>
        <v>0</v>
      </c>
      <c r="J1267" s="106">
        <f t="shared" si="105"/>
        <v>0</v>
      </c>
      <c r="K1267" s="107"/>
      <c r="N1267" t="s">
        <v>479</v>
      </c>
      <c r="R1267">
        <v>-9268810</v>
      </c>
      <c r="S1267">
        <v>0</v>
      </c>
      <c r="T1267">
        <v>1829629.45</v>
      </c>
      <c r="U1267">
        <v>-8057698.4499999993</v>
      </c>
      <c r="V1267">
        <v>-6228069</v>
      </c>
    </row>
    <row r="1268" spans="1:22" ht="15" thickBot="1" x14ac:dyDescent="0.25">
      <c r="A1268" s="99"/>
      <c r="B1268" s="154" t="s">
        <v>479</v>
      </c>
      <c r="C1268" s="155"/>
      <c r="D1268" s="155"/>
      <c r="E1268" s="155"/>
      <c r="F1268" s="108">
        <f>SUM(F1262:F1267)</f>
        <v>-13406467.100000001</v>
      </c>
      <c r="G1268" s="105">
        <f t="shared" si="106"/>
        <v>-9268810</v>
      </c>
      <c r="H1268" s="108">
        <f>SUM(H1262:H1267)</f>
        <v>1829629.45</v>
      </c>
      <c r="I1268" s="108">
        <f>SUM(I1262:I1267)</f>
        <v>-8057698.4499999993</v>
      </c>
      <c r="J1268" s="108">
        <f>SUM(J1262:J1267)</f>
        <v>-6228069</v>
      </c>
      <c r="K1268" s="107"/>
    </row>
    <row r="1269" spans="1:22" ht="15" thickTop="1" x14ac:dyDescent="0.2">
      <c r="A1269" s="99"/>
      <c r="B1269" s="103"/>
      <c r="C1269" s="104"/>
      <c r="D1269" s="104"/>
      <c r="E1269" s="104"/>
      <c r="F1269" s="105"/>
      <c r="G1269" s="105"/>
      <c r="H1269" s="105"/>
      <c r="I1269" s="105"/>
      <c r="J1269" s="106"/>
      <c r="K1269" s="107"/>
      <c r="N1269" t="s">
        <v>3231</v>
      </c>
      <c r="R1269">
        <v>-9260640</v>
      </c>
      <c r="S1269">
        <v>0</v>
      </c>
      <c r="T1269">
        <v>1829629.45</v>
      </c>
      <c r="U1269">
        <v>-8057698.4499999993</v>
      </c>
      <c r="V1269">
        <v>-6228069</v>
      </c>
    </row>
    <row r="1270" spans="1:22" x14ac:dyDescent="0.2">
      <c r="A1270" s="99"/>
      <c r="B1270" s="161" t="s">
        <v>3231</v>
      </c>
      <c r="C1270" s="162"/>
      <c r="D1270" s="162"/>
      <c r="E1270" s="162"/>
      <c r="F1270" s="112">
        <f>SUM(F439,F1268)</f>
        <v>-13398297.100000001</v>
      </c>
      <c r="G1270" s="112">
        <f>SUM(G439,G1268)</f>
        <v>-9260640</v>
      </c>
      <c r="H1270" s="112">
        <f>SUM(H439,H1268)</f>
        <v>1829629.45</v>
      </c>
      <c r="I1270" s="112">
        <f>SUM(I439,I1268)</f>
        <v>-8057698.4499999993</v>
      </c>
      <c r="J1270" s="112">
        <f>SUM(J439,J1268)</f>
        <v>-6228069</v>
      </c>
      <c r="K1270" s="113"/>
    </row>
    <row r="1271" spans="1:22" x14ac:dyDescent="0.2">
      <c r="A1271" s="99"/>
      <c r="B1271" s="103"/>
      <c r="C1271" s="104"/>
      <c r="D1271" s="104"/>
      <c r="E1271" s="104"/>
      <c r="F1271" s="105"/>
      <c r="G1271" s="105"/>
      <c r="H1271" s="105"/>
      <c r="I1271" s="105"/>
      <c r="J1271" s="106"/>
      <c r="K1271" s="107"/>
      <c r="N1271" t="s">
        <v>3147</v>
      </c>
      <c r="V1271">
        <v>6228069.0000000009</v>
      </c>
    </row>
    <row r="1272" spans="1:22" x14ac:dyDescent="0.2">
      <c r="A1272" s="99"/>
      <c r="B1272" s="152" t="s">
        <v>3147</v>
      </c>
      <c r="C1272" s="153"/>
      <c r="D1272" s="153"/>
      <c r="E1272" s="153"/>
      <c r="F1272" s="105"/>
      <c r="G1272" s="105"/>
      <c r="H1272" s="105"/>
      <c r="I1272" s="105"/>
      <c r="J1272" s="106" t="str">
        <f>'[14]Fin Perform'!I6</f>
        <v>R</v>
      </c>
      <c r="K1272" s="107"/>
    </row>
    <row r="1273" spans="1:22" x14ac:dyDescent="0.2">
      <c r="A1273" s="99"/>
      <c r="B1273" s="103"/>
      <c r="C1273" s="104"/>
      <c r="D1273" s="104"/>
      <c r="E1273" s="104"/>
      <c r="F1273" s="105"/>
      <c r="G1273" s="105"/>
      <c r="H1273" s="105"/>
      <c r="I1273" s="105"/>
      <c r="J1273" s="106"/>
      <c r="K1273" s="107"/>
      <c r="N1273" t="s">
        <v>3148</v>
      </c>
      <c r="V1273">
        <v>0</v>
      </c>
    </row>
    <row r="1274" spans="1:22" ht="15" thickBot="1" x14ac:dyDescent="0.25">
      <c r="A1274" s="99"/>
      <c r="B1274" s="152" t="s">
        <v>3148</v>
      </c>
      <c r="C1274" s="153"/>
      <c r="D1274" s="153"/>
      <c r="E1274" s="153"/>
      <c r="F1274" s="105"/>
      <c r="G1274" s="105"/>
      <c r="H1274" s="105"/>
      <c r="I1274" s="105"/>
      <c r="J1274" s="108" t="e">
        <f>J1270+J1272</f>
        <v>#VALUE!</v>
      </c>
      <c r="K1274" s="107"/>
    </row>
    <row r="1275" spans="1:22" ht="15.75" thickTop="1" thickBot="1" x14ac:dyDescent="0.25">
      <c r="A1275" s="99"/>
      <c r="B1275" s="114"/>
      <c r="C1275" s="115"/>
      <c r="D1275" s="115"/>
      <c r="E1275" s="115"/>
      <c r="F1275" s="116"/>
      <c r="G1275" s="116"/>
      <c r="H1275" s="116"/>
      <c r="I1275" s="116"/>
      <c r="J1275" s="117"/>
      <c r="K1275" s="118"/>
    </row>
    <row r="1276" spans="1:22" ht="15" thickBot="1" x14ac:dyDescent="0.25">
      <c r="A1276" s="99"/>
      <c r="B1276" s="119"/>
      <c r="C1276" s="119"/>
      <c r="D1276" s="119"/>
      <c r="E1276" s="119"/>
      <c r="F1276" s="124"/>
      <c r="G1276" s="124"/>
      <c r="H1276" s="124"/>
      <c r="I1276" s="124"/>
      <c r="J1276" s="125"/>
      <c r="K1276" s="119"/>
    </row>
    <row r="1277" spans="1:22" x14ac:dyDescent="0.2">
      <c r="A1277" s="99"/>
      <c r="B1277" s="156" t="s">
        <v>3232</v>
      </c>
      <c r="C1277" s="157"/>
      <c r="D1277" s="157"/>
      <c r="E1277" s="157"/>
      <c r="F1277" s="157"/>
      <c r="G1277" s="157"/>
      <c r="H1277" s="157"/>
      <c r="I1277" s="157"/>
      <c r="J1277" s="157"/>
      <c r="K1277" s="158"/>
      <c r="N1277" t="s">
        <v>3232</v>
      </c>
    </row>
    <row r="1278" spans="1:22" x14ac:dyDescent="0.2">
      <c r="A1278" s="99"/>
      <c r="B1278" s="159" t="s">
        <v>3119</v>
      </c>
      <c r="C1278" s="160"/>
      <c r="D1278" s="160"/>
      <c r="E1278" s="100" t="s">
        <v>3120</v>
      </c>
      <c r="F1278" s="101" t="s">
        <v>3121</v>
      </c>
      <c r="G1278" s="101" t="s">
        <v>3122</v>
      </c>
      <c r="H1278" s="101" t="s">
        <v>3123</v>
      </c>
      <c r="I1278" s="101" t="s">
        <v>3124</v>
      </c>
      <c r="J1278" s="101" t="s">
        <v>3125</v>
      </c>
      <c r="K1278" s="107"/>
      <c r="N1278" t="s">
        <v>3119</v>
      </c>
      <c r="Q1278" t="s">
        <v>3120</v>
      </c>
      <c r="R1278" t="s">
        <v>3121</v>
      </c>
      <c r="S1278" t="s">
        <v>3122</v>
      </c>
      <c r="T1278" t="s">
        <v>3123</v>
      </c>
      <c r="U1278" t="s">
        <v>3124</v>
      </c>
      <c r="V1278" t="s">
        <v>3125</v>
      </c>
    </row>
    <row r="1279" spans="1:22" x14ac:dyDescent="0.2">
      <c r="A1279" s="99" t="s">
        <v>1924</v>
      </c>
      <c r="B1279" s="103" t="s">
        <v>218</v>
      </c>
      <c r="C1279" s="104" t="s">
        <v>127</v>
      </c>
      <c r="D1279" s="104" t="s">
        <v>476</v>
      </c>
      <c r="E1279" s="104" t="s">
        <v>1925</v>
      </c>
      <c r="F1279" s="105">
        <f>VLOOKUP(A1279,'Original vs Adjsuted Budget'!$B$2:$H$1100,7,FALSE)</f>
        <v>-45000</v>
      </c>
      <c r="G1279" s="105">
        <f>VLOOKUP($A1279,'[14]2014 TB'!$A$1:$H$1482,4,FALSE)</f>
        <v>0</v>
      </c>
      <c r="H1279" s="105">
        <f>VLOOKUP($A1279,'[14]2014 TB'!$A$1:$H$1482,5,FALSE)</f>
        <v>0</v>
      </c>
      <c r="I1279" s="105">
        <f>VLOOKUP($A1279,'[14]2014 TB'!$A$1:$H$1482,6,FALSE)</f>
        <v>0</v>
      </c>
      <c r="J1279" s="106">
        <f t="shared" ref="J1279" si="107">H1279+I1279</f>
        <v>0</v>
      </c>
      <c r="K1279" s="107"/>
      <c r="M1279" t="s">
        <v>1924</v>
      </c>
      <c r="N1279" t="s">
        <v>218</v>
      </c>
      <c r="O1279" t="s">
        <v>127</v>
      </c>
      <c r="P1279" t="s">
        <v>476</v>
      </c>
      <c r="Q1279" t="s">
        <v>1925</v>
      </c>
      <c r="R1279">
        <v>0</v>
      </c>
      <c r="S1279">
        <v>0</v>
      </c>
      <c r="T1279">
        <v>0</v>
      </c>
      <c r="U1279">
        <v>0</v>
      </c>
      <c r="V1279">
        <v>0</v>
      </c>
    </row>
    <row r="1280" spans="1:22" ht="15" thickBot="1" x14ac:dyDescent="0.25">
      <c r="A1280" s="99"/>
      <c r="B1280" s="154" t="s">
        <v>3232</v>
      </c>
      <c r="C1280" s="155"/>
      <c r="D1280" s="155"/>
      <c r="E1280" s="155"/>
      <c r="F1280" s="108">
        <f>F1279</f>
        <v>-45000</v>
      </c>
      <c r="G1280" s="108">
        <f>G1279</f>
        <v>0</v>
      </c>
      <c r="H1280" s="108">
        <f>H1279</f>
        <v>0</v>
      </c>
      <c r="I1280" s="108">
        <f>I1279</f>
        <v>0</v>
      </c>
      <c r="J1280" s="108">
        <f>J1279</f>
        <v>0</v>
      </c>
      <c r="K1280" s="107"/>
      <c r="N1280" t="s">
        <v>3232</v>
      </c>
      <c r="R1280">
        <v>0</v>
      </c>
      <c r="S1280">
        <v>0</v>
      </c>
      <c r="T1280">
        <v>0</v>
      </c>
      <c r="U1280">
        <v>0</v>
      </c>
      <c r="V1280">
        <v>0</v>
      </c>
    </row>
    <row r="1281" spans="1:22" ht="15" thickTop="1" x14ac:dyDescent="0.2">
      <c r="A1281" s="99"/>
      <c r="B1281" s="127"/>
      <c r="C1281" s="128"/>
      <c r="D1281" s="128"/>
      <c r="E1281" s="100"/>
      <c r="F1281" s="101"/>
      <c r="G1281" s="101"/>
      <c r="H1281" s="101"/>
      <c r="I1281" s="101"/>
      <c r="J1281" s="101"/>
      <c r="K1281" s="107"/>
    </row>
    <row r="1282" spans="1:22" x14ac:dyDescent="0.2">
      <c r="A1282" s="99"/>
      <c r="B1282" s="161" t="s">
        <v>3233</v>
      </c>
      <c r="C1282" s="162"/>
      <c r="D1282" s="162"/>
      <c r="E1282" s="162"/>
      <c r="F1282" s="112">
        <f>F1280</f>
        <v>-45000</v>
      </c>
      <c r="G1282" s="112">
        <f>G1280</f>
        <v>0</v>
      </c>
      <c r="H1282" s="112">
        <f>H1280</f>
        <v>0</v>
      </c>
      <c r="I1282" s="112">
        <f>I1280</f>
        <v>0</v>
      </c>
      <c r="J1282" s="112">
        <f>J1280</f>
        <v>0</v>
      </c>
      <c r="K1282" s="113"/>
      <c r="N1282" t="s">
        <v>3233</v>
      </c>
      <c r="R1282">
        <v>0</v>
      </c>
      <c r="S1282">
        <v>0</v>
      </c>
      <c r="T1282">
        <v>0</v>
      </c>
      <c r="U1282">
        <v>0</v>
      </c>
      <c r="V1282">
        <v>0</v>
      </c>
    </row>
    <row r="1283" spans="1:22" x14ac:dyDescent="0.2">
      <c r="A1283" s="99"/>
      <c r="B1283" s="103"/>
      <c r="C1283" s="104"/>
      <c r="D1283" s="104"/>
      <c r="E1283" s="104"/>
      <c r="F1283" s="105"/>
      <c r="G1283" s="105"/>
      <c r="H1283" s="105"/>
      <c r="I1283" s="105"/>
      <c r="J1283" s="106"/>
      <c r="K1283" s="107"/>
    </row>
    <row r="1284" spans="1:22" x14ac:dyDescent="0.2">
      <c r="A1284" s="99"/>
      <c r="B1284" s="152" t="s">
        <v>3147</v>
      </c>
      <c r="C1284" s="153"/>
      <c r="D1284" s="153"/>
      <c r="E1284" s="153"/>
      <c r="F1284" s="105"/>
      <c r="G1284" s="105"/>
      <c r="H1284" s="105"/>
      <c r="I1284" s="105"/>
      <c r="J1284" s="106">
        <f>'[14]Fin Perform'!I9</f>
        <v>6228069.0000000009</v>
      </c>
      <c r="K1284" s="107"/>
      <c r="N1284" t="s">
        <v>3147</v>
      </c>
      <c r="V1284">
        <v>0</v>
      </c>
    </row>
    <row r="1285" spans="1:22" x14ac:dyDescent="0.2">
      <c r="A1285" s="99"/>
      <c r="B1285" s="103"/>
      <c r="C1285" s="104"/>
      <c r="D1285" s="104"/>
      <c r="E1285" s="104"/>
      <c r="F1285" s="105"/>
      <c r="G1285" s="105"/>
      <c r="H1285" s="105"/>
      <c r="I1285" s="105"/>
      <c r="J1285" s="106"/>
      <c r="K1285" s="107"/>
    </row>
    <row r="1286" spans="1:22" ht="15" thickBot="1" x14ac:dyDescent="0.25">
      <c r="A1286" s="99"/>
      <c r="B1286" s="152" t="s">
        <v>3148</v>
      </c>
      <c r="C1286" s="153"/>
      <c r="D1286" s="153"/>
      <c r="E1286" s="153"/>
      <c r="F1286" s="105"/>
      <c r="G1286" s="105"/>
      <c r="H1286" s="105"/>
      <c r="I1286" s="105"/>
      <c r="J1286" s="108">
        <f>J1282+J1284</f>
        <v>6228069.0000000009</v>
      </c>
      <c r="K1286" s="107"/>
      <c r="N1286" t="s">
        <v>3148</v>
      </c>
      <c r="V1286">
        <v>0</v>
      </c>
    </row>
    <row r="1287" spans="1:22" ht="15.75" thickTop="1" thickBot="1" x14ac:dyDescent="0.25">
      <c r="A1287" s="99"/>
      <c r="B1287" s="129"/>
      <c r="C1287" s="130"/>
      <c r="D1287" s="130"/>
      <c r="E1287" s="131"/>
      <c r="F1287" s="132"/>
      <c r="G1287" s="132"/>
      <c r="H1287" s="132"/>
      <c r="I1287" s="132"/>
      <c r="J1287" s="132"/>
      <c r="K1287" s="118"/>
    </row>
    <row r="1288" spans="1:22" ht="15" thickBot="1" x14ac:dyDescent="0.25">
      <c r="A1288" s="99"/>
      <c r="B1288" s="119"/>
      <c r="C1288" s="119"/>
      <c r="D1288" s="119"/>
      <c r="E1288" s="119"/>
      <c r="F1288" s="124"/>
      <c r="G1288" s="124"/>
      <c r="H1288" s="124"/>
      <c r="I1288" s="124"/>
      <c r="J1288" s="125"/>
      <c r="K1288" s="119"/>
    </row>
    <row r="1289" spans="1:22" x14ac:dyDescent="0.2">
      <c r="A1289" s="99"/>
      <c r="B1289" s="156" t="s">
        <v>3234</v>
      </c>
      <c r="C1289" s="157"/>
      <c r="D1289" s="157"/>
      <c r="E1289" s="157"/>
      <c r="F1289" s="157"/>
      <c r="G1289" s="157"/>
      <c r="H1289" s="157"/>
      <c r="I1289" s="157"/>
      <c r="J1289" s="157"/>
      <c r="K1289" s="158"/>
      <c r="N1289" t="s">
        <v>3234</v>
      </c>
    </row>
    <row r="1290" spans="1:22" x14ac:dyDescent="0.2">
      <c r="A1290" s="99"/>
      <c r="B1290" s="159" t="s">
        <v>3119</v>
      </c>
      <c r="C1290" s="160"/>
      <c r="D1290" s="160"/>
      <c r="E1290" s="100" t="s">
        <v>3120</v>
      </c>
      <c r="F1290" s="101" t="s">
        <v>3121</v>
      </c>
      <c r="G1290" s="101" t="s">
        <v>3122</v>
      </c>
      <c r="H1290" s="101" t="s">
        <v>3123</v>
      </c>
      <c r="I1290" s="101" t="s">
        <v>3124</v>
      </c>
      <c r="J1290" s="101" t="s">
        <v>3125</v>
      </c>
      <c r="K1290" s="107"/>
      <c r="N1290" t="s">
        <v>3119</v>
      </c>
      <c r="Q1290" t="s">
        <v>3120</v>
      </c>
      <c r="R1290" t="s">
        <v>3121</v>
      </c>
      <c r="S1290" t="s">
        <v>3122</v>
      </c>
      <c r="T1290" t="s">
        <v>3123</v>
      </c>
      <c r="U1290" t="s">
        <v>3124</v>
      </c>
      <c r="V1290" t="s">
        <v>3125</v>
      </c>
    </row>
    <row r="1291" spans="1:22" x14ac:dyDescent="0.2">
      <c r="A1291" s="99" t="s">
        <v>1397</v>
      </c>
      <c r="B1291" s="103" t="s">
        <v>18</v>
      </c>
      <c r="C1291" s="104" t="s">
        <v>159</v>
      </c>
      <c r="D1291" s="104" t="s">
        <v>2895</v>
      </c>
      <c r="E1291" s="104" t="s">
        <v>370</v>
      </c>
      <c r="F1291" s="105">
        <f>VLOOKUP(A1291,'Original vs Adjsuted Budget'!$B$2:$H$1100,7,FALSE)</f>
        <v>-5603585.1600000001</v>
      </c>
      <c r="G1291" s="105">
        <f>R1291</f>
        <v>-4248090</v>
      </c>
      <c r="H1291" s="105">
        <f>VLOOKUP($A1291,'[14]2014 TB'!$A$1:$H$1482,5,FALSE)</f>
        <v>107493.01</v>
      </c>
      <c r="I1291" s="105">
        <f>VLOOKUP($A1291,'[14]2014 TB'!$A$1:$H$1482,6,FALSE)</f>
        <v>-2909285.59</v>
      </c>
      <c r="J1291" s="106">
        <f t="shared" ref="J1291:J1295" si="108">H1291+I1291</f>
        <v>-2801792.58</v>
      </c>
      <c r="K1291" s="107"/>
      <c r="M1291" t="s">
        <v>1397</v>
      </c>
      <c r="N1291" t="s">
        <v>18</v>
      </c>
      <c r="O1291" t="s">
        <v>159</v>
      </c>
      <c r="P1291" t="s">
        <v>2895</v>
      </c>
      <c r="Q1291" t="s">
        <v>370</v>
      </c>
      <c r="R1291">
        <v>-4248090</v>
      </c>
      <c r="S1291">
        <v>0</v>
      </c>
      <c r="T1291">
        <v>107493.01</v>
      </c>
      <c r="U1291">
        <v>-2909285.59</v>
      </c>
      <c r="V1291">
        <v>-2801792.58</v>
      </c>
    </row>
    <row r="1292" spans="1:22" x14ac:dyDescent="0.2">
      <c r="A1292" s="99" t="s">
        <v>1498</v>
      </c>
      <c r="B1292" s="103" t="s">
        <v>461</v>
      </c>
      <c r="C1292" s="104" t="s">
        <v>160</v>
      </c>
      <c r="D1292" s="104" t="s">
        <v>2895</v>
      </c>
      <c r="E1292" s="104" t="s">
        <v>371</v>
      </c>
      <c r="F1292" s="105">
        <f>VLOOKUP(A1292,'Original vs Adjsuted Budget'!$B$2:$H$1100,7,FALSE)</f>
        <v>-9500000</v>
      </c>
      <c r="G1292" s="105">
        <f t="shared" ref="G1292:G1301" si="109">R1292</f>
        <v>-8521670</v>
      </c>
      <c r="H1292" s="105">
        <f>VLOOKUP($A1292,'[14]2014 TB'!$A$1:$H$1482,5,FALSE)</f>
        <v>425018.47</v>
      </c>
      <c r="I1292" s="105">
        <f>VLOOKUP($A1292,'[14]2014 TB'!$A$1:$H$1482,6,FALSE)</f>
        <v>-16731308.99</v>
      </c>
      <c r="J1292" s="106">
        <f t="shared" si="108"/>
        <v>-16306290.52</v>
      </c>
      <c r="K1292" s="107"/>
      <c r="M1292" t="s">
        <v>1498</v>
      </c>
      <c r="N1292" t="s">
        <v>461</v>
      </c>
      <c r="O1292" t="s">
        <v>160</v>
      </c>
      <c r="P1292" t="s">
        <v>2895</v>
      </c>
      <c r="Q1292" t="s">
        <v>371</v>
      </c>
      <c r="R1292">
        <v>-8521670</v>
      </c>
      <c r="S1292">
        <v>0</v>
      </c>
      <c r="T1292">
        <v>425018.47</v>
      </c>
      <c r="U1292">
        <v>-16731308.99</v>
      </c>
      <c r="V1292">
        <v>-16306290.52</v>
      </c>
    </row>
    <row r="1293" spans="1:22" x14ac:dyDescent="0.2">
      <c r="A1293" s="99" t="s">
        <v>2509</v>
      </c>
      <c r="B1293" s="103" t="s">
        <v>463</v>
      </c>
      <c r="C1293" s="104" t="s">
        <v>161</v>
      </c>
      <c r="D1293" s="104" t="s">
        <v>2895</v>
      </c>
      <c r="E1293" s="104" t="s">
        <v>372</v>
      </c>
      <c r="F1293" s="105">
        <f>VLOOKUP(A1293,'Original vs Adjsuted Budget'!$B$2:$H$1100,7,FALSE)</f>
        <v>0</v>
      </c>
      <c r="G1293" s="105">
        <f t="shared" si="109"/>
        <v>0</v>
      </c>
      <c r="H1293" s="105">
        <f>VLOOKUP($A1293,'[14]2014 TB'!$A$1:$H$1482,5,FALSE)</f>
        <v>0</v>
      </c>
      <c r="I1293" s="105">
        <f>VLOOKUP($A1293,'[14]2014 TB'!$A$1:$H$1482,6,FALSE)</f>
        <v>0</v>
      </c>
      <c r="J1293" s="106">
        <f t="shared" si="108"/>
        <v>0</v>
      </c>
      <c r="K1293" s="107"/>
      <c r="M1293" t="s">
        <v>2509</v>
      </c>
      <c r="N1293" t="s">
        <v>463</v>
      </c>
      <c r="O1293" t="s">
        <v>161</v>
      </c>
      <c r="P1293" t="s">
        <v>2895</v>
      </c>
      <c r="Q1293" t="s">
        <v>372</v>
      </c>
      <c r="R1293">
        <v>0</v>
      </c>
      <c r="S1293">
        <v>0</v>
      </c>
      <c r="T1293">
        <v>0</v>
      </c>
      <c r="U1293">
        <v>0</v>
      </c>
      <c r="V1293">
        <v>0</v>
      </c>
    </row>
    <row r="1294" spans="1:22" x14ac:dyDescent="0.2">
      <c r="A1294" s="99" t="s">
        <v>1527</v>
      </c>
      <c r="B1294" s="103" t="s">
        <v>463</v>
      </c>
      <c r="C1294" s="104" t="s">
        <v>162</v>
      </c>
      <c r="D1294" s="104" t="s">
        <v>2895</v>
      </c>
      <c r="E1294" s="104" t="s">
        <v>3038</v>
      </c>
      <c r="F1294" s="105">
        <f>VLOOKUP(A1294,'Original vs Adjsuted Budget'!$B$2:$H$1100,7,FALSE)</f>
        <v>-20000000</v>
      </c>
      <c r="G1294" s="105">
        <f t="shared" si="109"/>
        <v>-20000000</v>
      </c>
      <c r="H1294" s="105">
        <f>VLOOKUP($A1294,'[14]2014 TB'!$A$1:$H$1482,5,FALSE)</f>
        <v>0</v>
      </c>
      <c r="I1294" s="105">
        <f>VLOOKUP($A1294,'[14]2014 TB'!$A$1:$H$1482,6,FALSE)</f>
        <v>0</v>
      </c>
      <c r="J1294" s="106">
        <f t="shared" si="108"/>
        <v>0</v>
      </c>
      <c r="K1294" s="107"/>
      <c r="M1294" t="s">
        <v>1527</v>
      </c>
      <c r="N1294" t="s">
        <v>463</v>
      </c>
      <c r="O1294" t="s">
        <v>162</v>
      </c>
      <c r="P1294" t="s">
        <v>2895</v>
      </c>
      <c r="Q1294" t="s">
        <v>3038</v>
      </c>
      <c r="R1294">
        <v>-20000000</v>
      </c>
      <c r="S1294">
        <v>0</v>
      </c>
      <c r="T1294">
        <v>0</v>
      </c>
      <c r="U1294">
        <v>0</v>
      </c>
      <c r="V1294">
        <v>0</v>
      </c>
    </row>
    <row r="1295" spans="1:22" x14ac:dyDescent="0.2">
      <c r="A1295" s="99" t="s">
        <v>1348</v>
      </c>
      <c r="B1295" s="103" t="s">
        <v>8</v>
      </c>
      <c r="C1295" s="104" t="s">
        <v>163</v>
      </c>
      <c r="D1295" s="104" t="s">
        <v>2895</v>
      </c>
      <c r="E1295" s="104" t="s">
        <v>374</v>
      </c>
      <c r="F1295" s="105">
        <f>VLOOKUP(A1295,'Original vs Adjsuted Budget'!$B$2:$H$1100,7,FALSE)</f>
        <v>-8349958.1000000006</v>
      </c>
      <c r="G1295" s="105">
        <f t="shared" si="109"/>
        <v>-6796120</v>
      </c>
      <c r="H1295" s="105">
        <f>VLOOKUP($A1295,'[14]2014 TB'!$A$1:$H$1482,5,FALSE)</f>
        <v>146029.31</v>
      </c>
      <c r="I1295" s="105">
        <f>VLOOKUP($A1295,'[14]2014 TB'!$A$1:$H$1482,6,FALSE)</f>
        <v>-4321008.3600000003</v>
      </c>
      <c r="J1295" s="106">
        <f t="shared" si="108"/>
        <v>-4174979.0500000003</v>
      </c>
      <c r="K1295" s="107"/>
      <c r="M1295" t="s">
        <v>1348</v>
      </c>
      <c r="N1295" t="s">
        <v>8</v>
      </c>
      <c r="O1295" t="s">
        <v>163</v>
      </c>
      <c r="P1295" t="s">
        <v>2895</v>
      </c>
      <c r="Q1295" t="s">
        <v>374</v>
      </c>
      <c r="R1295">
        <v>-6796120</v>
      </c>
      <c r="S1295">
        <v>0</v>
      </c>
      <c r="T1295">
        <v>146029.31</v>
      </c>
      <c r="U1295">
        <v>-4321008.3600000003</v>
      </c>
      <c r="V1295">
        <v>-4174979.0500000003</v>
      </c>
    </row>
    <row r="1296" spans="1:22" ht="15" thickBot="1" x14ac:dyDescent="0.25">
      <c r="A1296" s="99"/>
      <c r="B1296" s="154" t="s">
        <v>3235</v>
      </c>
      <c r="C1296" s="155"/>
      <c r="D1296" s="155"/>
      <c r="E1296" s="155"/>
      <c r="F1296" s="108">
        <f>SUM(F1291:F1295)</f>
        <v>-43453543.259999998</v>
      </c>
      <c r="G1296" s="105">
        <f t="shared" si="109"/>
        <v>-39565880</v>
      </c>
      <c r="H1296" s="108">
        <f>SUM(H1291:H1295)</f>
        <v>678540.79</v>
      </c>
      <c r="I1296" s="108">
        <f>SUM(I1291:I1295)</f>
        <v>-23961602.939999998</v>
      </c>
      <c r="J1296" s="108">
        <f>SUM(J1291:J1295)</f>
        <v>-23283062.150000002</v>
      </c>
      <c r="K1296" s="107"/>
      <c r="N1296" t="s">
        <v>3235</v>
      </c>
      <c r="R1296">
        <v>-39565880</v>
      </c>
      <c r="S1296">
        <v>0</v>
      </c>
      <c r="T1296">
        <v>678540.79</v>
      </c>
      <c r="U1296">
        <v>-23961602.939999998</v>
      </c>
      <c r="V1296">
        <v>-23283062.150000002</v>
      </c>
    </row>
    <row r="1297" spans="1:22" ht="15" thickTop="1" x14ac:dyDescent="0.2">
      <c r="A1297" s="99"/>
      <c r="B1297" s="103"/>
      <c r="C1297" s="104"/>
      <c r="D1297" s="104"/>
      <c r="E1297" s="104"/>
      <c r="F1297" s="105"/>
      <c r="G1297" s="105">
        <f t="shared" si="109"/>
        <v>0</v>
      </c>
      <c r="H1297" s="105"/>
      <c r="I1297" s="105"/>
      <c r="J1297" s="104"/>
      <c r="K1297" s="107"/>
    </row>
    <row r="1298" spans="1:22" x14ac:dyDescent="0.2">
      <c r="A1298" s="99" t="s">
        <v>1351</v>
      </c>
      <c r="B1298" s="103" t="s">
        <v>8</v>
      </c>
      <c r="C1298" s="104" t="s">
        <v>199</v>
      </c>
      <c r="D1298" s="104" t="s">
        <v>2895</v>
      </c>
      <c r="E1298" s="104" t="s">
        <v>410</v>
      </c>
      <c r="F1298" s="105">
        <f>VLOOKUP(A1298,'Original vs Adjsuted Budget'!$B$2:$H$1100,7,FALSE)</f>
        <v>-21986</v>
      </c>
      <c r="G1298" s="105">
        <f t="shared" si="109"/>
        <v>-960</v>
      </c>
      <c r="H1298" s="105">
        <f>VLOOKUP($A1298,'[14]2014 TB'!$A$1:$H$1482,5,FALSE)</f>
        <v>1539</v>
      </c>
      <c r="I1298" s="105">
        <f>VLOOKUP($A1298,'[14]2014 TB'!$A$1:$H$1482,6,FALSE)</f>
        <v>-12532</v>
      </c>
      <c r="J1298" s="106">
        <f t="shared" ref="J1298:J1299" si="110">H1298+I1298</f>
        <v>-10993</v>
      </c>
      <c r="K1298" s="107"/>
      <c r="M1298" t="s">
        <v>1351</v>
      </c>
      <c r="N1298" t="s">
        <v>8</v>
      </c>
      <c r="O1298" t="s">
        <v>199</v>
      </c>
      <c r="P1298" t="s">
        <v>2895</v>
      </c>
      <c r="Q1298" t="s">
        <v>410</v>
      </c>
      <c r="R1298">
        <v>-960</v>
      </c>
      <c r="S1298">
        <v>0</v>
      </c>
      <c r="T1298">
        <v>1539</v>
      </c>
      <c r="U1298">
        <v>-12532</v>
      </c>
      <c r="V1298">
        <v>-10993</v>
      </c>
    </row>
    <row r="1299" spans="1:22" x14ac:dyDescent="0.2">
      <c r="A1299" s="99" t="s">
        <v>1503</v>
      </c>
      <c r="B1299" s="103" t="s">
        <v>461</v>
      </c>
      <c r="C1299" s="104" t="s">
        <v>199</v>
      </c>
      <c r="D1299" s="104" t="s">
        <v>2895</v>
      </c>
      <c r="E1299" s="104" t="s">
        <v>410</v>
      </c>
      <c r="F1299" s="105">
        <f>VLOOKUP(A1299,'Original vs Adjsuted Budget'!$B$2:$H$1100,7,FALSE)</f>
        <v>0</v>
      </c>
      <c r="G1299" s="105">
        <f t="shared" si="109"/>
        <v>-420</v>
      </c>
      <c r="H1299" s="105">
        <f>VLOOKUP($A1299,'[14]2014 TB'!$A$1:$H$1482,5,FALSE)</f>
        <v>0</v>
      </c>
      <c r="I1299" s="105">
        <f>VLOOKUP($A1299,'[14]2014 TB'!$A$1:$H$1482,6,FALSE)</f>
        <v>0</v>
      </c>
      <c r="J1299" s="106">
        <f t="shared" si="110"/>
        <v>0</v>
      </c>
      <c r="K1299" s="107"/>
      <c r="M1299" t="s">
        <v>1503</v>
      </c>
      <c r="N1299" t="s">
        <v>461</v>
      </c>
      <c r="O1299" t="s">
        <v>199</v>
      </c>
      <c r="P1299" t="s">
        <v>2895</v>
      </c>
      <c r="Q1299" t="s">
        <v>410</v>
      </c>
      <c r="R1299">
        <v>-420</v>
      </c>
      <c r="S1299">
        <v>0</v>
      </c>
      <c r="T1299">
        <v>0</v>
      </c>
      <c r="U1299">
        <v>0</v>
      </c>
      <c r="V1299">
        <v>0</v>
      </c>
    </row>
    <row r="1300" spans="1:22" x14ac:dyDescent="0.2">
      <c r="A1300" s="99" t="s">
        <v>2514</v>
      </c>
      <c r="B1300" s="103" t="s">
        <v>463</v>
      </c>
      <c r="C1300" s="111" t="s">
        <v>196</v>
      </c>
      <c r="D1300" s="111" t="s">
        <v>2895</v>
      </c>
      <c r="E1300" s="111" t="s">
        <v>407</v>
      </c>
      <c r="F1300" s="105">
        <f>VLOOKUP(A1300,'Original vs Adjsuted Budget'!$B$2:$H$1100,7,FALSE)</f>
        <v>0</v>
      </c>
      <c r="G1300" s="105">
        <f t="shared" si="109"/>
        <v>0</v>
      </c>
      <c r="H1300" s="133">
        <v>0</v>
      </c>
      <c r="I1300" s="133">
        <v>0</v>
      </c>
      <c r="J1300" s="134">
        <f>H1300+I1300</f>
        <v>0</v>
      </c>
      <c r="K1300" s="107"/>
      <c r="M1300" t="s">
        <v>2514</v>
      </c>
      <c r="N1300" t="s">
        <v>463</v>
      </c>
      <c r="O1300" t="s">
        <v>196</v>
      </c>
      <c r="P1300" t="s">
        <v>2895</v>
      </c>
      <c r="Q1300" t="s">
        <v>407</v>
      </c>
      <c r="R1300">
        <v>0</v>
      </c>
      <c r="S1300">
        <v>0</v>
      </c>
      <c r="T1300">
        <v>0</v>
      </c>
      <c r="U1300">
        <v>0</v>
      </c>
      <c r="V1300">
        <v>0</v>
      </c>
    </row>
    <row r="1301" spans="1:22" ht="15" thickBot="1" x14ac:dyDescent="0.25">
      <c r="A1301" s="99"/>
      <c r="B1301" s="154" t="s">
        <v>3236</v>
      </c>
      <c r="C1301" s="155"/>
      <c r="D1301" s="155"/>
      <c r="E1301" s="155"/>
      <c r="F1301" s="108">
        <f>SUM(F1298:F1300)</f>
        <v>-21986</v>
      </c>
      <c r="G1301" s="105">
        <f t="shared" si="109"/>
        <v>-1380</v>
      </c>
      <c r="H1301" s="108">
        <f>SUM(H1298:H1300)</f>
        <v>1539</v>
      </c>
      <c r="I1301" s="108">
        <f>SUM(I1298:I1300)</f>
        <v>-12532</v>
      </c>
      <c r="J1301" s="108">
        <f>SUM(J1298:J1300)</f>
        <v>-10993</v>
      </c>
      <c r="K1301" s="107"/>
      <c r="N1301" t="s">
        <v>3236</v>
      </c>
      <c r="R1301">
        <v>-1380</v>
      </c>
      <c r="S1301">
        <v>0</v>
      </c>
      <c r="T1301">
        <v>1539</v>
      </c>
      <c r="U1301">
        <v>-12532</v>
      </c>
      <c r="V1301">
        <v>-10993</v>
      </c>
    </row>
    <row r="1302" spans="1:22" ht="15" thickTop="1" x14ac:dyDescent="0.2">
      <c r="A1302" s="99"/>
      <c r="B1302" s="103"/>
      <c r="C1302" s="104"/>
      <c r="D1302" s="104"/>
      <c r="E1302" s="104"/>
      <c r="F1302" s="105"/>
      <c r="G1302" s="105"/>
      <c r="H1302" s="105"/>
      <c r="I1302" s="105"/>
      <c r="J1302" s="104"/>
      <c r="K1302" s="107"/>
    </row>
    <row r="1303" spans="1:22" x14ac:dyDescent="0.2">
      <c r="A1303" s="99"/>
      <c r="B1303" s="161" t="s">
        <v>3237</v>
      </c>
      <c r="C1303" s="162"/>
      <c r="D1303" s="162"/>
      <c r="E1303" s="162"/>
      <c r="F1303" s="112">
        <f>SUM(F1296,F1301)</f>
        <v>-43475529.259999998</v>
      </c>
      <c r="G1303" s="112">
        <f>SUM(G1296,G1301)</f>
        <v>-39567260</v>
      </c>
      <c r="H1303" s="112">
        <f>SUM(H1296,H1301)</f>
        <v>680079.79</v>
      </c>
      <c r="I1303" s="112">
        <f>SUM(I1296,I1301)</f>
        <v>-23974134.939999998</v>
      </c>
      <c r="J1303" s="112">
        <f>SUM(J1296,J1301)</f>
        <v>-23294055.150000002</v>
      </c>
      <c r="K1303" s="113"/>
      <c r="N1303" t="s">
        <v>3237</v>
      </c>
      <c r="R1303">
        <v>-39567260</v>
      </c>
      <c r="S1303">
        <v>0</v>
      </c>
      <c r="T1303">
        <v>680079.79</v>
      </c>
      <c r="U1303">
        <v>-23974134.939999998</v>
      </c>
      <c r="V1303">
        <v>-23294055.150000002</v>
      </c>
    </row>
    <row r="1304" spans="1:22" x14ac:dyDescent="0.2">
      <c r="A1304" s="99"/>
      <c r="B1304" s="103"/>
      <c r="C1304" s="104"/>
      <c r="D1304" s="104"/>
      <c r="E1304" s="104"/>
      <c r="F1304" s="105"/>
      <c r="G1304" s="105"/>
      <c r="H1304" s="105"/>
      <c r="I1304" s="105"/>
      <c r="J1304" s="106"/>
      <c r="K1304" s="107"/>
    </row>
    <row r="1305" spans="1:22" x14ac:dyDescent="0.2">
      <c r="A1305" s="99"/>
      <c r="B1305" s="152" t="s">
        <v>3147</v>
      </c>
      <c r="C1305" s="153"/>
      <c r="D1305" s="153"/>
      <c r="E1305" s="153"/>
      <c r="F1305" s="105"/>
      <c r="G1305" s="105"/>
      <c r="H1305" s="105"/>
      <c r="I1305" s="105"/>
      <c r="J1305" s="106">
        <f>'[14]Fin Perform'!I15</f>
        <v>50827004.909999996</v>
      </c>
      <c r="K1305" s="107"/>
      <c r="N1305" t="s">
        <v>3147</v>
      </c>
      <c r="V1305">
        <v>23294055.150000002</v>
      </c>
    </row>
    <row r="1306" spans="1:22" x14ac:dyDescent="0.2">
      <c r="A1306" s="99"/>
      <c r="B1306" s="103"/>
      <c r="C1306" s="104"/>
      <c r="D1306" s="104"/>
      <c r="E1306" s="104"/>
      <c r="F1306" s="105"/>
      <c r="G1306" s="105"/>
      <c r="H1306" s="105"/>
      <c r="I1306" s="105"/>
      <c r="J1306" s="106"/>
      <c r="K1306" s="107"/>
    </row>
    <row r="1307" spans="1:22" ht="15" thickBot="1" x14ac:dyDescent="0.25">
      <c r="A1307" s="99"/>
      <c r="B1307" s="152" t="s">
        <v>3148</v>
      </c>
      <c r="C1307" s="153"/>
      <c r="D1307" s="153"/>
      <c r="E1307" s="153"/>
      <c r="F1307" s="105"/>
      <c r="G1307" s="105"/>
      <c r="H1307" s="105"/>
      <c r="I1307" s="105"/>
      <c r="J1307" s="108">
        <f>J1303+J1305</f>
        <v>27532949.759999994</v>
      </c>
      <c r="K1307" s="107"/>
      <c r="N1307" t="s">
        <v>3148</v>
      </c>
      <c r="V1307">
        <v>0</v>
      </c>
    </row>
    <row r="1308" spans="1:22" ht="15.75" thickTop="1" thickBot="1" x14ac:dyDescent="0.25">
      <c r="A1308" s="99"/>
      <c r="B1308" s="114"/>
      <c r="C1308" s="115"/>
      <c r="D1308" s="115"/>
      <c r="E1308" s="115"/>
      <c r="F1308" s="116"/>
      <c r="G1308" s="116"/>
      <c r="H1308" s="116"/>
      <c r="I1308" s="116"/>
      <c r="J1308" s="115"/>
      <c r="K1308" s="118"/>
    </row>
    <row r="1309" spans="1:22" ht="15" thickBot="1" x14ac:dyDescent="0.25">
      <c r="A1309" s="99"/>
      <c r="B1309" s="119"/>
      <c r="C1309" s="74"/>
      <c r="D1309" s="74"/>
      <c r="E1309" s="74"/>
      <c r="F1309" s="73"/>
      <c r="G1309" s="73"/>
      <c r="H1309" s="73"/>
      <c r="I1309" s="73"/>
      <c r="J1309" s="74"/>
      <c r="K1309" s="119"/>
    </row>
    <row r="1310" spans="1:22" x14ac:dyDescent="0.2">
      <c r="A1310" s="99"/>
      <c r="B1310" s="156" t="s">
        <v>3238</v>
      </c>
      <c r="C1310" s="157"/>
      <c r="D1310" s="157"/>
      <c r="E1310" s="157"/>
      <c r="F1310" s="157"/>
      <c r="G1310" s="157"/>
      <c r="H1310" s="157"/>
      <c r="I1310" s="157"/>
      <c r="J1310" s="157"/>
      <c r="K1310" s="158"/>
      <c r="N1310" t="s">
        <v>3238</v>
      </c>
    </row>
    <row r="1311" spans="1:22" x14ac:dyDescent="0.2">
      <c r="A1311" s="99"/>
      <c r="B1311" s="159" t="s">
        <v>3119</v>
      </c>
      <c r="C1311" s="160"/>
      <c r="D1311" s="160"/>
      <c r="E1311" s="100" t="s">
        <v>3120</v>
      </c>
      <c r="F1311" s="101" t="s">
        <v>3121</v>
      </c>
      <c r="G1311" s="101" t="s">
        <v>3122</v>
      </c>
      <c r="H1311" s="101" t="s">
        <v>3123</v>
      </c>
      <c r="I1311" s="101" t="s">
        <v>3124</v>
      </c>
      <c r="J1311" s="101" t="s">
        <v>3125</v>
      </c>
      <c r="K1311" s="107"/>
      <c r="N1311" t="s">
        <v>3119</v>
      </c>
      <c r="Q1311" t="s">
        <v>3120</v>
      </c>
      <c r="R1311" t="s">
        <v>3121</v>
      </c>
      <c r="S1311" t="s">
        <v>3122</v>
      </c>
      <c r="T1311" t="s">
        <v>3123</v>
      </c>
      <c r="U1311" t="s">
        <v>3124</v>
      </c>
      <c r="V1311" t="s">
        <v>3125</v>
      </c>
    </row>
    <row r="1312" spans="1:22" x14ac:dyDescent="0.2">
      <c r="A1312" s="99" t="s">
        <v>1249</v>
      </c>
      <c r="B1312" s="103" t="s">
        <v>446</v>
      </c>
      <c r="C1312" s="104" t="s">
        <v>178</v>
      </c>
      <c r="D1312" s="104" t="s">
        <v>2895</v>
      </c>
      <c r="E1312" s="104" t="s">
        <v>389</v>
      </c>
      <c r="F1312" s="105">
        <f>VLOOKUP(A1312,'Original vs Adjsuted Budget'!$B$2:$H$1100,7,FALSE)</f>
        <v>-500000</v>
      </c>
      <c r="G1312" s="105">
        <f>R1312</f>
        <v>-3000000</v>
      </c>
      <c r="H1312" s="105">
        <f>VLOOKUP($A1312,'[14]2014 TB'!$A$1:$H$1482,5,FALSE)</f>
        <v>0</v>
      </c>
      <c r="I1312" s="105">
        <f>VLOOKUP($A1312,'[14]2014 TB'!$A$1:$H$1482,6,FALSE)</f>
        <v>-29640</v>
      </c>
      <c r="J1312" s="106">
        <f t="shared" ref="J1312:J1315" si="111">H1312+I1312</f>
        <v>-29640</v>
      </c>
      <c r="K1312" s="107"/>
      <c r="M1312" t="s">
        <v>1249</v>
      </c>
      <c r="N1312" t="s">
        <v>446</v>
      </c>
      <c r="O1312" t="s">
        <v>178</v>
      </c>
      <c r="P1312" t="s">
        <v>2895</v>
      </c>
      <c r="Q1312" t="s">
        <v>389</v>
      </c>
      <c r="R1312">
        <v>-3000000</v>
      </c>
      <c r="S1312">
        <v>0</v>
      </c>
      <c r="T1312">
        <v>0</v>
      </c>
      <c r="U1312">
        <v>-29640</v>
      </c>
      <c r="V1312">
        <v>-29640</v>
      </c>
    </row>
    <row r="1313" spans="1:22" x14ac:dyDescent="0.2">
      <c r="A1313" s="99" t="s">
        <v>2135</v>
      </c>
      <c r="B1313" s="103" t="s">
        <v>436</v>
      </c>
      <c r="C1313" s="104" t="s">
        <v>179</v>
      </c>
      <c r="D1313" s="104" t="s">
        <v>2895</v>
      </c>
      <c r="E1313" s="104" t="s">
        <v>390</v>
      </c>
      <c r="F1313" s="105">
        <f>VLOOKUP(A1313,'Original vs Adjsuted Budget'!$B$2:$H$1100,7,FALSE)</f>
        <v>0</v>
      </c>
      <c r="G1313" s="105">
        <f t="shared" ref="G1313:G1316" si="112">R1313</f>
        <v>0</v>
      </c>
      <c r="H1313" s="105">
        <f>VLOOKUP($A1313,'[14]2014 TB'!$A$1:$H$1482,5,FALSE)</f>
        <v>0</v>
      </c>
      <c r="I1313" s="105">
        <f>VLOOKUP($A1313,'[14]2014 TB'!$A$1:$H$1482,6,FALSE)</f>
        <v>0</v>
      </c>
      <c r="J1313" s="106">
        <f t="shared" si="111"/>
        <v>0</v>
      </c>
      <c r="K1313" s="107"/>
      <c r="M1313" t="s">
        <v>2135</v>
      </c>
      <c r="N1313" t="s">
        <v>436</v>
      </c>
      <c r="O1313" t="s">
        <v>179</v>
      </c>
      <c r="P1313" t="s">
        <v>2895</v>
      </c>
      <c r="Q1313" t="s">
        <v>390</v>
      </c>
      <c r="R1313">
        <v>0</v>
      </c>
      <c r="S1313">
        <v>0</v>
      </c>
      <c r="T1313">
        <v>0</v>
      </c>
      <c r="U1313">
        <v>0</v>
      </c>
      <c r="V1313">
        <v>0</v>
      </c>
    </row>
    <row r="1314" spans="1:22" x14ac:dyDescent="0.2">
      <c r="A1314" s="99" t="s">
        <v>1265</v>
      </c>
      <c r="B1314" s="103" t="s">
        <v>450</v>
      </c>
      <c r="C1314" s="111" t="s">
        <v>205</v>
      </c>
      <c r="D1314" s="111" t="s">
        <v>2895</v>
      </c>
      <c r="E1314" s="111" t="s">
        <v>416</v>
      </c>
      <c r="F1314" s="105">
        <f>VLOOKUP(A1314,'Original vs Adjsuted Budget'!$B$2:$H$1100,7,FALSE)</f>
        <v>-210</v>
      </c>
      <c r="G1314" s="105">
        <f t="shared" si="112"/>
        <v>-210</v>
      </c>
      <c r="H1314" s="105">
        <f>VLOOKUP($A1314,'[14]2014 TB'!$A$1:$H$1482,5,FALSE)</f>
        <v>0</v>
      </c>
      <c r="I1314" s="105">
        <f>VLOOKUP($A1314,'[14]2014 TB'!$A$1:$H$1482,6,FALSE)</f>
        <v>0</v>
      </c>
      <c r="J1314" s="106">
        <f t="shared" si="111"/>
        <v>0</v>
      </c>
      <c r="K1314" s="107"/>
      <c r="M1314" t="s">
        <v>1265</v>
      </c>
      <c r="N1314" t="s">
        <v>450</v>
      </c>
      <c r="O1314" t="s">
        <v>205</v>
      </c>
      <c r="P1314" t="s">
        <v>2895</v>
      </c>
      <c r="Q1314" t="s">
        <v>416</v>
      </c>
      <c r="R1314">
        <v>-210</v>
      </c>
      <c r="S1314">
        <v>0</v>
      </c>
      <c r="T1314">
        <v>0</v>
      </c>
      <c r="U1314">
        <v>0</v>
      </c>
      <c r="V1314">
        <v>0</v>
      </c>
    </row>
    <row r="1315" spans="1:22" x14ac:dyDescent="0.2">
      <c r="A1315" s="99" t="s">
        <v>2139</v>
      </c>
      <c r="B1315" s="103" t="s">
        <v>436</v>
      </c>
      <c r="C1315" s="111" t="s">
        <v>206</v>
      </c>
      <c r="D1315" s="111" t="s">
        <v>2895</v>
      </c>
      <c r="E1315" s="111" t="s">
        <v>2976</v>
      </c>
      <c r="F1315" s="105">
        <f>VLOOKUP(A1315,'Original vs Adjsuted Budget'!$B$2:$H$1100,7,FALSE)</f>
        <v>0</v>
      </c>
      <c r="G1315" s="105">
        <f t="shared" si="112"/>
        <v>0</v>
      </c>
      <c r="H1315" s="105">
        <f>VLOOKUP($A1315,'[14]2014 TB'!$A$1:$H$1482,5,FALSE)</f>
        <v>0</v>
      </c>
      <c r="I1315" s="105">
        <f>VLOOKUP($A1315,'[14]2014 TB'!$A$1:$H$1482,6,FALSE)</f>
        <v>0</v>
      </c>
      <c r="J1315" s="106">
        <f t="shared" si="111"/>
        <v>0</v>
      </c>
      <c r="K1315" s="107"/>
      <c r="M1315" t="s">
        <v>2139</v>
      </c>
      <c r="N1315" t="s">
        <v>436</v>
      </c>
      <c r="O1315" t="s">
        <v>206</v>
      </c>
      <c r="P1315" t="s">
        <v>2895</v>
      </c>
      <c r="Q1315" t="s">
        <v>2976</v>
      </c>
      <c r="R1315">
        <v>0</v>
      </c>
      <c r="S1315">
        <v>0</v>
      </c>
      <c r="T1315">
        <v>0</v>
      </c>
      <c r="U1315">
        <v>0</v>
      </c>
      <c r="V1315">
        <v>0</v>
      </c>
    </row>
    <row r="1316" spans="1:22" ht="15" thickBot="1" x14ac:dyDescent="0.25">
      <c r="A1316" s="99"/>
      <c r="B1316" s="154" t="s">
        <v>3238</v>
      </c>
      <c r="C1316" s="155"/>
      <c r="D1316" s="155"/>
      <c r="E1316" s="155"/>
      <c r="F1316" s="108">
        <f>SUM(F1312:F1315)</f>
        <v>-500210</v>
      </c>
      <c r="G1316" s="105">
        <f t="shared" si="112"/>
        <v>-3000210</v>
      </c>
      <c r="H1316" s="108">
        <f>SUM(H1312:H1315)</f>
        <v>0</v>
      </c>
      <c r="I1316" s="108">
        <f>SUM(I1312:I1315)</f>
        <v>-29640</v>
      </c>
      <c r="J1316" s="108">
        <f>SUM(J1312:J1315)</f>
        <v>-29640</v>
      </c>
      <c r="K1316" s="107"/>
      <c r="N1316" t="s">
        <v>3238</v>
      </c>
      <c r="R1316">
        <v>-3000210</v>
      </c>
      <c r="S1316">
        <v>0</v>
      </c>
      <c r="T1316">
        <v>0</v>
      </c>
      <c r="U1316">
        <v>-29640</v>
      </c>
      <c r="V1316">
        <v>-29640</v>
      </c>
    </row>
    <row r="1317" spans="1:22" ht="15" thickTop="1" x14ac:dyDescent="0.2">
      <c r="A1317" s="99"/>
      <c r="B1317" s="103"/>
      <c r="C1317" s="104"/>
      <c r="D1317" s="104"/>
      <c r="E1317" s="104"/>
      <c r="F1317" s="105"/>
      <c r="G1317" s="105"/>
      <c r="H1317" s="105"/>
      <c r="I1317" s="105"/>
      <c r="J1317" s="104"/>
      <c r="K1317" s="107"/>
    </row>
    <row r="1318" spans="1:22" x14ac:dyDescent="0.2">
      <c r="A1318" s="99"/>
      <c r="B1318" s="161" t="s">
        <v>3239</v>
      </c>
      <c r="C1318" s="162"/>
      <c r="D1318" s="162"/>
      <c r="E1318" s="162"/>
      <c r="F1318" s="112">
        <f>SUM(F1310,F1316)</f>
        <v>-500210</v>
      </c>
      <c r="G1318" s="112">
        <f>SUM(G1310,G1316)</f>
        <v>-3000210</v>
      </c>
      <c r="H1318" s="112">
        <f>SUM(H1310,H1316)</f>
        <v>0</v>
      </c>
      <c r="I1318" s="112">
        <f>SUM(I1310,I1316)</f>
        <v>-29640</v>
      </c>
      <c r="J1318" s="112">
        <f>SUM(J1310,J1316)</f>
        <v>-29640</v>
      </c>
      <c r="K1318" s="113"/>
      <c r="N1318" t="s">
        <v>3239</v>
      </c>
      <c r="R1318">
        <v>-3000210</v>
      </c>
      <c r="S1318">
        <v>0</v>
      </c>
      <c r="T1318">
        <v>0</v>
      </c>
      <c r="U1318">
        <v>-29640</v>
      </c>
      <c r="V1318">
        <v>-29640</v>
      </c>
    </row>
    <row r="1319" spans="1:22" x14ac:dyDescent="0.2">
      <c r="A1319" s="99"/>
      <c r="B1319" s="103"/>
      <c r="C1319" s="104"/>
      <c r="D1319" s="104"/>
      <c r="E1319" s="104"/>
      <c r="F1319" s="105"/>
      <c r="G1319" s="105"/>
      <c r="H1319" s="105"/>
      <c r="I1319" s="105"/>
      <c r="J1319" s="106"/>
      <c r="K1319" s="107"/>
    </row>
    <row r="1320" spans="1:22" x14ac:dyDescent="0.2">
      <c r="A1320" s="99"/>
      <c r="B1320" s="152" t="s">
        <v>3147</v>
      </c>
      <c r="C1320" s="153"/>
      <c r="D1320" s="153"/>
      <c r="E1320" s="153"/>
      <c r="F1320" s="105"/>
      <c r="G1320" s="105"/>
      <c r="H1320" s="105"/>
      <c r="I1320" s="105"/>
      <c r="J1320" s="106">
        <f>'[14]Fin Perform'!I8</f>
        <v>0</v>
      </c>
      <c r="K1320" s="107"/>
      <c r="N1320" t="s">
        <v>3147</v>
      </c>
      <c r="V1320">
        <v>29640</v>
      </c>
    </row>
    <row r="1321" spans="1:22" x14ac:dyDescent="0.2">
      <c r="A1321" s="99"/>
      <c r="B1321" s="103"/>
      <c r="C1321" s="104"/>
      <c r="D1321" s="104"/>
      <c r="E1321" s="104"/>
      <c r="F1321" s="105"/>
      <c r="G1321" s="105"/>
      <c r="H1321" s="105"/>
      <c r="I1321" s="105"/>
      <c r="J1321" s="106"/>
      <c r="K1321" s="107"/>
    </row>
    <row r="1322" spans="1:22" ht="15" thickBot="1" x14ac:dyDescent="0.25">
      <c r="A1322" s="99"/>
      <c r="B1322" s="152" t="s">
        <v>3148</v>
      </c>
      <c r="C1322" s="153"/>
      <c r="D1322" s="153"/>
      <c r="E1322" s="153"/>
      <c r="F1322" s="105"/>
      <c r="G1322" s="105"/>
      <c r="H1322" s="105"/>
      <c r="I1322" s="105"/>
      <c r="J1322" s="108">
        <f>J1318+J1320</f>
        <v>-29640</v>
      </c>
      <c r="K1322" s="107"/>
      <c r="N1322" t="s">
        <v>3148</v>
      </c>
      <c r="V1322">
        <v>0</v>
      </c>
    </row>
    <row r="1323" spans="1:22" ht="15.75" thickTop="1" thickBot="1" x14ac:dyDescent="0.25">
      <c r="A1323" s="99"/>
      <c r="B1323" s="114"/>
      <c r="C1323" s="115"/>
      <c r="D1323" s="115"/>
      <c r="E1323" s="115"/>
      <c r="F1323" s="116"/>
      <c r="G1323" s="116"/>
      <c r="H1323" s="116"/>
      <c r="I1323" s="116"/>
      <c r="J1323" s="115"/>
      <c r="K1323" s="118"/>
    </row>
    <row r="1324" spans="1:22" ht="15" thickBot="1" x14ac:dyDescent="0.25">
      <c r="A1324" s="99"/>
      <c r="B1324" s="119"/>
      <c r="C1324" s="74"/>
      <c r="D1324" s="74"/>
      <c r="E1324" s="74"/>
      <c r="F1324" s="124"/>
      <c r="G1324" s="124"/>
      <c r="H1324" s="124"/>
      <c r="I1324" s="124"/>
      <c r="J1324" s="119"/>
      <c r="K1324" s="119"/>
    </row>
    <row r="1325" spans="1:22" x14ac:dyDescent="0.2">
      <c r="A1325" s="99"/>
      <c r="B1325" s="156" t="s">
        <v>3240</v>
      </c>
      <c r="C1325" s="157"/>
      <c r="D1325" s="157"/>
      <c r="E1325" s="157"/>
      <c r="F1325" s="157"/>
      <c r="G1325" s="157"/>
      <c r="H1325" s="157"/>
      <c r="I1325" s="157"/>
      <c r="J1325" s="157"/>
      <c r="K1325" s="158"/>
      <c r="N1325" t="s">
        <v>3240</v>
      </c>
    </row>
    <row r="1326" spans="1:22" x14ac:dyDescent="0.2">
      <c r="A1326" s="99"/>
      <c r="B1326" s="159" t="s">
        <v>3119</v>
      </c>
      <c r="C1326" s="160"/>
      <c r="D1326" s="160"/>
      <c r="E1326" s="100" t="s">
        <v>3120</v>
      </c>
      <c r="F1326" s="101" t="s">
        <v>3121</v>
      </c>
      <c r="G1326" s="101" t="s">
        <v>3122</v>
      </c>
      <c r="H1326" s="101" t="s">
        <v>3123</v>
      </c>
      <c r="I1326" s="101" t="s">
        <v>3124</v>
      </c>
      <c r="J1326" s="101" t="s">
        <v>3125</v>
      </c>
      <c r="K1326" s="107"/>
      <c r="N1326" t="s">
        <v>3119</v>
      </c>
      <c r="Q1326" t="s">
        <v>3120</v>
      </c>
      <c r="R1326" t="s">
        <v>3121</v>
      </c>
      <c r="S1326" t="s">
        <v>3122</v>
      </c>
      <c r="T1326" t="s">
        <v>3123</v>
      </c>
      <c r="U1326" t="s">
        <v>3124</v>
      </c>
      <c r="V1326" t="s">
        <v>3125</v>
      </c>
    </row>
    <row r="1327" spans="1:22" x14ac:dyDescent="0.2">
      <c r="A1327" s="99" t="s">
        <v>1224</v>
      </c>
      <c r="B1327" s="103" t="s">
        <v>444</v>
      </c>
      <c r="C1327" s="104" t="s">
        <v>180</v>
      </c>
      <c r="D1327" s="104" t="s">
        <v>2895</v>
      </c>
      <c r="E1327" s="104" t="s">
        <v>391</v>
      </c>
      <c r="F1327" s="105">
        <f>VLOOKUP(A1327,'Original vs Adjsuted Budget'!$B$2:$H$1100,7,FALSE)</f>
        <v>-87.72</v>
      </c>
      <c r="G1327" s="105">
        <f>R1327</f>
        <v>-140</v>
      </c>
      <c r="H1327" s="105">
        <f>VLOOKUP($A1327,'[14]2014 TB'!$A$1:$H$1482,5,FALSE)</f>
        <v>6.14</v>
      </c>
      <c r="I1327" s="105">
        <f>VLOOKUP($A1327,'[14]2014 TB'!$A$1:$H$1482,6,FALSE)</f>
        <v>-50</v>
      </c>
      <c r="J1327" s="106">
        <f t="shared" ref="J1327" si="113">H1327+I1327</f>
        <v>-43.86</v>
      </c>
      <c r="K1327" s="107"/>
      <c r="M1327" t="s">
        <v>1224</v>
      </c>
      <c r="N1327" t="s">
        <v>444</v>
      </c>
      <c r="O1327" t="s">
        <v>180</v>
      </c>
      <c r="P1327" t="s">
        <v>2895</v>
      </c>
      <c r="Q1327" t="s">
        <v>391</v>
      </c>
      <c r="R1327">
        <v>-140</v>
      </c>
      <c r="S1327">
        <v>0</v>
      </c>
      <c r="T1327">
        <v>6.14</v>
      </c>
      <c r="U1327">
        <v>-50</v>
      </c>
      <c r="V1327">
        <v>-43.86</v>
      </c>
    </row>
    <row r="1328" spans="1:22" ht="15" thickBot="1" x14ac:dyDescent="0.25">
      <c r="A1328" s="99"/>
      <c r="B1328" s="154" t="s">
        <v>3241</v>
      </c>
      <c r="C1328" s="155"/>
      <c r="D1328" s="155"/>
      <c r="E1328" s="155"/>
      <c r="F1328" s="108">
        <f>F1327</f>
        <v>-87.72</v>
      </c>
      <c r="G1328" s="108">
        <f>G1327</f>
        <v>-140</v>
      </c>
      <c r="H1328" s="108">
        <f>H1327</f>
        <v>6.14</v>
      </c>
      <c r="I1328" s="108">
        <f>I1327</f>
        <v>-50</v>
      </c>
      <c r="J1328" s="108">
        <f>J1327</f>
        <v>-43.86</v>
      </c>
      <c r="K1328" s="107"/>
      <c r="N1328" t="s">
        <v>3241</v>
      </c>
      <c r="R1328">
        <v>-140</v>
      </c>
      <c r="S1328">
        <v>0</v>
      </c>
      <c r="T1328">
        <v>6.14</v>
      </c>
      <c r="U1328">
        <v>-50</v>
      </c>
      <c r="V1328">
        <v>-43.86</v>
      </c>
    </row>
    <row r="1329" spans="1:22" ht="15" thickTop="1" x14ac:dyDescent="0.2">
      <c r="A1329" s="99"/>
      <c r="B1329" s="103"/>
      <c r="C1329" s="104"/>
      <c r="D1329" s="104"/>
      <c r="E1329" s="104"/>
      <c r="F1329" s="105"/>
      <c r="G1329" s="105"/>
      <c r="H1329" s="105"/>
      <c r="I1329" s="105"/>
      <c r="J1329" s="104"/>
      <c r="K1329" s="107"/>
    </row>
    <row r="1330" spans="1:22" x14ac:dyDescent="0.2">
      <c r="A1330" s="99"/>
      <c r="B1330" s="152" t="s">
        <v>3237</v>
      </c>
      <c r="C1330" s="153"/>
      <c r="D1330" s="153"/>
      <c r="E1330" s="153"/>
      <c r="F1330" s="101">
        <f>F1328</f>
        <v>-87.72</v>
      </c>
      <c r="G1330" s="101">
        <f>G1328</f>
        <v>-140</v>
      </c>
      <c r="H1330" s="101">
        <f>H1328</f>
        <v>6.14</v>
      </c>
      <c r="I1330" s="101">
        <f>I1328</f>
        <v>-50</v>
      </c>
      <c r="J1330" s="101">
        <f>J1328</f>
        <v>-43.86</v>
      </c>
      <c r="K1330" s="107"/>
      <c r="N1330" t="s">
        <v>3237</v>
      </c>
      <c r="R1330">
        <v>-140</v>
      </c>
      <c r="S1330">
        <v>0</v>
      </c>
      <c r="T1330">
        <v>6.14</v>
      </c>
      <c r="U1330">
        <v>-50</v>
      </c>
      <c r="V1330">
        <v>-43.86</v>
      </c>
    </row>
    <row r="1331" spans="1:22" x14ac:dyDescent="0.2">
      <c r="A1331" s="99"/>
      <c r="B1331" s="103"/>
      <c r="C1331" s="104"/>
      <c r="D1331" s="104"/>
      <c r="E1331" s="104"/>
      <c r="F1331" s="105"/>
      <c r="G1331" s="105"/>
      <c r="H1331" s="105"/>
      <c r="I1331" s="105"/>
      <c r="J1331" s="106"/>
      <c r="K1331" s="107"/>
    </row>
    <row r="1332" spans="1:22" x14ac:dyDescent="0.2">
      <c r="A1332" s="99"/>
      <c r="B1332" s="152" t="s">
        <v>3147</v>
      </c>
      <c r="C1332" s="153"/>
      <c r="D1332" s="153"/>
      <c r="E1332" s="153"/>
      <c r="F1332" s="105"/>
      <c r="G1332" s="105"/>
      <c r="H1332" s="105"/>
      <c r="I1332" s="105"/>
      <c r="J1332" s="106">
        <f>'[14]Fin Perform'!I10</f>
        <v>0</v>
      </c>
      <c r="K1332" s="107"/>
      <c r="N1332" t="s">
        <v>3147</v>
      </c>
      <c r="V1332">
        <v>43.86</v>
      </c>
    </row>
    <row r="1333" spans="1:22" x14ac:dyDescent="0.2">
      <c r="A1333" s="99"/>
      <c r="B1333" s="103"/>
      <c r="C1333" s="104"/>
      <c r="D1333" s="104"/>
      <c r="E1333" s="104"/>
      <c r="F1333" s="105"/>
      <c r="G1333" s="105"/>
      <c r="H1333" s="105"/>
      <c r="I1333" s="105"/>
      <c r="J1333" s="106"/>
      <c r="K1333" s="107"/>
    </row>
    <row r="1334" spans="1:22" ht="15" thickBot="1" x14ac:dyDescent="0.25">
      <c r="A1334" s="99"/>
      <c r="B1334" s="152" t="s">
        <v>3148</v>
      </c>
      <c r="C1334" s="153"/>
      <c r="D1334" s="153"/>
      <c r="E1334" s="153"/>
      <c r="F1334" s="105"/>
      <c r="G1334" s="105"/>
      <c r="H1334" s="105"/>
      <c r="I1334" s="105"/>
      <c r="J1334" s="108">
        <f>J1330+J1332</f>
        <v>-43.86</v>
      </c>
      <c r="K1334" s="107"/>
      <c r="N1334" t="s">
        <v>3148</v>
      </c>
      <c r="V1334">
        <v>0</v>
      </c>
    </row>
    <row r="1335" spans="1:22" ht="15.75" thickTop="1" thickBot="1" x14ac:dyDescent="0.25">
      <c r="A1335" s="99"/>
      <c r="B1335" s="114"/>
      <c r="C1335" s="115"/>
      <c r="D1335" s="115"/>
      <c r="E1335" s="115"/>
      <c r="F1335" s="116"/>
      <c r="G1335" s="116"/>
      <c r="H1335" s="116"/>
      <c r="I1335" s="116"/>
      <c r="J1335" s="115"/>
      <c r="K1335" s="118"/>
    </row>
    <row r="1336" spans="1:22" ht="15" thickBot="1" x14ac:dyDescent="0.25">
      <c r="A1336" s="99"/>
      <c r="B1336" s="119"/>
      <c r="C1336" s="74"/>
      <c r="D1336" s="74"/>
      <c r="E1336" s="74"/>
      <c r="F1336" s="124"/>
      <c r="G1336" s="124"/>
      <c r="H1336" s="124"/>
      <c r="I1336" s="124"/>
      <c r="J1336" s="119"/>
      <c r="K1336" s="119"/>
    </row>
    <row r="1337" spans="1:22" x14ac:dyDescent="0.2">
      <c r="A1337" s="99"/>
      <c r="B1337" s="156" t="s">
        <v>3242</v>
      </c>
      <c r="C1337" s="157"/>
      <c r="D1337" s="157"/>
      <c r="E1337" s="157"/>
      <c r="F1337" s="157"/>
      <c r="G1337" s="157"/>
      <c r="H1337" s="157"/>
      <c r="I1337" s="157"/>
      <c r="J1337" s="157"/>
      <c r="K1337" s="158"/>
      <c r="N1337" t="s">
        <v>3242</v>
      </c>
    </row>
    <row r="1338" spans="1:22" x14ac:dyDescent="0.2">
      <c r="A1338" s="99"/>
      <c r="B1338" s="159" t="s">
        <v>3119</v>
      </c>
      <c r="C1338" s="160"/>
      <c r="D1338" s="160"/>
      <c r="E1338" s="100" t="s">
        <v>3120</v>
      </c>
      <c r="F1338" s="101" t="s">
        <v>3121</v>
      </c>
      <c r="G1338" s="101" t="s">
        <v>3122</v>
      </c>
      <c r="H1338" s="101" t="s">
        <v>3123</v>
      </c>
      <c r="I1338" s="101" t="s">
        <v>3124</v>
      </c>
      <c r="J1338" s="101" t="s">
        <v>3125</v>
      </c>
      <c r="K1338" s="107"/>
      <c r="N1338" t="s">
        <v>3119</v>
      </c>
      <c r="Q1338" t="s">
        <v>3120</v>
      </c>
      <c r="R1338" t="s">
        <v>3121</v>
      </c>
      <c r="S1338" t="s">
        <v>3122</v>
      </c>
      <c r="T1338" t="s">
        <v>3123</v>
      </c>
      <c r="U1338" t="s">
        <v>3124</v>
      </c>
      <c r="V1338" t="s">
        <v>3125</v>
      </c>
    </row>
    <row r="1339" spans="1:22" x14ac:dyDescent="0.2">
      <c r="A1339" s="99" t="s">
        <v>1032</v>
      </c>
      <c r="B1339" s="103" t="s">
        <v>430</v>
      </c>
      <c r="C1339" s="104" t="s">
        <v>164</v>
      </c>
      <c r="D1339" s="104" t="s">
        <v>486</v>
      </c>
      <c r="E1339" s="104" t="s">
        <v>1620</v>
      </c>
      <c r="F1339" s="105">
        <f>VLOOKUP(A1339,'Original vs Adjsuted Budget'!$B$2:$H$1100,7,FALSE)</f>
        <v>-26125.360000000001</v>
      </c>
      <c r="G1339" s="105">
        <f>R1339</f>
        <v>-2008000</v>
      </c>
      <c r="H1339" s="105">
        <f>VLOOKUP($A1339,'[14]2014 TB'!$A$1:$H$1482,5,FALSE)</f>
        <v>369.25</v>
      </c>
      <c r="I1339" s="105">
        <f>VLOOKUP($A1339,'[14]2014 TB'!$A$1:$H$1482,6,FALSE)</f>
        <v>-13431.93</v>
      </c>
      <c r="J1339" s="106">
        <f t="shared" ref="J1339:J1341" si="114">H1339+I1339</f>
        <v>-13062.68</v>
      </c>
      <c r="K1339" s="107"/>
      <c r="M1339" t="s">
        <v>1032</v>
      </c>
      <c r="N1339" t="s">
        <v>430</v>
      </c>
      <c r="O1339" t="s">
        <v>164</v>
      </c>
      <c r="P1339" t="s">
        <v>486</v>
      </c>
      <c r="Q1339" t="s">
        <v>1620</v>
      </c>
      <c r="R1339">
        <v>-2008000</v>
      </c>
      <c r="S1339">
        <v>0</v>
      </c>
      <c r="T1339">
        <v>369.25</v>
      </c>
      <c r="U1339">
        <v>-13431.93</v>
      </c>
      <c r="V1339">
        <v>-13062.68</v>
      </c>
    </row>
    <row r="1340" spans="1:22" x14ac:dyDescent="0.2">
      <c r="A1340" s="99" t="s">
        <v>966</v>
      </c>
      <c r="B1340" s="103" t="s">
        <v>218</v>
      </c>
      <c r="C1340" s="104" t="s">
        <v>172</v>
      </c>
      <c r="D1340" s="104" t="s">
        <v>476</v>
      </c>
      <c r="E1340" s="104" t="s">
        <v>2947</v>
      </c>
      <c r="F1340" s="105">
        <f>VLOOKUP(A1340,'Original vs Adjsuted Budget'!$B$2:$H$1100,7,FALSE)</f>
        <v>-66110</v>
      </c>
      <c r="G1340" s="105">
        <f t="shared" ref="G1340:G1357" si="115">R1340</f>
        <v>-66110</v>
      </c>
      <c r="H1340" s="105">
        <f>VLOOKUP($A1340,'[14]2014 TB'!$A$1:$H$1482,5,FALSE)</f>
        <v>0</v>
      </c>
      <c r="I1340" s="105">
        <f>VLOOKUP($A1340,'[14]2014 TB'!$A$1:$H$1482,6,FALSE)</f>
        <v>0</v>
      </c>
      <c r="J1340" s="106">
        <f t="shared" si="114"/>
        <v>0</v>
      </c>
      <c r="K1340" s="107"/>
      <c r="M1340" t="s">
        <v>966</v>
      </c>
      <c r="N1340" t="s">
        <v>218</v>
      </c>
      <c r="O1340" t="s">
        <v>172</v>
      </c>
      <c r="P1340" t="s">
        <v>476</v>
      </c>
      <c r="Q1340" t="s">
        <v>2947</v>
      </c>
      <c r="R1340">
        <v>-66110</v>
      </c>
      <c r="S1340">
        <v>0</v>
      </c>
      <c r="T1340">
        <v>0</v>
      </c>
      <c r="U1340">
        <v>0</v>
      </c>
      <c r="V1340">
        <v>0</v>
      </c>
    </row>
    <row r="1341" spans="1:22" x14ac:dyDescent="0.2">
      <c r="A1341" s="99" t="s">
        <v>1034</v>
      </c>
      <c r="B1341" s="103" t="s">
        <v>430</v>
      </c>
      <c r="C1341" s="104" t="s">
        <v>172</v>
      </c>
      <c r="D1341" s="104" t="s">
        <v>486</v>
      </c>
      <c r="E1341" s="104" t="s">
        <v>1622</v>
      </c>
      <c r="F1341" s="105">
        <f>VLOOKUP(A1341,'Original vs Adjsuted Budget'!$B$2:$H$1100,7,FALSE)</f>
        <v>-67380</v>
      </c>
      <c r="G1341" s="105">
        <f t="shared" si="115"/>
        <v>-67380</v>
      </c>
      <c r="H1341" s="105">
        <f>VLOOKUP($A1341,'[14]2014 TB'!$A$1:$H$1482,5,FALSE)</f>
        <v>0</v>
      </c>
      <c r="I1341" s="105">
        <f>VLOOKUP($A1341,'[14]2014 TB'!$A$1:$H$1482,6,FALSE)</f>
        <v>0</v>
      </c>
      <c r="J1341" s="106">
        <f t="shared" si="114"/>
        <v>0</v>
      </c>
      <c r="K1341" s="107"/>
      <c r="M1341" t="s">
        <v>1034</v>
      </c>
      <c r="N1341" t="s">
        <v>430</v>
      </c>
      <c r="O1341" t="s">
        <v>172</v>
      </c>
      <c r="P1341" t="s">
        <v>486</v>
      </c>
      <c r="Q1341" t="s">
        <v>1622</v>
      </c>
      <c r="R1341">
        <v>-67380</v>
      </c>
      <c r="S1341">
        <v>0</v>
      </c>
      <c r="T1341">
        <v>0</v>
      </c>
      <c r="U1341">
        <v>0</v>
      </c>
      <c r="V1341">
        <v>0</v>
      </c>
    </row>
    <row r="1342" spans="1:22" ht="15" thickBot="1" x14ac:dyDescent="0.25">
      <c r="A1342" s="99"/>
      <c r="B1342" s="154" t="s">
        <v>3243</v>
      </c>
      <c r="C1342" s="155"/>
      <c r="D1342" s="155"/>
      <c r="E1342" s="155"/>
      <c r="F1342" s="108">
        <f>SUM(F1339:F1341)</f>
        <v>-159615.35999999999</v>
      </c>
      <c r="G1342" s="105">
        <f t="shared" si="115"/>
        <v>-2141490</v>
      </c>
      <c r="H1342" s="108">
        <f>SUM(H1339:H1341)</f>
        <v>369.25</v>
      </c>
      <c r="I1342" s="108">
        <f>SUM(I1339:I1341)</f>
        <v>-13431.93</v>
      </c>
      <c r="J1342" s="108">
        <f>SUM(J1339:J1341)</f>
        <v>-13062.68</v>
      </c>
      <c r="K1342" s="107"/>
      <c r="N1342" t="s">
        <v>3243</v>
      </c>
      <c r="R1342">
        <v>-2141490</v>
      </c>
      <c r="S1342">
        <v>0</v>
      </c>
      <c r="T1342">
        <v>369.25</v>
      </c>
      <c r="U1342">
        <v>-13431.93</v>
      </c>
      <c r="V1342">
        <v>-13062.68</v>
      </c>
    </row>
    <row r="1343" spans="1:22" ht="15" thickTop="1" x14ac:dyDescent="0.2">
      <c r="A1343" s="99"/>
      <c r="B1343" s="103"/>
      <c r="C1343" s="104"/>
      <c r="D1343" s="104"/>
      <c r="E1343" s="104"/>
      <c r="F1343" s="105"/>
      <c r="G1343" s="105">
        <f t="shared" si="115"/>
        <v>0</v>
      </c>
      <c r="H1343" s="105"/>
      <c r="I1343" s="105"/>
      <c r="J1343" s="106"/>
      <c r="K1343" s="107"/>
    </row>
    <row r="1344" spans="1:22" x14ac:dyDescent="0.2">
      <c r="A1344" s="99" t="s">
        <v>1033</v>
      </c>
      <c r="B1344" s="103" t="s">
        <v>430</v>
      </c>
      <c r="C1344" s="104" t="s">
        <v>165</v>
      </c>
      <c r="D1344" s="104" t="s">
        <v>486</v>
      </c>
      <c r="E1344" s="104" t="s">
        <v>1621</v>
      </c>
      <c r="F1344" s="105">
        <f>VLOOKUP(A1344,'Original vs Adjsuted Budget'!$B$2:$H$1100,7,FALSE)</f>
        <v>0</v>
      </c>
      <c r="G1344" s="105">
        <f t="shared" si="115"/>
        <v>-550</v>
      </c>
      <c r="H1344" s="105">
        <f>VLOOKUP($A1344,'[14]2014 TB'!$A$1:$H$1482,5,FALSE)</f>
        <v>0</v>
      </c>
      <c r="I1344" s="105">
        <f>VLOOKUP($A1344,'[14]2014 TB'!$A$1:$H$1482,6,FALSE)</f>
        <v>0</v>
      </c>
      <c r="J1344" s="106">
        <f t="shared" ref="J1344:J1345" si="116">H1344+I1344</f>
        <v>0</v>
      </c>
      <c r="K1344" s="107"/>
      <c r="M1344" t="s">
        <v>1033</v>
      </c>
      <c r="N1344" t="s">
        <v>430</v>
      </c>
      <c r="O1344" t="s">
        <v>165</v>
      </c>
      <c r="P1344" t="s">
        <v>486</v>
      </c>
      <c r="Q1344" t="s">
        <v>1621</v>
      </c>
      <c r="R1344">
        <v>-550</v>
      </c>
      <c r="S1344">
        <v>0</v>
      </c>
      <c r="T1344">
        <v>0</v>
      </c>
      <c r="U1344">
        <v>0</v>
      </c>
      <c r="V1344">
        <v>0</v>
      </c>
    </row>
    <row r="1345" spans="1:22" x14ac:dyDescent="0.2">
      <c r="A1345" s="99" t="s">
        <v>1163</v>
      </c>
      <c r="B1345" s="103" t="s">
        <v>438</v>
      </c>
      <c r="C1345" s="104" t="s">
        <v>165</v>
      </c>
      <c r="D1345" s="104" t="s">
        <v>2895</v>
      </c>
      <c r="E1345" s="104" t="s">
        <v>376</v>
      </c>
      <c r="F1345" s="105">
        <f>VLOOKUP(A1345,'Original vs Adjsuted Budget'!$B$2:$H$1100,7,FALSE)</f>
        <v>-25036.66</v>
      </c>
      <c r="G1345" s="105">
        <f t="shared" si="115"/>
        <v>-14300</v>
      </c>
      <c r="H1345" s="105">
        <f>VLOOKUP($A1345,'[14]2014 TB'!$A$1:$H$1482,5,FALSE)</f>
        <v>2017.27</v>
      </c>
      <c r="I1345" s="105">
        <f>VLOOKUP($A1345,'[14]2014 TB'!$A$1:$H$1482,6,FALSE)</f>
        <v>-14535.6</v>
      </c>
      <c r="J1345" s="106">
        <f t="shared" si="116"/>
        <v>-12518.33</v>
      </c>
      <c r="K1345" s="107"/>
      <c r="M1345" t="s">
        <v>1163</v>
      </c>
      <c r="N1345" t="s">
        <v>438</v>
      </c>
      <c r="O1345" t="s">
        <v>165</v>
      </c>
      <c r="P1345" t="s">
        <v>2895</v>
      </c>
      <c r="Q1345" t="s">
        <v>376</v>
      </c>
      <c r="R1345">
        <v>-14300</v>
      </c>
      <c r="S1345">
        <v>0</v>
      </c>
      <c r="T1345">
        <v>2017.27</v>
      </c>
      <c r="U1345">
        <v>-14535.6</v>
      </c>
      <c r="V1345">
        <v>-12518.33</v>
      </c>
    </row>
    <row r="1346" spans="1:22" ht="15" thickBot="1" x14ac:dyDescent="0.25">
      <c r="A1346" s="99"/>
      <c r="B1346" s="154" t="s">
        <v>3244</v>
      </c>
      <c r="C1346" s="155"/>
      <c r="D1346" s="155"/>
      <c r="E1346" s="155"/>
      <c r="F1346" s="108">
        <f>SUM(F1344:F1345)</f>
        <v>-25036.66</v>
      </c>
      <c r="G1346" s="105">
        <f t="shared" si="115"/>
        <v>-14850</v>
      </c>
      <c r="H1346" s="108">
        <f>SUM(H1344:H1345)</f>
        <v>2017.27</v>
      </c>
      <c r="I1346" s="108">
        <f>SUM(I1344:I1345)</f>
        <v>-14535.6</v>
      </c>
      <c r="J1346" s="108">
        <f>SUM(J1344:J1345)</f>
        <v>-12518.33</v>
      </c>
      <c r="K1346" s="107"/>
      <c r="N1346" t="s">
        <v>3244</v>
      </c>
      <c r="R1346">
        <v>-14850</v>
      </c>
      <c r="S1346">
        <v>0</v>
      </c>
      <c r="T1346">
        <v>2017.27</v>
      </c>
      <c r="U1346">
        <v>-14535.6</v>
      </c>
      <c r="V1346">
        <v>-12518.33</v>
      </c>
    </row>
    <row r="1347" spans="1:22" ht="15" thickTop="1" x14ac:dyDescent="0.2">
      <c r="A1347" s="99"/>
      <c r="B1347" s="103"/>
      <c r="C1347" s="104"/>
      <c r="D1347" s="104"/>
      <c r="E1347" s="104"/>
      <c r="F1347" s="105"/>
      <c r="G1347" s="105">
        <f t="shared" si="115"/>
        <v>0</v>
      </c>
      <c r="H1347" s="105"/>
      <c r="I1347" s="105"/>
      <c r="J1347" s="106"/>
      <c r="K1347" s="107"/>
    </row>
    <row r="1348" spans="1:22" x14ac:dyDescent="0.2">
      <c r="A1348" s="99" t="s">
        <v>1223</v>
      </c>
      <c r="B1348" s="103" t="s">
        <v>444</v>
      </c>
      <c r="C1348" s="104" t="s">
        <v>170</v>
      </c>
      <c r="D1348" s="104" t="s">
        <v>2895</v>
      </c>
      <c r="E1348" s="104" t="s">
        <v>381</v>
      </c>
      <c r="F1348" s="105">
        <f>VLOOKUP(A1348,'Original vs Adjsuted Budget'!$B$2:$H$1100,7,FALSE)</f>
        <v>-386682.60000000003</v>
      </c>
      <c r="G1348" s="105">
        <f t="shared" si="115"/>
        <v>-311370</v>
      </c>
      <c r="H1348" s="105">
        <f>VLOOKUP($A1348,'[14]2014 TB'!$A$1:$H$1482,5,FALSE)</f>
        <v>5839.4</v>
      </c>
      <c r="I1348" s="105">
        <f>VLOOKUP($A1348,'[14]2014 TB'!$A$1:$H$1482,6,FALSE)</f>
        <v>-199180.7</v>
      </c>
      <c r="J1348" s="106">
        <f t="shared" ref="J1348" si="117">H1348+I1348</f>
        <v>-193341.30000000002</v>
      </c>
      <c r="K1348" s="107"/>
      <c r="M1348" t="s">
        <v>1223</v>
      </c>
      <c r="N1348" t="s">
        <v>444</v>
      </c>
      <c r="O1348" t="s">
        <v>170</v>
      </c>
      <c r="P1348" t="s">
        <v>2895</v>
      </c>
      <c r="Q1348" t="s">
        <v>381</v>
      </c>
      <c r="R1348">
        <v>-311370</v>
      </c>
      <c r="S1348">
        <v>0</v>
      </c>
      <c r="T1348">
        <v>5839.4</v>
      </c>
      <c r="U1348">
        <v>-199180.7</v>
      </c>
      <c r="V1348">
        <v>-193341.30000000002</v>
      </c>
    </row>
    <row r="1349" spans="1:22" ht="15" thickBot="1" x14ac:dyDescent="0.25">
      <c r="A1349" s="99"/>
      <c r="B1349" s="154" t="s">
        <v>3245</v>
      </c>
      <c r="C1349" s="155"/>
      <c r="D1349" s="155"/>
      <c r="E1349" s="155"/>
      <c r="F1349" s="108">
        <f>F1348</f>
        <v>-386682.60000000003</v>
      </c>
      <c r="G1349" s="105">
        <f t="shared" si="115"/>
        <v>-311370</v>
      </c>
      <c r="H1349" s="108">
        <f>H1348</f>
        <v>5839.4</v>
      </c>
      <c r="I1349" s="108">
        <f>I1348</f>
        <v>-199180.7</v>
      </c>
      <c r="J1349" s="108">
        <f>J1348</f>
        <v>-193341.30000000002</v>
      </c>
      <c r="K1349" s="107"/>
      <c r="N1349" t="s">
        <v>3245</v>
      </c>
      <c r="R1349">
        <v>-311370</v>
      </c>
      <c r="S1349">
        <v>0</v>
      </c>
      <c r="T1349">
        <v>5839.4</v>
      </c>
      <c r="U1349">
        <v>-199180.7</v>
      </c>
      <c r="V1349">
        <v>-193341.30000000002</v>
      </c>
    </row>
    <row r="1350" spans="1:22" ht="15" thickTop="1" x14ac:dyDescent="0.2">
      <c r="A1350" s="99"/>
      <c r="B1350" s="103"/>
      <c r="C1350" s="104"/>
      <c r="D1350" s="104"/>
      <c r="E1350" s="104"/>
      <c r="F1350" s="105"/>
      <c r="G1350" s="105">
        <f t="shared" si="115"/>
        <v>0</v>
      </c>
      <c r="H1350" s="105"/>
      <c r="I1350" s="105"/>
      <c r="J1350" s="106"/>
      <c r="K1350" s="107"/>
    </row>
    <row r="1351" spans="1:22" x14ac:dyDescent="0.2">
      <c r="A1351" s="99" t="s">
        <v>2331</v>
      </c>
      <c r="B1351" s="103" t="s">
        <v>452</v>
      </c>
      <c r="C1351" s="104" t="s">
        <v>166</v>
      </c>
      <c r="D1351" s="104" t="s">
        <v>492</v>
      </c>
      <c r="E1351" s="104" t="s">
        <v>2332</v>
      </c>
      <c r="F1351" s="105">
        <f>VLOOKUP(A1351,'Original vs Adjsuted Budget'!$B$2:$H$1100,7,FALSE)</f>
        <v>0</v>
      </c>
      <c r="G1351" s="105">
        <f t="shared" si="115"/>
        <v>0</v>
      </c>
      <c r="H1351" s="105">
        <f>VLOOKUP($A1351,'[14]2014 TB'!$A$1:$H$1482,5,FALSE)</f>
        <v>0</v>
      </c>
      <c r="I1351" s="105">
        <f>VLOOKUP($A1351,'[14]2014 TB'!$A$1:$H$1482,6,FALSE)</f>
        <v>0</v>
      </c>
      <c r="J1351" s="106">
        <f t="shared" ref="J1351:J1356" si="118">H1351+I1351</f>
        <v>0</v>
      </c>
      <c r="K1351" s="107"/>
      <c r="M1351" t="s">
        <v>2331</v>
      </c>
      <c r="N1351" t="s">
        <v>452</v>
      </c>
      <c r="O1351" t="s">
        <v>166</v>
      </c>
      <c r="P1351" t="s">
        <v>492</v>
      </c>
      <c r="Q1351" t="s">
        <v>2332</v>
      </c>
      <c r="R1351">
        <v>0</v>
      </c>
      <c r="S1351">
        <v>0</v>
      </c>
      <c r="T1351">
        <v>0</v>
      </c>
      <c r="U1351">
        <v>0</v>
      </c>
      <c r="V1351">
        <v>0</v>
      </c>
    </row>
    <row r="1352" spans="1:22" x14ac:dyDescent="0.2">
      <c r="A1352" s="99" t="s">
        <v>1299</v>
      </c>
      <c r="B1352" s="103" t="s">
        <v>452</v>
      </c>
      <c r="C1352" s="104" t="s">
        <v>167</v>
      </c>
      <c r="D1352" s="104" t="s">
        <v>490</v>
      </c>
      <c r="E1352" s="104" t="s">
        <v>3027</v>
      </c>
      <c r="F1352" s="105">
        <f>VLOOKUP(A1352,'Original vs Adjsuted Budget'!$B$2:$H$1100,7,FALSE)</f>
        <v>-149.12</v>
      </c>
      <c r="G1352" s="105">
        <f t="shared" si="115"/>
        <v>-330</v>
      </c>
      <c r="H1352" s="105">
        <f>VLOOKUP($A1352,'[14]2014 TB'!$A$1:$H$1482,5,FALSE)</f>
        <v>10.44</v>
      </c>
      <c r="I1352" s="105">
        <f>VLOOKUP($A1352,'[14]2014 TB'!$A$1:$H$1482,6,FALSE)</f>
        <v>-85</v>
      </c>
      <c r="J1352" s="106">
        <f t="shared" si="118"/>
        <v>-74.56</v>
      </c>
      <c r="K1352" s="107"/>
      <c r="M1352" t="s">
        <v>1299</v>
      </c>
      <c r="N1352" t="s">
        <v>452</v>
      </c>
      <c r="O1352" t="s">
        <v>167</v>
      </c>
      <c r="P1352" t="s">
        <v>490</v>
      </c>
      <c r="Q1352" t="s">
        <v>3027</v>
      </c>
      <c r="R1352">
        <v>-330</v>
      </c>
      <c r="S1352">
        <v>0</v>
      </c>
      <c r="T1352">
        <v>10.44</v>
      </c>
      <c r="U1352">
        <v>-85</v>
      </c>
      <c r="V1352">
        <v>-74.56</v>
      </c>
    </row>
    <row r="1353" spans="1:22" x14ac:dyDescent="0.2">
      <c r="A1353" s="99" t="s">
        <v>1300</v>
      </c>
      <c r="B1353" s="103" t="s">
        <v>452</v>
      </c>
      <c r="C1353" s="104" t="s">
        <v>167</v>
      </c>
      <c r="D1353" s="104" t="s">
        <v>492</v>
      </c>
      <c r="E1353" s="104" t="s">
        <v>1717</v>
      </c>
      <c r="F1353" s="105">
        <f>VLOOKUP(A1353,'Original vs Adjsuted Budget'!$B$2:$H$1100,7,FALSE)</f>
        <v>0</v>
      </c>
      <c r="G1353" s="105">
        <f t="shared" si="115"/>
        <v>-550</v>
      </c>
      <c r="H1353" s="105">
        <f>VLOOKUP($A1353,'[14]2014 TB'!$A$1:$H$1482,5,FALSE)</f>
        <v>0</v>
      </c>
      <c r="I1353" s="105">
        <f>VLOOKUP($A1353,'[14]2014 TB'!$A$1:$H$1482,6,FALSE)</f>
        <v>0</v>
      </c>
      <c r="J1353" s="106">
        <f t="shared" si="118"/>
        <v>0</v>
      </c>
      <c r="K1353" s="107"/>
      <c r="M1353" t="s">
        <v>1300</v>
      </c>
      <c r="N1353" t="s">
        <v>452</v>
      </c>
      <c r="O1353" t="s">
        <v>167</v>
      </c>
      <c r="P1353" t="s">
        <v>492</v>
      </c>
      <c r="Q1353" t="s">
        <v>1717</v>
      </c>
      <c r="R1353">
        <v>-550</v>
      </c>
      <c r="S1353">
        <v>0</v>
      </c>
      <c r="T1353">
        <v>0</v>
      </c>
      <c r="U1353">
        <v>0</v>
      </c>
      <c r="V1353">
        <v>0</v>
      </c>
    </row>
    <row r="1354" spans="1:22" x14ac:dyDescent="0.2">
      <c r="A1354" s="99" t="s">
        <v>1442</v>
      </c>
      <c r="B1354" s="103" t="s">
        <v>459</v>
      </c>
      <c r="C1354" s="104" t="s">
        <v>168</v>
      </c>
      <c r="D1354" s="104" t="s">
        <v>2895</v>
      </c>
      <c r="E1354" s="104" t="s">
        <v>379</v>
      </c>
      <c r="F1354" s="105">
        <f>VLOOKUP(A1354,'Original vs Adjsuted Budget'!$B$2:$H$1100,7,FALSE)</f>
        <v>0</v>
      </c>
      <c r="G1354" s="105">
        <f t="shared" si="115"/>
        <v>-550</v>
      </c>
      <c r="H1354" s="105">
        <f>VLOOKUP($A1354,'[14]2014 TB'!$A$1:$H$1482,5,FALSE)</f>
        <v>0</v>
      </c>
      <c r="I1354" s="105">
        <f>VLOOKUP($A1354,'[14]2014 TB'!$A$1:$H$1482,6,FALSE)</f>
        <v>0</v>
      </c>
      <c r="J1354" s="106">
        <f t="shared" si="118"/>
        <v>0</v>
      </c>
      <c r="K1354" s="107"/>
      <c r="M1354" t="s">
        <v>1442</v>
      </c>
      <c r="N1354" t="s">
        <v>459</v>
      </c>
      <c r="O1354" t="s">
        <v>168</v>
      </c>
      <c r="P1354" t="s">
        <v>2895</v>
      </c>
      <c r="Q1354" t="s">
        <v>379</v>
      </c>
      <c r="R1354">
        <v>-550</v>
      </c>
      <c r="S1354">
        <v>0</v>
      </c>
      <c r="T1354">
        <v>0</v>
      </c>
      <c r="U1354">
        <v>0</v>
      </c>
      <c r="V1354">
        <v>0</v>
      </c>
    </row>
    <row r="1355" spans="1:22" x14ac:dyDescent="0.2">
      <c r="A1355" s="99" t="s">
        <v>2014</v>
      </c>
      <c r="B1355" s="103" t="s">
        <v>430</v>
      </c>
      <c r="C1355" s="104" t="s">
        <v>169</v>
      </c>
      <c r="D1355" s="104" t="s">
        <v>488</v>
      </c>
      <c r="E1355" s="104" t="s">
        <v>380</v>
      </c>
      <c r="F1355" s="105">
        <f>VLOOKUP(A1355,'Original vs Adjsuted Budget'!$B$2:$H$1100,7,FALSE)</f>
        <v>0</v>
      </c>
      <c r="G1355" s="105">
        <f t="shared" si="115"/>
        <v>0</v>
      </c>
      <c r="H1355" s="105">
        <f>VLOOKUP($A1355,'[14]2014 TB'!$A$1:$H$1482,5,FALSE)</f>
        <v>0</v>
      </c>
      <c r="I1355" s="105">
        <f>VLOOKUP($A1355,'[14]2014 TB'!$A$1:$H$1482,6,FALSE)</f>
        <v>0</v>
      </c>
      <c r="J1355" s="106">
        <f t="shared" si="118"/>
        <v>0</v>
      </c>
      <c r="K1355" s="107"/>
      <c r="M1355" t="s">
        <v>2014</v>
      </c>
      <c r="N1355" t="s">
        <v>430</v>
      </c>
      <c r="O1355" t="s">
        <v>169</v>
      </c>
      <c r="P1355" t="s">
        <v>488</v>
      </c>
      <c r="Q1355" t="s">
        <v>380</v>
      </c>
      <c r="R1355">
        <v>0</v>
      </c>
      <c r="S1355">
        <v>0</v>
      </c>
      <c r="T1355">
        <v>0</v>
      </c>
      <c r="U1355">
        <v>0</v>
      </c>
      <c r="V1355">
        <v>0</v>
      </c>
    </row>
    <row r="1356" spans="1:22" x14ac:dyDescent="0.2">
      <c r="A1356" s="99" t="s">
        <v>1164</v>
      </c>
      <c r="B1356" s="103" t="s">
        <v>438</v>
      </c>
      <c r="C1356" s="104" t="s">
        <v>171</v>
      </c>
      <c r="D1356" s="104" t="s">
        <v>2895</v>
      </c>
      <c r="E1356" s="104" t="s">
        <v>382</v>
      </c>
      <c r="F1356" s="105">
        <f>VLOOKUP(A1356,'Original vs Adjsuted Budget'!$B$2:$H$1100,7,FALSE)</f>
        <v>0</v>
      </c>
      <c r="G1356" s="105">
        <f t="shared" si="115"/>
        <v>-280</v>
      </c>
      <c r="H1356" s="105">
        <f>VLOOKUP($A1356,'[14]2014 TB'!$A$1:$H$1482,5,FALSE)</f>
        <v>0</v>
      </c>
      <c r="I1356" s="105">
        <f>VLOOKUP($A1356,'[14]2014 TB'!$A$1:$H$1482,6,FALSE)</f>
        <v>0</v>
      </c>
      <c r="J1356" s="106">
        <f t="shared" si="118"/>
        <v>0</v>
      </c>
      <c r="K1356" s="107"/>
      <c r="M1356" t="s">
        <v>1164</v>
      </c>
      <c r="N1356" t="s">
        <v>438</v>
      </c>
      <c r="O1356" t="s">
        <v>171</v>
      </c>
      <c r="P1356" t="s">
        <v>2895</v>
      </c>
      <c r="Q1356" t="s">
        <v>382</v>
      </c>
      <c r="R1356">
        <v>-280</v>
      </c>
      <c r="S1356">
        <v>0</v>
      </c>
      <c r="T1356">
        <v>0</v>
      </c>
      <c r="U1356">
        <v>0</v>
      </c>
      <c r="V1356">
        <v>0</v>
      </c>
    </row>
    <row r="1357" spans="1:22" ht="15" thickBot="1" x14ac:dyDescent="0.25">
      <c r="A1357" s="99"/>
      <c r="B1357" s="154" t="s">
        <v>3246</v>
      </c>
      <c r="C1357" s="155"/>
      <c r="D1357" s="155"/>
      <c r="E1357" s="155"/>
      <c r="F1357" s="108">
        <f>SUM(F1351:F1356)</f>
        <v>-149.12</v>
      </c>
      <c r="G1357" s="105">
        <f t="shared" si="115"/>
        <v>-1710</v>
      </c>
      <c r="H1357" s="108">
        <f>SUM(H1351:H1356)</f>
        <v>10.44</v>
      </c>
      <c r="I1357" s="108">
        <f>SUM(I1351:I1356)</f>
        <v>-85</v>
      </c>
      <c r="J1357" s="108">
        <f>SUM(J1351:J1356)</f>
        <v>-74.56</v>
      </c>
      <c r="K1357" s="107"/>
      <c r="N1357" t="s">
        <v>3246</v>
      </c>
      <c r="R1357">
        <v>-1710</v>
      </c>
      <c r="S1357">
        <v>0</v>
      </c>
      <c r="T1357">
        <v>10.44</v>
      </c>
      <c r="U1357">
        <v>-85</v>
      </c>
      <c r="V1357">
        <v>-74.56</v>
      </c>
    </row>
    <row r="1358" spans="1:22" ht="15" thickTop="1" x14ac:dyDescent="0.2">
      <c r="A1358" s="99"/>
      <c r="B1358" s="103"/>
      <c r="C1358" s="104"/>
      <c r="D1358" s="104"/>
      <c r="E1358" s="104"/>
      <c r="F1358" s="105"/>
      <c r="G1358" s="105"/>
      <c r="H1358" s="105"/>
      <c r="I1358" s="105"/>
      <c r="J1358" s="104"/>
      <c r="K1358" s="107"/>
    </row>
    <row r="1359" spans="1:22" x14ac:dyDescent="0.2">
      <c r="A1359" s="99"/>
      <c r="B1359" s="161" t="s">
        <v>3237</v>
      </c>
      <c r="C1359" s="162"/>
      <c r="D1359" s="162"/>
      <c r="E1359" s="162"/>
      <c r="F1359" s="112">
        <f>SUM(F1342,F1346,F1349,F1357)</f>
        <v>-571483.74</v>
      </c>
      <c r="G1359" s="112">
        <f>SUM(G1342,G1346,G1349,G1357)</f>
        <v>-2469420</v>
      </c>
      <c r="H1359" s="112">
        <f>SUM(H1342,H1346,H1349,H1357)</f>
        <v>8236.36</v>
      </c>
      <c r="I1359" s="112">
        <f>SUM(I1342,I1346,I1349,I1357)</f>
        <v>-227233.23</v>
      </c>
      <c r="J1359" s="112">
        <f>SUM(J1342,J1346,J1349,J1357)</f>
        <v>-218996.87000000002</v>
      </c>
      <c r="K1359" s="113"/>
      <c r="N1359" t="s">
        <v>3237</v>
      </c>
      <c r="R1359">
        <v>-2469420</v>
      </c>
      <c r="S1359">
        <v>0</v>
      </c>
      <c r="T1359">
        <v>8236.36</v>
      </c>
      <c r="U1359">
        <v>-227233.23</v>
      </c>
      <c r="V1359">
        <v>-218996.87000000002</v>
      </c>
    </row>
    <row r="1360" spans="1:22" x14ac:dyDescent="0.2">
      <c r="A1360" s="99"/>
      <c r="B1360" s="103"/>
      <c r="C1360" s="104"/>
      <c r="D1360" s="104"/>
      <c r="E1360" s="104"/>
      <c r="F1360" s="105"/>
      <c r="G1360" s="105"/>
      <c r="H1360" s="105"/>
      <c r="I1360" s="105"/>
      <c r="J1360" s="106"/>
      <c r="K1360" s="107"/>
    </row>
    <row r="1361" spans="1:22" x14ac:dyDescent="0.2">
      <c r="A1361" s="99"/>
      <c r="B1361" s="152" t="s">
        <v>3147</v>
      </c>
      <c r="C1361" s="153"/>
      <c r="D1361" s="153"/>
      <c r="E1361" s="153"/>
      <c r="F1361" s="105"/>
      <c r="G1361" s="105"/>
      <c r="H1361" s="105"/>
      <c r="I1361" s="105"/>
      <c r="J1361" s="106">
        <f>'[14]Fin Perform'!I16</f>
        <v>0</v>
      </c>
      <c r="K1361" s="107"/>
      <c r="N1361" t="s">
        <v>3147</v>
      </c>
      <c r="V1361">
        <v>218996.87</v>
      </c>
    </row>
    <row r="1362" spans="1:22" x14ac:dyDescent="0.2">
      <c r="A1362" s="99"/>
      <c r="B1362" s="103"/>
      <c r="C1362" s="104"/>
      <c r="D1362" s="104"/>
      <c r="E1362" s="104"/>
      <c r="F1362" s="105"/>
      <c r="G1362" s="105"/>
      <c r="H1362" s="105"/>
      <c r="I1362" s="105"/>
      <c r="J1362" s="106"/>
      <c r="K1362" s="107"/>
    </row>
    <row r="1363" spans="1:22" ht="15" thickBot="1" x14ac:dyDescent="0.25">
      <c r="A1363" s="99"/>
      <c r="B1363" s="152" t="s">
        <v>3148</v>
      </c>
      <c r="C1363" s="153"/>
      <c r="D1363" s="153"/>
      <c r="E1363" s="153"/>
      <c r="F1363" s="105"/>
      <c r="G1363" s="105"/>
      <c r="H1363" s="105"/>
      <c r="I1363" s="105"/>
      <c r="J1363" s="108">
        <f>J1359+J1361</f>
        <v>-218996.87000000002</v>
      </c>
      <c r="K1363" s="107"/>
      <c r="N1363" t="s">
        <v>3148</v>
      </c>
      <c r="V1363">
        <v>0</v>
      </c>
    </row>
    <row r="1364" spans="1:22" ht="15.75" thickTop="1" thickBot="1" x14ac:dyDescent="0.25">
      <c r="A1364" s="99"/>
      <c r="B1364" s="114"/>
      <c r="C1364" s="115"/>
      <c r="D1364" s="115"/>
      <c r="E1364" s="115"/>
      <c r="F1364" s="116"/>
      <c r="G1364" s="116"/>
      <c r="H1364" s="116"/>
      <c r="I1364" s="116"/>
      <c r="J1364" s="117"/>
      <c r="K1364" s="118"/>
    </row>
    <row r="1365" spans="1:22" ht="15" thickBot="1" x14ac:dyDescent="0.25">
      <c r="A1365" s="99"/>
      <c r="B1365" s="119"/>
      <c r="C1365" s="74"/>
      <c r="D1365" s="74"/>
      <c r="E1365" s="74"/>
      <c r="F1365" s="124"/>
      <c r="G1365" s="124"/>
      <c r="H1365" s="124"/>
      <c r="I1365" s="124"/>
      <c r="J1365" s="125"/>
      <c r="K1365" s="119"/>
    </row>
    <row r="1366" spans="1:22" x14ac:dyDescent="0.2">
      <c r="A1366" s="99"/>
      <c r="B1366" s="156" t="s">
        <v>3247</v>
      </c>
      <c r="C1366" s="157"/>
      <c r="D1366" s="157"/>
      <c r="E1366" s="157"/>
      <c r="F1366" s="157"/>
      <c r="G1366" s="157"/>
      <c r="H1366" s="157"/>
      <c r="I1366" s="157"/>
      <c r="J1366" s="157"/>
      <c r="K1366" s="158"/>
      <c r="N1366" t="s">
        <v>3247</v>
      </c>
    </row>
    <row r="1367" spans="1:22" x14ac:dyDescent="0.2">
      <c r="A1367" s="99"/>
      <c r="B1367" s="159" t="s">
        <v>3119</v>
      </c>
      <c r="C1367" s="160"/>
      <c r="D1367" s="160"/>
      <c r="E1367" s="100" t="s">
        <v>3120</v>
      </c>
      <c r="F1367" s="101" t="s">
        <v>3121</v>
      </c>
      <c r="G1367" s="101" t="s">
        <v>3122</v>
      </c>
      <c r="H1367" s="101" t="s">
        <v>3123</v>
      </c>
      <c r="I1367" s="101" t="s">
        <v>3124</v>
      </c>
      <c r="J1367" s="101" t="s">
        <v>3125</v>
      </c>
      <c r="K1367" s="107"/>
      <c r="N1367" t="s">
        <v>3119</v>
      </c>
      <c r="Q1367" t="s">
        <v>3120</v>
      </c>
      <c r="R1367" t="s">
        <v>3121</v>
      </c>
      <c r="S1367" t="s">
        <v>3122</v>
      </c>
      <c r="T1367" t="s">
        <v>3123</v>
      </c>
      <c r="U1367" t="s">
        <v>3124</v>
      </c>
      <c r="V1367" t="s">
        <v>3125</v>
      </c>
    </row>
    <row r="1368" spans="1:22" x14ac:dyDescent="0.2">
      <c r="A1368" s="99" t="s">
        <v>1941</v>
      </c>
      <c r="B1368" s="103" t="s">
        <v>218</v>
      </c>
      <c r="C1368" s="104" t="s">
        <v>173</v>
      </c>
      <c r="D1368" s="104" t="s">
        <v>476</v>
      </c>
      <c r="E1368" s="104" t="s">
        <v>1942</v>
      </c>
      <c r="F1368" s="105">
        <f>VLOOKUP(A1368,'Original vs Adjsuted Budget'!$B$2:$H$1100,7,FALSE)</f>
        <v>0</v>
      </c>
      <c r="G1368" s="105">
        <f>R1368</f>
        <v>0</v>
      </c>
      <c r="H1368" s="105">
        <f>VLOOKUP($A1368,'[14]2014 TB'!$A$1:$H$1482,5,FALSE)</f>
        <v>0</v>
      </c>
      <c r="I1368" s="105">
        <f>VLOOKUP($A1368,'[14]2014 TB'!$A$1:$H$1482,6,FALSE)</f>
        <v>0</v>
      </c>
      <c r="J1368" s="106">
        <f t="shared" ref="J1368" si="119">H1368+I1368</f>
        <v>0</v>
      </c>
      <c r="K1368" s="107"/>
      <c r="M1368" t="s">
        <v>1941</v>
      </c>
      <c r="N1368" t="s">
        <v>218</v>
      </c>
      <c r="O1368" t="s">
        <v>173</v>
      </c>
      <c r="P1368" t="s">
        <v>476</v>
      </c>
      <c r="Q1368" t="s">
        <v>1942</v>
      </c>
      <c r="R1368">
        <v>0</v>
      </c>
      <c r="S1368">
        <v>0</v>
      </c>
      <c r="T1368">
        <v>0</v>
      </c>
      <c r="U1368">
        <v>0</v>
      </c>
      <c r="V1368">
        <v>0</v>
      </c>
    </row>
    <row r="1369" spans="1:22" ht="15" thickBot="1" x14ac:dyDescent="0.25">
      <c r="A1369" s="99"/>
      <c r="B1369" s="154" t="s">
        <v>3248</v>
      </c>
      <c r="C1369" s="155"/>
      <c r="D1369" s="155"/>
      <c r="E1369" s="155"/>
      <c r="F1369" s="108">
        <f>F1368</f>
        <v>0</v>
      </c>
      <c r="G1369" s="105">
        <f t="shared" ref="G1369:G1375" si="120">R1369</f>
        <v>0</v>
      </c>
      <c r="H1369" s="108">
        <f>H1368</f>
        <v>0</v>
      </c>
      <c r="I1369" s="108">
        <f>I1368</f>
        <v>0</v>
      </c>
      <c r="J1369" s="108">
        <f>J1368</f>
        <v>0</v>
      </c>
      <c r="K1369" s="107"/>
      <c r="N1369" t="s">
        <v>3248</v>
      </c>
      <c r="R1369">
        <v>0</v>
      </c>
      <c r="S1369">
        <v>0</v>
      </c>
      <c r="T1369">
        <v>0</v>
      </c>
      <c r="U1369">
        <v>0</v>
      </c>
      <c r="V1369">
        <v>0</v>
      </c>
    </row>
    <row r="1370" spans="1:22" ht="15" thickTop="1" x14ac:dyDescent="0.2">
      <c r="A1370" s="99"/>
      <c r="B1370" s="103"/>
      <c r="C1370" s="104"/>
      <c r="D1370" s="104"/>
      <c r="E1370" s="104"/>
      <c r="F1370" s="105"/>
      <c r="G1370" s="105">
        <f t="shared" si="120"/>
        <v>0</v>
      </c>
      <c r="H1370" s="105"/>
      <c r="I1370" s="105"/>
      <c r="J1370" s="106"/>
      <c r="K1370" s="107"/>
    </row>
    <row r="1371" spans="1:22" x14ac:dyDescent="0.2">
      <c r="A1371" s="99" t="s">
        <v>967</v>
      </c>
      <c r="B1371" s="103" t="s">
        <v>218</v>
      </c>
      <c r="C1371" s="104" t="s">
        <v>174</v>
      </c>
      <c r="D1371" s="104" t="s">
        <v>476</v>
      </c>
      <c r="E1371" s="104" t="s">
        <v>1609</v>
      </c>
      <c r="F1371" s="105">
        <f>VLOOKUP(A1371,'Original vs Adjsuted Budget'!$B$2:$H$1100,7,FALSE)</f>
        <v>-6176.22</v>
      </c>
      <c r="G1371" s="105">
        <f t="shared" si="120"/>
        <v>-2470</v>
      </c>
      <c r="H1371" s="105">
        <f>VLOOKUP($A1371,'[14]2014 TB'!$A$1:$H$1482,5,FALSE)</f>
        <v>150</v>
      </c>
      <c r="I1371" s="105">
        <f>VLOOKUP($A1371,'[14]2014 TB'!$A$1:$H$1482,6,FALSE)</f>
        <v>-3238.11</v>
      </c>
      <c r="J1371" s="106">
        <f t="shared" ref="J1371" si="121">H1371+I1371</f>
        <v>-3088.11</v>
      </c>
      <c r="K1371" s="107"/>
      <c r="M1371" t="s">
        <v>967</v>
      </c>
      <c r="N1371" t="s">
        <v>218</v>
      </c>
      <c r="O1371" t="s">
        <v>174</v>
      </c>
      <c r="P1371" t="s">
        <v>476</v>
      </c>
      <c r="Q1371" t="s">
        <v>1609</v>
      </c>
      <c r="R1371">
        <v>-2470</v>
      </c>
      <c r="S1371">
        <v>0</v>
      </c>
      <c r="T1371">
        <v>150</v>
      </c>
      <c r="U1371">
        <v>-3238.11</v>
      </c>
      <c r="V1371">
        <v>-3088.11</v>
      </c>
    </row>
    <row r="1372" spans="1:22" ht="15" thickBot="1" x14ac:dyDescent="0.25">
      <c r="A1372" s="99"/>
      <c r="B1372" s="154" t="s">
        <v>3249</v>
      </c>
      <c r="C1372" s="155"/>
      <c r="D1372" s="155"/>
      <c r="E1372" s="155"/>
      <c r="F1372" s="108">
        <f>F1371</f>
        <v>-6176.22</v>
      </c>
      <c r="G1372" s="105">
        <f t="shared" si="120"/>
        <v>-2470</v>
      </c>
      <c r="H1372" s="108">
        <f>H1371</f>
        <v>150</v>
      </c>
      <c r="I1372" s="108">
        <f>I1371</f>
        <v>-3238.11</v>
      </c>
      <c r="J1372" s="108">
        <f>J1371</f>
        <v>-3088.11</v>
      </c>
      <c r="K1372" s="107"/>
      <c r="N1372" t="s">
        <v>3249</v>
      </c>
      <c r="R1372">
        <v>-2470</v>
      </c>
      <c r="S1372">
        <v>0</v>
      </c>
      <c r="T1372">
        <v>150</v>
      </c>
      <c r="U1372">
        <v>-3238.11</v>
      </c>
      <c r="V1372">
        <v>-3088.11</v>
      </c>
    </row>
    <row r="1373" spans="1:22" ht="15" thickTop="1" x14ac:dyDescent="0.2">
      <c r="A1373" s="99"/>
      <c r="B1373" s="103"/>
      <c r="C1373" s="104"/>
      <c r="D1373" s="104"/>
      <c r="E1373" s="104"/>
      <c r="F1373" s="105"/>
      <c r="G1373" s="105">
        <f t="shared" si="120"/>
        <v>0</v>
      </c>
      <c r="H1373" s="105"/>
      <c r="I1373" s="105"/>
      <c r="J1373" s="106"/>
      <c r="K1373" s="107"/>
    </row>
    <row r="1374" spans="1:22" x14ac:dyDescent="0.2">
      <c r="A1374" s="99" t="s">
        <v>968</v>
      </c>
      <c r="B1374" s="103" t="s">
        <v>218</v>
      </c>
      <c r="C1374" s="104" t="s">
        <v>175</v>
      </c>
      <c r="D1374" s="104" t="s">
        <v>478</v>
      </c>
      <c r="E1374" s="104" t="s">
        <v>1610</v>
      </c>
      <c r="F1374" s="105">
        <f>VLOOKUP(A1374,'Original vs Adjsuted Budget'!$B$2:$H$1100,7,FALSE)</f>
        <v>-498452.45999999996</v>
      </c>
      <c r="G1374" s="105">
        <f t="shared" si="120"/>
        <v>-2400</v>
      </c>
      <c r="H1374" s="105">
        <f>VLOOKUP($A1374,'[14]2014 TB'!$A$1:$H$1482,5,FALSE)</f>
        <v>70478.52</v>
      </c>
      <c r="I1374" s="105">
        <f>VLOOKUP($A1374,'[14]2014 TB'!$A$1:$H$1482,6,FALSE)</f>
        <v>-319704.75</v>
      </c>
      <c r="J1374" s="106">
        <f t="shared" ref="J1374" si="122">H1374+I1374</f>
        <v>-249226.22999999998</v>
      </c>
      <c r="K1374" s="107"/>
      <c r="M1374" t="s">
        <v>968</v>
      </c>
      <c r="N1374" t="s">
        <v>218</v>
      </c>
      <c r="O1374" t="s">
        <v>175</v>
      </c>
      <c r="P1374" t="s">
        <v>478</v>
      </c>
      <c r="Q1374" t="s">
        <v>1610</v>
      </c>
      <c r="R1374">
        <v>-2400</v>
      </c>
      <c r="S1374">
        <v>0</v>
      </c>
      <c r="T1374">
        <v>70478.52</v>
      </c>
      <c r="U1374">
        <v>-319704.75</v>
      </c>
      <c r="V1374">
        <v>-249226.22999999998</v>
      </c>
    </row>
    <row r="1375" spans="1:22" ht="15" thickBot="1" x14ac:dyDescent="0.25">
      <c r="A1375" s="99"/>
      <c r="B1375" s="154" t="s">
        <v>3250</v>
      </c>
      <c r="C1375" s="155"/>
      <c r="D1375" s="155"/>
      <c r="E1375" s="155"/>
      <c r="F1375" s="108">
        <f>F1374</f>
        <v>-498452.45999999996</v>
      </c>
      <c r="G1375" s="105">
        <f t="shared" si="120"/>
        <v>-2400</v>
      </c>
      <c r="H1375" s="108">
        <f>H1374</f>
        <v>70478.52</v>
      </c>
      <c r="I1375" s="108">
        <f>I1374</f>
        <v>-319704.75</v>
      </c>
      <c r="J1375" s="108">
        <f>J1374</f>
        <v>-249226.22999999998</v>
      </c>
      <c r="K1375" s="107"/>
      <c r="N1375" t="s">
        <v>3250</v>
      </c>
      <c r="R1375">
        <v>-2400</v>
      </c>
      <c r="S1375">
        <v>0</v>
      </c>
      <c r="T1375">
        <v>70478.52</v>
      </c>
      <c r="U1375">
        <v>-319704.75</v>
      </c>
      <c r="V1375">
        <v>-249226.22999999998</v>
      </c>
    </row>
    <row r="1376" spans="1:22" ht="15" thickTop="1" x14ac:dyDescent="0.2">
      <c r="A1376" s="99"/>
      <c r="B1376" s="103"/>
      <c r="C1376" s="104"/>
      <c r="D1376" s="104"/>
      <c r="E1376" s="104"/>
      <c r="F1376" s="105"/>
      <c r="G1376" s="105"/>
      <c r="H1376" s="105"/>
      <c r="I1376" s="105"/>
      <c r="J1376" s="106"/>
      <c r="K1376" s="107"/>
    </row>
    <row r="1377" spans="1:22" x14ac:dyDescent="0.2">
      <c r="A1377" s="99"/>
      <c r="B1377" s="152" t="s">
        <v>3237</v>
      </c>
      <c r="C1377" s="153"/>
      <c r="D1377" s="153"/>
      <c r="E1377" s="153"/>
      <c r="F1377" s="101">
        <f>SUM(F1369,F1372,F1375)</f>
        <v>-504628.67999999993</v>
      </c>
      <c r="G1377" s="101">
        <f>SUM(G1369,G1372,G1375)</f>
        <v>-4870</v>
      </c>
      <c r="H1377" s="101">
        <f>SUM(H1369,H1372,H1375)</f>
        <v>70628.52</v>
      </c>
      <c r="I1377" s="101">
        <f>SUM(I1369,I1372,I1375)</f>
        <v>-322942.86</v>
      </c>
      <c r="J1377" s="101">
        <f>SUM(J1369,J1372,J1375)</f>
        <v>-252314.33999999997</v>
      </c>
      <c r="K1377" s="107"/>
      <c r="N1377" t="s">
        <v>3237</v>
      </c>
      <c r="R1377">
        <v>-4870</v>
      </c>
      <c r="S1377">
        <v>0</v>
      </c>
      <c r="T1377">
        <v>70628.52</v>
      </c>
      <c r="U1377">
        <v>-322942.86</v>
      </c>
      <c r="V1377">
        <v>-252314.33999999997</v>
      </c>
    </row>
    <row r="1378" spans="1:22" x14ac:dyDescent="0.2">
      <c r="A1378" s="99"/>
      <c r="B1378" s="103"/>
      <c r="C1378" s="104"/>
      <c r="D1378" s="104"/>
      <c r="E1378" s="104"/>
      <c r="F1378" s="105"/>
      <c r="G1378" s="105"/>
      <c r="H1378" s="105"/>
      <c r="I1378" s="105"/>
      <c r="J1378" s="106"/>
      <c r="K1378" s="107"/>
    </row>
    <row r="1379" spans="1:22" x14ac:dyDescent="0.2">
      <c r="A1379" s="99"/>
      <c r="B1379" s="152" t="s">
        <v>3147</v>
      </c>
      <c r="C1379" s="153"/>
      <c r="D1379" s="153"/>
      <c r="E1379" s="153"/>
      <c r="F1379" s="105"/>
      <c r="G1379" s="105"/>
      <c r="H1379" s="105"/>
      <c r="I1379" s="105"/>
      <c r="J1379" s="106">
        <f>'[14]Fin Perform'!I17+'[14]Fin Perform'!I18+'[14]Fin Perform'!I19</f>
        <v>23513052.020000003</v>
      </c>
      <c r="K1379" s="107"/>
      <c r="N1379" t="s">
        <v>3147</v>
      </c>
      <c r="V1379">
        <v>252314.33999999997</v>
      </c>
    </row>
    <row r="1380" spans="1:22" x14ac:dyDescent="0.2">
      <c r="A1380" s="99"/>
      <c r="B1380" s="103"/>
      <c r="C1380" s="104"/>
      <c r="D1380" s="104"/>
      <c r="E1380" s="104"/>
      <c r="F1380" s="105"/>
      <c r="G1380" s="105"/>
      <c r="H1380" s="105"/>
      <c r="I1380" s="105"/>
      <c r="J1380" s="106"/>
      <c r="K1380" s="107"/>
    </row>
    <row r="1381" spans="1:22" ht="15" thickBot="1" x14ac:dyDescent="0.25">
      <c r="A1381" s="99"/>
      <c r="B1381" s="152" t="s">
        <v>3148</v>
      </c>
      <c r="C1381" s="153"/>
      <c r="D1381" s="153"/>
      <c r="E1381" s="153"/>
      <c r="F1381" s="105"/>
      <c r="G1381" s="105"/>
      <c r="H1381" s="105"/>
      <c r="I1381" s="105"/>
      <c r="J1381" s="108">
        <f>J1377+J1379</f>
        <v>23260737.680000003</v>
      </c>
      <c r="K1381" s="107"/>
      <c r="N1381" t="s">
        <v>3148</v>
      </c>
      <c r="V1381">
        <v>0</v>
      </c>
    </row>
    <row r="1382" spans="1:22" ht="15.75" thickTop="1" thickBot="1" x14ac:dyDescent="0.25">
      <c r="A1382" s="99"/>
      <c r="B1382" s="114"/>
      <c r="C1382" s="115"/>
      <c r="D1382" s="115"/>
      <c r="E1382" s="115"/>
      <c r="F1382" s="116"/>
      <c r="G1382" s="116"/>
      <c r="H1382" s="116"/>
      <c r="I1382" s="116"/>
      <c r="J1382" s="117"/>
      <c r="K1382" s="118"/>
    </row>
    <row r="1383" spans="1:22" ht="15" thickBot="1" x14ac:dyDescent="0.25">
      <c r="A1383" s="99"/>
      <c r="B1383" s="119"/>
      <c r="C1383" s="119"/>
      <c r="D1383" s="119"/>
      <c r="E1383" s="119"/>
      <c r="F1383" s="124"/>
      <c r="G1383" s="124"/>
      <c r="H1383" s="124"/>
      <c r="I1383" s="124"/>
      <c r="J1383" s="125"/>
      <c r="K1383" s="119"/>
    </row>
    <row r="1384" spans="1:22" x14ac:dyDescent="0.2">
      <c r="A1384" s="99"/>
      <c r="B1384" s="156" t="s">
        <v>3251</v>
      </c>
      <c r="C1384" s="157"/>
      <c r="D1384" s="157"/>
      <c r="E1384" s="157"/>
      <c r="F1384" s="157"/>
      <c r="G1384" s="157"/>
      <c r="H1384" s="157"/>
      <c r="I1384" s="157"/>
      <c r="J1384" s="157"/>
      <c r="K1384" s="158"/>
      <c r="N1384" t="s">
        <v>3251</v>
      </c>
    </row>
    <row r="1385" spans="1:22" x14ac:dyDescent="0.2">
      <c r="A1385" s="99"/>
      <c r="B1385" s="159" t="s">
        <v>3119</v>
      </c>
      <c r="C1385" s="160"/>
      <c r="D1385" s="160"/>
      <c r="E1385" s="100" t="s">
        <v>3120</v>
      </c>
      <c r="F1385" s="101" t="s">
        <v>3121</v>
      </c>
      <c r="G1385" s="101" t="s">
        <v>3122</v>
      </c>
      <c r="H1385" s="101" t="s">
        <v>3123</v>
      </c>
      <c r="I1385" s="101" t="s">
        <v>3124</v>
      </c>
      <c r="J1385" s="101" t="s">
        <v>3125</v>
      </c>
      <c r="K1385" s="107"/>
      <c r="N1385" t="s">
        <v>3119</v>
      </c>
      <c r="Q1385" t="s">
        <v>3120</v>
      </c>
      <c r="R1385" t="s">
        <v>3121</v>
      </c>
      <c r="S1385" t="s">
        <v>3122</v>
      </c>
      <c r="T1385" t="s">
        <v>3123</v>
      </c>
      <c r="U1385" t="s">
        <v>3124</v>
      </c>
      <c r="V1385" t="s">
        <v>3125</v>
      </c>
    </row>
    <row r="1386" spans="1:22" x14ac:dyDescent="0.2">
      <c r="A1386" s="99" t="s">
        <v>1943</v>
      </c>
      <c r="B1386" s="103" t="s">
        <v>218</v>
      </c>
      <c r="C1386" s="104" t="s">
        <v>176</v>
      </c>
      <c r="D1386" s="104" t="s">
        <v>476</v>
      </c>
      <c r="E1386" s="104" t="s">
        <v>387</v>
      </c>
      <c r="F1386" s="105">
        <f>VLOOKUP(A1386,'Original vs Adjsuted Budget'!$B$2:$H$1100,7,FALSE)</f>
        <v>0</v>
      </c>
      <c r="G1386" s="105">
        <f>R1386</f>
        <v>0</v>
      </c>
      <c r="H1386" s="105">
        <f>VLOOKUP($A1386,'[14]2014 TB'!$A$1:$H$1482,5,FALSE)</f>
        <v>0</v>
      </c>
      <c r="I1386" s="105">
        <f>VLOOKUP($A1386,'[14]2014 TB'!$A$1:$H$1482,6,FALSE)</f>
        <v>0</v>
      </c>
      <c r="J1386" s="106">
        <f t="shared" ref="J1386:J1387" si="123">H1386+I1386</f>
        <v>0</v>
      </c>
      <c r="K1386" s="107"/>
      <c r="M1386" t="s">
        <v>1943</v>
      </c>
      <c r="N1386" t="s">
        <v>218</v>
      </c>
      <c r="O1386" t="s">
        <v>176</v>
      </c>
      <c r="P1386" t="s">
        <v>476</v>
      </c>
      <c r="Q1386" t="s">
        <v>387</v>
      </c>
      <c r="R1386">
        <v>0</v>
      </c>
      <c r="S1386">
        <v>0</v>
      </c>
      <c r="T1386">
        <v>0</v>
      </c>
      <c r="U1386">
        <v>0</v>
      </c>
      <c r="V1386">
        <v>0</v>
      </c>
    </row>
    <row r="1387" spans="1:22" x14ac:dyDescent="0.2">
      <c r="A1387" s="99" t="s">
        <v>969</v>
      </c>
      <c r="B1387" s="103" t="s">
        <v>218</v>
      </c>
      <c r="C1387" s="104" t="s">
        <v>177</v>
      </c>
      <c r="D1387" s="104" t="s">
        <v>476</v>
      </c>
      <c r="E1387" s="104" t="s">
        <v>388</v>
      </c>
      <c r="F1387" s="105">
        <f>VLOOKUP(A1387,'Original vs Adjsuted Budget'!$B$2:$H$1100,7,FALSE)</f>
        <v>-8925.31</v>
      </c>
      <c r="G1387" s="105">
        <f t="shared" ref="G1387:G1388" si="124">R1387</f>
        <v>-9150</v>
      </c>
      <c r="H1387" s="105">
        <f>VLOOKUP($A1387,'[14]2014 TB'!$A$1:$H$1482,5,FALSE)</f>
        <v>0</v>
      </c>
      <c r="I1387" s="105">
        <f>VLOOKUP($A1387,'[14]2014 TB'!$A$1:$H$1482,6,FALSE)</f>
        <v>-8925.31</v>
      </c>
      <c r="J1387" s="106">
        <f t="shared" si="123"/>
        <v>-8925.31</v>
      </c>
      <c r="K1387" s="107"/>
      <c r="M1387" t="s">
        <v>969</v>
      </c>
      <c r="N1387" t="s">
        <v>218</v>
      </c>
      <c r="O1387" t="s">
        <v>177</v>
      </c>
      <c r="P1387" t="s">
        <v>476</v>
      </c>
      <c r="Q1387" t="s">
        <v>388</v>
      </c>
      <c r="R1387">
        <v>-9150</v>
      </c>
      <c r="S1387">
        <v>0</v>
      </c>
      <c r="T1387">
        <v>0</v>
      </c>
      <c r="U1387">
        <v>-8925.31</v>
      </c>
      <c r="V1387">
        <v>-8925.31</v>
      </c>
    </row>
    <row r="1388" spans="1:22" ht="15" thickBot="1" x14ac:dyDescent="0.25">
      <c r="A1388" s="99"/>
      <c r="B1388" s="154" t="s">
        <v>3251</v>
      </c>
      <c r="C1388" s="155"/>
      <c r="D1388" s="155"/>
      <c r="E1388" s="155"/>
      <c r="F1388" s="108">
        <f>SUM(F1386:F1387)</f>
        <v>-8925.31</v>
      </c>
      <c r="G1388" s="105">
        <f t="shared" si="124"/>
        <v>-9150</v>
      </c>
      <c r="H1388" s="108">
        <f>SUM(H1386:H1387)</f>
        <v>0</v>
      </c>
      <c r="I1388" s="108">
        <f>SUM(I1386:I1387)</f>
        <v>-8925.31</v>
      </c>
      <c r="J1388" s="108">
        <f>SUM(J1386:J1387)</f>
        <v>-8925.31</v>
      </c>
      <c r="K1388" s="107"/>
      <c r="N1388" t="s">
        <v>3251</v>
      </c>
      <c r="R1388">
        <v>-9150</v>
      </c>
      <c r="S1388">
        <v>0</v>
      </c>
      <c r="T1388">
        <v>0</v>
      </c>
      <c r="U1388">
        <v>-8925.31</v>
      </c>
      <c r="V1388">
        <v>-8925.31</v>
      </c>
    </row>
    <row r="1389" spans="1:22" ht="15" thickTop="1" x14ac:dyDescent="0.2">
      <c r="A1389" s="99"/>
      <c r="B1389" s="103"/>
      <c r="C1389" s="104"/>
      <c r="D1389" s="104"/>
      <c r="E1389" s="104"/>
      <c r="F1389" s="105"/>
      <c r="G1389" s="105"/>
      <c r="H1389" s="105"/>
      <c r="I1389" s="105"/>
      <c r="J1389" s="104"/>
      <c r="K1389" s="107"/>
    </row>
    <row r="1390" spans="1:22" x14ac:dyDescent="0.2">
      <c r="A1390" s="99"/>
      <c r="B1390" s="152" t="s">
        <v>3237</v>
      </c>
      <c r="C1390" s="153"/>
      <c r="D1390" s="153"/>
      <c r="E1390" s="153"/>
      <c r="F1390" s="101">
        <f>F1388</f>
        <v>-8925.31</v>
      </c>
      <c r="G1390" s="101">
        <f>G1388</f>
        <v>-9150</v>
      </c>
      <c r="H1390" s="101">
        <f>H1388</f>
        <v>0</v>
      </c>
      <c r="I1390" s="101">
        <f>I1388</f>
        <v>-8925.31</v>
      </c>
      <c r="J1390" s="101">
        <f>J1388</f>
        <v>-8925.31</v>
      </c>
      <c r="K1390" s="107"/>
      <c r="N1390" t="s">
        <v>3237</v>
      </c>
      <c r="R1390">
        <v>-9150</v>
      </c>
      <c r="S1390">
        <v>0</v>
      </c>
      <c r="T1390">
        <v>0</v>
      </c>
      <c r="U1390">
        <v>-8925.31</v>
      </c>
      <c r="V1390">
        <v>-8925.31</v>
      </c>
    </row>
    <row r="1391" spans="1:22" x14ac:dyDescent="0.2">
      <c r="A1391" s="99"/>
      <c r="B1391" s="103"/>
      <c r="C1391" s="104"/>
      <c r="D1391" s="104"/>
      <c r="E1391" s="104"/>
      <c r="F1391" s="105"/>
      <c r="G1391" s="105"/>
      <c r="H1391" s="105"/>
      <c r="I1391" s="105"/>
      <c r="J1391" s="106"/>
      <c r="K1391" s="107"/>
    </row>
    <row r="1392" spans="1:22" x14ac:dyDescent="0.2">
      <c r="A1392" s="99"/>
      <c r="B1392" s="152" t="s">
        <v>3147</v>
      </c>
      <c r="C1392" s="153"/>
      <c r="D1392" s="153"/>
      <c r="E1392" s="153"/>
      <c r="F1392" s="105"/>
      <c r="G1392" s="105"/>
      <c r="H1392" s="105"/>
      <c r="I1392" s="105"/>
      <c r="J1392" s="106">
        <f>'[14]Fin Perform'!I20</f>
        <v>3088.11</v>
      </c>
      <c r="K1392" s="107"/>
      <c r="N1392" t="s">
        <v>3147</v>
      </c>
      <c r="V1392">
        <v>8925.31</v>
      </c>
    </row>
    <row r="1393" spans="1:22" x14ac:dyDescent="0.2">
      <c r="A1393" s="99"/>
      <c r="B1393" s="103"/>
      <c r="C1393" s="104"/>
      <c r="D1393" s="104"/>
      <c r="E1393" s="104"/>
      <c r="F1393" s="105"/>
      <c r="G1393" s="105"/>
      <c r="H1393" s="105"/>
      <c r="I1393" s="105"/>
      <c r="J1393" s="106"/>
      <c r="K1393" s="107"/>
    </row>
    <row r="1394" spans="1:22" ht="15" thickBot="1" x14ac:dyDescent="0.25">
      <c r="A1394" s="99"/>
      <c r="B1394" s="152" t="s">
        <v>3148</v>
      </c>
      <c r="C1394" s="153"/>
      <c r="D1394" s="153"/>
      <c r="E1394" s="153"/>
      <c r="F1394" s="105"/>
      <c r="G1394" s="105"/>
      <c r="H1394" s="105"/>
      <c r="I1394" s="105"/>
      <c r="J1394" s="108">
        <f>J1390+J1392</f>
        <v>-5837.1999999999989</v>
      </c>
      <c r="K1394" s="107"/>
      <c r="N1394" t="s">
        <v>3148</v>
      </c>
      <c r="V1394">
        <v>0</v>
      </c>
    </row>
    <row r="1395" spans="1:22" ht="15.75" thickTop="1" thickBot="1" x14ac:dyDescent="0.25">
      <c r="A1395" s="99"/>
      <c r="B1395" s="114"/>
      <c r="C1395" s="115"/>
      <c r="D1395" s="115"/>
      <c r="E1395" s="115"/>
      <c r="F1395" s="116"/>
      <c r="G1395" s="116"/>
      <c r="H1395" s="116"/>
      <c r="I1395" s="116"/>
      <c r="J1395" s="115"/>
      <c r="K1395" s="118"/>
    </row>
    <row r="1396" spans="1:22" ht="15" thickBot="1" x14ac:dyDescent="0.25">
      <c r="A1396" s="99"/>
      <c r="B1396" s="119"/>
      <c r="C1396" s="74"/>
      <c r="D1396" s="74"/>
      <c r="E1396" s="74"/>
      <c r="F1396" s="124"/>
      <c r="G1396" s="124"/>
      <c r="H1396" s="124"/>
      <c r="I1396" s="124"/>
      <c r="J1396" s="119"/>
      <c r="K1396" s="119"/>
    </row>
    <row r="1397" spans="1:22" x14ac:dyDescent="0.2">
      <c r="A1397" s="99"/>
      <c r="B1397" s="156" t="s">
        <v>3252</v>
      </c>
      <c r="C1397" s="157"/>
      <c r="D1397" s="157"/>
      <c r="E1397" s="157"/>
      <c r="F1397" s="157"/>
      <c r="G1397" s="157"/>
      <c r="H1397" s="157"/>
      <c r="I1397" s="157"/>
      <c r="J1397" s="157"/>
      <c r="K1397" s="158"/>
      <c r="N1397" t="s">
        <v>3252</v>
      </c>
    </row>
    <row r="1398" spans="1:22" x14ac:dyDescent="0.2">
      <c r="A1398" s="99"/>
      <c r="B1398" s="159" t="s">
        <v>3119</v>
      </c>
      <c r="C1398" s="160"/>
      <c r="D1398" s="160"/>
      <c r="E1398" s="100" t="s">
        <v>3120</v>
      </c>
      <c r="F1398" s="101" t="s">
        <v>3121</v>
      </c>
      <c r="G1398" s="101" t="s">
        <v>3122</v>
      </c>
      <c r="H1398" s="101" t="s">
        <v>3123</v>
      </c>
      <c r="I1398" s="101" t="s">
        <v>3124</v>
      </c>
      <c r="J1398" s="101" t="s">
        <v>3125</v>
      </c>
      <c r="K1398" s="107"/>
      <c r="N1398" t="s">
        <v>3119</v>
      </c>
      <c r="Q1398" t="s">
        <v>3120</v>
      </c>
      <c r="R1398" t="s">
        <v>3121</v>
      </c>
      <c r="S1398" t="s">
        <v>3122</v>
      </c>
      <c r="T1398" t="s">
        <v>3123</v>
      </c>
      <c r="U1398" t="s">
        <v>3124</v>
      </c>
      <c r="V1398" t="s">
        <v>3125</v>
      </c>
    </row>
    <row r="1399" spans="1:22" x14ac:dyDescent="0.2">
      <c r="A1399" s="99" t="s">
        <v>2353</v>
      </c>
      <c r="B1399" s="103" t="s">
        <v>454</v>
      </c>
      <c r="C1399" s="104" t="s">
        <v>181</v>
      </c>
      <c r="D1399" s="104" t="s">
        <v>2895</v>
      </c>
      <c r="E1399" s="104" t="s">
        <v>392</v>
      </c>
      <c r="F1399" s="105">
        <f>VLOOKUP(A1399,'Original vs Adjsuted Budget'!$B$2:$H$1100,7,FALSE)</f>
        <v>0</v>
      </c>
      <c r="G1399" s="105">
        <f>R1399</f>
        <v>0</v>
      </c>
      <c r="H1399" s="105">
        <f>VLOOKUP($A1399,'[14]2014 TB'!$A$1:$H$1482,5,FALSE)</f>
        <v>0</v>
      </c>
      <c r="I1399" s="105">
        <f>VLOOKUP($A1399,'[14]2014 TB'!$A$1:$H$1482,6,FALSE)</f>
        <v>0</v>
      </c>
      <c r="J1399" s="106">
        <f t="shared" ref="J1399" si="125">H1399+I1399</f>
        <v>0</v>
      </c>
      <c r="K1399" s="107"/>
      <c r="M1399" t="s">
        <v>2353</v>
      </c>
      <c r="N1399" t="s">
        <v>454</v>
      </c>
      <c r="O1399" t="s">
        <v>181</v>
      </c>
      <c r="P1399" t="s">
        <v>2895</v>
      </c>
      <c r="Q1399" t="s">
        <v>392</v>
      </c>
      <c r="R1399">
        <v>0</v>
      </c>
      <c r="S1399">
        <v>0</v>
      </c>
      <c r="T1399">
        <v>0</v>
      </c>
      <c r="U1399">
        <v>0</v>
      </c>
      <c r="V1399">
        <v>0</v>
      </c>
    </row>
    <row r="1400" spans="1:22" ht="15" thickBot="1" x14ac:dyDescent="0.25">
      <c r="A1400" s="99"/>
      <c r="B1400" s="154" t="s">
        <v>3253</v>
      </c>
      <c r="C1400" s="155"/>
      <c r="D1400" s="155"/>
      <c r="E1400" s="155"/>
      <c r="F1400" s="108">
        <f>F1399</f>
        <v>0</v>
      </c>
      <c r="G1400" s="105">
        <f t="shared" ref="G1400:G1463" si="126">R1400</f>
        <v>0</v>
      </c>
      <c r="H1400" s="108">
        <f>H1399</f>
        <v>0</v>
      </c>
      <c r="I1400" s="108">
        <f>I1399</f>
        <v>0</v>
      </c>
      <c r="J1400" s="108">
        <f>J1399</f>
        <v>0</v>
      </c>
      <c r="K1400" s="107"/>
      <c r="N1400" t="s">
        <v>3253</v>
      </c>
      <c r="R1400">
        <v>0</v>
      </c>
      <c r="S1400">
        <v>0</v>
      </c>
      <c r="T1400">
        <v>0</v>
      </c>
      <c r="U1400">
        <v>0</v>
      </c>
      <c r="V1400">
        <v>0</v>
      </c>
    </row>
    <row r="1401" spans="1:22" ht="15" thickTop="1" x14ac:dyDescent="0.2">
      <c r="A1401" s="99"/>
      <c r="B1401" s="103"/>
      <c r="C1401" s="104"/>
      <c r="D1401" s="104"/>
      <c r="E1401" s="104"/>
      <c r="F1401" s="105"/>
      <c r="G1401" s="105">
        <f t="shared" si="126"/>
        <v>0</v>
      </c>
      <c r="H1401" s="105"/>
      <c r="I1401" s="105"/>
      <c r="J1401" s="104"/>
      <c r="K1401" s="107"/>
    </row>
    <row r="1402" spans="1:22" x14ac:dyDescent="0.2">
      <c r="A1402" s="99" t="s">
        <v>887</v>
      </c>
      <c r="B1402" s="103" t="s">
        <v>4</v>
      </c>
      <c r="C1402" s="104" t="s">
        <v>182</v>
      </c>
      <c r="D1402" s="104" t="s">
        <v>2895</v>
      </c>
      <c r="E1402" s="104" t="s">
        <v>2906</v>
      </c>
      <c r="F1402" s="105">
        <f>VLOOKUP(A1402,'Original vs Adjsuted Budget'!$B$2:$H$1100,7,FALSE)</f>
        <v>-4358639.1900000004</v>
      </c>
      <c r="G1402" s="105">
        <f t="shared" si="126"/>
        <v>-3273600</v>
      </c>
      <c r="H1402" s="105">
        <f>VLOOKUP($A1402,'[14]2014 TB'!$A$1:$H$1482,5,FALSE)</f>
        <v>0</v>
      </c>
      <c r="I1402" s="105">
        <f>VLOOKUP($A1402,'[14]2014 TB'!$A$1:$H$1482,6,FALSE)</f>
        <v>0</v>
      </c>
      <c r="J1402" s="106">
        <f t="shared" ref="J1402:J1429" si="127">H1402+I1402</f>
        <v>0</v>
      </c>
      <c r="K1402" s="107"/>
      <c r="M1402" t="s">
        <v>887</v>
      </c>
      <c r="N1402" t="s">
        <v>4</v>
      </c>
      <c r="O1402" t="s">
        <v>182</v>
      </c>
      <c r="P1402" t="s">
        <v>2895</v>
      </c>
      <c r="Q1402" t="s">
        <v>2906</v>
      </c>
      <c r="R1402">
        <v>-3273600</v>
      </c>
      <c r="S1402">
        <v>0</v>
      </c>
      <c r="T1402">
        <v>0</v>
      </c>
      <c r="U1402">
        <v>0</v>
      </c>
      <c r="V1402">
        <v>0</v>
      </c>
    </row>
    <row r="1403" spans="1:22" x14ac:dyDescent="0.2">
      <c r="A1403" s="99" t="s">
        <v>904</v>
      </c>
      <c r="B1403" s="103" t="s">
        <v>215</v>
      </c>
      <c r="C1403" s="104" t="s">
        <v>182</v>
      </c>
      <c r="D1403" s="104" t="s">
        <v>2895</v>
      </c>
      <c r="E1403" s="104" t="s">
        <v>2906</v>
      </c>
      <c r="F1403" s="105">
        <f>VLOOKUP(A1403,'Original vs Adjsuted Budget'!$B$2:$H$1100,7,FALSE)</f>
        <v>-949959.82</v>
      </c>
      <c r="G1403" s="105">
        <f t="shared" si="126"/>
        <v>-1547810</v>
      </c>
      <c r="H1403" s="105">
        <f>VLOOKUP($A1403,'[14]2014 TB'!$A$1:$H$1482,5,FALSE)</f>
        <v>0</v>
      </c>
      <c r="I1403" s="105">
        <f>VLOOKUP($A1403,'[14]2014 TB'!$A$1:$H$1482,6,FALSE)</f>
        <v>0</v>
      </c>
      <c r="J1403" s="106">
        <f t="shared" si="127"/>
        <v>0</v>
      </c>
      <c r="K1403" s="107"/>
      <c r="M1403" t="s">
        <v>904</v>
      </c>
      <c r="N1403" t="s">
        <v>215</v>
      </c>
      <c r="O1403" t="s">
        <v>182</v>
      </c>
      <c r="P1403" t="s">
        <v>2895</v>
      </c>
      <c r="Q1403" t="s">
        <v>2906</v>
      </c>
      <c r="R1403">
        <v>-1547810</v>
      </c>
      <c r="S1403">
        <v>0</v>
      </c>
      <c r="T1403">
        <v>0</v>
      </c>
      <c r="U1403">
        <v>0</v>
      </c>
      <c r="V1403">
        <v>0</v>
      </c>
    </row>
    <row r="1404" spans="1:22" x14ac:dyDescent="0.2">
      <c r="A1404" s="99" t="s">
        <v>970</v>
      </c>
      <c r="B1404" s="103" t="s">
        <v>218</v>
      </c>
      <c r="C1404" s="104" t="s">
        <v>182</v>
      </c>
      <c r="D1404" s="104" t="s">
        <v>474</v>
      </c>
      <c r="E1404" s="104" t="s">
        <v>1611</v>
      </c>
      <c r="F1404" s="105">
        <f>VLOOKUP(A1404,'Original vs Adjsuted Budget'!$B$2:$H$1100,7,FALSE)</f>
        <v>-1676399.69</v>
      </c>
      <c r="G1404" s="105">
        <f t="shared" si="126"/>
        <v>-1161590</v>
      </c>
      <c r="H1404" s="105">
        <f>VLOOKUP($A1404,'[14]2014 TB'!$A$1:$H$1482,5,FALSE)</f>
        <v>0</v>
      </c>
      <c r="I1404" s="105">
        <f>VLOOKUP($A1404,'[14]2014 TB'!$A$1:$H$1482,6,FALSE)</f>
        <v>0</v>
      </c>
      <c r="J1404" s="106">
        <f t="shared" si="127"/>
        <v>0</v>
      </c>
      <c r="K1404" s="107"/>
      <c r="M1404" t="s">
        <v>970</v>
      </c>
      <c r="N1404" t="s">
        <v>218</v>
      </c>
      <c r="O1404" t="s">
        <v>182</v>
      </c>
      <c r="P1404" t="s">
        <v>474</v>
      </c>
      <c r="Q1404" t="s">
        <v>1611</v>
      </c>
      <c r="R1404">
        <v>-1161590</v>
      </c>
      <c r="S1404">
        <v>0</v>
      </c>
      <c r="T1404">
        <v>0</v>
      </c>
      <c r="U1404">
        <v>0</v>
      </c>
      <c r="V1404">
        <v>0</v>
      </c>
    </row>
    <row r="1405" spans="1:22" x14ac:dyDescent="0.2">
      <c r="A1405" s="99" t="s">
        <v>971</v>
      </c>
      <c r="B1405" s="103" t="s">
        <v>218</v>
      </c>
      <c r="C1405" s="104" t="s">
        <v>182</v>
      </c>
      <c r="D1405" s="104" t="s">
        <v>476</v>
      </c>
      <c r="E1405" s="104" t="s">
        <v>1612</v>
      </c>
      <c r="F1405" s="105">
        <f>VLOOKUP(A1405,'Original vs Adjsuted Budget'!$B$2:$H$1100,7,FALSE)</f>
        <v>0</v>
      </c>
      <c r="G1405" s="105">
        <f t="shared" si="126"/>
        <v>-15217240</v>
      </c>
      <c r="H1405" s="105">
        <f>VLOOKUP($A1405,'[14]2014 TB'!$A$1:$H$1482,5,FALSE)</f>
        <v>1381571.85</v>
      </c>
      <c r="I1405" s="105">
        <f>VLOOKUP($A1405,'[14]2014 TB'!$A$1:$H$1482,6,FALSE)</f>
        <v>-32541571.850000001</v>
      </c>
      <c r="J1405" s="106">
        <f t="shared" si="127"/>
        <v>-31160000</v>
      </c>
      <c r="K1405" s="107"/>
      <c r="M1405" t="s">
        <v>971</v>
      </c>
      <c r="N1405" t="s">
        <v>218</v>
      </c>
      <c r="O1405" t="s">
        <v>182</v>
      </c>
      <c r="P1405" t="s">
        <v>476</v>
      </c>
      <c r="Q1405" t="s">
        <v>1612</v>
      </c>
      <c r="R1405">
        <v>-15217240</v>
      </c>
      <c r="S1405">
        <v>0</v>
      </c>
      <c r="T1405">
        <v>1381571.85</v>
      </c>
      <c r="U1405">
        <v>-31160000</v>
      </c>
      <c r="V1405">
        <v>-29778428.149999999</v>
      </c>
    </row>
    <row r="1406" spans="1:22" x14ac:dyDescent="0.2">
      <c r="A1406" s="99" t="s">
        <v>1001</v>
      </c>
      <c r="B1406" s="103" t="s">
        <v>426</v>
      </c>
      <c r="C1406" s="104" t="s">
        <v>182</v>
      </c>
      <c r="D1406" s="104" t="s">
        <v>2895</v>
      </c>
      <c r="E1406" s="104" t="s">
        <v>2906</v>
      </c>
      <c r="F1406" s="105">
        <f>VLOOKUP(A1406,'Original vs Adjsuted Budget'!$B$2:$H$1100,7,FALSE)</f>
        <v>-1117599.79</v>
      </c>
      <c r="G1406" s="105">
        <f t="shared" si="126"/>
        <v>-1654590</v>
      </c>
      <c r="H1406" s="105">
        <f>VLOOKUP($A1406,'[14]2014 TB'!$A$1:$H$1482,5,FALSE)</f>
        <v>0</v>
      </c>
      <c r="I1406" s="105">
        <f>VLOOKUP($A1406,'[14]2014 TB'!$A$1:$H$1482,6,FALSE)</f>
        <v>0</v>
      </c>
      <c r="J1406" s="106">
        <f t="shared" si="127"/>
        <v>0</v>
      </c>
      <c r="K1406" s="107"/>
      <c r="M1406" t="s">
        <v>1001</v>
      </c>
      <c r="N1406" t="s">
        <v>426</v>
      </c>
      <c r="O1406" t="s">
        <v>182</v>
      </c>
      <c r="P1406" t="s">
        <v>2895</v>
      </c>
      <c r="Q1406" t="s">
        <v>2906</v>
      </c>
      <c r="R1406">
        <v>-1654590</v>
      </c>
      <c r="S1406">
        <v>0</v>
      </c>
      <c r="T1406">
        <v>0</v>
      </c>
      <c r="U1406">
        <v>0</v>
      </c>
      <c r="V1406">
        <v>0</v>
      </c>
    </row>
    <row r="1407" spans="1:22" x14ac:dyDescent="0.2">
      <c r="A1407" s="99" t="s">
        <v>1024</v>
      </c>
      <c r="B1407" s="103" t="s">
        <v>428</v>
      </c>
      <c r="C1407" s="104" t="s">
        <v>182</v>
      </c>
      <c r="D1407" s="104" t="s">
        <v>2895</v>
      </c>
      <c r="E1407" s="104" t="s">
        <v>2906</v>
      </c>
      <c r="F1407" s="105">
        <f>VLOOKUP(A1407,'Original vs Adjsuted Budget'!$B$2:$H$1100,7,FALSE)</f>
        <v>-1285239.76</v>
      </c>
      <c r="G1407" s="105">
        <f t="shared" si="126"/>
        <v>-978900</v>
      </c>
      <c r="H1407" s="105">
        <f>VLOOKUP($A1407,'[14]2014 TB'!$A$1:$H$1482,5,FALSE)</f>
        <v>0</v>
      </c>
      <c r="I1407" s="105">
        <f>VLOOKUP($A1407,'[14]2014 TB'!$A$1:$H$1482,6,FALSE)</f>
        <v>0</v>
      </c>
      <c r="J1407" s="106">
        <f t="shared" si="127"/>
        <v>0</v>
      </c>
      <c r="K1407" s="107"/>
      <c r="M1407" t="s">
        <v>1024</v>
      </c>
      <c r="N1407" t="s">
        <v>428</v>
      </c>
      <c r="O1407" t="s">
        <v>182</v>
      </c>
      <c r="P1407" t="s">
        <v>2895</v>
      </c>
      <c r="Q1407" t="s">
        <v>2906</v>
      </c>
      <c r="R1407">
        <v>-978900</v>
      </c>
      <c r="S1407">
        <v>0</v>
      </c>
      <c r="T1407">
        <v>0</v>
      </c>
      <c r="U1407">
        <v>0</v>
      </c>
      <c r="V1407">
        <v>0</v>
      </c>
    </row>
    <row r="1408" spans="1:22" x14ac:dyDescent="0.2">
      <c r="A1408" s="99" t="s">
        <v>1035</v>
      </c>
      <c r="B1408" s="103" t="s">
        <v>430</v>
      </c>
      <c r="C1408" s="104" t="s">
        <v>182</v>
      </c>
      <c r="D1408" s="104" t="s">
        <v>486</v>
      </c>
      <c r="E1408" s="104" t="s">
        <v>1611</v>
      </c>
      <c r="F1408" s="105">
        <f>VLOOKUP(A1408,'Original vs Adjsuted Budget'!$B$2:$H$1100,7,FALSE)</f>
        <v>-782319.85</v>
      </c>
      <c r="G1408" s="105">
        <f t="shared" si="126"/>
        <v>-1542580</v>
      </c>
      <c r="H1408" s="105">
        <f>VLOOKUP($A1408,'[14]2014 TB'!$A$1:$H$1482,5,FALSE)</f>
        <v>0</v>
      </c>
      <c r="I1408" s="105">
        <f>VLOOKUP($A1408,'[14]2014 TB'!$A$1:$H$1482,6,FALSE)</f>
        <v>0</v>
      </c>
      <c r="J1408" s="106">
        <f t="shared" si="127"/>
        <v>0</v>
      </c>
      <c r="K1408" s="107"/>
      <c r="M1408" t="s">
        <v>1035</v>
      </c>
      <c r="N1408" t="s">
        <v>430</v>
      </c>
      <c r="O1408" t="s">
        <v>182</v>
      </c>
      <c r="P1408" t="s">
        <v>486</v>
      </c>
      <c r="Q1408" t="s">
        <v>1611</v>
      </c>
      <c r="R1408">
        <v>-1542580</v>
      </c>
      <c r="S1408">
        <v>0</v>
      </c>
      <c r="T1408">
        <v>0</v>
      </c>
      <c r="U1408">
        <v>0</v>
      </c>
      <c r="V1408">
        <v>0</v>
      </c>
    </row>
    <row r="1409" spans="1:22" x14ac:dyDescent="0.2">
      <c r="A1409" s="99" t="s">
        <v>1112</v>
      </c>
      <c r="B1409" s="103" t="s">
        <v>432</v>
      </c>
      <c r="C1409" s="104" t="s">
        <v>182</v>
      </c>
      <c r="D1409" s="104" t="s">
        <v>466</v>
      </c>
      <c r="E1409" s="104" t="s">
        <v>1681</v>
      </c>
      <c r="F1409" s="105">
        <f>VLOOKUP(A1409,'Original vs Adjsuted Budget'!$B$2:$H$1100,7,FALSE)</f>
        <v>-5140959.05</v>
      </c>
      <c r="G1409" s="105">
        <f t="shared" si="126"/>
        <v>-538910</v>
      </c>
      <c r="H1409" s="105">
        <f>VLOOKUP($A1409,'[14]2014 TB'!$A$1:$H$1482,5,FALSE)</f>
        <v>890000</v>
      </c>
      <c r="I1409" s="105">
        <f>VLOOKUP($A1409,'[14]2014 TB'!$A$1:$H$1482,6,FALSE)</f>
        <v>-890000</v>
      </c>
      <c r="J1409" s="106">
        <f t="shared" si="127"/>
        <v>0</v>
      </c>
      <c r="K1409" s="107"/>
      <c r="M1409" t="s">
        <v>1112</v>
      </c>
      <c r="N1409" t="s">
        <v>432</v>
      </c>
      <c r="O1409" t="s">
        <v>182</v>
      </c>
      <c r="P1409" t="s">
        <v>466</v>
      </c>
      <c r="Q1409" t="s">
        <v>1681</v>
      </c>
      <c r="R1409">
        <v>-538910</v>
      </c>
      <c r="S1409">
        <v>0</v>
      </c>
      <c r="T1409">
        <v>0</v>
      </c>
      <c r="U1409">
        <v>-890000</v>
      </c>
      <c r="V1409">
        <v>-890000</v>
      </c>
    </row>
    <row r="1410" spans="1:22" x14ac:dyDescent="0.2">
      <c r="A1410" s="99" t="s">
        <v>1113</v>
      </c>
      <c r="B1410" s="103" t="s">
        <v>432</v>
      </c>
      <c r="C1410" s="104" t="s">
        <v>182</v>
      </c>
      <c r="D1410" s="104" t="s">
        <v>468</v>
      </c>
      <c r="E1410" s="104" t="s">
        <v>1681</v>
      </c>
      <c r="F1410" s="105">
        <f>VLOOKUP(A1410,'Original vs Adjsuted Budget'!$B$2:$H$1100,7,FALSE)</f>
        <v>0</v>
      </c>
      <c r="G1410" s="105">
        <f t="shared" si="126"/>
        <v>-604670</v>
      </c>
      <c r="H1410" s="105">
        <f>VLOOKUP($A1410,'[14]2014 TB'!$A$1:$H$1482,5,FALSE)</f>
        <v>0</v>
      </c>
      <c r="I1410" s="105">
        <f>VLOOKUP($A1410,'[14]2014 TB'!$A$1:$H$1482,6,FALSE)</f>
        <v>0</v>
      </c>
      <c r="J1410" s="106">
        <f t="shared" si="127"/>
        <v>0</v>
      </c>
      <c r="K1410" s="107"/>
      <c r="M1410" t="s">
        <v>1113</v>
      </c>
      <c r="N1410" t="s">
        <v>432</v>
      </c>
      <c r="O1410" t="s">
        <v>182</v>
      </c>
      <c r="P1410" t="s">
        <v>468</v>
      </c>
      <c r="Q1410" t="s">
        <v>1681</v>
      </c>
      <c r="R1410">
        <v>-604670</v>
      </c>
      <c r="S1410">
        <v>0</v>
      </c>
      <c r="T1410">
        <v>0</v>
      </c>
      <c r="U1410">
        <v>0</v>
      </c>
      <c r="V1410">
        <v>0</v>
      </c>
    </row>
    <row r="1411" spans="1:22" x14ac:dyDescent="0.2">
      <c r="A1411" s="99" t="s">
        <v>1114</v>
      </c>
      <c r="B1411" s="103" t="s">
        <v>432</v>
      </c>
      <c r="C1411" s="104" t="s">
        <v>182</v>
      </c>
      <c r="D1411" s="104" t="s">
        <v>470</v>
      </c>
      <c r="E1411" s="104" t="s">
        <v>1682</v>
      </c>
      <c r="F1411" s="105">
        <f>VLOOKUP(A1411,'Original vs Adjsuted Budget'!$B$2:$H$1100,7,FALSE)</f>
        <v>0</v>
      </c>
      <c r="G1411" s="105">
        <f t="shared" si="126"/>
        <v>-1379900</v>
      </c>
      <c r="H1411" s="105">
        <f>VLOOKUP($A1411,'[14]2014 TB'!$A$1:$H$1482,5,FALSE)</f>
        <v>0</v>
      </c>
      <c r="I1411" s="105">
        <f>VLOOKUP($A1411,'[14]2014 TB'!$A$1:$H$1482,6,FALSE)</f>
        <v>0</v>
      </c>
      <c r="J1411" s="106">
        <f t="shared" si="127"/>
        <v>0</v>
      </c>
      <c r="K1411" s="107"/>
      <c r="M1411" t="s">
        <v>1114</v>
      </c>
      <c r="N1411" t="s">
        <v>432</v>
      </c>
      <c r="O1411" t="s">
        <v>182</v>
      </c>
      <c r="P1411" t="s">
        <v>470</v>
      </c>
      <c r="Q1411" t="s">
        <v>1682</v>
      </c>
      <c r="R1411">
        <v>-1379900</v>
      </c>
      <c r="S1411">
        <v>0</v>
      </c>
      <c r="T1411">
        <v>0</v>
      </c>
      <c r="U1411">
        <v>0</v>
      </c>
      <c r="V1411">
        <v>0</v>
      </c>
    </row>
    <row r="1412" spans="1:22" x14ac:dyDescent="0.2">
      <c r="A1412" s="99" t="s">
        <v>1115</v>
      </c>
      <c r="B1412" s="103" t="s">
        <v>432</v>
      </c>
      <c r="C1412" s="104" t="s">
        <v>182</v>
      </c>
      <c r="D1412" s="104" t="s">
        <v>472</v>
      </c>
      <c r="E1412" s="104" t="s">
        <v>1683</v>
      </c>
      <c r="F1412" s="105">
        <f>VLOOKUP(A1412,'Original vs Adjsuted Budget'!$B$2:$H$1100,7,FALSE)</f>
        <v>0</v>
      </c>
      <c r="G1412" s="105">
        <f t="shared" si="126"/>
        <v>-4075540</v>
      </c>
      <c r="H1412" s="105">
        <f>VLOOKUP($A1412,'[14]2014 TB'!$A$1:$H$1482,5,FALSE)</f>
        <v>0</v>
      </c>
      <c r="I1412" s="105">
        <f>VLOOKUP($A1412,'[14]2014 TB'!$A$1:$H$1482,6,FALSE)</f>
        <v>0</v>
      </c>
      <c r="J1412" s="106">
        <f t="shared" si="127"/>
        <v>0</v>
      </c>
      <c r="K1412" s="107"/>
      <c r="M1412" t="s">
        <v>1115</v>
      </c>
      <c r="N1412" t="s">
        <v>432</v>
      </c>
      <c r="O1412" t="s">
        <v>182</v>
      </c>
      <c r="P1412" t="s">
        <v>472</v>
      </c>
      <c r="Q1412" t="s">
        <v>1683</v>
      </c>
      <c r="R1412">
        <v>-4075540</v>
      </c>
      <c r="S1412">
        <v>0</v>
      </c>
      <c r="T1412">
        <v>0</v>
      </c>
      <c r="U1412">
        <v>0</v>
      </c>
      <c r="V1412">
        <v>0</v>
      </c>
    </row>
    <row r="1413" spans="1:22" x14ac:dyDescent="0.2">
      <c r="A1413" s="99" t="s">
        <v>1136</v>
      </c>
      <c r="B1413" s="103" t="s">
        <v>434</v>
      </c>
      <c r="C1413" s="104" t="s">
        <v>182</v>
      </c>
      <c r="D1413" s="104" t="s">
        <v>2895</v>
      </c>
      <c r="E1413" s="104" t="s">
        <v>2906</v>
      </c>
      <c r="F1413" s="105">
        <f>VLOOKUP(A1413,'Original vs Adjsuted Budget'!$B$2:$H$1100,7,FALSE)</f>
        <v>-1117599.79</v>
      </c>
      <c r="G1413" s="105">
        <f t="shared" si="126"/>
        <v>-1526580</v>
      </c>
      <c r="H1413" s="105">
        <f>VLOOKUP($A1413,'[14]2014 TB'!$A$1:$H$1482,5,FALSE)</f>
        <v>0</v>
      </c>
      <c r="I1413" s="105">
        <f>VLOOKUP($A1413,'[14]2014 TB'!$A$1:$H$1482,6,FALSE)</f>
        <v>0</v>
      </c>
      <c r="J1413" s="106">
        <f t="shared" si="127"/>
        <v>0</v>
      </c>
      <c r="K1413" s="107"/>
      <c r="M1413" t="s">
        <v>1136</v>
      </c>
      <c r="N1413" t="s">
        <v>434</v>
      </c>
      <c r="O1413" t="s">
        <v>182</v>
      </c>
      <c r="P1413" t="s">
        <v>2895</v>
      </c>
      <c r="Q1413" t="s">
        <v>2906</v>
      </c>
      <c r="R1413">
        <v>-1526580</v>
      </c>
      <c r="S1413">
        <v>0</v>
      </c>
      <c r="T1413">
        <v>0</v>
      </c>
      <c r="U1413">
        <v>0</v>
      </c>
      <c r="V1413">
        <v>0</v>
      </c>
    </row>
    <row r="1414" spans="1:22" x14ac:dyDescent="0.2">
      <c r="A1414" s="99" t="s">
        <v>1149</v>
      </c>
      <c r="B1414" s="103" t="s">
        <v>436</v>
      </c>
      <c r="C1414" s="104" t="s">
        <v>182</v>
      </c>
      <c r="D1414" s="104" t="s">
        <v>2895</v>
      </c>
      <c r="E1414" s="104" t="s">
        <v>2906</v>
      </c>
      <c r="F1414" s="105">
        <f>VLOOKUP(A1414,'Original vs Adjsuted Budget'!$B$2:$H$1100,7,FALSE)</f>
        <v>-558799.9</v>
      </c>
      <c r="G1414" s="105">
        <f t="shared" si="126"/>
        <v>-1132970</v>
      </c>
      <c r="H1414" s="105">
        <f>VLOOKUP($A1414,'[14]2014 TB'!$A$1:$H$1482,5,FALSE)</f>
        <v>0</v>
      </c>
      <c r="I1414" s="105">
        <f>VLOOKUP($A1414,'[14]2014 TB'!$A$1:$H$1482,6,FALSE)</f>
        <v>0</v>
      </c>
      <c r="J1414" s="106">
        <f t="shared" si="127"/>
        <v>0</v>
      </c>
      <c r="K1414" s="107"/>
      <c r="M1414" t="s">
        <v>1149</v>
      </c>
      <c r="N1414" t="s">
        <v>436</v>
      </c>
      <c r="O1414" t="s">
        <v>182</v>
      </c>
      <c r="P1414" t="s">
        <v>2895</v>
      </c>
      <c r="Q1414" t="s">
        <v>2906</v>
      </c>
      <c r="R1414">
        <v>-1132970</v>
      </c>
      <c r="S1414">
        <v>0</v>
      </c>
      <c r="T1414">
        <v>0</v>
      </c>
      <c r="U1414">
        <v>0</v>
      </c>
      <c r="V1414">
        <v>0</v>
      </c>
    </row>
    <row r="1415" spans="1:22" x14ac:dyDescent="0.2">
      <c r="A1415" s="99" t="s">
        <v>1165</v>
      </c>
      <c r="B1415" s="103" t="s">
        <v>438</v>
      </c>
      <c r="C1415" s="104" t="s">
        <v>182</v>
      </c>
      <c r="D1415" s="104" t="s">
        <v>2895</v>
      </c>
      <c r="E1415" s="104" t="s">
        <v>2906</v>
      </c>
      <c r="F1415" s="105">
        <f>VLOOKUP(A1415,'Original vs Adjsuted Budget'!$B$2:$H$1100,7,FALSE)</f>
        <v>-139699.97</v>
      </c>
      <c r="G1415" s="105">
        <f t="shared" si="126"/>
        <v>-389280</v>
      </c>
      <c r="H1415" s="105">
        <f>VLOOKUP($A1415,'[14]2014 TB'!$A$1:$H$1482,5,FALSE)</f>
        <v>0</v>
      </c>
      <c r="I1415" s="105">
        <f>VLOOKUP($A1415,'[14]2014 TB'!$A$1:$H$1482,6,FALSE)</f>
        <v>0</v>
      </c>
      <c r="J1415" s="106">
        <f t="shared" si="127"/>
        <v>0</v>
      </c>
      <c r="K1415" s="107"/>
      <c r="M1415" t="s">
        <v>1165</v>
      </c>
      <c r="N1415" t="s">
        <v>438</v>
      </c>
      <c r="O1415" t="s">
        <v>182</v>
      </c>
      <c r="P1415" t="s">
        <v>2895</v>
      </c>
      <c r="Q1415" t="s">
        <v>2906</v>
      </c>
      <c r="R1415">
        <v>-389280</v>
      </c>
      <c r="S1415">
        <v>0</v>
      </c>
      <c r="T1415">
        <v>0</v>
      </c>
      <c r="U1415">
        <v>0</v>
      </c>
      <c r="V1415">
        <v>0</v>
      </c>
    </row>
    <row r="1416" spans="1:22" x14ac:dyDescent="0.2">
      <c r="A1416" s="99" t="s">
        <v>1169</v>
      </c>
      <c r="B1416" s="103" t="s">
        <v>440</v>
      </c>
      <c r="C1416" s="104" t="s">
        <v>182</v>
      </c>
      <c r="D1416" s="104" t="s">
        <v>2895</v>
      </c>
      <c r="E1416" s="104" t="s">
        <v>2906</v>
      </c>
      <c r="F1416" s="105">
        <f>VLOOKUP(A1416,'Original vs Adjsuted Budget'!$B$2:$H$1100,7,FALSE)</f>
        <v>-11176</v>
      </c>
      <c r="G1416" s="105">
        <f t="shared" si="126"/>
        <v>-64050</v>
      </c>
      <c r="H1416" s="105">
        <f>VLOOKUP($A1416,'[14]2014 TB'!$A$1:$H$1482,5,FALSE)</f>
        <v>0</v>
      </c>
      <c r="I1416" s="105">
        <f>VLOOKUP($A1416,'[14]2014 TB'!$A$1:$H$1482,6,FALSE)</f>
        <v>0</v>
      </c>
      <c r="J1416" s="106">
        <f t="shared" si="127"/>
        <v>0</v>
      </c>
      <c r="K1416" s="107"/>
      <c r="M1416" t="s">
        <v>1169</v>
      </c>
      <c r="N1416" t="s">
        <v>440</v>
      </c>
      <c r="O1416" t="s">
        <v>182</v>
      </c>
      <c r="P1416" t="s">
        <v>2895</v>
      </c>
      <c r="Q1416" t="s">
        <v>2906</v>
      </c>
      <c r="R1416">
        <v>-64050</v>
      </c>
      <c r="S1416">
        <v>0</v>
      </c>
      <c r="T1416">
        <v>0</v>
      </c>
      <c r="U1416">
        <v>0</v>
      </c>
      <c r="V1416">
        <v>0</v>
      </c>
    </row>
    <row r="1417" spans="1:22" x14ac:dyDescent="0.2">
      <c r="A1417" s="99" t="s">
        <v>1206</v>
      </c>
      <c r="B1417" s="103" t="s">
        <v>442</v>
      </c>
      <c r="C1417" s="104" t="s">
        <v>182</v>
      </c>
      <c r="D1417" s="104" t="s">
        <v>480</v>
      </c>
      <c r="E1417" s="104" t="s">
        <v>1681</v>
      </c>
      <c r="F1417" s="105">
        <f>VLOOKUP(A1417,'Original vs Adjsuted Budget'!$B$2:$H$1100,7,FALSE)</f>
        <v>-2682239.5</v>
      </c>
      <c r="G1417" s="105">
        <f t="shared" si="126"/>
        <v>-99870</v>
      </c>
      <c r="H1417" s="105">
        <f>VLOOKUP($A1417,'[14]2014 TB'!$A$1:$H$1482,5,FALSE)</f>
        <v>0</v>
      </c>
      <c r="I1417" s="105">
        <f>VLOOKUP($A1417,'[14]2014 TB'!$A$1:$H$1482,6,FALSE)</f>
        <v>0</v>
      </c>
      <c r="J1417" s="106">
        <f t="shared" si="127"/>
        <v>0</v>
      </c>
      <c r="K1417" s="107"/>
      <c r="M1417" t="s">
        <v>1206</v>
      </c>
      <c r="N1417" t="s">
        <v>442</v>
      </c>
      <c r="O1417" t="s">
        <v>182</v>
      </c>
      <c r="P1417" t="s">
        <v>480</v>
      </c>
      <c r="Q1417" t="s">
        <v>1681</v>
      </c>
      <c r="R1417">
        <v>-99870</v>
      </c>
      <c r="S1417">
        <v>0</v>
      </c>
      <c r="T1417">
        <v>0</v>
      </c>
      <c r="U1417">
        <v>0</v>
      </c>
      <c r="V1417">
        <v>0</v>
      </c>
    </row>
    <row r="1418" spans="1:22" x14ac:dyDescent="0.2">
      <c r="A1418" s="99" t="s">
        <v>1207</v>
      </c>
      <c r="B1418" s="103" t="s">
        <v>442</v>
      </c>
      <c r="C1418" s="104" t="s">
        <v>182</v>
      </c>
      <c r="D1418" s="104" t="s">
        <v>482</v>
      </c>
      <c r="E1418" s="104" t="s">
        <v>1611</v>
      </c>
      <c r="F1418" s="105">
        <f>VLOOKUP(A1418,'Original vs Adjsuted Budget'!$B$2:$H$1100,7,FALSE)</f>
        <v>0</v>
      </c>
      <c r="G1418" s="105">
        <f t="shared" si="126"/>
        <v>-1413380</v>
      </c>
      <c r="H1418" s="105">
        <f>VLOOKUP($A1418,'[14]2014 TB'!$A$1:$H$1482,5,FALSE)</f>
        <v>0</v>
      </c>
      <c r="I1418" s="105">
        <f>VLOOKUP($A1418,'[14]2014 TB'!$A$1:$H$1482,6,FALSE)</f>
        <v>0</v>
      </c>
      <c r="J1418" s="106">
        <f t="shared" si="127"/>
        <v>0</v>
      </c>
      <c r="K1418" s="107"/>
      <c r="M1418" t="s">
        <v>1207</v>
      </c>
      <c r="N1418" t="s">
        <v>442</v>
      </c>
      <c r="O1418" t="s">
        <v>182</v>
      </c>
      <c r="P1418" t="s">
        <v>482</v>
      </c>
      <c r="Q1418" t="s">
        <v>1611</v>
      </c>
      <c r="R1418">
        <v>-1413380</v>
      </c>
      <c r="S1418">
        <v>0</v>
      </c>
      <c r="T1418">
        <v>0</v>
      </c>
      <c r="U1418">
        <v>0</v>
      </c>
      <c r="V1418">
        <v>0</v>
      </c>
    </row>
    <row r="1419" spans="1:22" x14ac:dyDescent="0.2">
      <c r="A1419" s="99" t="s">
        <v>1225</v>
      </c>
      <c r="B1419" s="103" t="s">
        <v>444</v>
      </c>
      <c r="C1419" s="104" t="s">
        <v>182</v>
      </c>
      <c r="D1419" s="104" t="s">
        <v>2895</v>
      </c>
      <c r="E1419" s="104" t="s">
        <v>2906</v>
      </c>
      <c r="F1419" s="105">
        <f>VLOOKUP(A1419,'Original vs Adjsuted Budget'!$B$2:$H$1100,7,FALSE)</f>
        <v>-307339.94</v>
      </c>
      <c r="G1419" s="105">
        <f t="shared" si="126"/>
        <v>-474260</v>
      </c>
      <c r="H1419" s="105">
        <f>VLOOKUP($A1419,'[14]2014 TB'!$A$1:$H$1482,5,FALSE)</f>
        <v>0</v>
      </c>
      <c r="I1419" s="105">
        <f>VLOOKUP($A1419,'[14]2014 TB'!$A$1:$H$1482,6,FALSE)</f>
        <v>0</v>
      </c>
      <c r="J1419" s="106">
        <f t="shared" si="127"/>
        <v>0</v>
      </c>
      <c r="K1419" s="107"/>
      <c r="M1419" t="s">
        <v>1225</v>
      </c>
      <c r="N1419" t="s">
        <v>444</v>
      </c>
      <c r="O1419" t="s">
        <v>182</v>
      </c>
      <c r="P1419" t="s">
        <v>2895</v>
      </c>
      <c r="Q1419" t="s">
        <v>2906</v>
      </c>
      <c r="R1419">
        <v>-474260</v>
      </c>
      <c r="S1419">
        <v>0</v>
      </c>
      <c r="T1419">
        <v>0</v>
      </c>
      <c r="U1419">
        <v>0</v>
      </c>
      <c r="V1419">
        <v>0</v>
      </c>
    </row>
    <row r="1420" spans="1:22" x14ac:dyDescent="0.2">
      <c r="A1420" s="99" t="s">
        <v>1250</v>
      </c>
      <c r="B1420" s="103" t="s">
        <v>446</v>
      </c>
      <c r="C1420" s="104" t="s">
        <v>182</v>
      </c>
      <c r="D1420" s="104" t="s">
        <v>2895</v>
      </c>
      <c r="E1420" s="104" t="s">
        <v>2906</v>
      </c>
      <c r="F1420" s="105">
        <f>VLOOKUP(A1420,'Original vs Adjsuted Budget'!$B$2:$H$1100,7,FALSE)</f>
        <v>-726439.87</v>
      </c>
      <c r="G1420" s="105">
        <f t="shared" si="126"/>
        <v>-1297380</v>
      </c>
      <c r="H1420" s="105">
        <f>VLOOKUP($A1420,'[14]2014 TB'!$A$1:$H$1482,5,FALSE)</f>
        <v>0</v>
      </c>
      <c r="I1420" s="105">
        <f>VLOOKUP($A1420,'[14]2014 TB'!$A$1:$H$1482,6,FALSE)</f>
        <v>0</v>
      </c>
      <c r="J1420" s="106">
        <f t="shared" si="127"/>
        <v>0</v>
      </c>
      <c r="K1420" s="107"/>
      <c r="M1420" t="s">
        <v>1250</v>
      </c>
      <c r="N1420" t="s">
        <v>446</v>
      </c>
      <c r="O1420" t="s">
        <v>182</v>
      </c>
      <c r="P1420" t="s">
        <v>2895</v>
      </c>
      <c r="Q1420" t="s">
        <v>2906</v>
      </c>
      <c r="R1420">
        <v>-1297380</v>
      </c>
      <c r="S1420">
        <v>0</v>
      </c>
      <c r="T1420">
        <v>0</v>
      </c>
      <c r="U1420">
        <v>0</v>
      </c>
      <c r="V1420">
        <v>0</v>
      </c>
    </row>
    <row r="1421" spans="1:22" x14ac:dyDescent="0.2">
      <c r="A1421" s="99" t="s">
        <v>2261</v>
      </c>
      <c r="B1421" s="103" t="s">
        <v>448</v>
      </c>
      <c r="C1421" s="104" t="s">
        <v>182</v>
      </c>
      <c r="D1421" s="104" t="s">
        <v>2895</v>
      </c>
      <c r="E1421" s="104" t="s">
        <v>2906</v>
      </c>
      <c r="F1421" s="105">
        <f>VLOOKUP(A1421,'Original vs Adjsuted Budget'!$B$2:$H$1100,7,FALSE)</f>
        <v>-27939.99</v>
      </c>
      <c r="G1421" s="105">
        <f t="shared" si="126"/>
        <v>0</v>
      </c>
      <c r="H1421" s="105">
        <f>VLOOKUP($A1421,'[14]2014 TB'!$A$1:$H$1482,5,FALSE)</f>
        <v>0</v>
      </c>
      <c r="I1421" s="105">
        <f>VLOOKUP($A1421,'[14]2014 TB'!$A$1:$H$1482,6,FALSE)</f>
        <v>0</v>
      </c>
      <c r="J1421" s="106">
        <f t="shared" si="127"/>
        <v>0</v>
      </c>
      <c r="K1421" s="107"/>
      <c r="M1421" t="s">
        <v>2261</v>
      </c>
      <c r="N1421" t="s">
        <v>448</v>
      </c>
      <c r="O1421" t="s">
        <v>182</v>
      </c>
      <c r="P1421" t="s">
        <v>2895</v>
      </c>
      <c r="Q1421" t="s">
        <v>2906</v>
      </c>
      <c r="R1421">
        <v>0</v>
      </c>
      <c r="S1421">
        <v>0</v>
      </c>
      <c r="T1421">
        <v>0</v>
      </c>
      <c r="U1421">
        <v>0</v>
      </c>
      <c r="V1421">
        <v>0</v>
      </c>
    </row>
    <row r="1422" spans="1:22" x14ac:dyDescent="0.2">
      <c r="A1422" s="99" t="s">
        <v>1263</v>
      </c>
      <c r="B1422" s="103" t="s">
        <v>450</v>
      </c>
      <c r="C1422" s="104" t="s">
        <v>182</v>
      </c>
      <c r="D1422" s="104" t="s">
        <v>2895</v>
      </c>
      <c r="E1422" s="104" t="s">
        <v>2906</v>
      </c>
      <c r="F1422" s="105">
        <f>VLOOKUP(A1422,'Original vs Adjsuted Budget'!$B$2:$H$1100,7,FALSE)</f>
        <v>-106171.98</v>
      </c>
      <c r="G1422" s="105">
        <f t="shared" si="126"/>
        <v>-215590</v>
      </c>
      <c r="H1422" s="105">
        <f>VLOOKUP($A1422,'[14]2014 TB'!$A$1:$H$1482,5,FALSE)</f>
        <v>0</v>
      </c>
      <c r="I1422" s="105">
        <f>VLOOKUP($A1422,'[14]2014 TB'!$A$1:$H$1482,6,FALSE)</f>
        <v>0</v>
      </c>
      <c r="J1422" s="106">
        <f t="shared" si="127"/>
        <v>0</v>
      </c>
      <c r="K1422" s="107"/>
      <c r="M1422" t="s">
        <v>1263</v>
      </c>
      <c r="N1422" t="s">
        <v>450</v>
      </c>
      <c r="O1422" t="s">
        <v>182</v>
      </c>
      <c r="P1422" t="s">
        <v>2895</v>
      </c>
      <c r="Q1422" t="s">
        <v>2906</v>
      </c>
      <c r="R1422">
        <v>-215590</v>
      </c>
      <c r="S1422">
        <v>0</v>
      </c>
      <c r="T1422">
        <v>0</v>
      </c>
      <c r="U1422">
        <v>0</v>
      </c>
      <c r="V1422">
        <v>0</v>
      </c>
    </row>
    <row r="1423" spans="1:22" x14ac:dyDescent="0.2">
      <c r="A1423" s="99" t="s">
        <v>1301</v>
      </c>
      <c r="B1423" s="103" t="s">
        <v>452</v>
      </c>
      <c r="C1423" s="104" t="s">
        <v>182</v>
      </c>
      <c r="D1423" s="104" t="s">
        <v>490</v>
      </c>
      <c r="E1423" s="104" t="s">
        <v>1718</v>
      </c>
      <c r="F1423" s="105">
        <f>VLOOKUP(A1423,'Original vs Adjsuted Budget'!$B$2:$H$1100,7,FALSE)</f>
        <v>-782319.85</v>
      </c>
      <c r="G1423" s="105">
        <f t="shared" si="126"/>
        <v>-1470220</v>
      </c>
      <c r="H1423" s="105">
        <f>VLOOKUP($A1423,'[14]2014 TB'!$A$1:$H$1482,5,FALSE)</f>
        <v>0</v>
      </c>
      <c r="I1423" s="105">
        <f>VLOOKUP($A1423,'[14]2014 TB'!$A$1:$H$1482,6,FALSE)</f>
        <v>0</v>
      </c>
      <c r="J1423" s="106">
        <f t="shared" si="127"/>
        <v>0</v>
      </c>
      <c r="K1423" s="107"/>
      <c r="M1423" t="s">
        <v>1301</v>
      </c>
      <c r="N1423" t="s">
        <v>452</v>
      </c>
      <c r="O1423" t="s">
        <v>182</v>
      </c>
      <c r="P1423" t="s">
        <v>490</v>
      </c>
      <c r="Q1423" t="s">
        <v>1718</v>
      </c>
      <c r="R1423">
        <v>-1470220</v>
      </c>
      <c r="S1423">
        <v>0</v>
      </c>
      <c r="T1423">
        <v>0</v>
      </c>
      <c r="U1423">
        <v>0</v>
      </c>
      <c r="V1423">
        <v>0</v>
      </c>
    </row>
    <row r="1424" spans="1:22" x14ac:dyDescent="0.2">
      <c r="A1424" s="99" t="s">
        <v>1302</v>
      </c>
      <c r="B1424" s="103" t="s">
        <v>452</v>
      </c>
      <c r="C1424" s="104" t="s">
        <v>182</v>
      </c>
      <c r="D1424" s="104" t="s">
        <v>492</v>
      </c>
      <c r="E1424" s="104" t="s">
        <v>1719</v>
      </c>
      <c r="F1424" s="105">
        <f>VLOOKUP(A1424,'Original vs Adjsuted Budget'!$B$2:$H$1100,7,FALSE)</f>
        <v>0</v>
      </c>
      <c r="G1424" s="105">
        <f t="shared" si="126"/>
        <v>-552100</v>
      </c>
      <c r="H1424" s="105">
        <f>VLOOKUP($A1424,'[14]2014 TB'!$A$1:$H$1482,5,FALSE)</f>
        <v>0</v>
      </c>
      <c r="I1424" s="105">
        <f>VLOOKUP($A1424,'[14]2014 TB'!$A$1:$H$1482,6,FALSE)</f>
        <v>0</v>
      </c>
      <c r="J1424" s="106">
        <f t="shared" si="127"/>
        <v>0</v>
      </c>
      <c r="K1424" s="107"/>
      <c r="M1424" t="s">
        <v>1302</v>
      </c>
      <c r="N1424" t="s">
        <v>452</v>
      </c>
      <c r="O1424" t="s">
        <v>182</v>
      </c>
      <c r="P1424" t="s">
        <v>492</v>
      </c>
      <c r="Q1424" t="s">
        <v>1719</v>
      </c>
      <c r="R1424">
        <v>-552100</v>
      </c>
      <c r="S1424">
        <v>0</v>
      </c>
      <c r="T1424">
        <v>0</v>
      </c>
      <c r="U1424">
        <v>0</v>
      </c>
      <c r="V1424">
        <v>0</v>
      </c>
    </row>
    <row r="1425" spans="1:22" x14ac:dyDescent="0.2">
      <c r="A1425" s="99" t="s">
        <v>1349</v>
      </c>
      <c r="B1425" s="103" t="s">
        <v>8</v>
      </c>
      <c r="C1425" s="104" t="s">
        <v>182</v>
      </c>
      <c r="D1425" s="104" t="s">
        <v>2895</v>
      </c>
      <c r="E1425" s="104" t="s">
        <v>2906</v>
      </c>
      <c r="F1425" s="105">
        <f>VLOOKUP(A1425,'Original vs Adjsuted Budget'!$B$2:$H$1100,7,FALSE)</f>
        <v>-5587998.96</v>
      </c>
      <c r="G1425" s="105">
        <f t="shared" si="126"/>
        <v>-1890860</v>
      </c>
      <c r="H1425" s="105">
        <f>VLOOKUP($A1425,'[14]2014 TB'!$A$1:$H$1482,5,FALSE)</f>
        <v>0</v>
      </c>
      <c r="I1425" s="105">
        <f>VLOOKUP($A1425,'[14]2014 TB'!$A$1:$H$1482,6,FALSE)</f>
        <v>0</v>
      </c>
      <c r="J1425" s="106">
        <f t="shared" si="127"/>
        <v>0</v>
      </c>
      <c r="K1425" s="107"/>
      <c r="M1425" t="s">
        <v>1349</v>
      </c>
      <c r="N1425" t="s">
        <v>8</v>
      </c>
      <c r="O1425" t="s">
        <v>182</v>
      </c>
      <c r="P1425" t="s">
        <v>2895</v>
      </c>
      <c r="Q1425" t="s">
        <v>2906</v>
      </c>
      <c r="R1425">
        <v>-1890860</v>
      </c>
      <c r="S1425">
        <v>0</v>
      </c>
      <c r="T1425">
        <v>0</v>
      </c>
      <c r="U1425">
        <v>0</v>
      </c>
      <c r="V1425">
        <v>0</v>
      </c>
    </row>
    <row r="1426" spans="1:22" x14ac:dyDescent="0.2">
      <c r="A1426" s="99" t="s">
        <v>1398</v>
      </c>
      <c r="B1426" s="103" t="s">
        <v>18</v>
      </c>
      <c r="C1426" s="104" t="s">
        <v>182</v>
      </c>
      <c r="D1426" s="104" t="s">
        <v>2895</v>
      </c>
      <c r="E1426" s="104" t="s">
        <v>2906</v>
      </c>
      <c r="F1426" s="105">
        <f>VLOOKUP(A1426,'Original vs Adjsuted Budget'!$B$2:$H$1100,7,FALSE)</f>
        <v>-3073399.43</v>
      </c>
      <c r="G1426" s="105">
        <f t="shared" si="126"/>
        <v>-1427060</v>
      </c>
      <c r="H1426" s="105">
        <f>VLOOKUP($A1426,'[14]2014 TB'!$A$1:$H$1482,5,FALSE)</f>
        <v>0</v>
      </c>
      <c r="I1426" s="105">
        <f>VLOOKUP($A1426,'[14]2014 TB'!$A$1:$H$1482,6,FALSE)</f>
        <v>0</v>
      </c>
      <c r="J1426" s="106">
        <f t="shared" si="127"/>
        <v>0</v>
      </c>
      <c r="K1426" s="107"/>
      <c r="M1426" t="s">
        <v>1398</v>
      </c>
      <c r="N1426" t="s">
        <v>18</v>
      </c>
      <c r="O1426" t="s">
        <v>182</v>
      </c>
      <c r="P1426" t="s">
        <v>2895</v>
      </c>
      <c r="Q1426" t="s">
        <v>2906</v>
      </c>
      <c r="R1426">
        <v>-1427060</v>
      </c>
      <c r="S1426">
        <v>0</v>
      </c>
      <c r="T1426">
        <v>0</v>
      </c>
      <c r="U1426">
        <v>0</v>
      </c>
      <c r="V1426">
        <v>0</v>
      </c>
    </row>
    <row r="1427" spans="1:22" x14ac:dyDescent="0.2">
      <c r="A1427" s="99" t="s">
        <v>1443</v>
      </c>
      <c r="B1427" s="103" t="s">
        <v>459</v>
      </c>
      <c r="C1427" s="104" t="s">
        <v>182</v>
      </c>
      <c r="D1427" s="104" t="s">
        <v>2895</v>
      </c>
      <c r="E1427" s="104" t="s">
        <v>2906</v>
      </c>
      <c r="F1427" s="105">
        <f>VLOOKUP(A1427,'Original vs Adjsuted Budget'!$B$2:$H$1100,7,FALSE)</f>
        <v>-2514599.5299999998</v>
      </c>
      <c r="G1427" s="105">
        <f t="shared" si="126"/>
        <v>-2798040</v>
      </c>
      <c r="H1427" s="105">
        <f>VLOOKUP($A1427,'[14]2014 TB'!$A$1:$H$1482,5,FALSE)</f>
        <v>0</v>
      </c>
      <c r="I1427" s="105">
        <f>VLOOKUP($A1427,'[14]2014 TB'!$A$1:$H$1482,6,FALSE)</f>
        <v>0</v>
      </c>
      <c r="J1427" s="106">
        <f t="shared" si="127"/>
        <v>0</v>
      </c>
      <c r="K1427" s="107"/>
      <c r="M1427" t="s">
        <v>1443</v>
      </c>
      <c r="N1427" t="s">
        <v>459</v>
      </c>
      <c r="O1427" t="s">
        <v>182</v>
      </c>
      <c r="P1427" t="s">
        <v>2895</v>
      </c>
      <c r="Q1427" t="s">
        <v>2906</v>
      </c>
      <c r="R1427">
        <v>-2798040</v>
      </c>
      <c r="S1427">
        <v>0</v>
      </c>
      <c r="T1427">
        <v>0</v>
      </c>
      <c r="U1427">
        <v>0</v>
      </c>
      <c r="V1427">
        <v>0</v>
      </c>
    </row>
    <row r="1428" spans="1:22" x14ac:dyDescent="0.2">
      <c r="A1428" s="99" t="s">
        <v>1499</v>
      </c>
      <c r="B1428" s="103" t="s">
        <v>461</v>
      </c>
      <c r="C1428" s="104" t="s">
        <v>182</v>
      </c>
      <c r="D1428" s="104" t="s">
        <v>2895</v>
      </c>
      <c r="E1428" s="104" t="s">
        <v>2906</v>
      </c>
      <c r="F1428" s="105">
        <f>VLOOKUP(A1428,'Original vs Adjsuted Budget'!$B$2:$H$1100,7,FALSE)</f>
        <v>-7264398.6500000004</v>
      </c>
      <c r="G1428" s="105">
        <f t="shared" si="126"/>
        <v>-1571350</v>
      </c>
      <c r="H1428" s="105">
        <f>VLOOKUP($A1428,'[14]2014 TB'!$A$1:$H$1482,5,FALSE)</f>
        <v>0</v>
      </c>
      <c r="I1428" s="105">
        <f>VLOOKUP($A1428,'[14]2014 TB'!$A$1:$H$1482,6,FALSE)</f>
        <v>0</v>
      </c>
      <c r="J1428" s="106">
        <f t="shared" si="127"/>
        <v>0</v>
      </c>
      <c r="K1428" s="107"/>
      <c r="M1428" t="s">
        <v>1499</v>
      </c>
      <c r="N1428" t="s">
        <v>461</v>
      </c>
      <c r="O1428" t="s">
        <v>182</v>
      </c>
      <c r="P1428" t="s">
        <v>2895</v>
      </c>
      <c r="Q1428" t="s">
        <v>2906</v>
      </c>
      <c r="R1428">
        <v>-1571350</v>
      </c>
      <c r="S1428">
        <v>0</v>
      </c>
      <c r="T1428">
        <v>0</v>
      </c>
      <c r="U1428">
        <v>0</v>
      </c>
      <c r="V1428">
        <v>0</v>
      </c>
    </row>
    <row r="1429" spans="1:22" x14ac:dyDescent="0.2">
      <c r="A1429" s="99" t="s">
        <v>1528</v>
      </c>
      <c r="B1429" s="103" t="s">
        <v>463</v>
      </c>
      <c r="C1429" s="104" t="s">
        <v>182</v>
      </c>
      <c r="D1429" s="104" t="s">
        <v>2895</v>
      </c>
      <c r="E1429" s="104" t="s">
        <v>2906</v>
      </c>
      <c r="F1429" s="105">
        <f>VLOOKUP(A1429,'Original vs Adjsuted Budget'!$B$2:$H$1100,7,FALSE)</f>
        <v>-2905759.46</v>
      </c>
      <c r="G1429" s="105">
        <f t="shared" si="126"/>
        <v>-1818690</v>
      </c>
      <c r="H1429" s="105">
        <f>VLOOKUP($A1429,'[14]2014 TB'!$A$1:$H$1482,5,FALSE)</f>
        <v>0</v>
      </c>
      <c r="I1429" s="105">
        <f>VLOOKUP($A1429,'[14]2014 TB'!$A$1:$H$1482,6,FALSE)</f>
        <v>0</v>
      </c>
      <c r="J1429" s="106">
        <f t="shared" si="127"/>
        <v>0</v>
      </c>
      <c r="K1429" s="107"/>
      <c r="M1429" t="s">
        <v>1528</v>
      </c>
      <c r="N1429" t="s">
        <v>463</v>
      </c>
      <c r="O1429" t="s">
        <v>182</v>
      </c>
      <c r="P1429" t="s">
        <v>2895</v>
      </c>
      <c r="Q1429" t="s">
        <v>2906</v>
      </c>
      <c r="R1429">
        <v>-1818690</v>
      </c>
      <c r="S1429">
        <v>0</v>
      </c>
      <c r="T1429">
        <v>0</v>
      </c>
      <c r="U1429">
        <v>0</v>
      </c>
      <c r="V1429">
        <v>0</v>
      </c>
    </row>
    <row r="1430" spans="1:22" ht="15" thickBot="1" x14ac:dyDescent="0.25">
      <c r="A1430" s="99"/>
      <c r="B1430" s="154" t="s">
        <v>3171</v>
      </c>
      <c r="C1430" s="155"/>
      <c r="D1430" s="155"/>
      <c r="E1430" s="155"/>
      <c r="F1430" s="108">
        <f>SUM(F1402:F1429)</f>
        <v>-43116999.970000006</v>
      </c>
      <c r="G1430" s="105">
        <f t="shared" si="126"/>
        <v>-50117010</v>
      </c>
      <c r="H1430" s="108">
        <f>SUM(H1402:H1429)</f>
        <v>2271571.85</v>
      </c>
      <c r="I1430" s="108">
        <f>SUM(I1402:I1429)</f>
        <v>-33431571.850000001</v>
      </c>
      <c r="J1430" s="108">
        <f>SUM(J1402:J1429)</f>
        <v>-31160000</v>
      </c>
      <c r="K1430" s="107"/>
      <c r="N1430" t="s">
        <v>3171</v>
      </c>
      <c r="R1430">
        <v>-50117010</v>
      </c>
      <c r="S1430">
        <v>0</v>
      </c>
      <c r="T1430">
        <v>1381571.85</v>
      </c>
      <c r="U1430">
        <v>-32050000</v>
      </c>
      <c r="V1430">
        <v>-30668428.149999999</v>
      </c>
    </row>
    <row r="1431" spans="1:22" ht="15" thickTop="1" x14ac:dyDescent="0.2">
      <c r="A1431" s="99"/>
      <c r="B1431" s="103"/>
      <c r="C1431" s="104"/>
      <c r="D1431" s="104"/>
      <c r="E1431" s="104"/>
      <c r="F1431" s="105"/>
      <c r="G1431" s="105">
        <f t="shared" si="126"/>
        <v>0</v>
      </c>
      <c r="H1431" s="105"/>
      <c r="I1431" s="105"/>
      <c r="J1431" s="106"/>
      <c r="K1431" s="107"/>
    </row>
    <row r="1432" spans="1:22" x14ac:dyDescent="0.2">
      <c r="A1432" s="99" t="s">
        <v>972</v>
      </c>
      <c r="B1432" s="103" t="s">
        <v>218</v>
      </c>
      <c r="C1432" s="104" t="s">
        <v>183</v>
      </c>
      <c r="D1432" s="104" t="s">
        <v>476</v>
      </c>
      <c r="E1432" s="104" t="s">
        <v>394</v>
      </c>
      <c r="F1432" s="105">
        <f>VLOOKUP(A1432,'Original vs Adjsuted Budget'!$B$2:$H$1100,7,FALSE)</f>
        <v>-1650000</v>
      </c>
      <c r="G1432" s="105">
        <f t="shared" si="126"/>
        <v>-1650000</v>
      </c>
      <c r="H1432" s="105">
        <f>VLOOKUP($A1432,'[14]2014 TB'!$A$1:$H$1482,5,FALSE)</f>
        <v>0</v>
      </c>
      <c r="I1432" s="105">
        <f>VLOOKUP($A1432,'[14]2014 TB'!$A$1:$H$1482,6,FALSE)</f>
        <v>-1650000</v>
      </c>
      <c r="J1432" s="106">
        <f t="shared" ref="J1432" si="128">H1432+I1432</f>
        <v>-1650000</v>
      </c>
      <c r="K1432" s="107"/>
      <c r="M1432" t="s">
        <v>972</v>
      </c>
      <c r="N1432" t="s">
        <v>218</v>
      </c>
      <c r="O1432" t="s">
        <v>183</v>
      </c>
      <c r="P1432" t="s">
        <v>476</v>
      </c>
      <c r="Q1432" t="s">
        <v>394</v>
      </c>
      <c r="R1432">
        <v>-1650000</v>
      </c>
      <c r="S1432">
        <v>0</v>
      </c>
      <c r="T1432">
        <v>0</v>
      </c>
      <c r="U1432">
        <v>0</v>
      </c>
      <c r="V1432">
        <v>0</v>
      </c>
    </row>
    <row r="1433" spans="1:22" ht="15" thickBot="1" x14ac:dyDescent="0.25">
      <c r="A1433" s="99"/>
      <c r="B1433" s="154" t="s">
        <v>3176</v>
      </c>
      <c r="C1433" s="155"/>
      <c r="D1433" s="155"/>
      <c r="E1433" s="155"/>
      <c r="F1433" s="108">
        <f>F1432</f>
        <v>-1650000</v>
      </c>
      <c r="G1433" s="105">
        <f t="shared" si="126"/>
        <v>-1650000</v>
      </c>
      <c r="H1433" s="108">
        <f>H1432</f>
        <v>0</v>
      </c>
      <c r="I1433" s="108">
        <f>I1432</f>
        <v>-1650000</v>
      </c>
      <c r="J1433" s="108">
        <f>J1432</f>
        <v>-1650000</v>
      </c>
      <c r="K1433" s="107"/>
      <c r="N1433" t="s">
        <v>3176</v>
      </c>
      <c r="R1433">
        <v>-1650000</v>
      </c>
      <c r="S1433">
        <v>0</v>
      </c>
      <c r="T1433">
        <v>0</v>
      </c>
      <c r="U1433">
        <v>0</v>
      </c>
      <c r="V1433">
        <v>0</v>
      </c>
    </row>
    <row r="1434" spans="1:22" ht="15" thickTop="1" x14ac:dyDescent="0.2">
      <c r="A1434" s="99"/>
      <c r="B1434" s="103"/>
      <c r="C1434" s="104"/>
      <c r="D1434" s="104"/>
      <c r="E1434" s="104"/>
      <c r="F1434" s="105"/>
      <c r="G1434" s="105">
        <f t="shared" si="126"/>
        <v>0</v>
      </c>
      <c r="H1434" s="105"/>
      <c r="I1434" s="105"/>
      <c r="J1434" s="106"/>
      <c r="K1434" s="107"/>
    </row>
    <row r="1435" spans="1:22" x14ac:dyDescent="0.2">
      <c r="A1435" s="99" t="s">
        <v>888</v>
      </c>
      <c r="B1435" s="103" t="s">
        <v>4</v>
      </c>
      <c r="C1435" s="104" t="s">
        <v>184</v>
      </c>
      <c r="D1435" s="104" t="s">
        <v>2895</v>
      </c>
      <c r="E1435" s="104" t="s">
        <v>2907</v>
      </c>
      <c r="F1435" s="105">
        <f>VLOOKUP(A1435,'Original vs Adjsuted Budget'!$B$2:$H$1100,7,FALSE)</f>
        <v>-1756000</v>
      </c>
      <c r="G1435" s="105">
        <f t="shared" si="126"/>
        <v>-1756000</v>
      </c>
      <c r="H1435" s="105">
        <f>VLOOKUP($A1435,'[14]2014 TB'!$A$1:$H$1482,5,FALSE)</f>
        <v>0</v>
      </c>
      <c r="I1435" s="105">
        <f>VLOOKUP($A1435,'[14]2014 TB'!$A$1:$H$1482,6,FALSE)</f>
        <v>-2081400</v>
      </c>
      <c r="J1435" s="106">
        <f t="shared" ref="J1435:J1440" si="129">H1435+I1435</f>
        <v>-2081400</v>
      </c>
      <c r="K1435" s="107"/>
      <c r="M1435" t="s">
        <v>888</v>
      </c>
      <c r="N1435" t="s">
        <v>4</v>
      </c>
      <c r="O1435" t="s">
        <v>184</v>
      </c>
      <c r="P1435" t="s">
        <v>2895</v>
      </c>
      <c r="Q1435" t="s">
        <v>2907</v>
      </c>
      <c r="R1435">
        <v>-1756000</v>
      </c>
      <c r="S1435">
        <v>0</v>
      </c>
      <c r="T1435">
        <v>0</v>
      </c>
      <c r="U1435">
        <v>0</v>
      </c>
      <c r="V1435">
        <v>0</v>
      </c>
    </row>
    <row r="1436" spans="1:22" x14ac:dyDescent="0.2">
      <c r="A1436" s="99" t="s">
        <v>905</v>
      </c>
      <c r="B1436" s="103" t="s">
        <v>215</v>
      </c>
      <c r="C1436" s="104" t="s">
        <v>186</v>
      </c>
      <c r="D1436" s="104" t="s">
        <v>2895</v>
      </c>
      <c r="E1436" s="104" t="s">
        <v>1574</v>
      </c>
      <c r="F1436" s="105">
        <f>VLOOKUP(A1436,'Original vs Adjsuted Budget'!$B$2:$H$1100,7,FALSE)</f>
        <v>-742370</v>
      </c>
      <c r="G1436" s="105">
        <f t="shared" si="126"/>
        <v>-742370</v>
      </c>
      <c r="H1436" s="105">
        <f>VLOOKUP($A1436,'[14]2014 TB'!$A$1:$H$1482,5,FALSE)</f>
        <v>0</v>
      </c>
      <c r="I1436" s="105">
        <f>VLOOKUP($A1436,'[14]2014 TB'!$A$1:$H$1482,6,FALSE)</f>
        <v>0</v>
      </c>
      <c r="J1436" s="106">
        <f t="shared" si="129"/>
        <v>0</v>
      </c>
      <c r="K1436" s="107"/>
      <c r="M1436" t="s">
        <v>905</v>
      </c>
      <c r="N1436" t="s">
        <v>215</v>
      </c>
      <c r="O1436" t="s">
        <v>186</v>
      </c>
      <c r="P1436" t="s">
        <v>2895</v>
      </c>
      <c r="Q1436" t="s">
        <v>1574</v>
      </c>
      <c r="R1436">
        <v>-742370</v>
      </c>
      <c r="S1436">
        <v>0</v>
      </c>
      <c r="T1436">
        <v>0</v>
      </c>
      <c r="U1436">
        <v>0</v>
      </c>
      <c r="V1436">
        <v>0</v>
      </c>
    </row>
    <row r="1437" spans="1:22" x14ac:dyDescent="0.2">
      <c r="A1437" s="99" t="s">
        <v>973</v>
      </c>
      <c r="B1437" s="103" t="s">
        <v>218</v>
      </c>
      <c r="C1437" s="104" t="s">
        <v>186</v>
      </c>
      <c r="D1437" s="104" t="s">
        <v>474</v>
      </c>
      <c r="E1437" s="104" t="s">
        <v>1574</v>
      </c>
      <c r="F1437" s="105">
        <f>VLOOKUP(A1437,'Original vs Adjsuted Budget'!$B$2:$H$1100,7,FALSE)</f>
        <v>-742370</v>
      </c>
      <c r="G1437" s="105">
        <f t="shared" si="126"/>
        <v>-742370</v>
      </c>
      <c r="H1437" s="105">
        <f>VLOOKUP($A1437,'[14]2014 TB'!$A$1:$H$1482,5,FALSE)</f>
        <v>0</v>
      </c>
      <c r="I1437" s="105">
        <f>VLOOKUP($A1437,'[14]2014 TB'!$A$1:$H$1482,6,FALSE)</f>
        <v>0</v>
      </c>
      <c r="J1437" s="106">
        <f t="shared" si="129"/>
        <v>0</v>
      </c>
      <c r="K1437" s="107"/>
      <c r="M1437" t="s">
        <v>973</v>
      </c>
      <c r="N1437" t="s">
        <v>218</v>
      </c>
      <c r="O1437" t="s">
        <v>186</v>
      </c>
      <c r="P1437" t="s">
        <v>474</v>
      </c>
      <c r="Q1437" t="s">
        <v>1574</v>
      </c>
      <c r="R1437">
        <v>-742370</v>
      </c>
      <c r="S1437">
        <v>0</v>
      </c>
      <c r="T1437">
        <v>0</v>
      </c>
      <c r="U1437">
        <v>0</v>
      </c>
      <c r="V1437">
        <v>0</v>
      </c>
    </row>
    <row r="1438" spans="1:22" x14ac:dyDescent="0.2">
      <c r="A1438" s="99" t="s">
        <v>1117</v>
      </c>
      <c r="B1438" s="103" t="s">
        <v>432</v>
      </c>
      <c r="C1438" s="104" t="s">
        <v>186</v>
      </c>
      <c r="D1438" s="104" t="s">
        <v>466</v>
      </c>
      <c r="E1438" s="104" t="s">
        <v>1574</v>
      </c>
      <c r="F1438" s="105">
        <f>VLOOKUP(A1438,'Original vs Adjsuted Budget'!$B$2:$H$1100,7,FALSE)</f>
        <v>-742370</v>
      </c>
      <c r="G1438" s="105">
        <f t="shared" si="126"/>
        <v>-742370</v>
      </c>
      <c r="H1438" s="105">
        <f>VLOOKUP($A1438,'[14]2014 TB'!$A$1:$H$1482,5,FALSE)</f>
        <v>0</v>
      </c>
      <c r="I1438" s="105">
        <f>VLOOKUP($A1438,'[14]2014 TB'!$A$1:$H$1482,6,FALSE)</f>
        <v>0</v>
      </c>
      <c r="J1438" s="106">
        <f t="shared" si="129"/>
        <v>0</v>
      </c>
      <c r="K1438" s="107"/>
      <c r="M1438" t="s">
        <v>1117</v>
      </c>
      <c r="N1438" t="s">
        <v>432</v>
      </c>
      <c r="O1438" t="s">
        <v>186</v>
      </c>
      <c r="P1438" t="s">
        <v>466</v>
      </c>
      <c r="Q1438" t="s">
        <v>1574</v>
      </c>
      <c r="R1438">
        <v>-742370</v>
      </c>
      <c r="S1438">
        <v>0</v>
      </c>
      <c r="T1438">
        <v>0</v>
      </c>
      <c r="U1438">
        <v>0</v>
      </c>
      <c r="V1438">
        <v>0</v>
      </c>
    </row>
    <row r="1439" spans="1:22" x14ac:dyDescent="0.2">
      <c r="A1439" s="99" t="s">
        <v>1118</v>
      </c>
      <c r="B1439" s="103" t="s">
        <v>432</v>
      </c>
      <c r="C1439" s="104" t="s">
        <v>186</v>
      </c>
      <c r="D1439" s="104" t="s">
        <v>468</v>
      </c>
      <c r="E1439" s="104" t="s">
        <v>1574</v>
      </c>
      <c r="F1439" s="105">
        <f>VLOOKUP(A1439,'Original vs Adjsuted Budget'!$B$2:$H$1100,7,FALSE)</f>
        <v>-742370</v>
      </c>
      <c r="G1439" s="105">
        <f t="shared" si="126"/>
        <v>-742370</v>
      </c>
      <c r="H1439" s="105">
        <f>VLOOKUP($A1439,'[14]2014 TB'!$A$1:$H$1482,5,FALSE)</f>
        <v>0</v>
      </c>
      <c r="I1439" s="105">
        <f>VLOOKUP($A1439,'[14]2014 TB'!$A$1:$H$1482,6,FALSE)</f>
        <v>0</v>
      </c>
      <c r="J1439" s="106">
        <f t="shared" si="129"/>
        <v>0</v>
      </c>
      <c r="K1439" s="107"/>
      <c r="M1439" t="s">
        <v>1118</v>
      </c>
      <c r="N1439" t="s">
        <v>432</v>
      </c>
      <c r="O1439" t="s">
        <v>186</v>
      </c>
      <c r="P1439" t="s">
        <v>468</v>
      </c>
      <c r="Q1439" t="s">
        <v>1574</v>
      </c>
      <c r="R1439">
        <v>-742370</v>
      </c>
      <c r="S1439">
        <v>0</v>
      </c>
      <c r="T1439">
        <v>0</v>
      </c>
      <c r="U1439">
        <v>0</v>
      </c>
      <c r="V1439">
        <v>0</v>
      </c>
    </row>
    <row r="1440" spans="1:22" x14ac:dyDescent="0.2">
      <c r="A1440" s="99" t="s">
        <v>1208</v>
      </c>
      <c r="B1440" s="103" t="s">
        <v>442</v>
      </c>
      <c r="C1440" s="104" t="s">
        <v>186</v>
      </c>
      <c r="D1440" s="104" t="s">
        <v>480</v>
      </c>
      <c r="E1440" s="104" t="s">
        <v>1574</v>
      </c>
      <c r="F1440" s="105">
        <f>VLOOKUP(A1440,'Original vs Adjsuted Budget'!$B$2:$H$1100,7,FALSE)</f>
        <v>-742370</v>
      </c>
      <c r="G1440" s="105">
        <f t="shared" si="126"/>
        <v>-742370</v>
      </c>
      <c r="H1440" s="105">
        <f>VLOOKUP($A1440,'[14]2014 TB'!$A$1:$H$1482,5,FALSE)</f>
        <v>0</v>
      </c>
      <c r="I1440" s="105">
        <f>VLOOKUP($A1440,'[14]2014 TB'!$A$1:$H$1482,6,FALSE)</f>
        <v>0</v>
      </c>
      <c r="J1440" s="106">
        <f t="shared" si="129"/>
        <v>0</v>
      </c>
      <c r="K1440" s="107"/>
      <c r="M1440" t="s">
        <v>1208</v>
      </c>
      <c r="N1440" t="s">
        <v>442</v>
      </c>
      <c r="O1440" t="s">
        <v>186</v>
      </c>
      <c r="P1440" t="s">
        <v>480</v>
      </c>
      <c r="Q1440" t="s">
        <v>1574</v>
      </c>
      <c r="R1440">
        <v>-742370</v>
      </c>
      <c r="S1440">
        <v>0</v>
      </c>
      <c r="T1440">
        <v>0</v>
      </c>
      <c r="U1440">
        <v>0</v>
      </c>
      <c r="V1440">
        <v>0</v>
      </c>
    </row>
    <row r="1441" spans="1:22" ht="15" thickBot="1" x14ac:dyDescent="0.25">
      <c r="A1441" s="99"/>
      <c r="B1441" s="154" t="s">
        <v>3254</v>
      </c>
      <c r="C1441" s="155"/>
      <c r="D1441" s="155"/>
      <c r="E1441" s="155"/>
      <c r="F1441" s="108">
        <f>SUM(F1435:F1440)</f>
        <v>-5467850</v>
      </c>
      <c r="G1441" s="105">
        <f t="shared" si="126"/>
        <v>-5467850</v>
      </c>
      <c r="H1441" s="108">
        <f>SUM(H1435:H1440)</f>
        <v>0</v>
      </c>
      <c r="I1441" s="108">
        <f>SUM(I1435:I1440)</f>
        <v>-2081400</v>
      </c>
      <c r="J1441" s="108">
        <f>SUM(J1435:J1440)</f>
        <v>-2081400</v>
      </c>
      <c r="K1441" s="107"/>
      <c r="N1441" t="s">
        <v>3254</v>
      </c>
      <c r="R1441">
        <v>-5467850</v>
      </c>
      <c r="S1441">
        <v>0</v>
      </c>
      <c r="T1441">
        <v>0</v>
      </c>
      <c r="U1441">
        <v>0</v>
      </c>
      <c r="V1441">
        <v>0</v>
      </c>
    </row>
    <row r="1442" spans="1:22" ht="15" thickTop="1" x14ac:dyDescent="0.2">
      <c r="A1442" s="99"/>
      <c r="B1442" s="103"/>
      <c r="C1442" s="104"/>
      <c r="D1442" s="104"/>
      <c r="E1442" s="104"/>
      <c r="F1442" s="105"/>
      <c r="G1442" s="105">
        <f t="shared" si="126"/>
        <v>0</v>
      </c>
      <c r="H1442" s="105"/>
      <c r="I1442" s="105"/>
      <c r="J1442" s="106"/>
      <c r="K1442" s="107"/>
    </row>
    <row r="1443" spans="1:22" x14ac:dyDescent="0.2">
      <c r="A1443" s="99" t="s">
        <v>1116</v>
      </c>
      <c r="B1443" s="103" t="s">
        <v>432</v>
      </c>
      <c r="C1443" s="104" t="s">
        <v>185</v>
      </c>
      <c r="D1443" s="104" t="s">
        <v>472</v>
      </c>
      <c r="E1443" s="104" t="s">
        <v>1684</v>
      </c>
      <c r="F1443" s="105">
        <f>VLOOKUP(A1443,'Original vs Adjsuted Budget'!$B$2:$H$1100,7,FALSE)</f>
        <v>-890000</v>
      </c>
      <c r="G1443" s="105">
        <f t="shared" si="126"/>
        <v>-890000</v>
      </c>
      <c r="H1443" s="105">
        <f>VLOOKUP($A1443,'[14]2014 TB'!$A$1:$H$1482,5,FALSE)</f>
        <v>0</v>
      </c>
      <c r="I1443" s="105">
        <f>VLOOKUP($A1443,'[14]2014 TB'!$A$1:$H$1482,6,FALSE)</f>
        <v>-890000</v>
      </c>
      <c r="J1443" s="106">
        <f t="shared" ref="J1443" si="130">H1443+I1443</f>
        <v>-890000</v>
      </c>
      <c r="K1443" s="107"/>
      <c r="M1443" t="s">
        <v>1116</v>
      </c>
      <c r="N1443" t="s">
        <v>432</v>
      </c>
      <c r="O1443" t="s">
        <v>185</v>
      </c>
      <c r="P1443" t="s">
        <v>472</v>
      </c>
      <c r="Q1443" t="s">
        <v>1684</v>
      </c>
      <c r="R1443">
        <v>-890000</v>
      </c>
      <c r="S1443">
        <v>0</v>
      </c>
      <c r="T1443">
        <v>0</v>
      </c>
      <c r="U1443">
        <v>0</v>
      </c>
      <c r="V1443">
        <v>0</v>
      </c>
    </row>
    <row r="1444" spans="1:22" ht="15" thickBot="1" x14ac:dyDescent="0.25">
      <c r="A1444" s="99"/>
      <c r="B1444" s="154" t="s">
        <v>3177</v>
      </c>
      <c r="C1444" s="155"/>
      <c r="D1444" s="155"/>
      <c r="E1444" s="155"/>
      <c r="F1444" s="108">
        <f>F1443</f>
        <v>-890000</v>
      </c>
      <c r="G1444" s="105">
        <f t="shared" si="126"/>
        <v>-890000</v>
      </c>
      <c r="H1444" s="108">
        <f>H1443</f>
        <v>0</v>
      </c>
      <c r="I1444" s="108">
        <f>I1443</f>
        <v>-890000</v>
      </c>
      <c r="J1444" s="108">
        <f>J1443</f>
        <v>-890000</v>
      </c>
      <c r="K1444" s="107"/>
      <c r="N1444" t="s">
        <v>3177</v>
      </c>
      <c r="R1444">
        <v>-890000</v>
      </c>
      <c r="S1444">
        <v>0</v>
      </c>
      <c r="T1444">
        <v>0</v>
      </c>
      <c r="U1444">
        <v>0</v>
      </c>
      <c r="V1444">
        <v>0</v>
      </c>
    </row>
    <row r="1445" spans="1:22" ht="15" thickTop="1" x14ac:dyDescent="0.2">
      <c r="A1445" s="99"/>
      <c r="B1445" s="103"/>
      <c r="C1445" s="104"/>
      <c r="D1445" s="104"/>
      <c r="E1445" s="104"/>
      <c r="F1445" s="105"/>
      <c r="G1445" s="105">
        <f t="shared" si="126"/>
        <v>0</v>
      </c>
      <c r="H1445" s="105"/>
      <c r="I1445" s="105"/>
      <c r="J1445" s="106"/>
      <c r="K1445" s="107"/>
    </row>
    <row r="1446" spans="1:22" x14ac:dyDescent="0.2">
      <c r="A1446" s="99" t="s">
        <v>1119</v>
      </c>
      <c r="B1446" s="103" t="s">
        <v>432</v>
      </c>
      <c r="C1446" s="104" t="s">
        <v>187</v>
      </c>
      <c r="D1446" s="104" t="s">
        <v>468</v>
      </c>
      <c r="E1446" s="104" t="s">
        <v>1685</v>
      </c>
      <c r="F1446" s="105">
        <f>VLOOKUP(A1446,'Original vs Adjsuted Budget'!$B$2:$H$1100,7,FALSE)</f>
        <v>-894350</v>
      </c>
      <c r="G1446" s="105">
        <f t="shared" si="126"/>
        <v>-894350</v>
      </c>
      <c r="H1446" s="105">
        <f>VLOOKUP($A1446,'[14]2014 TB'!$A$1:$H$1482,5,FALSE)</f>
        <v>0</v>
      </c>
      <c r="I1446" s="105">
        <f>VLOOKUP($A1446,'[14]2014 TB'!$A$1:$H$1482,6,FALSE)</f>
        <v>0</v>
      </c>
      <c r="J1446" s="106">
        <f t="shared" ref="J1446:J1451" si="131">H1446+I1446</f>
        <v>0</v>
      </c>
      <c r="K1446" s="107"/>
      <c r="M1446" t="s">
        <v>1119</v>
      </c>
      <c r="N1446" t="s">
        <v>432</v>
      </c>
      <c r="O1446" t="s">
        <v>187</v>
      </c>
      <c r="P1446" t="s">
        <v>468</v>
      </c>
      <c r="Q1446" t="s">
        <v>1685</v>
      </c>
      <c r="R1446">
        <v>-894350</v>
      </c>
      <c r="S1446">
        <v>0</v>
      </c>
      <c r="T1446">
        <v>0</v>
      </c>
      <c r="U1446">
        <v>0</v>
      </c>
      <c r="V1446">
        <v>0</v>
      </c>
    </row>
    <row r="1447" spans="1:22" x14ac:dyDescent="0.2">
      <c r="A1447" s="99" t="s">
        <v>1303</v>
      </c>
      <c r="B1447" s="103" t="s">
        <v>452</v>
      </c>
      <c r="C1447" s="104" t="s">
        <v>187</v>
      </c>
      <c r="D1447" s="104" t="s">
        <v>492</v>
      </c>
      <c r="E1447" s="104" t="s">
        <v>3028</v>
      </c>
      <c r="F1447" s="105">
        <f>VLOOKUP(A1447,'Original vs Adjsuted Budget'!$B$2:$H$1100,7,FALSE)</f>
        <v>-2683068</v>
      </c>
      <c r="G1447" s="105">
        <f t="shared" si="126"/>
        <v>-2683068</v>
      </c>
      <c r="H1447" s="105">
        <f>VLOOKUP($A1447,'[14]2014 TB'!$A$1:$H$1482,5,FALSE)</f>
        <v>0</v>
      </c>
      <c r="I1447" s="105">
        <f>VLOOKUP($A1447,'[14]2014 TB'!$A$1:$H$1482,6,FALSE)</f>
        <v>0</v>
      </c>
      <c r="J1447" s="106">
        <f t="shared" si="131"/>
        <v>0</v>
      </c>
      <c r="K1447" s="107"/>
      <c r="M1447" t="s">
        <v>1303</v>
      </c>
      <c r="N1447" t="s">
        <v>452</v>
      </c>
      <c r="O1447" t="s">
        <v>187</v>
      </c>
      <c r="P1447" t="s">
        <v>492</v>
      </c>
      <c r="Q1447" t="s">
        <v>3028</v>
      </c>
      <c r="R1447">
        <v>-2683068</v>
      </c>
      <c r="S1447">
        <v>0</v>
      </c>
      <c r="T1447">
        <v>0</v>
      </c>
      <c r="U1447">
        <v>0</v>
      </c>
      <c r="V1447">
        <v>0</v>
      </c>
    </row>
    <row r="1448" spans="1:22" x14ac:dyDescent="0.2">
      <c r="A1448" s="99" t="s">
        <v>1350</v>
      </c>
      <c r="B1448" s="103" t="s">
        <v>8</v>
      </c>
      <c r="C1448" s="104" t="s">
        <v>187</v>
      </c>
      <c r="D1448" s="104" t="s">
        <v>2895</v>
      </c>
      <c r="E1448" s="104" t="s">
        <v>398</v>
      </c>
      <c r="F1448" s="105">
        <f>VLOOKUP(A1448,'Original vs Adjsuted Budget'!$B$2:$H$1100,7,FALSE)</f>
        <v>-11864265</v>
      </c>
      <c r="G1448" s="105">
        <f t="shared" si="126"/>
        <v>-11864265</v>
      </c>
      <c r="H1448" s="105">
        <f>VLOOKUP($A1448,'[14]2014 TB'!$A$1:$H$1482,5,FALSE)</f>
        <v>0</v>
      </c>
      <c r="I1448" s="105">
        <f>VLOOKUP($A1448,'[14]2014 TB'!$A$1:$H$1482,6,FALSE)</f>
        <v>-6689669.4199999999</v>
      </c>
      <c r="J1448" s="106">
        <f t="shared" si="131"/>
        <v>-6689669.4199999999</v>
      </c>
      <c r="K1448" s="107"/>
      <c r="M1448" t="s">
        <v>1350</v>
      </c>
      <c r="N1448" t="s">
        <v>8</v>
      </c>
      <c r="O1448" t="s">
        <v>187</v>
      </c>
      <c r="P1448" t="s">
        <v>2895</v>
      </c>
      <c r="Q1448" t="s">
        <v>398</v>
      </c>
      <c r="R1448">
        <v>-11864265</v>
      </c>
      <c r="S1448">
        <v>0</v>
      </c>
      <c r="T1448">
        <v>0</v>
      </c>
      <c r="U1448">
        <v>0</v>
      </c>
      <c r="V1448">
        <v>0</v>
      </c>
    </row>
    <row r="1449" spans="1:22" x14ac:dyDescent="0.2">
      <c r="A1449" s="99" t="s">
        <v>2448</v>
      </c>
      <c r="B1449" s="103" t="s">
        <v>459</v>
      </c>
      <c r="C1449" s="104" t="s">
        <v>187</v>
      </c>
      <c r="D1449" s="104" t="s">
        <v>2895</v>
      </c>
      <c r="E1449" s="104" t="s">
        <v>398</v>
      </c>
      <c r="F1449" s="105">
        <f>VLOOKUP(A1449,'Original vs Adjsuted Budget'!$B$2:$H$1100,7,FALSE)</f>
        <v>0</v>
      </c>
      <c r="G1449" s="105">
        <f t="shared" si="126"/>
        <v>0</v>
      </c>
      <c r="H1449" s="105">
        <f>VLOOKUP($A1449,'[14]2014 TB'!$A$1:$H$1482,5,FALSE)</f>
        <v>0</v>
      </c>
      <c r="I1449" s="105">
        <f>VLOOKUP($A1449,'[14]2014 TB'!$A$1:$H$1482,6,FALSE)</f>
        <v>0</v>
      </c>
      <c r="J1449" s="106">
        <f t="shared" si="131"/>
        <v>0</v>
      </c>
      <c r="K1449" s="107"/>
      <c r="M1449" t="s">
        <v>2448</v>
      </c>
      <c r="N1449" t="s">
        <v>459</v>
      </c>
      <c r="O1449" t="s">
        <v>187</v>
      </c>
      <c r="P1449" t="s">
        <v>2895</v>
      </c>
      <c r="Q1449" t="s">
        <v>398</v>
      </c>
      <c r="R1449">
        <v>0</v>
      </c>
      <c r="S1449">
        <v>0</v>
      </c>
      <c r="T1449">
        <v>0</v>
      </c>
      <c r="U1449">
        <v>0</v>
      </c>
      <c r="V1449">
        <v>0</v>
      </c>
    </row>
    <row r="1450" spans="1:22" x14ac:dyDescent="0.2">
      <c r="A1450" s="99" t="s">
        <v>1500</v>
      </c>
      <c r="B1450" s="103" t="s">
        <v>461</v>
      </c>
      <c r="C1450" s="104" t="s">
        <v>187</v>
      </c>
      <c r="D1450" s="104" t="s">
        <v>2895</v>
      </c>
      <c r="E1450" s="104" t="s">
        <v>398</v>
      </c>
      <c r="F1450" s="105">
        <f>VLOOKUP(A1450,'Original vs Adjsuted Budget'!$B$2:$H$1100,7,FALSE)</f>
        <v>-664450</v>
      </c>
      <c r="G1450" s="105">
        <f t="shared" si="126"/>
        <v>-664450</v>
      </c>
      <c r="H1450" s="105">
        <f>VLOOKUP($A1450,'[14]2014 TB'!$A$1:$H$1482,5,FALSE)</f>
        <v>0</v>
      </c>
      <c r="I1450" s="105">
        <f>VLOOKUP($A1450,'[14]2014 TB'!$A$1:$H$1482,6,FALSE)</f>
        <v>0</v>
      </c>
      <c r="J1450" s="106">
        <f t="shared" si="131"/>
        <v>0</v>
      </c>
      <c r="K1450" s="107"/>
      <c r="M1450" t="s">
        <v>1500</v>
      </c>
      <c r="N1450" t="s">
        <v>461</v>
      </c>
      <c r="O1450" t="s">
        <v>187</v>
      </c>
      <c r="P1450" t="s">
        <v>2895</v>
      </c>
      <c r="Q1450" t="s">
        <v>398</v>
      </c>
      <c r="R1450">
        <v>-664450</v>
      </c>
      <c r="S1450">
        <v>0</v>
      </c>
      <c r="T1450">
        <v>0</v>
      </c>
      <c r="U1450">
        <v>0</v>
      </c>
      <c r="V1450">
        <v>0</v>
      </c>
    </row>
    <row r="1451" spans="1:22" x14ac:dyDescent="0.2">
      <c r="A1451" s="99" t="s">
        <v>1529</v>
      </c>
      <c r="B1451" s="103" t="s">
        <v>463</v>
      </c>
      <c r="C1451" s="104" t="s">
        <v>187</v>
      </c>
      <c r="D1451" s="104" t="s">
        <v>2895</v>
      </c>
      <c r="E1451" s="104" t="s">
        <v>398</v>
      </c>
      <c r="F1451" s="105">
        <f>VLOOKUP(A1451,'Original vs Adjsuted Budget'!$B$2:$H$1100,7,FALSE)</f>
        <v>-1780867</v>
      </c>
      <c r="G1451" s="105">
        <f t="shared" si="126"/>
        <v>-1780867</v>
      </c>
      <c r="H1451" s="105">
        <f>VLOOKUP($A1451,'[14]2014 TB'!$A$1:$H$1482,5,FALSE)</f>
        <v>0</v>
      </c>
      <c r="I1451" s="105">
        <f>VLOOKUP($A1451,'[14]2014 TB'!$A$1:$H$1482,6,FALSE)</f>
        <v>0</v>
      </c>
      <c r="J1451" s="106">
        <f t="shared" si="131"/>
        <v>0</v>
      </c>
      <c r="K1451" s="107"/>
      <c r="M1451" t="s">
        <v>1529</v>
      </c>
      <c r="N1451" t="s">
        <v>463</v>
      </c>
      <c r="O1451" t="s">
        <v>187</v>
      </c>
      <c r="P1451" t="s">
        <v>2895</v>
      </c>
      <c r="Q1451" t="s">
        <v>398</v>
      </c>
      <c r="R1451">
        <v>-1780867</v>
      </c>
      <c r="S1451">
        <v>0</v>
      </c>
      <c r="T1451">
        <v>0</v>
      </c>
      <c r="U1451">
        <v>0</v>
      </c>
      <c r="V1451">
        <v>0</v>
      </c>
    </row>
    <row r="1452" spans="1:22" ht="15" thickBot="1" x14ac:dyDescent="0.25">
      <c r="A1452" s="99"/>
      <c r="B1452" s="154" t="s">
        <v>3172</v>
      </c>
      <c r="C1452" s="155"/>
      <c r="D1452" s="155"/>
      <c r="E1452" s="155"/>
      <c r="F1452" s="108">
        <f>SUM(F1446:F1451)</f>
        <v>-17887000</v>
      </c>
      <c r="G1452" s="105">
        <f t="shared" si="126"/>
        <v>-17887000</v>
      </c>
      <c r="H1452" s="108">
        <f>SUM(H1446:H1451)</f>
        <v>0</v>
      </c>
      <c r="I1452" s="108">
        <f>SUM(I1446:I1451)</f>
        <v>-6689669.4199999999</v>
      </c>
      <c r="J1452" s="108">
        <f>SUM(J1446:J1451)</f>
        <v>-6689669.4199999999</v>
      </c>
      <c r="K1452" s="107"/>
      <c r="N1452" t="s">
        <v>3172</v>
      </c>
      <c r="R1452">
        <v>-17887000</v>
      </c>
      <c r="S1452">
        <v>0</v>
      </c>
      <c r="T1452">
        <v>0</v>
      </c>
      <c r="U1452">
        <v>0</v>
      </c>
      <c r="V1452">
        <v>0</v>
      </c>
    </row>
    <row r="1453" spans="1:22" ht="15" thickTop="1" x14ac:dyDescent="0.2">
      <c r="A1453" s="99"/>
      <c r="B1453" s="103"/>
      <c r="C1453" s="104"/>
      <c r="D1453" s="104"/>
      <c r="E1453" s="104"/>
      <c r="F1453" s="105"/>
      <c r="G1453" s="105">
        <f t="shared" si="126"/>
        <v>0</v>
      </c>
      <c r="H1453" s="105"/>
      <c r="I1453" s="105"/>
      <c r="J1453" s="106"/>
      <c r="K1453" s="107"/>
    </row>
    <row r="1454" spans="1:22" x14ac:dyDescent="0.2">
      <c r="A1454" s="99" t="s">
        <v>2122</v>
      </c>
      <c r="B1454" s="103" t="s">
        <v>434</v>
      </c>
      <c r="C1454" s="104" t="s">
        <v>188</v>
      </c>
      <c r="D1454" s="104" t="s">
        <v>2895</v>
      </c>
      <c r="E1454" s="104" t="s">
        <v>399</v>
      </c>
      <c r="F1454" s="105">
        <f>VLOOKUP(A1454,'Original vs Adjsuted Budget'!$B$2:$H$1100,7,FALSE)</f>
        <v>0</v>
      </c>
      <c r="G1454" s="105">
        <f t="shared" si="126"/>
        <v>0</v>
      </c>
      <c r="H1454" s="105">
        <f>VLOOKUP($A1454,'[14]2014 TB'!$A$1:$H$1482,5,FALSE)</f>
        <v>0</v>
      </c>
      <c r="I1454" s="105">
        <f>VLOOKUP($A1454,'[14]2014 TB'!$A$1:$H$1482,6,FALSE)</f>
        <v>0</v>
      </c>
      <c r="J1454" s="106">
        <f t="shared" ref="J1454" si="132">H1454+I1454</f>
        <v>0</v>
      </c>
      <c r="K1454" s="107"/>
      <c r="M1454" t="s">
        <v>2122</v>
      </c>
      <c r="N1454" t="s">
        <v>434</v>
      </c>
      <c r="O1454" t="s">
        <v>188</v>
      </c>
      <c r="P1454" t="s">
        <v>2895</v>
      </c>
      <c r="Q1454" t="s">
        <v>399</v>
      </c>
      <c r="R1454">
        <v>0</v>
      </c>
      <c r="S1454">
        <v>0</v>
      </c>
      <c r="T1454">
        <v>0</v>
      </c>
      <c r="U1454">
        <v>0</v>
      </c>
      <c r="V1454">
        <v>0</v>
      </c>
    </row>
    <row r="1455" spans="1:22" ht="15" thickBot="1" x14ac:dyDescent="0.25">
      <c r="A1455" s="99"/>
      <c r="B1455" s="154" t="s">
        <v>3255</v>
      </c>
      <c r="C1455" s="155"/>
      <c r="D1455" s="155"/>
      <c r="E1455" s="155"/>
      <c r="F1455" s="108">
        <f>F1454</f>
        <v>0</v>
      </c>
      <c r="G1455" s="105">
        <f t="shared" si="126"/>
        <v>0</v>
      </c>
      <c r="H1455" s="108">
        <f>H1454</f>
        <v>0</v>
      </c>
      <c r="I1455" s="108">
        <f>I1454</f>
        <v>0</v>
      </c>
      <c r="J1455" s="108">
        <f>J1454</f>
        <v>0</v>
      </c>
      <c r="K1455" s="107"/>
      <c r="N1455" t="s">
        <v>3255</v>
      </c>
      <c r="R1455">
        <v>0</v>
      </c>
      <c r="S1455">
        <v>0</v>
      </c>
      <c r="T1455">
        <v>0</v>
      </c>
      <c r="U1455">
        <v>0</v>
      </c>
      <c r="V1455">
        <v>0</v>
      </c>
    </row>
    <row r="1456" spans="1:22" ht="15" thickTop="1" x14ac:dyDescent="0.2">
      <c r="A1456" s="99"/>
      <c r="B1456" s="103"/>
      <c r="C1456" s="104"/>
      <c r="D1456" s="104"/>
      <c r="E1456" s="104"/>
      <c r="F1456" s="105"/>
      <c r="G1456" s="105">
        <f t="shared" si="126"/>
        <v>0</v>
      </c>
      <c r="H1456" s="105"/>
      <c r="I1456" s="105"/>
      <c r="J1456" s="106"/>
      <c r="K1456" s="107"/>
    </row>
    <row r="1457" spans="1:22" x14ac:dyDescent="0.2">
      <c r="A1457" s="99" t="s">
        <v>2082</v>
      </c>
      <c r="B1457" s="103" t="s">
        <v>432</v>
      </c>
      <c r="C1457" s="104" t="s">
        <v>189</v>
      </c>
      <c r="D1457" s="104" t="s">
        <v>468</v>
      </c>
      <c r="E1457" s="104" t="s">
        <v>2083</v>
      </c>
      <c r="F1457" s="105">
        <f>VLOOKUP(A1457,'Original vs Adjsuted Budget'!$B$2:$H$1100,7,FALSE)</f>
        <v>0</v>
      </c>
      <c r="G1457" s="105">
        <f t="shared" si="126"/>
        <v>0</v>
      </c>
      <c r="H1457" s="105">
        <f>VLOOKUP($A1457,'[14]2014 TB'!$A$1:$H$1482,5,FALSE)</f>
        <v>0</v>
      </c>
      <c r="I1457" s="105">
        <f>VLOOKUP($A1457,'[14]2014 TB'!$A$1:$H$1482,6,FALSE)</f>
        <v>0</v>
      </c>
      <c r="J1457" s="106">
        <f t="shared" ref="J1457" si="133">H1457+I1457</f>
        <v>0</v>
      </c>
      <c r="K1457" s="107"/>
      <c r="M1457" t="s">
        <v>2082</v>
      </c>
      <c r="N1457" t="s">
        <v>432</v>
      </c>
      <c r="O1457" t="s">
        <v>189</v>
      </c>
      <c r="P1457" t="s">
        <v>468</v>
      </c>
      <c r="Q1457" t="s">
        <v>2083</v>
      </c>
      <c r="R1457">
        <v>0</v>
      </c>
      <c r="S1457">
        <v>0</v>
      </c>
      <c r="T1457">
        <v>0</v>
      </c>
      <c r="U1457">
        <v>0</v>
      </c>
      <c r="V1457">
        <v>0</v>
      </c>
    </row>
    <row r="1458" spans="1:22" ht="15" thickBot="1" x14ac:dyDescent="0.25">
      <c r="A1458" s="99"/>
      <c r="B1458" s="154" t="s">
        <v>3173</v>
      </c>
      <c r="C1458" s="155"/>
      <c r="D1458" s="155"/>
      <c r="E1458" s="155"/>
      <c r="F1458" s="108">
        <f>F1457</f>
        <v>0</v>
      </c>
      <c r="G1458" s="105">
        <f t="shared" si="126"/>
        <v>0</v>
      </c>
      <c r="H1458" s="108">
        <f>H1457</f>
        <v>0</v>
      </c>
      <c r="I1458" s="108">
        <f>I1457</f>
        <v>0</v>
      </c>
      <c r="J1458" s="108">
        <f>J1457</f>
        <v>0</v>
      </c>
      <c r="K1458" s="107"/>
      <c r="N1458" t="s">
        <v>3173</v>
      </c>
      <c r="R1458">
        <v>0</v>
      </c>
      <c r="S1458">
        <v>0</v>
      </c>
      <c r="T1458">
        <v>0</v>
      </c>
      <c r="U1458">
        <v>0</v>
      </c>
      <c r="V1458">
        <v>0</v>
      </c>
    </row>
    <row r="1459" spans="1:22" ht="15" thickTop="1" x14ac:dyDescent="0.2">
      <c r="A1459" s="99"/>
      <c r="B1459" s="103"/>
      <c r="C1459" s="104"/>
      <c r="D1459" s="104"/>
      <c r="E1459" s="104"/>
      <c r="F1459" s="105"/>
      <c r="G1459" s="105">
        <f t="shared" si="126"/>
        <v>0</v>
      </c>
      <c r="H1459" s="105"/>
      <c r="I1459" s="105"/>
      <c r="J1459" s="106"/>
      <c r="K1459" s="107"/>
    </row>
    <row r="1460" spans="1:22" x14ac:dyDescent="0.2">
      <c r="A1460" s="99" t="s">
        <v>1444</v>
      </c>
      <c r="B1460" s="103" t="s">
        <v>459</v>
      </c>
      <c r="C1460" s="104" t="s">
        <v>190</v>
      </c>
      <c r="D1460" s="104" t="s">
        <v>2895</v>
      </c>
      <c r="E1460" s="104" t="s">
        <v>401</v>
      </c>
      <c r="F1460" s="105">
        <f>VLOOKUP(A1460,'Original vs Adjsuted Budget'!$B$2:$H$1100,7,FALSE)</f>
        <v>-1000000</v>
      </c>
      <c r="G1460" s="105">
        <f t="shared" si="126"/>
        <v>-1000000</v>
      </c>
      <c r="H1460" s="105">
        <f>VLOOKUP($A1460,'[14]2014 TB'!$A$1:$H$1482,5,FALSE)</f>
        <v>0</v>
      </c>
      <c r="I1460" s="105">
        <f>VLOOKUP($A1460,'[14]2014 TB'!$A$1:$H$1482,6,FALSE)</f>
        <v>-700000</v>
      </c>
      <c r="J1460" s="106">
        <f t="shared" ref="J1460" si="134">H1460+I1460</f>
        <v>-700000</v>
      </c>
      <c r="K1460" s="107"/>
      <c r="M1460" t="s">
        <v>1444</v>
      </c>
      <c r="N1460" t="s">
        <v>459</v>
      </c>
      <c r="O1460" t="s">
        <v>190</v>
      </c>
      <c r="P1460" t="s">
        <v>2895</v>
      </c>
      <c r="Q1460" t="s">
        <v>401</v>
      </c>
      <c r="R1460">
        <v>-1000000</v>
      </c>
      <c r="S1460">
        <v>0</v>
      </c>
      <c r="T1460">
        <v>0</v>
      </c>
      <c r="U1460">
        <v>-700000</v>
      </c>
      <c r="V1460">
        <v>-700000</v>
      </c>
    </row>
    <row r="1461" spans="1:22" ht="15" thickBot="1" x14ac:dyDescent="0.25">
      <c r="A1461" s="99"/>
      <c r="B1461" s="154" t="s">
        <v>3174</v>
      </c>
      <c r="C1461" s="155"/>
      <c r="D1461" s="155"/>
      <c r="E1461" s="155"/>
      <c r="F1461" s="108">
        <f>F1460</f>
        <v>-1000000</v>
      </c>
      <c r="G1461" s="105">
        <f t="shared" si="126"/>
        <v>-1000000</v>
      </c>
      <c r="H1461" s="108">
        <f>H1460</f>
        <v>0</v>
      </c>
      <c r="I1461" s="108">
        <f>I1460</f>
        <v>-700000</v>
      </c>
      <c r="J1461" s="108">
        <f>J1460</f>
        <v>-700000</v>
      </c>
      <c r="K1461" s="107"/>
      <c r="N1461" t="s">
        <v>3174</v>
      </c>
      <c r="R1461">
        <v>-1000000</v>
      </c>
      <c r="S1461">
        <v>0</v>
      </c>
      <c r="T1461">
        <v>0</v>
      </c>
      <c r="U1461">
        <v>-700000</v>
      </c>
      <c r="V1461">
        <v>-700000</v>
      </c>
    </row>
    <row r="1462" spans="1:22" ht="15" thickTop="1" x14ac:dyDescent="0.2">
      <c r="A1462" s="99"/>
      <c r="B1462" s="103"/>
      <c r="C1462" s="104"/>
      <c r="D1462" s="104"/>
      <c r="E1462" s="104"/>
      <c r="F1462" s="105"/>
      <c r="G1462" s="105">
        <f t="shared" si="126"/>
        <v>0</v>
      </c>
      <c r="H1462" s="105"/>
      <c r="I1462" s="105"/>
      <c r="J1462" s="106"/>
      <c r="K1462" s="107"/>
    </row>
    <row r="1463" spans="1:22" x14ac:dyDescent="0.2">
      <c r="A1463" s="99" t="s">
        <v>2512</v>
      </c>
      <c r="B1463" s="103" t="s">
        <v>463</v>
      </c>
      <c r="C1463" s="104" t="s">
        <v>191</v>
      </c>
      <c r="D1463" s="104" t="s">
        <v>2895</v>
      </c>
      <c r="E1463" s="104" t="s">
        <v>402</v>
      </c>
      <c r="F1463" s="105">
        <f>VLOOKUP(A1463,'Original vs Adjsuted Budget'!$B$2:$H$1100,7,FALSE)</f>
        <v>-69000</v>
      </c>
      <c r="G1463" s="105">
        <f t="shared" si="126"/>
        <v>0</v>
      </c>
      <c r="H1463" s="105">
        <f>VLOOKUP($A1463,'[14]2014 TB'!$A$1:$H$1482,5,FALSE)</f>
        <v>0</v>
      </c>
      <c r="I1463" s="105">
        <f>VLOOKUP($A1463,'[14]2014 TB'!$A$1:$H$1482,6,FALSE)</f>
        <v>0</v>
      </c>
      <c r="J1463" s="106">
        <f t="shared" ref="J1463" si="135">H1463+I1463</f>
        <v>0</v>
      </c>
      <c r="K1463" s="107"/>
      <c r="M1463" t="s">
        <v>2512</v>
      </c>
      <c r="N1463" t="s">
        <v>463</v>
      </c>
      <c r="O1463" t="s">
        <v>191</v>
      </c>
      <c r="P1463" t="s">
        <v>2895</v>
      </c>
      <c r="Q1463" t="s">
        <v>402</v>
      </c>
      <c r="R1463">
        <v>0</v>
      </c>
      <c r="S1463">
        <v>0</v>
      </c>
      <c r="T1463">
        <v>0</v>
      </c>
      <c r="U1463">
        <v>0</v>
      </c>
      <c r="V1463">
        <v>0</v>
      </c>
    </row>
    <row r="1464" spans="1:22" ht="15" thickBot="1" x14ac:dyDescent="0.25">
      <c r="A1464" s="99"/>
      <c r="B1464" s="154" t="s">
        <v>3175</v>
      </c>
      <c r="C1464" s="155"/>
      <c r="D1464" s="155"/>
      <c r="E1464" s="155"/>
      <c r="F1464" s="108">
        <f>F1463</f>
        <v>-69000</v>
      </c>
      <c r="G1464" s="105">
        <f t="shared" ref="G1464:G1478" si="136">R1464</f>
        <v>0</v>
      </c>
      <c r="H1464" s="108">
        <f>H1463</f>
        <v>0</v>
      </c>
      <c r="I1464" s="108">
        <f>I1463</f>
        <v>0</v>
      </c>
      <c r="J1464" s="108">
        <f>J1463</f>
        <v>0</v>
      </c>
      <c r="K1464" s="107"/>
      <c r="N1464" t="s">
        <v>3175</v>
      </c>
      <c r="R1464">
        <v>0</v>
      </c>
      <c r="S1464">
        <v>0</v>
      </c>
      <c r="T1464">
        <v>0</v>
      </c>
      <c r="U1464">
        <v>0</v>
      </c>
      <c r="V1464">
        <v>0</v>
      </c>
    </row>
    <row r="1465" spans="1:22" ht="15" thickTop="1" x14ac:dyDescent="0.2">
      <c r="A1465" s="99"/>
      <c r="B1465" s="103"/>
      <c r="C1465" s="104"/>
      <c r="D1465" s="104"/>
      <c r="E1465" s="104"/>
      <c r="F1465" s="105"/>
      <c r="G1465" s="105">
        <f t="shared" si="136"/>
        <v>0</v>
      </c>
      <c r="H1465" s="105"/>
      <c r="I1465" s="105"/>
      <c r="J1465" s="106"/>
      <c r="K1465" s="107"/>
    </row>
    <row r="1466" spans="1:22" x14ac:dyDescent="0.2">
      <c r="A1466" s="99" t="s">
        <v>2393</v>
      </c>
      <c r="B1466" s="103" t="s">
        <v>8</v>
      </c>
      <c r="C1466" s="104" t="s">
        <v>192</v>
      </c>
      <c r="D1466" s="104" t="s">
        <v>2895</v>
      </c>
      <c r="E1466" s="104" t="s">
        <v>403</v>
      </c>
      <c r="F1466" s="105">
        <f>VLOOKUP(A1466,'Original vs Adjsuted Budget'!$B$2:$H$1100,7,FALSE)</f>
        <v>0</v>
      </c>
      <c r="G1466" s="105">
        <f t="shared" si="136"/>
        <v>0</v>
      </c>
      <c r="H1466" s="105">
        <f>VLOOKUP($A1466,'[14]2014 TB'!$A$1:$H$1482,5,FALSE)</f>
        <v>0</v>
      </c>
      <c r="I1466" s="105">
        <f>VLOOKUP($A1466,'[14]2014 TB'!$A$1:$H$1482,6,FALSE)</f>
        <v>0</v>
      </c>
      <c r="J1466" s="106">
        <f t="shared" ref="J1466:J1467" si="137">H1466+I1466</f>
        <v>0</v>
      </c>
      <c r="K1466" s="107"/>
      <c r="M1466" t="s">
        <v>2393</v>
      </c>
      <c r="N1466" t="s">
        <v>8</v>
      </c>
      <c r="O1466" t="s">
        <v>192</v>
      </c>
      <c r="P1466" t="s">
        <v>2895</v>
      </c>
      <c r="Q1466" t="s">
        <v>403</v>
      </c>
      <c r="R1466">
        <v>0</v>
      </c>
      <c r="S1466">
        <v>0</v>
      </c>
      <c r="T1466">
        <v>0</v>
      </c>
      <c r="U1466">
        <v>0</v>
      </c>
      <c r="V1466">
        <v>0</v>
      </c>
    </row>
    <row r="1467" spans="1:22" x14ac:dyDescent="0.2">
      <c r="A1467" s="99" t="s">
        <v>1501</v>
      </c>
      <c r="B1467" s="103" t="s">
        <v>461</v>
      </c>
      <c r="C1467" s="104" t="s">
        <v>192</v>
      </c>
      <c r="D1467" s="104" t="s">
        <v>2895</v>
      </c>
      <c r="E1467" s="104" t="s">
        <v>403</v>
      </c>
      <c r="F1467" s="105">
        <f>VLOOKUP(A1467,'Original vs Adjsuted Budget'!$B$2:$H$1100,7,FALSE)</f>
        <v>-20900000</v>
      </c>
      <c r="G1467" s="105">
        <f t="shared" si="136"/>
        <v>-23000000</v>
      </c>
      <c r="H1467" s="105">
        <f>VLOOKUP($A1467,'[14]2014 TB'!$A$1:$H$1482,5,FALSE)</f>
        <v>1985314.2800000007</v>
      </c>
      <c r="I1467" s="105">
        <f>VLOOKUP($A1467,'[14]2014 TB'!$A$1:$H$1482,6,FALSE)</f>
        <v>-9641249.7699999996</v>
      </c>
      <c r="J1467" s="106">
        <f t="shared" si="137"/>
        <v>-7655935.4899999984</v>
      </c>
      <c r="K1467" s="107"/>
      <c r="M1467" t="s">
        <v>1501</v>
      </c>
      <c r="N1467" t="s">
        <v>461</v>
      </c>
      <c r="O1467" t="s">
        <v>192</v>
      </c>
      <c r="P1467" t="s">
        <v>2895</v>
      </c>
      <c r="Q1467" t="s">
        <v>403</v>
      </c>
      <c r="R1467">
        <v>-23000000</v>
      </c>
      <c r="S1467">
        <v>0</v>
      </c>
      <c r="T1467">
        <v>0</v>
      </c>
      <c r="U1467">
        <v>-9641249.7699999996</v>
      </c>
      <c r="V1467">
        <v>-9641249.7699999996</v>
      </c>
    </row>
    <row r="1468" spans="1:22" ht="15" thickBot="1" x14ac:dyDescent="0.25">
      <c r="A1468" s="99"/>
      <c r="B1468" s="154" t="s">
        <v>3178</v>
      </c>
      <c r="C1468" s="155"/>
      <c r="D1468" s="155"/>
      <c r="E1468" s="155"/>
      <c r="F1468" s="108">
        <f>SUM(F1466:F1467)</f>
        <v>-20900000</v>
      </c>
      <c r="G1468" s="105">
        <f t="shared" si="136"/>
        <v>-23000000</v>
      </c>
      <c r="H1468" s="108">
        <f>SUM(H1466:H1467)</f>
        <v>1985314.2800000007</v>
      </c>
      <c r="I1468" s="108">
        <f>SUM(I1466:I1467)</f>
        <v>-9641249.7699999996</v>
      </c>
      <c r="J1468" s="108">
        <f>SUM(J1466:J1467)</f>
        <v>-7655935.4899999984</v>
      </c>
      <c r="K1468" s="107"/>
      <c r="N1468" t="s">
        <v>3178</v>
      </c>
      <c r="R1468">
        <v>-23000000</v>
      </c>
      <c r="S1468">
        <v>0</v>
      </c>
      <c r="T1468">
        <v>0</v>
      </c>
      <c r="U1468">
        <v>-9641249.7699999996</v>
      </c>
      <c r="V1468">
        <v>-9641249.7699999996</v>
      </c>
    </row>
    <row r="1469" spans="1:22" ht="15" thickTop="1" x14ac:dyDescent="0.2">
      <c r="A1469" s="99"/>
      <c r="B1469" s="103"/>
      <c r="C1469" s="104"/>
      <c r="D1469" s="104"/>
      <c r="E1469" s="104"/>
      <c r="F1469" s="105"/>
      <c r="G1469" s="105">
        <f t="shared" si="136"/>
        <v>0</v>
      </c>
      <c r="H1469" s="105"/>
      <c r="I1469" s="105"/>
      <c r="J1469" s="106"/>
      <c r="K1469" s="107"/>
    </row>
    <row r="1470" spans="1:22" x14ac:dyDescent="0.2">
      <c r="A1470" s="99"/>
      <c r="B1470" s="103"/>
      <c r="C1470" s="104"/>
      <c r="D1470" s="104"/>
      <c r="E1470" s="104"/>
      <c r="F1470" s="105"/>
      <c r="G1470" s="105">
        <f t="shared" si="136"/>
        <v>0</v>
      </c>
      <c r="H1470" s="105"/>
      <c r="I1470" s="105"/>
      <c r="J1470" s="106"/>
      <c r="K1470" s="107"/>
    </row>
    <row r="1471" spans="1:22" x14ac:dyDescent="0.2">
      <c r="A1471" s="99" t="s">
        <v>2450</v>
      </c>
      <c r="B1471" s="103" t="s">
        <v>459</v>
      </c>
      <c r="C1471" s="104" t="s">
        <v>193</v>
      </c>
      <c r="D1471" s="104" t="s">
        <v>2895</v>
      </c>
      <c r="E1471" s="104" t="s">
        <v>3033</v>
      </c>
      <c r="F1471" s="105">
        <f>VLOOKUP(A1471,'Original vs Adjsuted Budget'!$B$2:$H$1100,7,FALSE)</f>
        <v>0</v>
      </c>
      <c r="G1471" s="105">
        <f t="shared" si="136"/>
        <v>0</v>
      </c>
      <c r="H1471" s="105">
        <f>VLOOKUP($A1471,'[14]2014 TB'!$A$1:$H$1482,5,FALSE)</f>
        <v>0</v>
      </c>
      <c r="I1471" s="105">
        <f>VLOOKUP($A1471,'[14]2014 TB'!$A$1:$H$1482,6,FALSE)</f>
        <v>0</v>
      </c>
      <c r="J1471" s="106">
        <f t="shared" ref="J1471" si="138">H1471+I1471</f>
        <v>0</v>
      </c>
      <c r="K1471" s="107"/>
      <c r="M1471" t="s">
        <v>2450</v>
      </c>
      <c r="N1471" t="s">
        <v>459</v>
      </c>
      <c r="O1471" t="s">
        <v>193</v>
      </c>
      <c r="P1471" t="s">
        <v>2895</v>
      </c>
      <c r="Q1471" t="s">
        <v>3033</v>
      </c>
      <c r="R1471">
        <v>0</v>
      </c>
      <c r="S1471">
        <v>0</v>
      </c>
      <c r="T1471">
        <v>0</v>
      </c>
      <c r="U1471">
        <v>0</v>
      </c>
      <c r="V1471">
        <v>0</v>
      </c>
    </row>
    <row r="1472" spans="1:22" ht="15" thickBot="1" x14ac:dyDescent="0.25">
      <c r="A1472" s="99"/>
      <c r="B1472" s="154" t="s">
        <v>3256</v>
      </c>
      <c r="C1472" s="155"/>
      <c r="D1472" s="155"/>
      <c r="E1472" s="155"/>
      <c r="F1472" s="108">
        <f>F1471</f>
        <v>0</v>
      </c>
      <c r="G1472" s="105">
        <f t="shared" si="136"/>
        <v>0</v>
      </c>
      <c r="H1472" s="108">
        <f>H1471</f>
        <v>0</v>
      </c>
      <c r="I1472" s="108">
        <f>I1471</f>
        <v>0</v>
      </c>
      <c r="J1472" s="108">
        <f>J1471</f>
        <v>0</v>
      </c>
      <c r="K1472" s="107"/>
      <c r="N1472" t="s">
        <v>3256</v>
      </c>
      <c r="R1472">
        <v>0</v>
      </c>
      <c r="S1472">
        <v>0</v>
      </c>
      <c r="T1472">
        <v>0</v>
      </c>
      <c r="U1472">
        <v>0</v>
      </c>
      <c r="V1472">
        <v>0</v>
      </c>
    </row>
    <row r="1473" spans="1:22" ht="15" thickTop="1" x14ac:dyDescent="0.2">
      <c r="A1473" s="99"/>
      <c r="B1473" s="103"/>
      <c r="C1473" s="104"/>
      <c r="D1473" s="104"/>
      <c r="E1473" s="104"/>
      <c r="F1473" s="105"/>
      <c r="G1473" s="105">
        <f t="shared" si="136"/>
        <v>0</v>
      </c>
      <c r="H1473" s="105"/>
      <c r="I1473" s="105"/>
      <c r="J1473" s="106"/>
      <c r="K1473" s="107"/>
    </row>
    <row r="1474" spans="1:22" x14ac:dyDescent="0.2">
      <c r="A1474" s="99" t="s">
        <v>2395</v>
      </c>
      <c r="B1474" s="103" t="s">
        <v>8</v>
      </c>
      <c r="C1474" s="104" t="s">
        <v>2843</v>
      </c>
      <c r="D1474" s="104" t="s">
        <v>2895</v>
      </c>
      <c r="E1474" s="104" t="s">
        <v>3030</v>
      </c>
      <c r="F1474" s="105">
        <f>VLOOKUP(A1474,'Original vs Adjsuted Budget'!$B$2:$H$1100,7,FALSE)</f>
        <v>0</v>
      </c>
      <c r="G1474" s="105">
        <f t="shared" si="136"/>
        <v>0</v>
      </c>
      <c r="H1474" s="105">
        <f>VLOOKUP($A1474,'[14]2014 TB'!$A$1:$H$1482,5,FALSE)</f>
        <v>0</v>
      </c>
      <c r="I1474" s="105">
        <f>VLOOKUP($A1474,'[14]2014 TB'!$A$1:$H$1482,6,FALSE)</f>
        <v>0</v>
      </c>
      <c r="J1474" s="106">
        <f t="shared" ref="J1474" si="139">H1474+I1474</f>
        <v>0</v>
      </c>
      <c r="K1474" s="107"/>
      <c r="M1474" t="s">
        <v>2395</v>
      </c>
      <c r="N1474" t="s">
        <v>8</v>
      </c>
      <c r="O1474" t="s">
        <v>2843</v>
      </c>
      <c r="P1474" t="s">
        <v>2895</v>
      </c>
      <c r="Q1474" t="s">
        <v>3030</v>
      </c>
      <c r="R1474">
        <v>0</v>
      </c>
      <c r="S1474">
        <v>0</v>
      </c>
      <c r="T1474">
        <v>0</v>
      </c>
      <c r="U1474">
        <v>0</v>
      </c>
      <c r="V1474">
        <v>0</v>
      </c>
    </row>
    <row r="1475" spans="1:22" ht="15" thickBot="1" x14ac:dyDescent="0.25">
      <c r="A1475" s="99"/>
      <c r="B1475" s="154" t="s">
        <v>3257</v>
      </c>
      <c r="C1475" s="155"/>
      <c r="D1475" s="155"/>
      <c r="E1475" s="155"/>
      <c r="F1475" s="108">
        <f>F1474</f>
        <v>0</v>
      </c>
      <c r="G1475" s="105">
        <f t="shared" si="136"/>
        <v>0</v>
      </c>
      <c r="H1475" s="108">
        <f>H1474</f>
        <v>0</v>
      </c>
      <c r="I1475" s="108">
        <f>I1474</f>
        <v>0</v>
      </c>
      <c r="J1475" s="108">
        <f>J1474</f>
        <v>0</v>
      </c>
      <c r="K1475" s="107"/>
      <c r="N1475" t="s">
        <v>3257</v>
      </c>
      <c r="R1475">
        <v>0</v>
      </c>
      <c r="S1475">
        <v>0</v>
      </c>
      <c r="T1475">
        <v>0</v>
      </c>
      <c r="U1475">
        <v>0</v>
      </c>
      <c r="V1475">
        <v>0</v>
      </c>
    </row>
    <row r="1476" spans="1:22" ht="15" thickTop="1" x14ac:dyDescent="0.2">
      <c r="A1476" s="99"/>
      <c r="B1476" s="103"/>
      <c r="C1476" s="104"/>
      <c r="D1476" s="104"/>
      <c r="E1476" s="104"/>
      <c r="F1476" s="105"/>
      <c r="G1476" s="105">
        <f t="shared" si="136"/>
        <v>0</v>
      </c>
      <c r="H1476" s="105"/>
      <c r="I1476" s="105"/>
      <c r="J1476" s="106"/>
      <c r="K1476" s="107"/>
    </row>
    <row r="1477" spans="1:22" x14ac:dyDescent="0.2">
      <c r="A1477" s="99" t="s">
        <v>1502</v>
      </c>
      <c r="B1477" s="103" t="s">
        <v>461</v>
      </c>
      <c r="C1477" s="104" t="s">
        <v>2845</v>
      </c>
      <c r="D1477" s="104" t="s">
        <v>2895</v>
      </c>
      <c r="E1477" s="104" t="s">
        <v>3036</v>
      </c>
      <c r="F1477" s="105">
        <f>VLOOKUP(A1477,'Original vs Adjsuted Budget'!$B$2:$H$1100,7,FALSE)</f>
        <v>-1000000</v>
      </c>
      <c r="G1477" s="105">
        <f t="shared" si="136"/>
        <v>-1000000</v>
      </c>
      <c r="H1477" s="105">
        <f>VLOOKUP($A1477,'[14]2014 TB'!$A$1:$H$1482,5,FALSE)</f>
        <v>0</v>
      </c>
      <c r="I1477" s="105">
        <f>VLOOKUP($A1477,'[14]2014 TB'!$A$1:$H$1482,6,FALSE)</f>
        <v>0</v>
      </c>
      <c r="J1477" s="106">
        <f t="shared" ref="J1477" si="140">H1477+I1477</f>
        <v>0</v>
      </c>
      <c r="K1477" s="107"/>
      <c r="M1477" t="s">
        <v>1502</v>
      </c>
      <c r="N1477" t="s">
        <v>461</v>
      </c>
      <c r="O1477" t="s">
        <v>2845</v>
      </c>
      <c r="P1477" t="s">
        <v>2895</v>
      </c>
      <c r="Q1477" t="s">
        <v>3036</v>
      </c>
      <c r="R1477">
        <v>-1000000</v>
      </c>
      <c r="S1477">
        <v>0</v>
      </c>
      <c r="T1477">
        <v>0</v>
      </c>
      <c r="U1477">
        <v>0</v>
      </c>
      <c r="V1477">
        <v>0</v>
      </c>
    </row>
    <row r="1478" spans="1:22" ht="15" thickBot="1" x14ac:dyDescent="0.25">
      <c r="A1478" s="99"/>
      <c r="B1478" s="154" t="s">
        <v>3180</v>
      </c>
      <c r="C1478" s="155"/>
      <c r="D1478" s="155"/>
      <c r="E1478" s="155"/>
      <c r="F1478" s="108">
        <f>F1477</f>
        <v>-1000000</v>
      </c>
      <c r="G1478" s="105">
        <f t="shared" si="136"/>
        <v>-1000000</v>
      </c>
      <c r="H1478" s="108">
        <f>H1477</f>
        <v>0</v>
      </c>
      <c r="I1478" s="108">
        <f>I1477</f>
        <v>0</v>
      </c>
      <c r="J1478" s="108">
        <f>J1477</f>
        <v>0</v>
      </c>
      <c r="K1478" s="107"/>
      <c r="N1478" t="s">
        <v>3180</v>
      </c>
      <c r="R1478">
        <v>-1000000</v>
      </c>
      <c r="S1478">
        <v>0</v>
      </c>
      <c r="T1478">
        <v>0</v>
      </c>
      <c r="U1478">
        <v>0</v>
      </c>
      <c r="V1478">
        <v>0</v>
      </c>
    </row>
    <row r="1479" spans="1:22" ht="15" thickTop="1" x14ac:dyDescent="0.2">
      <c r="A1479" s="99"/>
      <c r="B1479" s="103"/>
      <c r="C1479" s="104"/>
      <c r="D1479" s="104"/>
      <c r="E1479" s="104"/>
      <c r="F1479" s="105"/>
      <c r="G1479" s="105"/>
      <c r="H1479" s="105"/>
      <c r="I1479" s="105"/>
      <c r="J1479" s="106"/>
      <c r="K1479" s="107"/>
    </row>
    <row r="1480" spans="1:22" x14ac:dyDescent="0.2">
      <c r="A1480" s="99"/>
      <c r="B1480" s="161" t="s">
        <v>3237</v>
      </c>
      <c r="C1480" s="162"/>
      <c r="D1480" s="162"/>
      <c r="E1480" s="162"/>
      <c r="F1480" s="112">
        <f>SUM(F1400,F1430,F1433,F1441,F1444,F1452,F1455,F1458,F1461,F1464,F1468,F1472,F1475,F1478)</f>
        <v>-91980849.969999999</v>
      </c>
      <c r="G1480" s="112">
        <f>SUM(G1400,G1430,G1433,G1441,G1444,G1452,G1455,G1458,G1461,G1464,G1468,G1472,G1475,G1478)</f>
        <v>-101011860</v>
      </c>
      <c r="H1480" s="112">
        <f>SUM(H1400,H1430,H1433,H1441,H1444,H1452,H1455,H1458,H1461,H1464,H1468,H1472,H1475,H1478)</f>
        <v>4256886.1300000008</v>
      </c>
      <c r="I1480" s="112">
        <f>SUM(I1400,I1430,I1433,I1441,I1444,I1452,I1455,I1458,I1461,I1464,I1468,I1472,I1475,I1478)</f>
        <v>-55083891.040000007</v>
      </c>
      <c r="J1480" s="112">
        <f>SUM(J1400,J1430,J1433,J1441,J1444,J1452,J1455,J1458,J1461,J1464,J1468,J1472,J1475,J1478)</f>
        <v>-50827004.909999996</v>
      </c>
      <c r="K1480" s="113"/>
      <c r="N1480" t="s">
        <v>3237</v>
      </c>
      <c r="R1480">
        <v>-101011860</v>
      </c>
      <c r="S1480">
        <v>0</v>
      </c>
      <c r="T1480">
        <v>1381571.85</v>
      </c>
      <c r="U1480">
        <v>-42391249.769999996</v>
      </c>
      <c r="V1480">
        <v>-41009677.920000002</v>
      </c>
    </row>
    <row r="1481" spans="1:22" x14ac:dyDescent="0.2">
      <c r="A1481" s="99"/>
      <c r="B1481" s="103"/>
      <c r="C1481" s="104"/>
      <c r="D1481" s="104"/>
      <c r="E1481" s="104"/>
      <c r="F1481" s="105"/>
      <c r="G1481" s="105"/>
      <c r="H1481" s="105"/>
      <c r="I1481" s="105"/>
      <c r="J1481" s="106"/>
      <c r="K1481" s="107"/>
    </row>
    <row r="1482" spans="1:22" x14ac:dyDescent="0.2">
      <c r="A1482" s="99"/>
      <c r="B1482" s="152" t="s">
        <v>3147</v>
      </c>
      <c r="C1482" s="153"/>
      <c r="D1482" s="153"/>
      <c r="E1482" s="153"/>
      <c r="F1482" s="105"/>
      <c r="G1482" s="105"/>
      <c r="H1482" s="105"/>
      <c r="I1482" s="105"/>
      <c r="J1482" s="106">
        <f>'[14]Fin Perform'!I12</f>
        <v>0</v>
      </c>
      <c r="K1482" s="107"/>
      <c r="N1482" t="s">
        <v>3147</v>
      </c>
      <c r="V1482">
        <v>0</v>
      </c>
    </row>
    <row r="1483" spans="1:22" x14ac:dyDescent="0.2">
      <c r="A1483" s="99"/>
      <c r="B1483" s="103"/>
      <c r="C1483" s="104"/>
      <c r="D1483" s="104"/>
      <c r="E1483" s="104"/>
      <c r="F1483" s="105"/>
      <c r="G1483" s="105"/>
      <c r="H1483" s="105"/>
      <c r="I1483" s="105"/>
      <c r="J1483" s="106"/>
      <c r="K1483" s="107"/>
    </row>
    <row r="1484" spans="1:22" ht="15" thickBot="1" x14ac:dyDescent="0.25">
      <c r="A1484" s="99"/>
      <c r="B1484" s="152" t="s">
        <v>3148</v>
      </c>
      <c r="C1484" s="153"/>
      <c r="D1484" s="153"/>
      <c r="E1484" s="153"/>
      <c r="F1484" s="105"/>
      <c r="G1484" s="105"/>
      <c r="H1484" s="105"/>
      <c r="I1484" s="105"/>
      <c r="J1484" s="108">
        <f>J1480+J1482</f>
        <v>-50827004.909999996</v>
      </c>
      <c r="K1484" s="107"/>
      <c r="N1484" t="s">
        <v>3148</v>
      </c>
      <c r="V1484">
        <v>-41009677.920000002</v>
      </c>
    </row>
    <row r="1485" spans="1:22" ht="15.75" thickTop="1" thickBot="1" x14ac:dyDescent="0.25">
      <c r="A1485" s="99"/>
      <c r="B1485" s="114"/>
      <c r="C1485" s="115"/>
      <c r="D1485" s="115"/>
      <c r="E1485" s="115"/>
      <c r="F1485" s="116"/>
      <c r="G1485" s="116"/>
      <c r="H1485" s="116"/>
      <c r="I1485" s="116"/>
      <c r="J1485" s="117"/>
      <c r="K1485" s="118"/>
    </row>
    <row r="1486" spans="1:22" ht="15" thickBot="1" x14ac:dyDescent="0.25">
      <c r="A1486" s="99"/>
      <c r="B1486" s="119"/>
      <c r="C1486" s="74"/>
      <c r="D1486" s="74"/>
      <c r="E1486" s="74"/>
      <c r="F1486" s="73"/>
      <c r="G1486" s="73"/>
      <c r="H1486" s="73"/>
      <c r="I1486" s="73"/>
      <c r="J1486" s="120"/>
      <c r="K1486" s="119"/>
    </row>
    <row r="1487" spans="1:22" x14ac:dyDescent="0.2">
      <c r="A1487" s="99"/>
      <c r="B1487" s="156" t="s">
        <v>3258</v>
      </c>
      <c r="C1487" s="157"/>
      <c r="D1487" s="157"/>
      <c r="E1487" s="157"/>
      <c r="F1487" s="157"/>
      <c r="G1487" s="157"/>
      <c r="H1487" s="157"/>
      <c r="I1487" s="157"/>
      <c r="J1487" s="157"/>
      <c r="K1487" s="158"/>
      <c r="N1487" t="s">
        <v>3258</v>
      </c>
    </row>
    <row r="1488" spans="1:22" x14ac:dyDescent="0.2">
      <c r="A1488" s="99"/>
      <c r="B1488" s="159" t="s">
        <v>3119</v>
      </c>
      <c r="C1488" s="160"/>
      <c r="D1488" s="160"/>
      <c r="E1488" s="100" t="s">
        <v>3120</v>
      </c>
      <c r="F1488" s="101" t="s">
        <v>3121</v>
      </c>
      <c r="G1488" s="101" t="s">
        <v>3122</v>
      </c>
      <c r="H1488" s="101" t="s">
        <v>3123</v>
      </c>
      <c r="I1488" s="101" t="s">
        <v>3124</v>
      </c>
      <c r="J1488" s="101" t="s">
        <v>3125</v>
      </c>
      <c r="K1488" s="107"/>
      <c r="N1488" t="s">
        <v>3119</v>
      </c>
      <c r="Q1488" t="s">
        <v>3120</v>
      </c>
      <c r="R1488" t="s">
        <v>3121</v>
      </c>
      <c r="S1488" t="s">
        <v>3122</v>
      </c>
      <c r="T1488" t="s">
        <v>3123</v>
      </c>
      <c r="U1488" t="s">
        <v>3124</v>
      </c>
      <c r="V1488" t="s">
        <v>3125</v>
      </c>
    </row>
    <row r="1489" spans="1:22" x14ac:dyDescent="0.2">
      <c r="A1489" s="99" t="s">
        <v>1264</v>
      </c>
      <c r="B1489" s="103" t="s">
        <v>450</v>
      </c>
      <c r="C1489" s="104" t="s">
        <v>198</v>
      </c>
      <c r="D1489" s="104" t="s">
        <v>2895</v>
      </c>
      <c r="E1489" s="104" t="s">
        <v>409</v>
      </c>
      <c r="F1489" s="105">
        <f>VLOOKUP(A1489,'Original vs Adjsuted Budget'!$B$2:$H$1100,7,FALSE)</f>
        <v>-5263.16</v>
      </c>
      <c r="G1489" s="105">
        <f>R1489</f>
        <v>0</v>
      </c>
      <c r="H1489" s="105">
        <f>VLOOKUP($A1489,'[14]2014 TB'!$A$1:$H$1482,5,FALSE)</f>
        <v>368.42</v>
      </c>
      <c r="I1489" s="105">
        <f>VLOOKUP($A1489,'[14]2014 TB'!$A$1:$H$1482,6,FALSE)</f>
        <v>-3000</v>
      </c>
      <c r="J1489" s="106">
        <f t="shared" ref="J1489:J1490" si="141">H1489+I1489</f>
        <v>-2631.58</v>
      </c>
      <c r="K1489" s="107"/>
      <c r="M1489" t="s">
        <v>1264</v>
      </c>
      <c r="N1489" t="s">
        <v>450</v>
      </c>
      <c r="O1489" t="s">
        <v>198</v>
      </c>
      <c r="P1489" t="s">
        <v>2895</v>
      </c>
      <c r="Q1489" t="s">
        <v>409</v>
      </c>
      <c r="R1489">
        <v>0</v>
      </c>
      <c r="S1489">
        <v>0</v>
      </c>
      <c r="T1489">
        <v>368.42</v>
      </c>
      <c r="U1489">
        <v>-3000</v>
      </c>
      <c r="V1489">
        <v>-2631.58</v>
      </c>
    </row>
    <row r="1490" spans="1:22" x14ac:dyDescent="0.2">
      <c r="A1490" s="99" t="s">
        <v>1209</v>
      </c>
      <c r="B1490" s="103" t="s">
        <v>442</v>
      </c>
      <c r="C1490" s="104" t="s">
        <v>208</v>
      </c>
      <c r="D1490" s="104" t="s">
        <v>484</v>
      </c>
      <c r="E1490" s="104" t="s">
        <v>1704</v>
      </c>
      <c r="F1490" s="105">
        <f>VLOOKUP(A1490,'Original vs Adjsuted Budget'!$B$2:$H$1100,7,FALSE)</f>
        <v>-100000</v>
      </c>
      <c r="G1490" s="105">
        <f t="shared" ref="G1490:G1491" si="142">R1490</f>
        <v>-2200</v>
      </c>
      <c r="H1490" s="105">
        <f>VLOOKUP($A1490,'[14]2014 TB'!$A$1:$H$1482,5,FALSE)</f>
        <v>0</v>
      </c>
      <c r="I1490" s="105">
        <f>VLOOKUP($A1490,'[14]2014 TB'!$A$1:$H$1482,6,FALSE)</f>
        <v>0</v>
      </c>
      <c r="J1490" s="106">
        <f t="shared" si="141"/>
        <v>0</v>
      </c>
      <c r="K1490" s="107"/>
      <c r="M1490" t="s">
        <v>1209</v>
      </c>
      <c r="N1490" t="s">
        <v>442</v>
      </c>
      <c r="O1490" t="s">
        <v>208</v>
      </c>
      <c r="P1490" t="s">
        <v>484</v>
      </c>
      <c r="Q1490" t="s">
        <v>1704</v>
      </c>
      <c r="R1490">
        <v>-2200</v>
      </c>
      <c r="S1490">
        <v>0</v>
      </c>
      <c r="T1490">
        <v>0</v>
      </c>
      <c r="U1490">
        <v>0</v>
      </c>
      <c r="V1490">
        <v>0</v>
      </c>
    </row>
    <row r="1491" spans="1:22" ht="15" thickBot="1" x14ac:dyDescent="0.25">
      <c r="A1491" s="99"/>
      <c r="B1491" s="154" t="s">
        <v>3259</v>
      </c>
      <c r="C1491" s="155"/>
      <c r="D1491" s="155"/>
      <c r="E1491" s="155"/>
      <c r="F1491" s="108">
        <f>SUM(F1489:F1490)</f>
        <v>-105263.16</v>
      </c>
      <c r="G1491" s="105">
        <f t="shared" si="142"/>
        <v>-2200</v>
      </c>
      <c r="H1491" s="108">
        <f>SUM(H1489:H1490)</f>
        <v>368.42</v>
      </c>
      <c r="I1491" s="108">
        <f>SUM(I1489:I1490)</f>
        <v>-3000</v>
      </c>
      <c r="J1491" s="108">
        <f>SUM(J1489:J1490)</f>
        <v>-2631.58</v>
      </c>
      <c r="K1491" s="107"/>
      <c r="N1491" t="s">
        <v>3259</v>
      </c>
      <c r="R1491">
        <v>-2200</v>
      </c>
      <c r="S1491">
        <v>0</v>
      </c>
      <c r="T1491">
        <v>368.42</v>
      </c>
      <c r="U1491">
        <v>-3000</v>
      </c>
      <c r="V1491">
        <v>-2631.58</v>
      </c>
    </row>
    <row r="1492" spans="1:22" ht="15" thickTop="1" x14ac:dyDescent="0.2">
      <c r="A1492" s="99"/>
      <c r="B1492" s="103"/>
      <c r="C1492" s="104"/>
      <c r="D1492" s="104"/>
      <c r="E1492" s="104"/>
      <c r="F1492" s="105"/>
      <c r="G1492" s="105"/>
      <c r="H1492" s="105"/>
      <c r="I1492" s="105"/>
      <c r="J1492" s="106"/>
      <c r="K1492" s="107"/>
    </row>
    <row r="1493" spans="1:22" x14ac:dyDescent="0.2">
      <c r="A1493" s="99"/>
      <c r="B1493" s="161" t="s">
        <v>3260</v>
      </c>
      <c r="C1493" s="162"/>
      <c r="D1493" s="162"/>
      <c r="E1493" s="162"/>
      <c r="F1493" s="112">
        <f>SUM(F1491)</f>
        <v>-105263.16</v>
      </c>
      <c r="G1493" s="112">
        <f>SUM(G1491)</f>
        <v>-2200</v>
      </c>
      <c r="H1493" s="112">
        <f>SUM(H1491)</f>
        <v>368.42</v>
      </c>
      <c r="I1493" s="112">
        <f>SUM(I1491)</f>
        <v>-3000</v>
      </c>
      <c r="J1493" s="112">
        <f>SUM(J1491)</f>
        <v>-2631.58</v>
      </c>
      <c r="K1493" s="113"/>
      <c r="N1493" t="s">
        <v>3260</v>
      </c>
      <c r="R1493">
        <v>-2200</v>
      </c>
      <c r="S1493">
        <v>0</v>
      </c>
      <c r="T1493">
        <v>368.42</v>
      </c>
      <c r="U1493">
        <v>-3000</v>
      </c>
      <c r="V1493">
        <v>-2631.58</v>
      </c>
    </row>
    <row r="1494" spans="1:22" x14ac:dyDescent="0.2">
      <c r="A1494" s="99"/>
      <c r="B1494" s="103"/>
      <c r="C1494" s="104"/>
      <c r="D1494" s="104"/>
      <c r="E1494" s="104"/>
      <c r="F1494" s="105"/>
      <c r="G1494" s="105"/>
      <c r="H1494" s="105"/>
      <c r="I1494" s="105"/>
      <c r="J1494" s="106"/>
      <c r="K1494" s="107"/>
    </row>
    <row r="1495" spans="1:22" x14ac:dyDescent="0.2">
      <c r="A1495" s="99"/>
      <c r="B1495" s="152" t="s">
        <v>3147</v>
      </c>
      <c r="C1495" s="153"/>
      <c r="D1495" s="153"/>
      <c r="E1495" s="153"/>
      <c r="F1495" s="105"/>
      <c r="G1495" s="105"/>
      <c r="H1495" s="105"/>
      <c r="I1495" s="105"/>
      <c r="J1495" s="106">
        <f>'[14]Fin Perform'!I24</f>
        <v>312215.18</v>
      </c>
      <c r="K1495" s="107"/>
      <c r="N1495" t="s">
        <v>3147</v>
      </c>
      <c r="V1495">
        <v>2631.58</v>
      </c>
    </row>
    <row r="1496" spans="1:22" x14ac:dyDescent="0.2">
      <c r="A1496" s="99"/>
      <c r="B1496" s="103"/>
      <c r="C1496" s="104"/>
      <c r="D1496" s="104"/>
      <c r="E1496" s="104"/>
      <c r="F1496" s="105"/>
      <c r="G1496" s="105"/>
      <c r="H1496" s="105"/>
      <c r="I1496" s="105"/>
      <c r="J1496" s="106"/>
      <c r="K1496" s="107"/>
    </row>
    <row r="1497" spans="1:22" ht="15" thickBot="1" x14ac:dyDescent="0.25">
      <c r="A1497" s="99"/>
      <c r="B1497" s="152" t="s">
        <v>3148</v>
      </c>
      <c r="C1497" s="153"/>
      <c r="D1497" s="153"/>
      <c r="E1497" s="153"/>
      <c r="F1497" s="105"/>
      <c r="G1497" s="105"/>
      <c r="H1497" s="105"/>
      <c r="I1497" s="105"/>
      <c r="J1497" s="108">
        <f>J1493+J1495</f>
        <v>309583.59999999998</v>
      </c>
      <c r="K1497" s="107"/>
      <c r="N1497" t="s">
        <v>3148</v>
      </c>
      <c r="V1497">
        <v>0</v>
      </c>
    </row>
    <row r="1498" spans="1:22" ht="15.75" thickTop="1" thickBot="1" x14ac:dyDescent="0.25">
      <c r="A1498" s="99"/>
      <c r="B1498" s="114"/>
      <c r="C1498" s="115"/>
      <c r="D1498" s="115"/>
      <c r="E1498" s="115"/>
      <c r="F1498" s="116"/>
      <c r="G1498" s="116"/>
      <c r="H1498" s="116"/>
      <c r="I1498" s="116"/>
      <c r="J1498" s="117"/>
      <c r="K1498" s="118"/>
    </row>
    <row r="1499" spans="1:22" ht="15" thickBot="1" x14ac:dyDescent="0.25">
      <c r="A1499" s="99"/>
      <c r="B1499" s="119"/>
      <c r="C1499" s="74"/>
      <c r="D1499" s="74"/>
      <c r="E1499" s="74"/>
      <c r="F1499" s="124"/>
      <c r="G1499" s="124"/>
      <c r="H1499" s="124"/>
      <c r="I1499" s="124"/>
      <c r="J1499" s="125"/>
      <c r="K1499" s="119"/>
    </row>
    <row r="1500" spans="1:22" x14ac:dyDescent="0.2">
      <c r="A1500" s="99"/>
      <c r="B1500" s="156" t="s">
        <v>3261</v>
      </c>
      <c r="C1500" s="157"/>
      <c r="D1500" s="157"/>
      <c r="E1500" s="157"/>
      <c r="F1500" s="157"/>
      <c r="G1500" s="157"/>
      <c r="H1500" s="157"/>
      <c r="I1500" s="157"/>
      <c r="J1500" s="157"/>
      <c r="K1500" s="158"/>
      <c r="N1500" t="s">
        <v>3261</v>
      </c>
    </row>
    <row r="1501" spans="1:22" x14ac:dyDescent="0.2">
      <c r="A1501" s="99"/>
      <c r="B1501" s="159" t="s">
        <v>3119</v>
      </c>
      <c r="C1501" s="160"/>
      <c r="D1501" s="160"/>
      <c r="E1501" s="100" t="s">
        <v>3120</v>
      </c>
      <c r="F1501" s="101" t="s">
        <v>3121</v>
      </c>
      <c r="G1501" s="101" t="s">
        <v>3122</v>
      </c>
      <c r="H1501" s="101" t="s">
        <v>3123</v>
      </c>
      <c r="I1501" s="101" t="s">
        <v>3124</v>
      </c>
      <c r="J1501" s="101" t="s">
        <v>3125</v>
      </c>
      <c r="K1501" s="107"/>
      <c r="N1501" t="s">
        <v>3119</v>
      </c>
      <c r="Q1501" t="s">
        <v>3120</v>
      </c>
      <c r="R1501" t="s">
        <v>3121</v>
      </c>
      <c r="S1501" t="s">
        <v>3122</v>
      </c>
      <c r="T1501" t="s">
        <v>3123</v>
      </c>
      <c r="U1501" t="s">
        <v>3124</v>
      </c>
      <c r="V1501" t="s">
        <v>3125</v>
      </c>
    </row>
    <row r="1502" spans="1:22" x14ac:dyDescent="0.2">
      <c r="A1502" s="99" t="s">
        <v>974</v>
      </c>
      <c r="B1502" s="103" t="s">
        <v>218</v>
      </c>
      <c r="C1502" s="104" t="s">
        <v>194</v>
      </c>
      <c r="D1502" s="104" t="s">
        <v>476</v>
      </c>
      <c r="E1502" s="104" t="s">
        <v>405</v>
      </c>
      <c r="F1502" s="105">
        <f>VLOOKUP(A1502,'Original vs Adjsuted Budget'!$B$2:$H$1100,7,FALSE)</f>
        <v>-29272.06</v>
      </c>
      <c r="G1502" s="105">
        <f>R1502</f>
        <v>-17110</v>
      </c>
      <c r="H1502" s="105">
        <f>VLOOKUP($A1502,'[14]2014 TB'!$A$1:$H$1482,5,FALSE)</f>
        <v>2048.6</v>
      </c>
      <c r="I1502" s="105">
        <f>VLOOKUP($A1502,'[14]2014 TB'!$A$1:$H$1482,6,FALSE)</f>
        <v>-16684.63</v>
      </c>
      <c r="J1502" s="106">
        <f t="shared" ref="J1502" si="143">H1502+I1502</f>
        <v>-14636.03</v>
      </c>
      <c r="K1502" s="107"/>
      <c r="M1502" t="s">
        <v>974</v>
      </c>
      <c r="N1502" t="s">
        <v>218</v>
      </c>
      <c r="O1502" t="s">
        <v>194</v>
      </c>
      <c r="P1502" t="s">
        <v>476</v>
      </c>
      <c r="Q1502" t="s">
        <v>405</v>
      </c>
      <c r="R1502">
        <v>-17110</v>
      </c>
      <c r="S1502">
        <v>0</v>
      </c>
      <c r="T1502">
        <v>2048.6</v>
      </c>
      <c r="U1502">
        <v>-16684.63</v>
      </c>
      <c r="V1502">
        <v>-14636.03</v>
      </c>
    </row>
    <row r="1503" spans="1:22" ht="15" thickBot="1" x14ac:dyDescent="0.25">
      <c r="A1503" s="99"/>
      <c r="B1503" s="154" t="s">
        <v>3262</v>
      </c>
      <c r="C1503" s="155"/>
      <c r="D1503" s="155"/>
      <c r="E1503" s="155"/>
      <c r="F1503" s="108">
        <f>F1502</f>
        <v>-29272.06</v>
      </c>
      <c r="G1503" s="105">
        <f t="shared" ref="G1503:G1551" si="144">R1503</f>
        <v>-17110</v>
      </c>
      <c r="H1503" s="108">
        <f>H1502</f>
        <v>2048.6</v>
      </c>
      <c r="I1503" s="108">
        <f>I1502</f>
        <v>-16684.63</v>
      </c>
      <c r="J1503" s="108">
        <f>J1502</f>
        <v>-14636.03</v>
      </c>
      <c r="K1503" s="107"/>
      <c r="N1503" t="s">
        <v>3262</v>
      </c>
      <c r="R1503">
        <v>-17110</v>
      </c>
      <c r="S1503">
        <v>0</v>
      </c>
      <c r="T1503">
        <v>2048.6</v>
      </c>
      <c r="U1503">
        <v>-16684.63</v>
      </c>
      <c r="V1503">
        <v>-14636.03</v>
      </c>
    </row>
    <row r="1504" spans="1:22" ht="15" thickTop="1" x14ac:dyDescent="0.2">
      <c r="A1504" s="99"/>
      <c r="B1504" s="103"/>
      <c r="C1504" s="104"/>
      <c r="D1504" s="104"/>
      <c r="E1504" s="104"/>
      <c r="F1504" s="105"/>
      <c r="G1504" s="105">
        <f t="shared" si="144"/>
        <v>0</v>
      </c>
      <c r="H1504" s="105"/>
      <c r="I1504" s="105"/>
      <c r="J1504" s="106"/>
      <c r="K1504" s="107"/>
    </row>
    <row r="1505" spans="1:22" x14ac:dyDescent="0.2">
      <c r="A1505" s="99" t="s">
        <v>1948</v>
      </c>
      <c r="B1505" s="103" t="s">
        <v>218</v>
      </c>
      <c r="C1505" s="104" t="s">
        <v>195</v>
      </c>
      <c r="D1505" s="104" t="s">
        <v>476</v>
      </c>
      <c r="E1505" s="104" t="s">
        <v>406</v>
      </c>
      <c r="F1505" s="105">
        <f>VLOOKUP(A1505,'Original vs Adjsuted Budget'!$B$2:$H$1100,7,FALSE)</f>
        <v>0</v>
      </c>
      <c r="G1505" s="105">
        <f t="shared" si="144"/>
        <v>0</v>
      </c>
      <c r="H1505" s="105">
        <f>VLOOKUP($A1505,'[14]2014 TB'!$A$1:$H$1482,5,FALSE)</f>
        <v>0</v>
      </c>
      <c r="I1505" s="105">
        <f>VLOOKUP($A1505,'[14]2014 TB'!$A$1:$H$1482,6,FALSE)</f>
        <v>0</v>
      </c>
      <c r="J1505" s="106">
        <f t="shared" ref="J1505" si="145">H1505+I1505</f>
        <v>0</v>
      </c>
      <c r="K1505" s="107"/>
      <c r="M1505" t="s">
        <v>1948</v>
      </c>
      <c r="N1505" t="s">
        <v>218</v>
      </c>
      <c r="O1505" t="s">
        <v>195</v>
      </c>
      <c r="P1505" t="s">
        <v>476</v>
      </c>
      <c r="Q1505" t="s">
        <v>406</v>
      </c>
      <c r="R1505">
        <v>0</v>
      </c>
      <c r="S1505">
        <v>0</v>
      </c>
      <c r="T1505">
        <v>0</v>
      </c>
      <c r="U1505">
        <v>0</v>
      </c>
      <c r="V1505">
        <v>0</v>
      </c>
    </row>
    <row r="1506" spans="1:22" ht="15" thickBot="1" x14ac:dyDescent="0.25">
      <c r="A1506" s="99"/>
      <c r="B1506" s="154" t="s">
        <v>3263</v>
      </c>
      <c r="C1506" s="155"/>
      <c r="D1506" s="155"/>
      <c r="E1506" s="155"/>
      <c r="F1506" s="108">
        <f>F1505</f>
        <v>0</v>
      </c>
      <c r="G1506" s="105">
        <f t="shared" si="144"/>
        <v>0</v>
      </c>
      <c r="H1506" s="108">
        <f>H1505</f>
        <v>0</v>
      </c>
      <c r="I1506" s="108">
        <f>I1505</f>
        <v>0</v>
      </c>
      <c r="J1506" s="108">
        <f>J1505</f>
        <v>0</v>
      </c>
      <c r="K1506" s="107"/>
      <c r="N1506" t="s">
        <v>3263</v>
      </c>
      <c r="R1506">
        <v>0</v>
      </c>
      <c r="S1506">
        <v>0</v>
      </c>
      <c r="T1506">
        <v>0</v>
      </c>
      <c r="U1506">
        <v>0</v>
      </c>
      <c r="V1506">
        <v>0</v>
      </c>
    </row>
    <row r="1507" spans="1:22" ht="15" thickTop="1" x14ac:dyDescent="0.2">
      <c r="A1507" s="99"/>
      <c r="B1507" s="103"/>
      <c r="C1507" s="104"/>
      <c r="D1507" s="104"/>
      <c r="E1507" s="104"/>
      <c r="F1507" s="105"/>
      <c r="G1507" s="105">
        <f t="shared" si="144"/>
        <v>0</v>
      </c>
      <c r="H1507" s="105"/>
      <c r="I1507" s="105"/>
      <c r="J1507" s="106"/>
      <c r="K1507" s="107"/>
    </row>
    <row r="1508" spans="1:22" x14ac:dyDescent="0.2">
      <c r="A1508" s="99" t="s">
        <v>1950</v>
      </c>
      <c r="B1508" s="103" t="s">
        <v>218</v>
      </c>
      <c r="C1508" s="104" t="s">
        <v>197</v>
      </c>
      <c r="D1508" s="104" t="s">
        <v>476</v>
      </c>
      <c r="E1508" s="104" t="s">
        <v>2948</v>
      </c>
      <c r="F1508" s="105">
        <f>VLOOKUP(A1508,'Original vs Adjsuted Budget'!$B$2:$H$1100,7,FALSE)</f>
        <v>0</v>
      </c>
      <c r="G1508" s="105">
        <f t="shared" si="144"/>
        <v>0</v>
      </c>
      <c r="H1508" s="105">
        <f>VLOOKUP($A1508,'[14]2014 TB'!$A$1:$H$1482,5,FALSE)</f>
        <v>0</v>
      </c>
      <c r="I1508" s="105">
        <f>VLOOKUP($A1508,'[14]2014 TB'!$A$1:$H$1482,6,FALSE)</f>
        <v>0</v>
      </c>
      <c r="J1508" s="106">
        <f t="shared" ref="J1508:J1509" si="146">H1508+I1508</f>
        <v>0</v>
      </c>
      <c r="K1508" s="107"/>
      <c r="M1508" t="s">
        <v>1950</v>
      </c>
      <c r="N1508" t="s">
        <v>218</v>
      </c>
      <c r="O1508" t="s">
        <v>197</v>
      </c>
      <c r="P1508" t="s">
        <v>476</v>
      </c>
      <c r="Q1508" t="s">
        <v>2948</v>
      </c>
      <c r="R1508">
        <v>0</v>
      </c>
      <c r="S1508">
        <v>0</v>
      </c>
      <c r="T1508">
        <v>0</v>
      </c>
      <c r="U1508">
        <v>0</v>
      </c>
      <c r="V1508">
        <v>0</v>
      </c>
    </row>
    <row r="1509" spans="1:22" x14ac:dyDescent="0.2">
      <c r="A1509" s="99" t="s">
        <v>2137</v>
      </c>
      <c r="B1509" s="103" t="s">
        <v>436</v>
      </c>
      <c r="C1509" s="104" t="s">
        <v>197</v>
      </c>
      <c r="D1509" s="104" t="s">
        <v>2895</v>
      </c>
      <c r="E1509" s="104" t="s">
        <v>408</v>
      </c>
      <c r="F1509" s="105">
        <f>VLOOKUP(A1509,'Original vs Adjsuted Budget'!$B$2:$H$1100,7,FALSE)</f>
        <v>0</v>
      </c>
      <c r="G1509" s="105">
        <f t="shared" si="144"/>
        <v>0</v>
      </c>
      <c r="H1509" s="105">
        <f>VLOOKUP($A1509,'[14]2014 TB'!$A$1:$H$1482,5,FALSE)</f>
        <v>0</v>
      </c>
      <c r="I1509" s="105">
        <f>VLOOKUP($A1509,'[14]2014 TB'!$A$1:$H$1482,6,FALSE)</f>
        <v>0</v>
      </c>
      <c r="J1509" s="106">
        <f t="shared" si="146"/>
        <v>0</v>
      </c>
      <c r="K1509" s="107"/>
      <c r="M1509" t="s">
        <v>2137</v>
      </c>
      <c r="N1509" t="s">
        <v>436</v>
      </c>
      <c r="O1509" t="s">
        <v>197</v>
      </c>
      <c r="P1509" t="s">
        <v>2895</v>
      </c>
      <c r="Q1509" t="s">
        <v>408</v>
      </c>
      <c r="R1509">
        <v>0</v>
      </c>
      <c r="S1509">
        <v>0</v>
      </c>
      <c r="T1509">
        <v>0</v>
      </c>
      <c r="U1509">
        <v>0</v>
      </c>
      <c r="V1509">
        <v>0</v>
      </c>
    </row>
    <row r="1510" spans="1:22" ht="15" thickBot="1" x14ac:dyDescent="0.25">
      <c r="A1510" s="99"/>
      <c r="B1510" s="154" t="s">
        <v>3264</v>
      </c>
      <c r="C1510" s="155"/>
      <c r="D1510" s="155"/>
      <c r="E1510" s="155"/>
      <c r="F1510" s="108">
        <f>SUM(F1508:F1509)</f>
        <v>0</v>
      </c>
      <c r="G1510" s="105">
        <f t="shared" si="144"/>
        <v>0</v>
      </c>
      <c r="H1510" s="108">
        <f>SUM(H1508:H1509)</f>
        <v>0</v>
      </c>
      <c r="I1510" s="108">
        <f>SUM(I1508:I1509)</f>
        <v>0</v>
      </c>
      <c r="J1510" s="108">
        <f>SUM(J1508:J1509)</f>
        <v>0</v>
      </c>
      <c r="K1510" s="107"/>
      <c r="N1510" t="s">
        <v>3264</v>
      </c>
      <c r="R1510">
        <v>0</v>
      </c>
      <c r="S1510">
        <v>0</v>
      </c>
      <c r="T1510">
        <v>0</v>
      </c>
      <c r="U1510">
        <v>0</v>
      </c>
      <c r="V1510">
        <v>0</v>
      </c>
    </row>
    <row r="1511" spans="1:22" ht="15" thickTop="1" x14ac:dyDescent="0.2">
      <c r="A1511" s="99"/>
      <c r="B1511" s="103"/>
      <c r="C1511" s="104"/>
      <c r="D1511" s="104"/>
      <c r="E1511" s="104"/>
      <c r="F1511" s="105"/>
      <c r="G1511" s="105">
        <f t="shared" si="144"/>
        <v>0</v>
      </c>
      <c r="H1511" s="105"/>
      <c r="I1511" s="105"/>
      <c r="J1511" s="106"/>
      <c r="K1511" s="107"/>
    </row>
    <row r="1512" spans="1:22" x14ac:dyDescent="0.2">
      <c r="A1512" s="99" t="s">
        <v>1170</v>
      </c>
      <c r="B1512" s="103" t="s">
        <v>440</v>
      </c>
      <c r="C1512" s="104" t="s">
        <v>200</v>
      </c>
      <c r="D1512" s="104" t="s">
        <v>2895</v>
      </c>
      <c r="E1512" s="104" t="s">
        <v>411</v>
      </c>
      <c r="F1512" s="105">
        <f>VLOOKUP(A1512,'Original vs Adjsuted Budget'!$B$2:$H$1100,7,FALSE)</f>
        <v>-53626.979999999996</v>
      </c>
      <c r="G1512" s="105">
        <f t="shared" si="144"/>
        <v>-47140</v>
      </c>
      <c r="H1512" s="105">
        <f>VLOOKUP($A1512,'[14]2014 TB'!$A$1:$H$1482,5,FALSE)</f>
        <v>3917.51</v>
      </c>
      <c r="I1512" s="105">
        <f>VLOOKUP($A1512,'[14]2014 TB'!$A$1:$H$1482,6,FALSE)</f>
        <v>-30731</v>
      </c>
      <c r="J1512" s="106">
        <f t="shared" ref="J1512" si="147">H1512+I1512</f>
        <v>-26813.489999999998</v>
      </c>
      <c r="K1512" s="107"/>
      <c r="M1512" t="s">
        <v>1170</v>
      </c>
      <c r="N1512" t="s">
        <v>440</v>
      </c>
      <c r="O1512" t="s">
        <v>200</v>
      </c>
      <c r="P1512" t="s">
        <v>2895</v>
      </c>
      <c r="Q1512" t="s">
        <v>411</v>
      </c>
      <c r="R1512">
        <v>-47140</v>
      </c>
      <c r="S1512">
        <v>0</v>
      </c>
      <c r="T1512">
        <v>3917.51</v>
      </c>
      <c r="U1512">
        <v>-30731</v>
      </c>
      <c r="V1512">
        <v>-26813.489999999998</v>
      </c>
    </row>
    <row r="1513" spans="1:22" ht="15" thickBot="1" x14ac:dyDescent="0.25">
      <c r="A1513" s="99"/>
      <c r="B1513" s="154" t="s">
        <v>3265</v>
      </c>
      <c r="C1513" s="155"/>
      <c r="D1513" s="155"/>
      <c r="E1513" s="155"/>
      <c r="F1513" s="108">
        <f>F1512</f>
        <v>-53626.979999999996</v>
      </c>
      <c r="G1513" s="105">
        <f t="shared" si="144"/>
        <v>-47140</v>
      </c>
      <c r="H1513" s="108">
        <f>H1512</f>
        <v>3917.51</v>
      </c>
      <c r="I1513" s="108">
        <f>I1512</f>
        <v>-30731</v>
      </c>
      <c r="J1513" s="108">
        <f>J1512</f>
        <v>-26813.489999999998</v>
      </c>
      <c r="K1513" s="107"/>
      <c r="N1513" t="s">
        <v>3265</v>
      </c>
      <c r="R1513">
        <v>-47140</v>
      </c>
      <c r="S1513">
        <v>0</v>
      </c>
      <c r="T1513">
        <v>3917.51</v>
      </c>
      <c r="U1513">
        <v>-30731</v>
      </c>
      <c r="V1513">
        <v>-26813.489999999998</v>
      </c>
    </row>
    <row r="1514" spans="1:22" ht="15" thickTop="1" x14ac:dyDescent="0.2">
      <c r="A1514" s="99"/>
      <c r="B1514" s="103"/>
      <c r="C1514" s="104"/>
      <c r="D1514" s="104"/>
      <c r="E1514" s="104"/>
      <c r="F1514" s="105"/>
      <c r="G1514" s="105">
        <f t="shared" si="144"/>
        <v>0</v>
      </c>
      <c r="H1514" s="105"/>
      <c r="I1514" s="105"/>
      <c r="J1514" s="106"/>
      <c r="K1514" s="107"/>
    </row>
    <row r="1515" spans="1:22" x14ac:dyDescent="0.2">
      <c r="A1515" s="99" t="s">
        <v>1226</v>
      </c>
      <c r="B1515" s="103" t="s">
        <v>444</v>
      </c>
      <c r="C1515" s="104" t="s">
        <v>201</v>
      </c>
      <c r="D1515" s="104" t="s">
        <v>2895</v>
      </c>
      <c r="E1515" s="104" t="s">
        <v>1705</v>
      </c>
      <c r="F1515" s="105">
        <f>VLOOKUP(A1515,'Original vs Adjsuted Budget'!$B$2:$H$1100,7,FALSE)</f>
        <v>-1228.08</v>
      </c>
      <c r="G1515" s="105">
        <f t="shared" si="144"/>
        <v>-1680</v>
      </c>
      <c r="H1515" s="105">
        <f>VLOOKUP($A1515,'[14]2014 TB'!$A$1:$H$1482,5,FALSE)</f>
        <v>85.96</v>
      </c>
      <c r="I1515" s="105">
        <f>VLOOKUP($A1515,'[14]2014 TB'!$A$1:$H$1482,6,FALSE)</f>
        <v>-700</v>
      </c>
      <c r="J1515" s="106">
        <f t="shared" ref="J1515" si="148">H1515+I1515</f>
        <v>-614.04</v>
      </c>
      <c r="K1515" s="107"/>
      <c r="M1515" t="s">
        <v>1226</v>
      </c>
      <c r="N1515" t="s">
        <v>444</v>
      </c>
      <c r="O1515" t="s">
        <v>201</v>
      </c>
      <c r="P1515" t="s">
        <v>2895</v>
      </c>
      <c r="Q1515" t="s">
        <v>1705</v>
      </c>
      <c r="R1515">
        <v>-1680</v>
      </c>
      <c r="S1515">
        <v>0</v>
      </c>
      <c r="T1515">
        <v>85.96</v>
      </c>
      <c r="U1515">
        <v>-700</v>
      </c>
      <c r="V1515">
        <v>-614.04</v>
      </c>
    </row>
    <row r="1516" spans="1:22" ht="15" thickBot="1" x14ac:dyDescent="0.25">
      <c r="A1516" s="99"/>
      <c r="B1516" s="154" t="s">
        <v>3266</v>
      </c>
      <c r="C1516" s="155"/>
      <c r="D1516" s="155"/>
      <c r="E1516" s="155"/>
      <c r="F1516" s="108">
        <f>F1515</f>
        <v>-1228.08</v>
      </c>
      <c r="G1516" s="105">
        <f t="shared" si="144"/>
        <v>-1680</v>
      </c>
      <c r="H1516" s="108">
        <f>H1515</f>
        <v>85.96</v>
      </c>
      <c r="I1516" s="108">
        <f>I1515</f>
        <v>-700</v>
      </c>
      <c r="J1516" s="108">
        <f>J1515</f>
        <v>-614.04</v>
      </c>
      <c r="K1516" s="107"/>
      <c r="N1516" t="s">
        <v>3266</v>
      </c>
      <c r="R1516">
        <v>-1680</v>
      </c>
      <c r="S1516">
        <v>0</v>
      </c>
      <c r="T1516">
        <v>85.96</v>
      </c>
      <c r="U1516">
        <v>-700</v>
      </c>
      <c r="V1516">
        <v>-614.04</v>
      </c>
    </row>
    <row r="1517" spans="1:22" ht="15" thickTop="1" x14ac:dyDescent="0.2">
      <c r="A1517" s="99"/>
      <c r="B1517" s="103"/>
      <c r="C1517" s="104"/>
      <c r="D1517" s="104"/>
      <c r="E1517" s="104"/>
      <c r="F1517" s="105"/>
      <c r="G1517" s="105">
        <f t="shared" si="144"/>
        <v>0</v>
      </c>
      <c r="H1517" s="105"/>
      <c r="I1517" s="105"/>
      <c r="J1517" s="106"/>
      <c r="K1517" s="107"/>
    </row>
    <row r="1518" spans="1:22" x14ac:dyDescent="0.2">
      <c r="A1518" s="99" t="s">
        <v>975</v>
      </c>
      <c r="B1518" s="103" t="s">
        <v>218</v>
      </c>
      <c r="C1518" s="104" t="s">
        <v>202</v>
      </c>
      <c r="D1518" s="104" t="s">
        <v>476</v>
      </c>
      <c r="E1518" s="104" t="s">
        <v>2949</v>
      </c>
      <c r="F1518" s="105">
        <f>VLOOKUP(A1518,'Original vs Adjsuted Budget'!$B$2:$H$1100,7,FALSE)</f>
        <v>-193350.74</v>
      </c>
      <c r="G1518" s="105">
        <f t="shared" si="144"/>
        <v>-330000</v>
      </c>
      <c r="H1518" s="105">
        <f>VLOOKUP($A1518,'[14]2014 TB'!$A$1:$H$1482,5,FALSE)</f>
        <v>9013.7199999999993</v>
      </c>
      <c r="I1518" s="105">
        <f>VLOOKUP($A1518,'[14]2014 TB'!$A$1:$H$1482,6,FALSE)</f>
        <v>-105689.09</v>
      </c>
      <c r="J1518" s="106">
        <f t="shared" ref="J1518:J1523" si="149">H1518+I1518</f>
        <v>-96675.37</v>
      </c>
      <c r="K1518" s="107"/>
      <c r="M1518" t="s">
        <v>975</v>
      </c>
      <c r="N1518" t="s">
        <v>218</v>
      </c>
      <c r="O1518" t="s">
        <v>202</v>
      </c>
      <c r="P1518" t="s">
        <v>476</v>
      </c>
      <c r="Q1518" t="s">
        <v>2949</v>
      </c>
      <c r="R1518">
        <v>-330000</v>
      </c>
      <c r="S1518">
        <v>0</v>
      </c>
      <c r="T1518">
        <v>9013.7199999999993</v>
      </c>
      <c r="U1518">
        <v>-105689.09</v>
      </c>
      <c r="V1518">
        <v>-96675.37</v>
      </c>
    </row>
    <row r="1519" spans="1:22" x14ac:dyDescent="0.2">
      <c r="A1519" s="99" t="s">
        <v>2084</v>
      </c>
      <c r="B1519" s="103" t="s">
        <v>432</v>
      </c>
      <c r="C1519" s="104" t="s">
        <v>202</v>
      </c>
      <c r="D1519" s="104" t="s">
        <v>472</v>
      </c>
      <c r="E1519" s="104" t="s">
        <v>2085</v>
      </c>
      <c r="F1519" s="105">
        <f>VLOOKUP(A1519,'Original vs Adjsuted Budget'!$B$2:$H$1100,7,FALSE)</f>
        <v>0</v>
      </c>
      <c r="G1519" s="105">
        <f t="shared" si="144"/>
        <v>0</v>
      </c>
      <c r="H1519" s="105">
        <f>VLOOKUP($A1519,'[14]2014 TB'!$A$1:$H$1482,5,FALSE)</f>
        <v>0</v>
      </c>
      <c r="I1519" s="105">
        <f>VLOOKUP($A1519,'[14]2014 TB'!$A$1:$H$1482,6,FALSE)</f>
        <v>0</v>
      </c>
      <c r="J1519" s="106">
        <f t="shared" si="149"/>
        <v>0</v>
      </c>
      <c r="K1519" s="107"/>
      <c r="M1519" t="s">
        <v>2084</v>
      </c>
      <c r="N1519" t="s">
        <v>432</v>
      </c>
      <c r="O1519" t="s">
        <v>202</v>
      </c>
      <c r="P1519" t="s">
        <v>472</v>
      </c>
      <c r="Q1519" t="s">
        <v>2085</v>
      </c>
      <c r="R1519">
        <v>0</v>
      </c>
      <c r="S1519">
        <v>0</v>
      </c>
      <c r="T1519">
        <v>0</v>
      </c>
      <c r="U1519">
        <v>0</v>
      </c>
      <c r="V1519">
        <v>0</v>
      </c>
    </row>
    <row r="1520" spans="1:22" x14ac:dyDescent="0.2">
      <c r="A1520" s="99" t="s">
        <v>2250</v>
      </c>
      <c r="B1520" s="103" t="s">
        <v>446</v>
      </c>
      <c r="C1520" s="104" t="s">
        <v>202</v>
      </c>
      <c r="D1520" s="104" t="s">
        <v>2895</v>
      </c>
      <c r="E1520" s="104" t="s">
        <v>413</v>
      </c>
      <c r="F1520" s="105">
        <f>VLOOKUP(A1520,'Original vs Adjsuted Budget'!$B$2:$H$1100,7,FALSE)</f>
        <v>0</v>
      </c>
      <c r="G1520" s="105">
        <f t="shared" si="144"/>
        <v>0</v>
      </c>
      <c r="H1520" s="105">
        <f>VLOOKUP($A1520,'[14]2014 TB'!$A$1:$H$1482,5,FALSE)</f>
        <v>0</v>
      </c>
      <c r="I1520" s="105">
        <f>VLOOKUP($A1520,'[14]2014 TB'!$A$1:$H$1482,6,FALSE)</f>
        <v>0</v>
      </c>
      <c r="J1520" s="106">
        <f t="shared" si="149"/>
        <v>0</v>
      </c>
      <c r="K1520" s="107"/>
      <c r="M1520" t="s">
        <v>2250</v>
      </c>
      <c r="N1520" t="s">
        <v>446</v>
      </c>
      <c r="O1520" t="s">
        <v>202</v>
      </c>
      <c r="P1520" t="s">
        <v>2895</v>
      </c>
      <c r="Q1520" t="s">
        <v>413</v>
      </c>
      <c r="R1520">
        <v>0</v>
      </c>
      <c r="S1520">
        <v>0</v>
      </c>
      <c r="T1520">
        <v>0</v>
      </c>
      <c r="U1520">
        <v>0</v>
      </c>
      <c r="V1520">
        <v>0</v>
      </c>
    </row>
    <row r="1521" spans="1:22" x14ac:dyDescent="0.2">
      <c r="A1521" s="99" t="s">
        <v>2335</v>
      </c>
      <c r="B1521" s="103" t="s">
        <v>452</v>
      </c>
      <c r="C1521" s="104" t="s">
        <v>202</v>
      </c>
      <c r="D1521" s="104" t="s">
        <v>490</v>
      </c>
      <c r="E1521" s="104" t="s">
        <v>3029</v>
      </c>
      <c r="F1521" s="105">
        <f>VLOOKUP(A1521,'Original vs Adjsuted Budget'!$B$2:$H$1100,7,FALSE)</f>
        <v>0</v>
      </c>
      <c r="G1521" s="105">
        <f t="shared" si="144"/>
        <v>0</v>
      </c>
      <c r="H1521" s="105">
        <f>VLOOKUP($A1521,'[14]2014 TB'!$A$1:$H$1482,5,FALSE)</f>
        <v>0</v>
      </c>
      <c r="I1521" s="105">
        <f>VLOOKUP($A1521,'[14]2014 TB'!$A$1:$H$1482,6,FALSE)</f>
        <v>0</v>
      </c>
      <c r="J1521" s="106">
        <f t="shared" si="149"/>
        <v>0</v>
      </c>
      <c r="K1521" s="107"/>
      <c r="M1521" t="s">
        <v>2335</v>
      </c>
      <c r="N1521" t="s">
        <v>452</v>
      </c>
      <c r="O1521" t="s">
        <v>202</v>
      </c>
      <c r="P1521" t="s">
        <v>490</v>
      </c>
      <c r="Q1521" t="s">
        <v>3029</v>
      </c>
      <c r="R1521">
        <v>0</v>
      </c>
      <c r="S1521">
        <v>0</v>
      </c>
      <c r="T1521">
        <v>0</v>
      </c>
      <c r="U1521">
        <v>0</v>
      </c>
      <c r="V1521">
        <v>0</v>
      </c>
    </row>
    <row r="1522" spans="1:22" x14ac:dyDescent="0.2">
      <c r="A1522" s="99" t="s">
        <v>2486</v>
      </c>
      <c r="B1522" s="103" t="s">
        <v>461</v>
      </c>
      <c r="C1522" s="104" t="s">
        <v>202</v>
      </c>
      <c r="D1522" s="104" t="s">
        <v>2895</v>
      </c>
      <c r="E1522" s="104" t="s">
        <v>413</v>
      </c>
      <c r="F1522" s="105">
        <f>VLOOKUP(A1522,'Original vs Adjsuted Budget'!$B$2:$H$1100,7,FALSE)</f>
        <v>0</v>
      </c>
      <c r="G1522" s="105">
        <f t="shared" si="144"/>
        <v>0</v>
      </c>
      <c r="H1522" s="105">
        <f>VLOOKUP($A1522,'[14]2014 TB'!$A$1:$H$1482,5,FALSE)</f>
        <v>0</v>
      </c>
      <c r="I1522" s="105">
        <f>VLOOKUP($A1522,'[14]2014 TB'!$A$1:$H$1482,6,FALSE)</f>
        <v>0</v>
      </c>
      <c r="J1522" s="106">
        <f t="shared" si="149"/>
        <v>0</v>
      </c>
      <c r="K1522" s="107"/>
      <c r="M1522" t="s">
        <v>2486</v>
      </c>
      <c r="N1522" t="s">
        <v>461</v>
      </c>
      <c r="O1522" t="s">
        <v>202</v>
      </c>
      <c r="P1522" t="s">
        <v>2895</v>
      </c>
      <c r="Q1522" t="s">
        <v>413</v>
      </c>
      <c r="R1522">
        <v>0</v>
      </c>
      <c r="S1522">
        <v>0</v>
      </c>
      <c r="T1522">
        <v>0</v>
      </c>
      <c r="U1522">
        <v>0</v>
      </c>
      <c r="V1522">
        <v>0</v>
      </c>
    </row>
    <row r="1523" spans="1:22" x14ac:dyDescent="0.2">
      <c r="A1523" s="99" t="s">
        <v>2516</v>
      </c>
      <c r="B1523" s="103" t="s">
        <v>463</v>
      </c>
      <c r="C1523" s="104" t="s">
        <v>202</v>
      </c>
      <c r="D1523" s="104" t="s">
        <v>2895</v>
      </c>
      <c r="E1523" s="104" t="s">
        <v>413</v>
      </c>
      <c r="F1523" s="105">
        <f>VLOOKUP(A1523,'Original vs Adjsuted Budget'!$B$2:$H$1100,7,FALSE)</f>
        <v>0</v>
      </c>
      <c r="G1523" s="105">
        <f t="shared" si="144"/>
        <v>0</v>
      </c>
      <c r="H1523" s="105">
        <f>VLOOKUP($A1523,'[14]2014 TB'!$A$1:$H$1482,5,FALSE)</f>
        <v>0</v>
      </c>
      <c r="I1523" s="105">
        <f>VLOOKUP($A1523,'[14]2014 TB'!$A$1:$H$1482,6,FALSE)</f>
        <v>0</v>
      </c>
      <c r="J1523" s="106">
        <f t="shared" si="149"/>
        <v>0</v>
      </c>
      <c r="K1523" s="107"/>
      <c r="M1523" t="s">
        <v>2516</v>
      </c>
      <c r="N1523" t="s">
        <v>463</v>
      </c>
      <c r="O1523" t="s">
        <v>202</v>
      </c>
      <c r="P1523" t="s">
        <v>2895</v>
      </c>
      <c r="Q1523" t="s">
        <v>413</v>
      </c>
      <c r="R1523">
        <v>0</v>
      </c>
      <c r="S1523">
        <v>0</v>
      </c>
      <c r="T1523">
        <v>0</v>
      </c>
      <c r="U1523">
        <v>0</v>
      </c>
      <c r="V1523">
        <v>0</v>
      </c>
    </row>
    <row r="1524" spans="1:22" ht="15" thickBot="1" x14ac:dyDescent="0.25">
      <c r="A1524" s="99"/>
      <c r="B1524" s="154" t="s">
        <v>3261</v>
      </c>
      <c r="C1524" s="155"/>
      <c r="D1524" s="155"/>
      <c r="E1524" s="155"/>
      <c r="F1524" s="108">
        <f>SUM(F1518:F1523)</f>
        <v>-193350.74</v>
      </c>
      <c r="G1524" s="105">
        <f t="shared" si="144"/>
        <v>-330000</v>
      </c>
      <c r="H1524" s="108">
        <f>SUM(H1518:H1523)</f>
        <v>9013.7199999999993</v>
      </c>
      <c r="I1524" s="108">
        <f>SUM(I1518:I1523)</f>
        <v>-105689.09</v>
      </c>
      <c r="J1524" s="108">
        <f>SUM(J1518:J1523)</f>
        <v>-96675.37</v>
      </c>
      <c r="K1524" s="107"/>
      <c r="N1524" t="s">
        <v>3261</v>
      </c>
      <c r="R1524">
        <v>-330000</v>
      </c>
      <c r="S1524">
        <v>0</v>
      </c>
      <c r="T1524">
        <v>9013.7199999999993</v>
      </c>
      <c r="U1524">
        <v>-105689.09</v>
      </c>
      <c r="V1524">
        <v>-96675.37</v>
      </c>
    </row>
    <row r="1525" spans="1:22" ht="15" thickTop="1" x14ac:dyDescent="0.2">
      <c r="A1525" s="99"/>
      <c r="B1525" s="103"/>
      <c r="C1525" s="104"/>
      <c r="D1525" s="104"/>
      <c r="E1525" s="104"/>
      <c r="F1525" s="105"/>
      <c r="G1525" s="105">
        <f t="shared" si="144"/>
        <v>0</v>
      </c>
      <c r="H1525" s="105"/>
      <c r="I1525" s="105"/>
      <c r="J1525" s="106"/>
      <c r="K1525" s="107"/>
    </row>
    <row r="1526" spans="1:22" x14ac:dyDescent="0.2">
      <c r="A1526" s="99" t="s">
        <v>1445</v>
      </c>
      <c r="B1526" s="103" t="s">
        <v>459</v>
      </c>
      <c r="C1526" s="104" t="s">
        <v>203</v>
      </c>
      <c r="D1526" s="104" t="s">
        <v>2895</v>
      </c>
      <c r="E1526" s="104" t="s">
        <v>414</v>
      </c>
      <c r="F1526" s="105">
        <f>VLOOKUP(A1526,'Original vs Adjsuted Budget'!$B$2:$H$1100,7,FALSE)</f>
        <v>-110</v>
      </c>
      <c r="G1526" s="105">
        <f t="shared" si="144"/>
        <v>-110</v>
      </c>
      <c r="H1526" s="105">
        <f>VLOOKUP($A1526,'[14]2014 TB'!$A$1:$H$1482,5,FALSE)</f>
        <v>0</v>
      </c>
      <c r="I1526" s="105">
        <f>VLOOKUP($A1526,'[14]2014 TB'!$A$1:$H$1482,6,FALSE)</f>
        <v>0</v>
      </c>
      <c r="J1526" s="106">
        <f t="shared" ref="J1526" si="150">H1526+I1526</f>
        <v>0</v>
      </c>
      <c r="K1526" s="107"/>
      <c r="M1526" t="s">
        <v>1445</v>
      </c>
      <c r="N1526" t="s">
        <v>459</v>
      </c>
      <c r="O1526" t="s">
        <v>203</v>
      </c>
      <c r="P1526" t="s">
        <v>2895</v>
      </c>
      <c r="Q1526" t="s">
        <v>414</v>
      </c>
      <c r="R1526">
        <v>-110</v>
      </c>
      <c r="S1526">
        <v>0</v>
      </c>
      <c r="T1526">
        <v>0</v>
      </c>
      <c r="U1526">
        <v>0</v>
      </c>
      <c r="V1526">
        <v>0</v>
      </c>
    </row>
    <row r="1527" spans="1:22" ht="15" thickBot="1" x14ac:dyDescent="0.25">
      <c r="A1527" s="99"/>
      <c r="B1527" s="154" t="s">
        <v>3267</v>
      </c>
      <c r="C1527" s="155"/>
      <c r="D1527" s="155"/>
      <c r="E1527" s="155"/>
      <c r="F1527" s="108">
        <f>F1526</f>
        <v>-110</v>
      </c>
      <c r="G1527" s="105">
        <f t="shared" si="144"/>
        <v>-110</v>
      </c>
      <c r="H1527" s="108">
        <f>H1526</f>
        <v>0</v>
      </c>
      <c r="I1527" s="108">
        <f>I1526</f>
        <v>0</v>
      </c>
      <c r="J1527" s="108">
        <f>J1526</f>
        <v>0</v>
      </c>
      <c r="K1527" s="107"/>
      <c r="N1527" t="s">
        <v>3267</v>
      </c>
      <c r="R1527">
        <v>-110</v>
      </c>
      <c r="S1527">
        <v>0</v>
      </c>
      <c r="T1527">
        <v>0</v>
      </c>
      <c r="U1527">
        <v>0</v>
      </c>
      <c r="V1527">
        <v>0</v>
      </c>
    </row>
    <row r="1528" spans="1:22" ht="15" thickTop="1" x14ac:dyDescent="0.2">
      <c r="A1528" s="99"/>
      <c r="B1528" s="103"/>
      <c r="C1528" s="104"/>
      <c r="D1528" s="104"/>
      <c r="E1528" s="104"/>
      <c r="F1528" s="105"/>
      <c r="G1528" s="105">
        <f t="shared" si="144"/>
        <v>0</v>
      </c>
      <c r="H1528" s="105"/>
      <c r="I1528" s="105"/>
      <c r="J1528" s="106"/>
      <c r="K1528" s="107"/>
    </row>
    <row r="1529" spans="1:22" x14ac:dyDescent="0.2">
      <c r="A1529" s="99" t="s">
        <v>1352</v>
      </c>
      <c r="B1529" s="103" t="s">
        <v>8</v>
      </c>
      <c r="C1529" s="104" t="s">
        <v>204</v>
      </c>
      <c r="D1529" s="104" t="s">
        <v>2895</v>
      </c>
      <c r="E1529" s="104" t="s">
        <v>415</v>
      </c>
      <c r="F1529" s="105">
        <f>VLOOKUP(A1529,'Original vs Adjsuted Budget'!$B$2:$H$1100,7,FALSE)</f>
        <v>-5376.28</v>
      </c>
      <c r="G1529" s="105">
        <f t="shared" si="144"/>
        <v>-8110</v>
      </c>
      <c r="H1529" s="105">
        <f>VLOOKUP($A1529,'[14]2014 TB'!$A$1:$H$1482,5,FALSE)</f>
        <v>376.36</v>
      </c>
      <c r="I1529" s="105">
        <f>VLOOKUP($A1529,'[14]2014 TB'!$A$1:$H$1482,6,FALSE)</f>
        <v>-3064.5</v>
      </c>
      <c r="J1529" s="106">
        <f t="shared" ref="J1529" si="151">H1529+I1529</f>
        <v>-2688.14</v>
      </c>
      <c r="K1529" s="107"/>
      <c r="M1529" t="s">
        <v>1352</v>
      </c>
      <c r="N1529" t="s">
        <v>8</v>
      </c>
      <c r="O1529" t="s">
        <v>204</v>
      </c>
      <c r="P1529" t="s">
        <v>2895</v>
      </c>
      <c r="Q1529" t="s">
        <v>415</v>
      </c>
      <c r="R1529">
        <v>-8110</v>
      </c>
      <c r="S1529">
        <v>0</v>
      </c>
      <c r="T1529">
        <v>376.36</v>
      </c>
      <c r="U1529">
        <v>-3064.5</v>
      </c>
      <c r="V1529">
        <v>-2688.14</v>
      </c>
    </row>
    <row r="1530" spans="1:22" ht="15" thickBot="1" x14ac:dyDescent="0.25">
      <c r="A1530" s="99"/>
      <c r="B1530" s="154" t="s">
        <v>3268</v>
      </c>
      <c r="C1530" s="155"/>
      <c r="D1530" s="155"/>
      <c r="E1530" s="155"/>
      <c r="F1530" s="108">
        <f>F1529</f>
        <v>-5376.28</v>
      </c>
      <c r="G1530" s="105">
        <f t="shared" si="144"/>
        <v>-8110</v>
      </c>
      <c r="H1530" s="108">
        <f>H1529</f>
        <v>376.36</v>
      </c>
      <c r="I1530" s="108">
        <f>I1529</f>
        <v>-3064.5</v>
      </c>
      <c r="J1530" s="108">
        <f>J1529</f>
        <v>-2688.14</v>
      </c>
      <c r="K1530" s="107"/>
      <c r="N1530" t="s">
        <v>3268</v>
      </c>
      <c r="R1530">
        <v>-8110</v>
      </c>
      <c r="S1530">
        <v>0</v>
      </c>
      <c r="T1530">
        <v>376.36</v>
      </c>
      <c r="U1530">
        <v>-3064.5</v>
      </c>
      <c r="V1530">
        <v>-2688.14</v>
      </c>
    </row>
    <row r="1531" spans="1:22" ht="15" thickTop="1" x14ac:dyDescent="0.2">
      <c r="A1531" s="99"/>
      <c r="B1531" s="103"/>
      <c r="C1531" s="104"/>
      <c r="D1531" s="104"/>
      <c r="E1531" s="104"/>
      <c r="F1531" s="105"/>
      <c r="G1531" s="105">
        <f t="shared" si="144"/>
        <v>0</v>
      </c>
      <c r="H1531" s="105"/>
      <c r="I1531" s="105"/>
      <c r="J1531" s="106"/>
      <c r="K1531" s="107"/>
    </row>
    <row r="1532" spans="1:22" x14ac:dyDescent="0.2">
      <c r="A1532" s="99" t="s">
        <v>2487</v>
      </c>
      <c r="B1532" s="103" t="s">
        <v>461</v>
      </c>
      <c r="C1532" s="104" t="s">
        <v>207</v>
      </c>
      <c r="D1532" s="104" t="s">
        <v>2895</v>
      </c>
      <c r="E1532" s="104" t="s">
        <v>418</v>
      </c>
      <c r="F1532" s="105">
        <f>VLOOKUP(A1532,'Original vs Adjsuted Budget'!$B$2:$H$1100,7,FALSE)</f>
        <v>0</v>
      </c>
      <c r="G1532" s="105">
        <f t="shared" si="144"/>
        <v>0</v>
      </c>
      <c r="H1532" s="105">
        <f>VLOOKUP($A1532,'[14]2014 TB'!$A$1:$H$1482,5,FALSE)</f>
        <v>0</v>
      </c>
      <c r="I1532" s="105">
        <f>VLOOKUP($A1532,'[14]2014 TB'!$A$1:$H$1482,6,FALSE)</f>
        <v>0</v>
      </c>
      <c r="J1532" s="106">
        <f t="shared" ref="J1532" si="152">H1532+I1532</f>
        <v>0</v>
      </c>
      <c r="K1532" s="107"/>
      <c r="M1532" t="s">
        <v>2487</v>
      </c>
      <c r="N1532" t="s">
        <v>461</v>
      </c>
      <c r="O1532" t="s">
        <v>207</v>
      </c>
      <c r="P1532" t="s">
        <v>2895</v>
      </c>
      <c r="Q1532" t="s">
        <v>418</v>
      </c>
      <c r="R1532">
        <v>0</v>
      </c>
      <c r="S1532">
        <v>0</v>
      </c>
      <c r="T1532">
        <v>0</v>
      </c>
      <c r="U1532">
        <v>0</v>
      </c>
      <c r="V1532">
        <v>0</v>
      </c>
    </row>
    <row r="1533" spans="1:22" ht="15" thickBot="1" x14ac:dyDescent="0.25">
      <c r="A1533" s="99"/>
      <c r="B1533" s="154" t="s">
        <v>3269</v>
      </c>
      <c r="C1533" s="155"/>
      <c r="D1533" s="155"/>
      <c r="E1533" s="155"/>
      <c r="F1533" s="108">
        <f>F1532</f>
        <v>0</v>
      </c>
      <c r="G1533" s="105">
        <f t="shared" si="144"/>
        <v>0</v>
      </c>
      <c r="H1533" s="108">
        <f>H1532</f>
        <v>0</v>
      </c>
      <c r="I1533" s="108">
        <f>I1532</f>
        <v>0</v>
      </c>
      <c r="J1533" s="108">
        <f>J1532</f>
        <v>0</v>
      </c>
      <c r="K1533" s="107"/>
      <c r="N1533" t="s">
        <v>3269</v>
      </c>
      <c r="R1533">
        <v>0</v>
      </c>
      <c r="S1533">
        <v>0</v>
      </c>
      <c r="T1533">
        <v>0</v>
      </c>
      <c r="U1533">
        <v>0</v>
      </c>
      <c r="V1533">
        <v>0</v>
      </c>
    </row>
    <row r="1534" spans="1:22" ht="15" thickTop="1" x14ac:dyDescent="0.2">
      <c r="A1534" s="99"/>
      <c r="B1534" s="103"/>
      <c r="C1534" s="104"/>
      <c r="D1534" s="104"/>
      <c r="E1534" s="104"/>
      <c r="F1534" s="105"/>
      <c r="G1534" s="105">
        <f t="shared" si="144"/>
        <v>0</v>
      </c>
      <c r="H1534" s="105"/>
      <c r="I1534" s="105"/>
      <c r="J1534" s="106"/>
      <c r="K1534" s="107"/>
    </row>
    <row r="1535" spans="1:22" x14ac:dyDescent="0.2">
      <c r="A1535" s="99" t="s">
        <v>2517</v>
      </c>
      <c r="B1535" s="103" t="s">
        <v>463</v>
      </c>
      <c r="C1535" s="104" t="s">
        <v>209</v>
      </c>
      <c r="D1535" s="104" t="s">
        <v>2895</v>
      </c>
      <c r="E1535" s="104" t="s">
        <v>420</v>
      </c>
      <c r="F1535" s="105">
        <f>VLOOKUP(A1535,'Original vs Adjsuted Budget'!$B$2:$H$1100,7,FALSE)</f>
        <v>0</v>
      </c>
      <c r="G1535" s="105">
        <f t="shared" si="144"/>
        <v>0</v>
      </c>
      <c r="H1535" s="105">
        <f>VLOOKUP($A1535,'[14]2014 TB'!$A$1:$H$1482,5,FALSE)</f>
        <v>0</v>
      </c>
      <c r="I1535" s="105">
        <f>VLOOKUP($A1535,'[14]2014 TB'!$A$1:$H$1482,6,FALSE)</f>
        <v>0</v>
      </c>
      <c r="J1535" s="106">
        <f t="shared" ref="J1535:J1536" si="153">H1535+I1535</f>
        <v>0</v>
      </c>
      <c r="K1535" s="107"/>
      <c r="M1535" t="s">
        <v>2517</v>
      </c>
      <c r="N1535" t="s">
        <v>463</v>
      </c>
      <c r="O1535" t="s">
        <v>209</v>
      </c>
      <c r="P1535" t="s">
        <v>2895</v>
      </c>
      <c r="Q1535" t="s">
        <v>420</v>
      </c>
      <c r="R1535">
        <v>0</v>
      </c>
      <c r="S1535">
        <v>0</v>
      </c>
      <c r="T1535">
        <v>0</v>
      </c>
      <c r="U1535">
        <v>0</v>
      </c>
      <c r="V1535">
        <v>0</v>
      </c>
    </row>
    <row r="1536" spans="1:22" x14ac:dyDescent="0.2">
      <c r="A1536" s="99" t="s">
        <v>2489</v>
      </c>
      <c r="B1536" s="103" t="s">
        <v>461</v>
      </c>
      <c r="C1536" s="104" t="s">
        <v>210</v>
      </c>
      <c r="D1536" s="104" t="s">
        <v>2895</v>
      </c>
      <c r="E1536" s="104" t="s">
        <v>421</v>
      </c>
      <c r="F1536" s="105">
        <f>VLOOKUP(A1536,'Original vs Adjsuted Budget'!$B$2:$H$1100,7,FALSE)</f>
        <v>0</v>
      </c>
      <c r="G1536" s="105">
        <f t="shared" si="144"/>
        <v>0</v>
      </c>
      <c r="H1536" s="105">
        <f>VLOOKUP($A1536,'[14]2014 TB'!$A$1:$H$1482,5,FALSE)</f>
        <v>0</v>
      </c>
      <c r="I1536" s="105">
        <f>VLOOKUP($A1536,'[14]2014 TB'!$A$1:$H$1482,6,FALSE)</f>
        <v>0</v>
      </c>
      <c r="J1536" s="106">
        <f t="shared" si="153"/>
        <v>0</v>
      </c>
      <c r="K1536" s="107"/>
      <c r="M1536" t="s">
        <v>2489</v>
      </c>
      <c r="N1536" t="s">
        <v>461</v>
      </c>
      <c r="O1536" t="s">
        <v>210</v>
      </c>
      <c r="P1536" t="s">
        <v>2895</v>
      </c>
      <c r="Q1536" t="s">
        <v>421</v>
      </c>
      <c r="R1536">
        <v>0</v>
      </c>
      <c r="S1536">
        <v>0</v>
      </c>
      <c r="T1536">
        <v>0</v>
      </c>
      <c r="U1536">
        <v>0</v>
      </c>
      <c r="V1536">
        <v>0</v>
      </c>
    </row>
    <row r="1537" spans="1:22" ht="15" thickBot="1" x14ac:dyDescent="0.25">
      <c r="A1537" s="99"/>
      <c r="B1537" s="154" t="s">
        <v>3270</v>
      </c>
      <c r="C1537" s="155"/>
      <c r="D1537" s="155"/>
      <c r="E1537" s="155"/>
      <c r="F1537" s="108">
        <f>SUM(F1535:F1536)</f>
        <v>0</v>
      </c>
      <c r="G1537" s="105">
        <f t="shared" si="144"/>
        <v>0</v>
      </c>
      <c r="H1537" s="108">
        <f>SUM(H1535:H1536)</f>
        <v>0</v>
      </c>
      <c r="I1537" s="108">
        <f>SUM(I1535:I1536)</f>
        <v>0</v>
      </c>
      <c r="J1537" s="108">
        <f>SUM(J1535:J1536)</f>
        <v>0</v>
      </c>
      <c r="K1537" s="107"/>
      <c r="N1537" t="s">
        <v>3270</v>
      </c>
      <c r="R1537">
        <v>0</v>
      </c>
      <c r="S1537">
        <v>0</v>
      </c>
      <c r="T1537">
        <v>0</v>
      </c>
      <c r="U1537">
        <v>0</v>
      </c>
      <c r="V1537">
        <v>0</v>
      </c>
    </row>
    <row r="1538" spans="1:22" ht="15" thickTop="1" x14ac:dyDescent="0.2">
      <c r="A1538" s="99"/>
      <c r="B1538" s="103"/>
      <c r="C1538" s="104"/>
      <c r="D1538" s="104"/>
      <c r="E1538" s="104"/>
      <c r="F1538" s="105"/>
      <c r="G1538" s="105">
        <f t="shared" si="144"/>
        <v>0</v>
      </c>
      <c r="H1538" s="105"/>
      <c r="I1538" s="105"/>
      <c r="J1538" s="106"/>
      <c r="K1538" s="107"/>
    </row>
    <row r="1539" spans="1:22" x14ac:dyDescent="0.2">
      <c r="A1539" s="99" t="s">
        <v>977</v>
      </c>
      <c r="B1539" s="103" t="s">
        <v>218</v>
      </c>
      <c r="C1539" s="104" t="s">
        <v>212</v>
      </c>
      <c r="D1539" s="104" t="s">
        <v>476</v>
      </c>
      <c r="E1539" s="104" t="s">
        <v>2951</v>
      </c>
      <c r="F1539" s="105">
        <f>VLOOKUP(A1539,'Original vs Adjsuted Budget'!$B$2:$H$1100,7,FALSE)</f>
        <v>0</v>
      </c>
      <c r="G1539" s="105">
        <f t="shared" si="144"/>
        <v>-2310</v>
      </c>
      <c r="H1539" s="105">
        <f>VLOOKUP($A1539,'[14]2014 TB'!$A$1:$H$1482,5,FALSE)</f>
        <v>0</v>
      </c>
      <c r="I1539" s="105">
        <f>VLOOKUP($A1539,'[14]2014 TB'!$A$1:$H$1482,6,FALSE)</f>
        <v>0</v>
      </c>
      <c r="J1539" s="106">
        <f t="shared" ref="J1539:J1540" si="154">H1539+I1539</f>
        <v>0</v>
      </c>
      <c r="K1539" s="107"/>
      <c r="M1539" t="s">
        <v>977</v>
      </c>
      <c r="N1539" t="s">
        <v>218</v>
      </c>
      <c r="O1539" t="s">
        <v>212</v>
      </c>
      <c r="P1539" t="s">
        <v>476</v>
      </c>
      <c r="Q1539" t="s">
        <v>2951</v>
      </c>
      <c r="R1539">
        <v>-2310</v>
      </c>
      <c r="S1539">
        <v>0</v>
      </c>
      <c r="T1539">
        <v>0</v>
      </c>
      <c r="U1539">
        <v>0</v>
      </c>
      <c r="V1539">
        <v>0</v>
      </c>
    </row>
    <row r="1540" spans="1:22" x14ac:dyDescent="0.2">
      <c r="A1540" s="99" t="s">
        <v>2086</v>
      </c>
      <c r="B1540" s="103" t="s">
        <v>432</v>
      </c>
      <c r="C1540" s="104" t="s">
        <v>212</v>
      </c>
      <c r="D1540" s="104" t="s">
        <v>472</v>
      </c>
      <c r="E1540" s="104" t="s">
        <v>423</v>
      </c>
      <c r="F1540" s="105">
        <f>VLOOKUP(A1540,'Original vs Adjsuted Budget'!$B$2:$H$1100,7,FALSE)</f>
        <v>0</v>
      </c>
      <c r="G1540" s="105">
        <f t="shared" si="144"/>
        <v>0</v>
      </c>
      <c r="H1540" s="105">
        <f>VLOOKUP($A1540,'[14]2014 TB'!$A$1:$H$1482,5,FALSE)</f>
        <v>0</v>
      </c>
      <c r="I1540" s="105">
        <f>VLOOKUP($A1540,'[14]2014 TB'!$A$1:$H$1482,6,FALSE)</f>
        <v>0</v>
      </c>
      <c r="J1540" s="106">
        <f t="shared" si="154"/>
        <v>0</v>
      </c>
      <c r="K1540" s="107"/>
      <c r="M1540" t="s">
        <v>2086</v>
      </c>
      <c r="N1540" t="s">
        <v>432</v>
      </c>
      <c r="O1540" t="s">
        <v>212</v>
      </c>
      <c r="P1540" t="s">
        <v>472</v>
      </c>
      <c r="Q1540" t="s">
        <v>423</v>
      </c>
      <c r="R1540">
        <v>0</v>
      </c>
      <c r="S1540">
        <v>0</v>
      </c>
      <c r="T1540">
        <v>0</v>
      </c>
      <c r="U1540">
        <v>0</v>
      </c>
      <c r="V1540">
        <v>0</v>
      </c>
    </row>
    <row r="1541" spans="1:22" ht="15" thickBot="1" x14ac:dyDescent="0.25">
      <c r="A1541" s="99"/>
      <c r="B1541" s="154" t="s">
        <v>3271</v>
      </c>
      <c r="C1541" s="155"/>
      <c r="D1541" s="155"/>
      <c r="E1541" s="155"/>
      <c r="F1541" s="108">
        <f>SUM(F1539:F1540)</f>
        <v>0</v>
      </c>
      <c r="G1541" s="105">
        <f t="shared" si="144"/>
        <v>-2310</v>
      </c>
      <c r="H1541" s="108">
        <f>SUM(H1539:H1540)</f>
        <v>0</v>
      </c>
      <c r="I1541" s="108">
        <f>SUM(I1539:I1540)</f>
        <v>0</v>
      </c>
      <c r="J1541" s="108">
        <f>SUM(J1539:J1540)</f>
        <v>0</v>
      </c>
      <c r="K1541" s="107"/>
      <c r="N1541" t="s">
        <v>3271</v>
      </c>
      <c r="R1541">
        <v>-2310</v>
      </c>
      <c r="S1541">
        <v>0</v>
      </c>
      <c r="T1541">
        <v>0</v>
      </c>
      <c r="U1541">
        <v>0</v>
      </c>
      <c r="V1541">
        <v>0</v>
      </c>
    </row>
    <row r="1542" spans="1:22" ht="15" thickTop="1" x14ac:dyDescent="0.2">
      <c r="A1542" s="99"/>
      <c r="B1542" s="103"/>
      <c r="C1542" s="104"/>
      <c r="D1542" s="104"/>
      <c r="E1542" s="104"/>
      <c r="F1542" s="105"/>
      <c r="G1542" s="105">
        <f t="shared" si="144"/>
        <v>0</v>
      </c>
      <c r="H1542" s="105"/>
      <c r="I1542" s="105"/>
      <c r="J1542" s="106"/>
      <c r="K1542" s="107"/>
    </row>
    <row r="1543" spans="1:22" x14ac:dyDescent="0.2">
      <c r="A1543" s="99" t="s">
        <v>1955</v>
      </c>
      <c r="B1543" s="103" t="s">
        <v>218</v>
      </c>
      <c r="C1543" s="104" t="s">
        <v>213</v>
      </c>
      <c r="D1543" s="104" t="s">
        <v>476</v>
      </c>
      <c r="E1543" s="104" t="s">
        <v>2952</v>
      </c>
      <c r="F1543" s="105">
        <f>VLOOKUP(A1543,'Original vs Adjsuted Budget'!$B$2:$H$1100,7,FALSE)</f>
        <v>0</v>
      </c>
      <c r="G1543" s="105">
        <f t="shared" si="144"/>
        <v>0</v>
      </c>
      <c r="H1543" s="105">
        <f>VLOOKUP($A1543,'[14]2014 TB'!$A$1:$H$1482,5,FALSE)</f>
        <v>0</v>
      </c>
      <c r="I1543" s="105">
        <f>VLOOKUP($A1543,'[14]2014 TB'!$A$1:$H$1482,6,FALSE)</f>
        <v>0</v>
      </c>
      <c r="J1543" s="106">
        <f t="shared" ref="J1543" si="155">H1543+I1543</f>
        <v>0</v>
      </c>
      <c r="K1543" s="107"/>
      <c r="M1543" t="s">
        <v>1955</v>
      </c>
      <c r="N1543" t="s">
        <v>218</v>
      </c>
      <c r="O1543" t="s">
        <v>213</v>
      </c>
      <c r="P1543" t="s">
        <v>476</v>
      </c>
      <c r="Q1543" t="s">
        <v>2952</v>
      </c>
      <c r="R1543">
        <v>0</v>
      </c>
      <c r="S1543">
        <v>0</v>
      </c>
      <c r="T1543">
        <v>0</v>
      </c>
      <c r="U1543">
        <v>0</v>
      </c>
      <c r="V1543">
        <v>0</v>
      </c>
    </row>
    <row r="1544" spans="1:22" ht="15" thickBot="1" x14ac:dyDescent="0.25">
      <c r="A1544" s="99"/>
      <c r="B1544" s="154" t="s">
        <v>3220</v>
      </c>
      <c r="C1544" s="155"/>
      <c r="D1544" s="155"/>
      <c r="E1544" s="155"/>
      <c r="F1544" s="108">
        <f>F1543</f>
        <v>0</v>
      </c>
      <c r="G1544" s="105">
        <f t="shared" si="144"/>
        <v>0</v>
      </c>
      <c r="H1544" s="108">
        <f>H1543</f>
        <v>0</v>
      </c>
      <c r="I1544" s="108">
        <f>I1543</f>
        <v>0</v>
      </c>
      <c r="J1544" s="108">
        <f>J1543</f>
        <v>0</v>
      </c>
      <c r="K1544" s="107"/>
      <c r="N1544" t="s">
        <v>3220</v>
      </c>
      <c r="R1544">
        <v>0</v>
      </c>
      <c r="S1544">
        <v>0</v>
      </c>
      <c r="T1544">
        <v>0</v>
      </c>
      <c r="U1544">
        <v>0</v>
      </c>
      <c r="V1544">
        <v>0</v>
      </c>
    </row>
    <row r="1545" spans="1:22" ht="15" thickTop="1" x14ac:dyDescent="0.2">
      <c r="A1545" s="99"/>
      <c r="B1545" s="103"/>
      <c r="C1545" s="104"/>
      <c r="D1545" s="104"/>
      <c r="E1545" s="104"/>
      <c r="F1545" s="105"/>
      <c r="G1545" s="105">
        <f t="shared" si="144"/>
        <v>0</v>
      </c>
      <c r="H1545" s="105"/>
      <c r="I1545" s="105"/>
      <c r="J1545" s="106"/>
      <c r="K1545" s="107"/>
    </row>
    <row r="1546" spans="1:22" x14ac:dyDescent="0.2">
      <c r="A1546" s="99" t="s">
        <v>978</v>
      </c>
      <c r="B1546" s="103" t="s">
        <v>218</v>
      </c>
      <c r="C1546" s="104" t="s">
        <v>214</v>
      </c>
      <c r="D1546" s="104" t="s">
        <v>476</v>
      </c>
      <c r="E1546" s="104" t="s">
        <v>425</v>
      </c>
      <c r="F1546" s="105">
        <f>VLOOKUP(A1546,'Original vs Adjsuted Budget'!$B$2:$H$1100,7,FALSE)</f>
        <v>-4000000</v>
      </c>
      <c r="G1546" s="105">
        <f t="shared" si="144"/>
        <v>-6003670</v>
      </c>
      <c r="H1546" s="105">
        <f>VLOOKUP($A1546,'[14]2014 TB'!$A$1:$H$1482,5,FALSE)</f>
        <v>0</v>
      </c>
      <c r="I1546" s="105">
        <f>VLOOKUP($A1546,'[14]2014 TB'!$A$1:$H$1482,6,FALSE)</f>
        <v>0</v>
      </c>
      <c r="J1546" s="106">
        <f t="shared" ref="J1546:J1547" si="156">H1546+I1546</f>
        <v>0</v>
      </c>
      <c r="K1546" s="107"/>
      <c r="M1546" t="s">
        <v>978</v>
      </c>
      <c r="N1546" t="s">
        <v>218</v>
      </c>
      <c r="O1546" t="s">
        <v>214</v>
      </c>
      <c r="P1546" t="s">
        <v>476</v>
      </c>
      <c r="Q1546" t="s">
        <v>425</v>
      </c>
      <c r="R1546">
        <v>-6003670</v>
      </c>
      <c r="S1546">
        <v>0</v>
      </c>
      <c r="T1546">
        <v>0</v>
      </c>
      <c r="U1546">
        <v>0</v>
      </c>
      <c r="V1546">
        <v>0</v>
      </c>
    </row>
    <row r="1547" spans="1:22" x14ac:dyDescent="0.2">
      <c r="A1547" s="99" t="s">
        <v>2399</v>
      </c>
      <c r="B1547" s="103" t="s">
        <v>8</v>
      </c>
      <c r="C1547" s="104" t="s">
        <v>2844</v>
      </c>
      <c r="D1547" s="104" t="s">
        <v>2895</v>
      </c>
      <c r="E1547" s="104" t="s">
        <v>3031</v>
      </c>
      <c r="F1547" s="105">
        <f>VLOOKUP(A1547,'Original vs Adjsuted Budget'!$B$2:$H$1100,7,FALSE)</f>
        <v>0</v>
      </c>
      <c r="G1547" s="105">
        <f t="shared" si="144"/>
        <v>0</v>
      </c>
      <c r="H1547" s="105">
        <f>VLOOKUP($A1547,'[14]2014 TB'!$A$1:$H$1482,5,FALSE)</f>
        <v>0</v>
      </c>
      <c r="I1547" s="105">
        <f>VLOOKUP($A1547,'[14]2014 TB'!$A$1:$H$1482,6,FALSE)</f>
        <v>0</v>
      </c>
      <c r="J1547" s="106">
        <f t="shared" si="156"/>
        <v>0</v>
      </c>
      <c r="K1547" s="107"/>
      <c r="M1547" t="s">
        <v>2399</v>
      </c>
      <c r="N1547" t="s">
        <v>8</v>
      </c>
      <c r="O1547" t="s">
        <v>2844</v>
      </c>
      <c r="P1547" t="s">
        <v>2895</v>
      </c>
      <c r="Q1547" t="s">
        <v>3031</v>
      </c>
      <c r="R1547">
        <v>0</v>
      </c>
      <c r="S1547">
        <v>0</v>
      </c>
      <c r="T1547">
        <v>0</v>
      </c>
      <c r="U1547">
        <v>0</v>
      </c>
      <c r="V1547">
        <v>0</v>
      </c>
    </row>
    <row r="1548" spans="1:22" ht="15" thickBot="1" x14ac:dyDescent="0.25">
      <c r="A1548" s="99"/>
      <c r="B1548" s="154" t="s">
        <v>3272</v>
      </c>
      <c r="C1548" s="155"/>
      <c r="D1548" s="155"/>
      <c r="E1548" s="155"/>
      <c r="F1548" s="108">
        <f>SUM(F1546:F1547)</f>
        <v>-4000000</v>
      </c>
      <c r="G1548" s="105">
        <f t="shared" si="144"/>
        <v>-6003670</v>
      </c>
      <c r="H1548" s="108">
        <f>SUM(H1546:H1547)</f>
        <v>0</v>
      </c>
      <c r="I1548" s="108">
        <f>SUM(I1546:I1547)</f>
        <v>0</v>
      </c>
      <c r="J1548" s="108">
        <f>SUM(J1546:J1547)</f>
        <v>0</v>
      </c>
      <c r="K1548" s="107"/>
      <c r="N1548" t="s">
        <v>3272</v>
      </c>
      <c r="R1548">
        <v>-6003670</v>
      </c>
      <c r="S1548">
        <v>0</v>
      </c>
      <c r="T1548">
        <v>0</v>
      </c>
      <c r="U1548">
        <v>0</v>
      </c>
      <c r="V1548">
        <v>0</v>
      </c>
    </row>
    <row r="1549" spans="1:22" ht="15" thickTop="1" x14ac:dyDescent="0.2">
      <c r="A1549" s="99"/>
      <c r="B1549" s="103"/>
      <c r="C1549" s="104"/>
      <c r="D1549" s="104"/>
      <c r="E1549" s="104"/>
      <c r="F1549" s="105"/>
      <c r="G1549" s="105">
        <f t="shared" si="144"/>
        <v>0</v>
      </c>
      <c r="H1549" s="105"/>
      <c r="I1549" s="105"/>
      <c r="J1549" s="106"/>
      <c r="K1549" s="107"/>
    </row>
    <row r="1550" spans="1:22" x14ac:dyDescent="0.2">
      <c r="A1550" s="99" t="s">
        <v>1002</v>
      </c>
      <c r="B1550" s="103" t="s">
        <v>426</v>
      </c>
      <c r="C1550" s="104" t="s">
        <v>2839</v>
      </c>
      <c r="D1550" s="104" t="s">
        <v>2895</v>
      </c>
      <c r="E1550" s="104" t="s">
        <v>2953</v>
      </c>
      <c r="F1550" s="105">
        <f>VLOOKUP(A1550,'Original vs Adjsuted Budget'!$B$2:$H$1100,7,FALSE)</f>
        <v>-176000</v>
      </c>
      <c r="G1550" s="105">
        <f t="shared" si="144"/>
        <v>-100000</v>
      </c>
      <c r="H1550" s="105">
        <f>VLOOKUP($A1550,'[14]2014 TB'!$A$1:$H$1482,5,FALSE)</f>
        <v>0</v>
      </c>
      <c r="I1550" s="105">
        <f>VLOOKUP($A1550,'[14]2014 TB'!$A$1:$H$1482,6,FALSE)</f>
        <v>-170788.11</v>
      </c>
      <c r="J1550" s="106">
        <f t="shared" ref="J1550" si="157">H1550+I1550</f>
        <v>-170788.11</v>
      </c>
      <c r="K1550" s="107"/>
      <c r="M1550" t="s">
        <v>1002</v>
      </c>
      <c r="N1550" t="s">
        <v>426</v>
      </c>
      <c r="O1550" t="s">
        <v>2839</v>
      </c>
      <c r="P1550" t="s">
        <v>2895</v>
      </c>
      <c r="Q1550" t="s">
        <v>2953</v>
      </c>
      <c r="R1550">
        <v>-100000</v>
      </c>
      <c r="S1550">
        <v>0</v>
      </c>
      <c r="T1550">
        <v>0</v>
      </c>
      <c r="U1550">
        <v>-170788.11</v>
      </c>
      <c r="V1550">
        <v>-170788.11</v>
      </c>
    </row>
    <row r="1551" spans="1:22" ht="15" thickBot="1" x14ac:dyDescent="0.25">
      <c r="A1551" s="99"/>
      <c r="B1551" s="154" t="s">
        <v>3273</v>
      </c>
      <c r="C1551" s="155"/>
      <c r="D1551" s="155"/>
      <c r="E1551" s="155"/>
      <c r="F1551" s="108">
        <f>F1550</f>
        <v>-176000</v>
      </c>
      <c r="G1551" s="105">
        <f t="shared" si="144"/>
        <v>-100000</v>
      </c>
      <c r="H1551" s="108">
        <f>H1550</f>
        <v>0</v>
      </c>
      <c r="I1551" s="108">
        <f>I1550</f>
        <v>-170788.11</v>
      </c>
      <c r="J1551" s="108">
        <f>J1550</f>
        <v>-170788.11</v>
      </c>
      <c r="K1551" s="107"/>
      <c r="N1551" t="s">
        <v>3273</v>
      </c>
      <c r="R1551">
        <v>-100000</v>
      </c>
      <c r="S1551">
        <v>0</v>
      </c>
      <c r="T1551">
        <v>0</v>
      </c>
      <c r="U1551">
        <v>-170788.11</v>
      </c>
      <c r="V1551">
        <v>-170788.11</v>
      </c>
    </row>
    <row r="1552" spans="1:22" ht="15" thickTop="1" x14ac:dyDescent="0.2">
      <c r="A1552" s="99"/>
      <c r="B1552" s="103"/>
      <c r="C1552" s="104"/>
      <c r="D1552" s="104"/>
      <c r="E1552" s="104"/>
      <c r="F1552" s="105"/>
      <c r="G1552" s="105"/>
      <c r="H1552" s="105"/>
      <c r="I1552" s="105"/>
      <c r="J1552" s="104"/>
      <c r="K1552" s="107"/>
    </row>
    <row r="1553" spans="1:22" x14ac:dyDescent="0.2">
      <c r="A1553" s="99"/>
      <c r="B1553" s="152" t="s">
        <v>3274</v>
      </c>
      <c r="C1553" s="153"/>
      <c r="D1553" s="153"/>
      <c r="E1553" s="153"/>
      <c r="F1553" s="101">
        <f>SUM(F1503,F1506,F1510,F1513,F1516,F1524,F1527,F1530,F1533,F1537,F1541,F1544,F1548,F1551)</f>
        <v>-4458964.1399999997</v>
      </c>
      <c r="G1553" s="101">
        <f>SUM(G1503,G1506,G1510,G1513,G1516,G1524,G1527,G1530,G1533,G1537,G1541,G1544,G1548,G1551)</f>
        <v>-6510130</v>
      </c>
      <c r="H1553" s="101">
        <f>SUM(H1503,H1506,H1510,H1513,H1516,H1524,H1527,H1530,H1533,H1537,H1541,H1544,H1548,H1551)</f>
        <v>15442.150000000001</v>
      </c>
      <c r="I1553" s="101">
        <f>SUM(I1503,I1506,I1510,I1513,I1516,I1524,I1527,I1530,I1533,I1537,I1541,I1544,I1548,I1551)</f>
        <v>-327657.32999999996</v>
      </c>
      <c r="J1553" s="101">
        <f>SUM(J1503,J1506,J1510,J1513,J1516,J1524,J1527,J1530,J1533,J1537,J1541,J1544,J1548,J1551)</f>
        <v>-312215.18</v>
      </c>
      <c r="K1553" s="107"/>
      <c r="N1553" t="s">
        <v>3274</v>
      </c>
      <c r="R1553">
        <v>-6510130</v>
      </c>
      <c r="S1553">
        <v>0</v>
      </c>
      <c r="T1553">
        <v>15442.150000000001</v>
      </c>
      <c r="U1553">
        <v>-327657.32999999996</v>
      </c>
      <c r="V1553">
        <v>-312215.18</v>
      </c>
    </row>
    <row r="1554" spans="1:22" x14ac:dyDescent="0.2">
      <c r="A1554" s="99"/>
      <c r="B1554" s="103"/>
      <c r="C1554" s="104"/>
      <c r="D1554" s="104"/>
      <c r="E1554" s="104"/>
      <c r="F1554" s="105"/>
      <c r="G1554" s="105"/>
      <c r="H1554" s="105"/>
      <c r="I1554" s="105"/>
      <c r="J1554" s="106"/>
      <c r="K1554" s="107"/>
    </row>
    <row r="1555" spans="1:22" x14ac:dyDescent="0.2">
      <c r="A1555" s="99"/>
      <c r="B1555" s="152" t="s">
        <v>3147</v>
      </c>
      <c r="C1555" s="153"/>
      <c r="D1555" s="153"/>
      <c r="E1555" s="153"/>
      <c r="F1555" s="105"/>
      <c r="G1555" s="105"/>
      <c r="H1555" s="105"/>
      <c r="I1555" s="105"/>
      <c r="J1555" s="106">
        <f>'[14]Fin Perform'!I21</f>
        <v>249226.22999999998</v>
      </c>
      <c r="K1555" s="107"/>
      <c r="N1555" t="s">
        <v>3147</v>
      </c>
      <c r="V1555">
        <v>312215.18</v>
      </c>
    </row>
    <row r="1556" spans="1:22" x14ac:dyDescent="0.2">
      <c r="A1556" s="99"/>
      <c r="B1556" s="103"/>
      <c r="C1556" s="104"/>
      <c r="D1556" s="104"/>
      <c r="E1556" s="104"/>
      <c r="F1556" s="105"/>
      <c r="G1556" s="105"/>
      <c r="H1556" s="105"/>
      <c r="I1556" s="105"/>
      <c r="J1556" s="106"/>
      <c r="K1556" s="107"/>
    </row>
    <row r="1557" spans="1:22" ht="15" thickBot="1" x14ac:dyDescent="0.25">
      <c r="A1557" s="99"/>
      <c r="B1557" s="152" t="s">
        <v>3148</v>
      </c>
      <c r="C1557" s="153"/>
      <c r="D1557" s="153"/>
      <c r="E1557" s="153"/>
      <c r="F1557" s="105"/>
      <c r="G1557" s="105"/>
      <c r="H1557" s="105"/>
      <c r="I1557" s="105"/>
      <c r="J1557" s="108">
        <f>J1553+J1555</f>
        <v>-62988.950000000012</v>
      </c>
      <c r="K1557" s="107"/>
      <c r="N1557" t="s">
        <v>3148</v>
      </c>
      <c r="V1557">
        <v>0</v>
      </c>
    </row>
    <row r="1558" spans="1:22" ht="15.75" thickTop="1" thickBot="1" x14ac:dyDescent="0.25">
      <c r="A1558" s="99"/>
      <c r="B1558" s="114"/>
      <c r="C1558" s="115"/>
      <c r="D1558" s="115"/>
      <c r="E1558" s="115"/>
      <c r="F1558" s="116"/>
      <c r="G1558" s="116"/>
      <c r="H1558" s="116"/>
      <c r="I1558" s="116"/>
      <c r="J1558" s="115"/>
      <c r="K1558" s="118"/>
    </row>
  </sheetData>
  <mergeCells count="242">
    <mergeCell ref="B106:E106"/>
    <mergeCell ref="B127:E127"/>
    <mergeCell ref="B148:E148"/>
    <mergeCell ref="B176:E176"/>
    <mergeCell ref="B187:E187"/>
    <mergeCell ref="B207:E207"/>
    <mergeCell ref="B2:K2"/>
    <mergeCell ref="B3:D3"/>
    <mergeCell ref="B34:E34"/>
    <mergeCell ref="B43:E43"/>
    <mergeCell ref="B73:E73"/>
    <mergeCell ref="B99:E99"/>
    <mergeCell ref="B396:E396"/>
    <mergeCell ref="B399:E399"/>
    <mergeCell ref="B422:E422"/>
    <mergeCell ref="B445:E445"/>
    <mergeCell ref="B449:E449"/>
    <mergeCell ref="B451:E451"/>
    <mergeCell ref="B239:E239"/>
    <mergeCell ref="B268:E268"/>
    <mergeCell ref="B297:E297"/>
    <mergeCell ref="B300:E300"/>
    <mergeCell ref="B332:E332"/>
    <mergeCell ref="B364:E364"/>
    <mergeCell ref="B471:E471"/>
    <mergeCell ref="B474:K474"/>
    <mergeCell ref="B475:D475"/>
    <mergeCell ref="B484:E484"/>
    <mergeCell ref="B486:E486"/>
    <mergeCell ref="B488:E488"/>
    <mergeCell ref="B453:E453"/>
    <mergeCell ref="B456:K456"/>
    <mergeCell ref="B457:D457"/>
    <mergeCell ref="B465:E465"/>
    <mergeCell ref="B467:E467"/>
    <mergeCell ref="B469:E469"/>
    <mergeCell ref="B507:E507"/>
    <mergeCell ref="B510:K510"/>
    <mergeCell ref="B511:D511"/>
    <mergeCell ref="B522:E522"/>
    <mergeCell ref="B536:E536"/>
    <mergeCell ref="B539:E539"/>
    <mergeCell ref="B490:E490"/>
    <mergeCell ref="B493:K493"/>
    <mergeCell ref="B494:D494"/>
    <mergeCell ref="B501:E501"/>
    <mergeCell ref="B503:E503"/>
    <mergeCell ref="B505:E505"/>
    <mergeCell ref="B555:D555"/>
    <mergeCell ref="B558:E558"/>
    <mergeCell ref="B560:E560"/>
    <mergeCell ref="B562:E562"/>
    <mergeCell ref="B564:E564"/>
    <mergeCell ref="B567:K567"/>
    <mergeCell ref="B542:E542"/>
    <mergeCell ref="B545:E545"/>
    <mergeCell ref="B547:E547"/>
    <mergeCell ref="B549:E549"/>
    <mergeCell ref="B551:E551"/>
    <mergeCell ref="B554:K554"/>
    <mergeCell ref="B586:K586"/>
    <mergeCell ref="B587:D587"/>
    <mergeCell ref="B593:E593"/>
    <mergeCell ref="B602:E602"/>
    <mergeCell ref="B605:E605"/>
    <mergeCell ref="B608:E608"/>
    <mergeCell ref="B568:D568"/>
    <mergeCell ref="B570:E570"/>
    <mergeCell ref="B577:E577"/>
    <mergeCell ref="B579:E579"/>
    <mergeCell ref="B581:E581"/>
    <mergeCell ref="B583:E583"/>
    <mergeCell ref="B633:E633"/>
    <mergeCell ref="B635:E635"/>
    <mergeCell ref="B637:E637"/>
    <mergeCell ref="B639:E639"/>
    <mergeCell ref="B642:K642"/>
    <mergeCell ref="B643:D643"/>
    <mergeCell ref="B611:E611"/>
    <mergeCell ref="B616:E616"/>
    <mergeCell ref="B620:E620"/>
    <mergeCell ref="B624:E624"/>
    <mergeCell ref="B627:E627"/>
    <mergeCell ref="B630:E630"/>
    <mergeCell ref="B677:E677"/>
    <mergeCell ref="B689:E689"/>
    <mergeCell ref="B711:E711"/>
    <mergeCell ref="B723:E723"/>
    <mergeCell ref="B726:E726"/>
    <mergeCell ref="B753:E753"/>
    <mergeCell ref="B645:E645"/>
    <mergeCell ref="B653:E653"/>
    <mergeCell ref="B658:E658"/>
    <mergeCell ref="B661:E661"/>
    <mergeCell ref="B665:E665"/>
    <mergeCell ref="B668:E668"/>
    <mergeCell ref="B815:E815"/>
    <mergeCell ref="B831:E831"/>
    <mergeCell ref="B856:E856"/>
    <mergeCell ref="B872:E872"/>
    <mergeCell ref="B883:E883"/>
    <mergeCell ref="B901:E901"/>
    <mergeCell ref="B768:E768"/>
    <mergeCell ref="B773:E773"/>
    <mergeCell ref="B786:E786"/>
    <mergeCell ref="B793:E793"/>
    <mergeCell ref="B805:E805"/>
    <mergeCell ref="B811:E811"/>
    <mergeCell ref="B988:E988"/>
    <mergeCell ref="B1030:E1030"/>
    <mergeCell ref="B1036:E1036"/>
    <mergeCell ref="B1039:E1039"/>
    <mergeCell ref="B1042:E1042"/>
    <mergeCell ref="B1045:E1045"/>
    <mergeCell ref="B922:E922"/>
    <mergeCell ref="B925:E925"/>
    <mergeCell ref="B953:E953"/>
    <mergeCell ref="B979:E979"/>
    <mergeCell ref="B982:E982"/>
    <mergeCell ref="B985:E985"/>
    <mergeCell ref="B1065:E1065"/>
    <mergeCell ref="B1068:E1068"/>
    <mergeCell ref="B1078:E1078"/>
    <mergeCell ref="B1080:E1080"/>
    <mergeCell ref="B1082:E1082"/>
    <mergeCell ref="B1084:E1084"/>
    <mergeCell ref="B1048:E1048"/>
    <mergeCell ref="B1050:E1050"/>
    <mergeCell ref="B1052:E1052"/>
    <mergeCell ref="B1054:E1054"/>
    <mergeCell ref="B1057:K1057"/>
    <mergeCell ref="B1058:D1058"/>
    <mergeCell ref="B1221:K1221"/>
    <mergeCell ref="B1222:D1222"/>
    <mergeCell ref="B1251:E1251"/>
    <mergeCell ref="B1253:E1253"/>
    <mergeCell ref="B1255:E1255"/>
    <mergeCell ref="B1257:E1257"/>
    <mergeCell ref="B1087:K1087"/>
    <mergeCell ref="B1088:D1088"/>
    <mergeCell ref="B1212:E1212"/>
    <mergeCell ref="B1214:E1214"/>
    <mergeCell ref="B1216:E1216"/>
    <mergeCell ref="B1218:E1218"/>
    <mergeCell ref="B1277:K1277"/>
    <mergeCell ref="B1278:D1278"/>
    <mergeCell ref="B1280:E1280"/>
    <mergeCell ref="B1282:E1282"/>
    <mergeCell ref="B1284:E1284"/>
    <mergeCell ref="B1286:E1286"/>
    <mergeCell ref="B1260:K1260"/>
    <mergeCell ref="B1261:D1261"/>
    <mergeCell ref="B1268:E1268"/>
    <mergeCell ref="B1270:E1270"/>
    <mergeCell ref="B1272:E1272"/>
    <mergeCell ref="B1274:E1274"/>
    <mergeCell ref="B1307:E1307"/>
    <mergeCell ref="B1310:K1310"/>
    <mergeCell ref="B1311:D1311"/>
    <mergeCell ref="B1316:E1316"/>
    <mergeCell ref="B1318:E1318"/>
    <mergeCell ref="B1320:E1320"/>
    <mergeCell ref="B1289:K1289"/>
    <mergeCell ref="B1290:D1290"/>
    <mergeCell ref="B1296:E1296"/>
    <mergeCell ref="B1301:E1301"/>
    <mergeCell ref="B1303:E1303"/>
    <mergeCell ref="B1305:E1305"/>
    <mergeCell ref="B1334:E1334"/>
    <mergeCell ref="B1337:K1337"/>
    <mergeCell ref="B1338:D1338"/>
    <mergeCell ref="B1342:E1342"/>
    <mergeCell ref="B1346:E1346"/>
    <mergeCell ref="B1349:E1349"/>
    <mergeCell ref="B1322:E1322"/>
    <mergeCell ref="B1325:K1325"/>
    <mergeCell ref="B1326:D1326"/>
    <mergeCell ref="B1328:E1328"/>
    <mergeCell ref="B1330:E1330"/>
    <mergeCell ref="B1332:E1332"/>
    <mergeCell ref="B1369:E1369"/>
    <mergeCell ref="B1372:E1372"/>
    <mergeCell ref="B1375:E1375"/>
    <mergeCell ref="B1377:E1377"/>
    <mergeCell ref="B1379:E1379"/>
    <mergeCell ref="B1381:E1381"/>
    <mergeCell ref="B1357:E1357"/>
    <mergeCell ref="B1359:E1359"/>
    <mergeCell ref="B1361:E1361"/>
    <mergeCell ref="B1363:E1363"/>
    <mergeCell ref="B1366:K1366"/>
    <mergeCell ref="B1367:D1367"/>
    <mergeCell ref="B1397:K1397"/>
    <mergeCell ref="B1398:D1398"/>
    <mergeCell ref="B1400:E1400"/>
    <mergeCell ref="B1430:E1430"/>
    <mergeCell ref="B1433:E1433"/>
    <mergeCell ref="B1441:E1441"/>
    <mergeCell ref="B1384:K1384"/>
    <mergeCell ref="B1385:D1385"/>
    <mergeCell ref="B1388:E1388"/>
    <mergeCell ref="B1390:E1390"/>
    <mergeCell ref="B1392:E1392"/>
    <mergeCell ref="B1394:E1394"/>
    <mergeCell ref="B1468:E1468"/>
    <mergeCell ref="B1472:E1472"/>
    <mergeCell ref="B1475:E1475"/>
    <mergeCell ref="B1478:E1478"/>
    <mergeCell ref="B1480:E1480"/>
    <mergeCell ref="B1482:E1482"/>
    <mergeCell ref="B1444:E1444"/>
    <mergeCell ref="B1452:E1452"/>
    <mergeCell ref="B1455:E1455"/>
    <mergeCell ref="B1458:E1458"/>
    <mergeCell ref="B1461:E1461"/>
    <mergeCell ref="B1464:E1464"/>
    <mergeCell ref="B1497:E1497"/>
    <mergeCell ref="B1500:K1500"/>
    <mergeCell ref="B1501:D1501"/>
    <mergeCell ref="B1503:E1503"/>
    <mergeCell ref="B1506:E1506"/>
    <mergeCell ref="B1510:E1510"/>
    <mergeCell ref="B1484:E1484"/>
    <mergeCell ref="B1487:K1487"/>
    <mergeCell ref="B1488:D1488"/>
    <mergeCell ref="B1491:E1491"/>
    <mergeCell ref="B1493:E1493"/>
    <mergeCell ref="B1495:E1495"/>
    <mergeCell ref="B1555:E1555"/>
    <mergeCell ref="B1557:E1557"/>
    <mergeCell ref="B1537:E1537"/>
    <mergeCell ref="B1541:E1541"/>
    <mergeCell ref="B1544:E1544"/>
    <mergeCell ref="B1548:E1548"/>
    <mergeCell ref="B1551:E1551"/>
    <mergeCell ref="B1553:E1553"/>
    <mergeCell ref="B1513:E1513"/>
    <mergeCell ref="B1516:E1516"/>
    <mergeCell ref="B1524:E1524"/>
    <mergeCell ref="B1527:E1527"/>
    <mergeCell ref="B1530:E1530"/>
    <mergeCell ref="B1533:E153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D1015"/>
  <sheetViews>
    <sheetView zoomScaleNormal="100" workbookViewId="0">
      <selection activeCell="F23" sqref="F23"/>
    </sheetView>
  </sheetViews>
  <sheetFormatPr defaultColWidth="7.296875" defaultRowHeight="14.25" x14ac:dyDescent="0.2"/>
  <cols>
    <col min="1" max="1" width="7.296875" style="2" customWidth="1"/>
    <col min="2" max="2" width="37.09765625" style="2" customWidth="1"/>
    <col min="3" max="4" width="6.8984375" style="2" customWidth="1"/>
    <col min="5" max="6" width="7.296875" style="2"/>
    <col min="7" max="7" width="29.5" style="2" customWidth="1"/>
    <col min="8" max="9" width="7.296875" style="2"/>
    <col min="10" max="10" width="28.8984375" style="2" customWidth="1"/>
    <col min="11" max="16384" width="7.296875" style="2"/>
  </cols>
  <sheetData>
    <row r="2" spans="1:238" x14ac:dyDescent="0.2">
      <c r="A2" s="1" t="s">
        <v>0</v>
      </c>
      <c r="E2" s="1" t="s">
        <v>1</v>
      </c>
    </row>
    <row r="3" spans="1:238" x14ac:dyDescent="0.2">
      <c r="E3" s="1" t="s">
        <v>2</v>
      </c>
      <c r="F3" s="1"/>
      <c r="G3" s="1" t="s">
        <v>3</v>
      </c>
    </row>
    <row r="4" spans="1:238" x14ac:dyDescent="0.2">
      <c r="A4" s="2" t="s">
        <v>4</v>
      </c>
      <c r="B4" s="2" t="s">
        <v>5</v>
      </c>
      <c r="D4" s="2">
        <v>1000</v>
      </c>
      <c r="E4" t="s">
        <v>6</v>
      </c>
      <c r="F4" s="58">
        <v>0.01</v>
      </c>
      <c r="G4" t="s">
        <v>1751</v>
      </c>
      <c r="H4" s="8"/>
      <c r="I4" s="2">
        <f>E4*1</f>
        <v>1000</v>
      </c>
      <c r="J4" s="2" t="str">
        <f>+G4</f>
        <v xml:space="preserve">Salaries;                   </v>
      </c>
      <c r="AE4" s="2" t="s">
        <v>6</v>
      </c>
      <c r="AF4" s="2" t="s">
        <v>8</v>
      </c>
      <c r="AG4" s="2" t="s">
        <v>9</v>
      </c>
      <c r="AH4" s="2" t="s">
        <v>10</v>
      </c>
      <c r="AI4" s="2" t="s">
        <v>11</v>
      </c>
      <c r="AJ4" s="2" t="s">
        <v>12</v>
      </c>
      <c r="AK4" s="2" t="s">
        <v>13</v>
      </c>
      <c r="AL4" s="2" t="s">
        <v>14</v>
      </c>
      <c r="AM4" s="2" t="s">
        <v>15</v>
      </c>
      <c r="AN4" s="2" t="s">
        <v>16</v>
      </c>
      <c r="AO4" s="2" t="s">
        <v>17</v>
      </c>
      <c r="AP4" s="2" t="s">
        <v>18</v>
      </c>
      <c r="AQ4" s="2" t="s">
        <v>19</v>
      </c>
      <c r="AR4" s="2" t="s">
        <v>20</v>
      </c>
      <c r="AS4" s="2" t="s">
        <v>21</v>
      </c>
      <c r="AT4" s="2" t="s">
        <v>22</v>
      </c>
      <c r="AU4" s="2" t="s">
        <v>23</v>
      </c>
      <c r="AV4" s="2" t="s">
        <v>24</v>
      </c>
      <c r="AW4" s="2" t="s">
        <v>25</v>
      </c>
      <c r="AX4" s="2" t="s">
        <v>26</v>
      </c>
      <c r="AY4" s="2" t="s">
        <v>27</v>
      </c>
      <c r="AZ4" s="2" t="s">
        <v>28</v>
      </c>
      <c r="BA4" s="2" t="s">
        <v>29</v>
      </c>
      <c r="BB4" s="2" t="s">
        <v>30</v>
      </c>
      <c r="BC4" s="2" t="s">
        <v>31</v>
      </c>
      <c r="BD4" s="2" t="s">
        <v>32</v>
      </c>
      <c r="BE4" s="2" t="s">
        <v>33</v>
      </c>
      <c r="BF4" s="2" t="s">
        <v>34</v>
      </c>
      <c r="BG4" s="2" t="s">
        <v>35</v>
      </c>
      <c r="BH4" s="2" t="s">
        <v>36</v>
      </c>
      <c r="BI4" s="2" t="s">
        <v>37</v>
      </c>
      <c r="BJ4" s="2" t="s">
        <v>38</v>
      </c>
      <c r="BK4" s="2" t="s">
        <v>39</v>
      </c>
      <c r="BL4" s="2" t="s">
        <v>40</v>
      </c>
      <c r="BM4" s="2" t="s">
        <v>41</v>
      </c>
      <c r="BN4" s="2" t="s">
        <v>42</v>
      </c>
      <c r="BO4" s="2" t="s">
        <v>43</v>
      </c>
      <c r="BP4" s="2" t="s">
        <v>44</v>
      </c>
      <c r="BQ4" s="2" t="s">
        <v>45</v>
      </c>
      <c r="BR4" s="2" t="s">
        <v>46</v>
      </c>
      <c r="BS4" s="2" t="s">
        <v>47</v>
      </c>
      <c r="BT4" s="2" t="s">
        <v>48</v>
      </c>
      <c r="BU4" s="2" t="s">
        <v>49</v>
      </c>
      <c r="BV4" s="2" t="s">
        <v>50</v>
      </c>
      <c r="BW4" s="2" t="s">
        <v>51</v>
      </c>
      <c r="BX4" s="2" t="s">
        <v>52</v>
      </c>
      <c r="BY4" s="2" t="s">
        <v>53</v>
      </c>
      <c r="BZ4" s="2" t="s">
        <v>54</v>
      </c>
      <c r="CA4" s="2" t="s">
        <v>55</v>
      </c>
      <c r="CB4" s="2" t="s">
        <v>56</v>
      </c>
      <c r="CC4" s="2" t="s">
        <v>57</v>
      </c>
      <c r="CD4" s="2" t="s">
        <v>58</v>
      </c>
      <c r="CE4" s="2" t="s">
        <v>59</v>
      </c>
      <c r="CF4" s="2" t="s">
        <v>60</v>
      </c>
      <c r="CG4" s="2" t="s">
        <v>61</v>
      </c>
      <c r="CH4" s="2" t="s">
        <v>62</v>
      </c>
      <c r="CI4" s="2" t="s">
        <v>63</v>
      </c>
      <c r="CJ4" s="2" t="s">
        <v>64</v>
      </c>
      <c r="CK4" s="2" t="s">
        <v>65</v>
      </c>
      <c r="CL4" s="2" t="s">
        <v>66</v>
      </c>
      <c r="CM4" s="2" t="s">
        <v>67</v>
      </c>
      <c r="CN4" s="2" t="s">
        <v>68</v>
      </c>
      <c r="CO4" s="2" t="s">
        <v>69</v>
      </c>
      <c r="CP4" s="2" t="s">
        <v>70</v>
      </c>
      <c r="CQ4" s="2" t="s">
        <v>71</v>
      </c>
      <c r="CR4" s="2" t="s">
        <v>72</v>
      </c>
      <c r="CS4" s="2" t="s">
        <v>73</v>
      </c>
      <c r="CT4" s="2" t="s">
        <v>74</v>
      </c>
      <c r="CU4" s="2" t="s">
        <v>75</v>
      </c>
      <c r="CV4" s="2" t="s">
        <v>76</v>
      </c>
      <c r="CW4" s="2" t="s">
        <v>77</v>
      </c>
      <c r="CX4" s="2" t="s">
        <v>78</v>
      </c>
      <c r="CY4" s="2" t="s">
        <v>79</v>
      </c>
      <c r="CZ4" s="2" t="s">
        <v>80</v>
      </c>
      <c r="DA4" s="2" t="s">
        <v>81</v>
      </c>
      <c r="DB4" s="2" t="s">
        <v>82</v>
      </c>
      <c r="DC4" s="2" t="s">
        <v>83</v>
      </c>
      <c r="DD4" s="2" t="s">
        <v>84</v>
      </c>
      <c r="DE4" s="2" t="s">
        <v>85</v>
      </c>
      <c r="DF4" s="2" t="s">
        <v>86</v>
      </c>
      <c r="DG4" s="2" t="s">
        <v>87</v>
      </c>
      <c r="DH4" s="2" t="s">
        <v>88</v>
      </c>
      <c r="DI4" s="2" t="s">
        <v>89</v>
      </c>
      <c r="DJ4" s="2" t="s">
        <v>90</v>
      </c>
      <c r="DK4" s="2" t="s">
        <v>91</v>
      </c>
      <c r="DL4" s="2" t="s">
        <v>92</v>
      </c>
      <c r="DM4" s="2" t="s">
        <v>93</v>
      </c>
      <c r="DN4" s="2" t="s">
        <v>94</v>
      </c>
      <c r="DO4" s="2" t="s">
        <v>95</v>
      </c>
      <c r="DP4" s="2" t="s">
        <v>96</v>
      </c>
      <c r="DQ4" s="2" t="s">
        <v>97</v>
      </c>
      <c r="DR4" s="2" t="s">
        <v>98</v>
      </c>
      <c r="DS4" s="2" t="s">
        <v>99</v>
      </c>
      <c r="DT4" s="2" t="s">
        <v>100</v>
      </c>
      <c r="DU4" s="2" t="s">
        <v>101</v>
      </c>
      <c r="DV4" s="2" t="s">
        <v>102</v>
      </c>
      <c r="DW4" s="2" t="s">
        <v>103</v>
      </c>
      <c r="DX4" s="2" t="s">
        <v>104</v>
      </c>
      <c r="DY4" s="2" t="s">
        <v>105</v>
      </c>
      <c r="DZ4" s="2" t="s">
        <v>106</v>
      </c>
      <c r="EA4" s="2" t="s">
        <v>107</v>
      </c>
      <c r="EB4" s="2" t="s">
        <v>108</v>
      </c>
      <c r="EC4" s="2" t="s">
        <v>109</v>
      </c>
      <c r="ED4" s="2" t="s">
        <v>110</v>
      </c>
      <c r="EE4" s="2" t="s">
        <v>111</v>
      </c>
      <c r="EF4" s="2" t="s">
        <v>112</v>
      </c>
      <c r="EG4" s="2" t="s">
        <v>113</v>
      </c>
      <c r="EH4" s="2" t="s">
        <v>114</v>
      </c>
      <c r="EI4" s="2" t="s">
        <v>115</v>
      </c>
      <c r="EJ4" s="2" t="s">
        <v>116</v>
      </c>
      <c r="EK4" s="2" t="s">
        <v>117</v>
      </c>
      <c r="EL4" s="2" t="s">
        <v>118</v>
      </c>
      <c r="EM4" s="2" t="s">
        <v>119</v>
      </c>
      <c r="EN4" s="2" t="s">
        <v>120</v>
      </c>
      <c r="EO4" s="2" t="s">
        <v>121</v>
      </c>
      <c r="EP4" s="2" t="s">
        <v>122</v>
      </c>
      <c r="EQ4" s="2" t="s">
        <v>123</v>
      </c>
      <c r="ER4" s="2" t="s">
        <v>124</v>
      </c>
      <c r="ES4" s="2" t="s">
        <v>125</v>
      </c>
      <c r="ET4" s="2" t="s">
        <v>126</v>
      </c>
      <c r="EU4" s="2" t="s">
        <v>127</v>
      </c>
      <c r="EV4" s="2" t="s">
        <v>128</v>
      </c>
      <c r="EW4" s="2" t="s">
        <v>129</v>
      </c>
      <c r="EX4" s="2" t="s">
        <v>130</v>
      </c>
      <c r="EY4" s="2" t="s">
        <v>131</v>
      </c>
      <c r="EZ4" s="2" t="s">
        <v>132</v>
      </c>
      <c r="FA4" s="2" t="s">
        <v>133</v>
      </c>
      <c r="FB4" s="2" t="s">
        <v>134</v>
      </c>
      <c r="FC4" s="2" t="s">
        <v>135</v>
      </c>
      <c r="FD4" s="2" t="s">
        <v>136</v>
      </c>
      <c r="FE4" s="2" t="s">
        <v>137</v>
      </c>
      <c r="FF4" s="2" t="s">
        <v>138</v>
      </c>
      <c r="FG4" s="2" t="s">
        <v>139</v>
      </c>
      <c r="FH4" s="2" t="s">
        <v>140</v>
      </c>
      <c r="FI4" s="2" t="s">
        <v>141</v>
      </c>
      <c r="FJ4" s="2" t="s">
        <v>142</v>
      </c>
      <c r="FK4" s="2" t="s">
        <v>143</v>
      </c>
      <c r="FL4" s="2" t="s">
        <v>144</v>
      </c>
      <c r="FM4" s="2" t="s">
        <v>145</v>
      </c>
      <c r="FN4" s="2" t="s">
        <v>146</v>
      </c>
      <c r="FO4" s="2" t="s">
        <v>147</v>
      </c>
      <c r="FP4" s="2" t="s">
        <v>148</v>
      </c>
      <c r="FQ4" s="2" t="s">
        <v>149</v>
      </c>
      <c r="FR4" s="2" t="s">
        <v>150</v>
      </c>
      <c r="FS4" s="2" t="s">
        <v>151</v>
      </c>
      <c r="FT4" s="2" t="s">
        <v>152</v>
      </c>
      <c r="FU4" s="2" t="s">
        <v>153</v>
      </c>
      <c r="FV4" s="2" t="s">
        <v>154</v>
      </c>
      <c r="FW4" s="2" t="s">
        <v>155</v>
      </c>
      <c r="FX4" s="2" t="s">
        <v>156</v>
      </c>
      <c r="FY4" s="2" t="s">
        <v>157</v>
      </c>
      <c r="FZ4" s="2" t="s">
        <v>158</v>
      </c>
      <c r="GA4" s="2" t="s">
        <v>159</v>
      </c>
      <c r="GB4" s="2" t="s">
        <v>160</v>
      </c>
      <c r="GC4" s="2" t="s">
        <v>161</v>
      </c>
      <c r="GD4" s="2" t="s">
        <v>162</v>
      </c>
      <c r="GE4" s="2" t="s">
        <v>163</v>
      </c>
      <c r="GF4" s="2" t="s">
        <v>164</v>
      </c>
      <c r="GG4" s="2" t="s">
        <v>165</v>
      </c>
      <c r="GH4" s="2" t="s">
        <v>166</v>
      </c>
      <c r="GI4" s="2" t="s">
        <v>167</v>
      </c>
      <c r="GJ4" s="2" t="s">
        <v>168</v>
      </c>
      <c r="GK4" s="2" t="s">
        <v>169</v>
      </c>
      <c r="GL4" s="2" t="s">
        <v>170</v>
      </c>
      <c r="GM4" s="2" t="s">
        <v>171</v>
      </c>
      <c r="GN4" s="2" t="s">
        <v>172</v>
      </c>
      <c r="GO4" s="2" t="s">
        <v>173</v>
      </c>
      <c r="GP4" s="2" t="s">
        <v>174</v>
      </c>
      <c r="GQ4" s="2" t="s">
        <v>175</v>
      </c>
      <c r="GR4" s="2" t="s">
        <v>176</v>
      </c>
      <c r="GS4" s="2" t="s">
        <v>177</v>
      </c>
      <c r="GT4" s="2" t="s">
        <v>178</v>
      </c>
      <c r="GU4" s="2" t="s">
        <v>179</v>
      </c>
      <c r="GV4" s="2" t="s">
        <v>180</v>
      </c>
      <c r="GW4" s="2" t="s">
        <v>181</v>
      </c>
      <c r="GX4" s="2" t="s">
        <v>182</v>
      </c>
      <c r="GY4" s="2" t="s">
        <v>183</v>
      </c>
      <c r="GZ4" s="2" t="s">
        <v>184</v>
      </c>
      <c r="HA4" s="2" t="s">
        <v>185</v>
      </c>
      <c r="HB4" s="2" t="s">
        <v>186</v>
      </c>
      <c r="HC4" s="2" t="s">
        <v>187</v>
      </c>
      <c r="HD4" s="2" t="s">
        <v>188</v>
      </c>
      <c r="HE4" s="2" t="s">
        <v>189</v>
      </c>
      <c r="HF4" s="2" t="s">
        <v>190</v>
      </c>
      <c r="HG4" s="2" t="s">
        <v>191</v>
      </c>
      <c r="HH4" s="2" t="s">
        <v>192</v>
      </c>
      <c r="HI4" s="2" t="s">
        <v>193</v>
      </c>
      <c r="HJ4" s="2" t="s">
        <v>194</v>
      </c>
      <c r="HK4" s="2" t="s">
        <v>195</v>
      </c>
      <c r="HL4" s="2" t="s">
        <v>196</v>
      </c>
      <c r="HM4" s="2" t="s">
        <v>197</v>
      </c>
      <c r="HN4" s="2" t="s">
        <v>198</v>
      </c>
      <c r="HO4" s="2" t="s">
        <v>199</v>
      </c>
      <c r="HP4" s="2" t="s">
        <v>200</v>
      </c>
      <c r="HQ4" s="2" t="s">
        <v>201</v>
      </c>
      <c r="HR4" s="2" t="s">
        <v>202</v>
      </c>
      <c r="HS4" s="2" t="s">
        <v>203</v>
      </c>
      <c r="HT4" s="2" t="s">
        <v>204</v>
      </c>
      <c r="HU4" s="2" t="s">
        <v>205</v>
      </c>
      <c r="HV4" s="2" t="s">
        <v>206</v>
      </c>
      <c r="HW4" s="2" t="s">
        <v>207</v>
      </c>
      <c r="HX4" s="2" t="s">
        <v>208</v>
      </c>
      <c r="HY4" s="2" t="s">
        <v>209</v>
      </c>
      <c r="HZ4" s="2" t="s">
        <v>210</v>
      </c>
      <c r="IA4" s="2" t="s">
        <v>211</v>
      </c>
      <c r="IB4" s="2" t="s">
        <v>212</v>
      </c>
      <c r="IC4" s="2" t="s">
        <v>213</v>
      </c>
      <c r="ID4" s="2" t="s">
        <v>214</v>
      </c>
    </row>
    <row r="5" spans="1:238" x14ac:dyDescent="0.2">
      <c r="A5" s="2" t="s">
        <v>215</v>
      </c>
      <c r="B5" s="2" t="s">
        <v>216</v>
      </c>
      <c r="D5" s="2">
        <v>1001</v>
      </c>
      <c r="E5" t="s">
        <v>8</v>
      </c>
      <c r="F5" s="58">
        <v>0.01</v>
      </c>
      <c r="G5" t="s">
        <v>1753</v>
      </c>
      <c r="H5" s="8"/>
      <c r="I5" s="2">
        <f t="shared" ref="I5:I41" si="0">E5*1</f>
        <v>1001</v>
      </c>
      <c r="J5" s="2" t="str">
        <f t="shared" ref="J5:J41" si="1">+G5</f>
        <v xml:space="preserve">Performance Bonus;          </v>
      </c>
      <c r="AE5" s="2">
        <v>1</v>
      </c>
      <c r="AF5" s="2">
        <v>1</v>
      </c>
      <c r="AG5" s="2">
        <v>1</v>
      </c>
      <c r="AH5" s="2">
        <v>1</v>
      </c>
      <c r="AI5" s="2">
        <v>1</v>
      </c>
      <c r="AJ5" s="2">
        <v>1</v>
      </c>
      <c r="AK5" s="2">
        <v>1</v>
      </c>
      <c r="AL5" s="2">
        <v>1</v>
      </c>
      <c r="AM5" s="2">
        <v>1</v>
      </c>
      <c r="AN5" s="2">
        <v>1</v>
      </c>
      <c r="AO5" s="2">
        <v>1</v>
      </c>
      <c r="AP5" s="2">
        <v>1</v>
      </c>
      <c r="AQ5" s="2">
        <v>1</v>
      </c>
      <c r="AR5" s="2">
        <v>1</v>
      </c>
      <c r="AS5" s="2">
        <v>1</v>
      </c>
      <c r="AT5" s="2">
        <v>1</v>
      </c>
      <c r="AU5" s="2">
        <v>1</v>
      </c>
      <c r="AV5" s="2">
        <v>1</v>
      </c>
      <c r="AW5" s="2">
        <v>1</v>
      </c>
      <c r="AX5" s="2">
        <v>1</v>
      </c>
      <c r="AY5" s="2">
        <v>1</v>
      </c>
      <c r="AZ5" s="2">
        <v>1</v>
      </c>
      <c r="BA5" s="2">
        <v>1</v>
      </c>
      <c r="BB5" s="2">
        <v>1</v>
      </c>
      <c r="BC5" s="2">
        <v>1</v>
      </c>
      <c r="BD5" s="2">
        <v>1</v>
      </c>
      <c r="BE5" s="2">
        <v>1</v>
      </c>
      <c r="BF5" s="2">
        <v>1</v>
      </c>
      <c r="BG5" s="2">
        <v>1</v>
      </c>
      <c r="BH5" s="2">
        <v>1</v>
      </c>
      <c r="BI5" s="2">
        <v>1</v>
      </c>
      <c r="BJ5" s="2">
        <v>1</v>
      </c>
      <c r="BK5" s="2">
        <v>1</v>
      </c>
      <c r="BL5" s="2">
        <v>1</v>
      </c>
      <c r="BM5" s="2">
        <v>1</v>
      </c>
      <c r="BN5" s="2">
        <v>1</v>
      </c>
      <c r="BO5" s="2">
        <v>1</v>
      </c>
      <c r="BP5" s="2">
        <v>1</v>
      </c>
      <c r="BQ5" s="2">
        <v>1</v>
      </c>
      <c r="BR5" s="2">
        <v>1</v>
      </c>
      <c r="BS5" s="2">
        <v>1</v>
      </c>
      <c r="BT5" s="2">
        <v>1</v>
      </c>
      <c r="BU5" s="2">
        <v>1</v>
      </c>
      <c r="BV5" s="2">
        <v>1</v>
      </c>
      <c r="BW5" s="2">
        <v>1</v>
      </c>
      <c r="BX5" s="2">
        <v>1</v>
      </c>
      <c r="BY5" s="2">
        <v>1</v>
      </c>
      <c r="BZ5" s="2">
        <v>1</v>
      </c>
      <c r="CA5" s="2">
        <v>1</v>
      </c>
      <c r="CB5" s="2">
        <v>1</v>
      </c>
      <c r="CC5" s="2">
        <v>1</v>
      </c>
      <c r="CD5" s="2">
        <v>1</v>
      </c>
      <c r="CE5" s="2">
        <v>1</v>
      </c>
      <c r="CF5" s="2">
        <v>1</v>
      </c>
      <c r="CG5" s="2">
        <v>1</v>
      </c>
      <c r="CH5" s="2">
        <v>1</v>
      </c>
      <c r="CI5" s="2">
        <v>1</v>
      </c>
      <c r="CJ5" s="2">
        <v>1</v>
      </c>
      <c r="CK5" s="2">
        <v>1</v>
      </c>
      <c r="CL5" s="2">
        <v>1</v>
      </c>
      <c r="CM5" s="2">
        <v>1</v>
      </c>
      <c r="CN5" s="2">
        <v>1</v>
      </c>
      <c r="CO5" s="2">
        <v>1</v>
      </c>
      <c r="CP5" s="2">
        <v>1</v>
      </c>
      <c r="CQ5" s="2">
        <v>1</v>
      </c>
      <c r="CR5" s="2">
        <v>1</v>
      </c>
      <c r="CS5" s="2">
        <v>1</v>
      </c>
      <c r="CT5" s="2">
        <v>1</v>
      </c>
      <c r="CU5" s="2">
        <v>1</v>
      </c>
      <c r="CV5" s="2">
        <v>1</v>
      </c>
      <c r="CW5" s="2">
        <v>1</v>
      </c>
      <c r="CX5" s="2">
        <v>1</v>
      </c>
      <c r="CY5" s="2">
        <v>1</v>
      </c>
      <c r="CZ5" s="2">
        <v>1</v>
      </c>
      <c r="DA5" s="2">
        <v>1</v>
      </c>
      <c r="DB5" s="2">
        <v>1</v>
      </c>
      <c r="DC5" s="2">
        <v>1</v>
      </c>
      <c r="DD5" s="2">
        <v>1</v>
      </c>
      <c r="DE5" s="2">
        <v>1</v>
      </c>
      <c r="DF5" s="2">
        <v>1</v>
      </c>
      <c r="DG5" s="2">
        <v>1</v>
      </c>
      <c r="DH5" s="2">
        <v>1</v>
      </c>
      <c r="DI5" s="2">
        <v>1</v>
      </c>
      <c r="DJ5" s="2">
        <v>1</v>
      </c>
      <c r="DK5" s="2">
        <v>1</v>
      </c>
      <c r="DL5" s="2">
        <v>1</v>
      </c>
      <c r="DM5" s="2">
        <v>1</v>
      </c>
      <c r="DN5" s="2">
        <v>1</v>
      </c>
      <c r="DO5" s="2">
        <v>1</v>
      </c>
      <c r="DP5" s="2">
        <v>1</v>
      </c>
      <c r="DQ5" s="2">
        <v>1</v>
      </c>
      <c r="DR5" s="2">
        <v>1</v>
      </c>
      <c r="DS5" s="2">
        <v>1</v>
      </c>
      <c r="DT5" s="2">
        <v>1</v>
      </c>
      <c r="DU5" s="2">
        <v>1</v>
      </c>
      <c r="DV5" s="2">
        <v>1</v>
      </c>
      <c r="DW5" s="2">
        <v>1</v>
      </c>
      <c r="DX5" s="2">
        <v>1</v>
      </c>
      <c r="DY5" s="2">
        <v>1</v>
      </c>
      <c r="DZ5" s="2">
        <v>1</v>
      </c>
      <c r="EA5" s="2">
        <v>1</v>
      </c>
      <c r="EB5" s="2">
        <v>1</v>
      </c>
      <c r="EC5" s="2">
        <v>1</v>
      </c>
      <c r="ED5" s="2">
        <v>1</v>
      </c>
      <c r="EE5" s="2">
        <v>1</v>
      </c>
      <c r="EF5" s="2">
        <v>1</v>
      </c>
      <c r="EG5" s="2">
        <v>1</v>
      </c>
      <c r="EH5" s="2">
        <v>1</v>
      </c>
      <c r="EI5" s="2">
        <v>1</v>
      </c>
      <c r="EJ5" s="2">
        <v>1</v>
      </c>
      <c r="EK5" s="2">
        <v>1</v>
      </c>
      <c r="EL5" s="2">
        <v>1</v>
      </c>
      <c r="EM5" s="2">
        <v>1</v>
      </c>
      <c r="EN5" s="2">
        <v>1</v>
      </c>
      <c r="EO5" s="2">
        <v>1</v>
      </c>
      <c r="EP5" s="2">
        <v>1</v>
      </c>
      <c r="EQ5" s="2">
        <v>1</v>
      </c>
      <c r="ER5" s="2">
        <v>1</v>
      </c>
      <c r="ES5" s="2">
        <v>1</v>
      </c>
      <c r="ET5" s="2">
        <v>1</v>
      </c>
      <c r="EU5" s="2">
        <v>1</v>
      </c>
      <c r="EV5" s="2">
        <v>1</v>
      </c>
      <c r="EW5" s="2">
        <v>1</v>
      </c>
      <c r="EX5" s="2">
        <v>1</v>
      </c>
      <c r="EY5" s="2">
        <v>1</v>
      </c>
      <c r="EZ5" s="2">
        <v>1</v>
      </c>
      <c r="FA5" s="2">
        <v>1</v>
      </c>
      <c r="FB5" s="2">
        <v>1</v>
      </c>
      <c r="FC5" s="2">
        <v>1</v>
      </c>
      <c r="FD5" s="2">
        <v>1</v>
      </c>
      <c r="FE5" s="2">
        <v>1</v>
      </c>
      <c r="FF5" s="2">
        <v>1</v>
      </c>
      <c r="FG5" s="2">
        <v>1</v>
      </c>
      <c r="FH5" s="2">
        <v>1</v>
      </c>
      <c r="FI5" s="2">
        <v>1</v>
      </c>
      <c r="FJ5" s="2">
        <v>1</v>
      </c>
      <c r="FK5" s="2">
        <v>1</v>
      </c>
      <c r="FL5" s="2">
        <v>1</v>
      </c>
      <c r="FM5" s="2">
        <v>1</v>
      </c>
      <c r="FN5" s="2">
        <v>1</v>
      </c>
      <c r="FO5" s="2">
        <v>1</v>
      </c>
      <c r="FP5" s="2">
        <v>1</v>
      </c>
      <c r="FQ5" s="2">
        <v>1</v>
      </c>
      <c r="FR5" s="2">
        <v>1</v>
      </c>
      <c r="FS5" s="2">
        <v>1</v>
      </c>
      <c r="FT5" s="2">
        <v>1</v>
      </c>
      <c r="FU5" s="2">
        <v>1</v>
      </c>
      <c r="FV5" s="2">
        <v>1</v>
      </c>
      <c r="FW5" s="2">
        <v>1</v>
      </c>
      <c r="FX5" s="2">
        <v>1</v>
      </c>
      <c r="FY5" s="2">
        <v>1</v>
      </c>
      <c r="FZ5" s="2">
        <v>1</v>
      </c>
      <c r="GA5" s="2">
        <v>1</v>
      </c>
      <c r="GB5" s="2">
        <v>1</v>
      </c>
      <c r="GC5" s="2">
        <v>1</v>
      </c>
      <c r="GD5" s="2">
        <v>1</v>
      </c>
      <c r="GE5" s="2">
        <v>1</v>
      </c>
      <c r="GF5" s="2">
        <v>1</v>
      </c>
      <c r="GG5" s="2">
        <v>1</v>
      </c>
      <c r="GH5" s="2">
        <v>1</v>
      </c>
      <c r="GI5" s="2">
        <v>1</v>
      </c>
      <c r="GJ5" s="2">
        <v>1</v>
      </c>
      <c r="GK5" s="2">
        <v>1</v>
      </c>
      <c r="GL5" s="2">
        <v>1</v>
      </c>
      <c r="GM5" s="2">
        <v>1</v>
      </c>
      <c r="GN5" s="2">
        <v>1</v>
      </c>
      <c r="GO5" s="2">
        <v>1</v>
      </c>
      <c r="GP5" s="2">
        <v>1</v>
      </c>
      <c r="GQ5" s="2">
        <v>1</v>
      </c>
      <c r="GR5" s="2">
        <v>1</v>
      </c>
      <c r="GS5" s="2">
        <v>1</v>
      </c>
      <c r="GT5" s="2">
        <v>1</v>
      </c>
      <c r="GU5" s="2">
        <v>1</v>
      </c>
      <c r="GV5" s="2">
        <v>1</v>
      </c>
      <c r="GW5" s="2">
        <v>1</v>
      </c>
      <c r="GX5" s="2">
        <v>1</v>
      </c>
      <c r="GY5" s="2">
        <v>1</v>
      </c>
      <c r="GZ5" s="2">
        <v>1</v>
      </c>
      <c r="HA5" s="2">
        <v>1</v>
      </c>
      <c r="HB5" s="2">
        <v>1</v>
      </c>
      <c r="HC5" s="2">
        <v>1</v>
      </c>
      <c r="HD5" s="2">
        <v>1</v>
      </c>
      <c r="HE5" s="2">
        <v>1</v>
      </c>
      <c r="HF5" s="2">
        <v>1</v>
      </c>
      <c r="HG5" s="2">
        <v>1</v>
      </c>
      <c r="HH5" s="2">
        <v>1</v>
      </c>
      <c r="HI5" s="2">
        <v>1</v>
      </c>
      <c r="HJ5" s="2">
        <v>1</v>
      </c>
      <c r="HK5" s="2">
        <v>1</v>
      </c>
      <c r="HL5" s="2">
        <v>1</v>
      </c>
      <c r="HM5" s="2">
        <v>1</v>
      </c>
      <c r="HN5" s="2">
        <v>1</v>
      </c>
      <c r="HO5" s="2">
        <v>1</v>
      </c>
      <c r="HP5" s="2">
        <v>1</v>
      </c>
      <c r="HQ5" s="2">
        <v>1</v>
      </c>
      <c r="HR5" s="2">
        <v>1</v>
      </c>
      <c r="HS5" s="2">
        <v>1</v>
      </c>
      <c r="HT5" s="2">
        <v>1</v>
      </c>
      <c r="HU5" s="2">
        <v>1</v>
      </c>
      <c r="HV5" s="2">
        <v>1</v>
      </c>
      <c r="HW5" s="2">
        <v>1</v>
      </c>
      <c r="HX5" s="2">
        <v>1</v>
      </c>
      <c r="HY5" s="2">
        <v>1</v>
      </c>
      <c r="HZ5" s="2">
        <v>1</v>
      </c>
      <c r="IA5" s="2">
        <v>1</v>
      </c>
      <c r="IB5" s="2">
        <v>1</v>
      </c>
      <c r="IC5" s="2">
        <v>1</v>
      </c>
      <c r="ID5" s="2">
        <v>1</v>
      </c>
    </row>
    <row r="6" spans="1:238" x14ac:dyDescent="0.2">
      <c r="A6" s="2" t="s">
        <v>218</v>
      </c>
      <c r="B6" s="2" t="s">
        <v>219</v>
      </c>
      <c r="D6" s="2">
        <v>1002</v>
      </c>
      <c r="E6" t="s">
        <v>9</v>
      </c>
      <c r="F6" s="58">
        <v>0.01</v>
      </c>
      <c r="G6" t="s">
        <v>1754</v>
      </c>
      <c r="H6" s="8"/>
      <c r="I6" s="2">
        <f t="shared" si="0"/>
        <v>1002</v>
      </c>
      <c r="J6" s="2" t="str">
        <f t="shared" si="1"/>
        <v xml:space="preserve">Annual Bonus;               </v>
      </c>
      <c r="AE6" s="2" t="s">
        <v>7</v>
      </c>
      <c r="AF6" s="2" t="s">
        <v>217</v>
      </c>
      <c r="AG6" s="2" t="s">
        <v>220</v>
      </c>
      <c r="AH6" s="2" t="s">
        <v>221</v>
      </c>
      <c r="AI6" s="2" t="s">
        <v>222</v>
      </c>
      <c r="AJ6" s="2" t="s">
        <v>223</v>
      </c>
      <c r="AK6" s="2" t="s">
        <v>224</v>
      </c>
      <c r="AL6" s="2" t="s">
        <v>225</v>
      </c>
      <c r="AM6" s="2" t="s">
        <v>226</v>
      </c>
      <c r="AN6" s="2" t="s">
        <v>227</v>
      </c>
      <c r="AO6" s="2" t="s">
        <v>228</v>
      </c>
      <c r="AP6" s="2" t="s">
        <v>229</v>
      </c>
      <c r="AQ6" s="2" t="s">
        <v>230</v>
      </c>
      <c r="AR6" s="2" t="s">
        <v>231</v>
      </c>
      <c r="AS6" s="2" t="s">
        <v>232</v>
      </c>
      <c r="AT6" s="2" t="s">
        <v>233</v>
      </c>
      <c r="AU6" s="2" t="s">
        <v>234</v>
      </c>
      <c r="AV6" s="2" t="s">
        <v>235</v>
      </c>
      <c r="AW6" s="2" t="s">
        <v>236</v>
      </c>
      <c r="AX6" s="2" t="s">
        <v>237</v>
      </c>
      <c r="AY6" s="2" t="s">
        <v>238</v>
      </c>
      <c r="AZ6" s="2" t="s">
        <v>239</v>
      </c>
      <c r="BA6" s="2" t="s">
        <v>240</v>
      </c>
      <c r="BB6" s="2" t="s">
        <v>241</v>
      </c>
      <c r="BC6" s="2" t="s">
        <v>242</v>
      </c>
      <c r="BD6" s="2" t="s">
        <v>243</v>
      </c>
      <c r="BE6" s="2" t="s">
        <v>244</v>
      </c>
      <c r="BF6" s="2" t="s">
        <v>245</v>
      </c>
      <c r="BG6" s="2" t="s">
        <v>246</v>
      </c>
      <c r="BH6" s="2" t="s">
        <v>247</v>
      </c>
      <c r="BI6" s="2" t="s">
        <v>248</v>
      </c>
      <c r="BJ6" s="2" t="s">
        <v>249</v>
      </c>
      <c r="BK6" s="2" t="s">
        <v>250</v>
      </c>
      <c r="BL6" s="2" t="s">
        <v>251</v>
      </c>
      <c r="BM6" s="2" t="s">
        <v>252</v>
      </c>
      <c r="BN6" s="2" t="s">
        <v>253</v>
      </c>
      <c r="BO6" s="2" t="s">
        <v>254</v>
      </c>
      <c r="BP6" s="2" t="s">
        <v>255</v>
      </c>
      <c r="BQ6" s="2" t="s">
        <v>256</v>
      </c>
      <c r="BR6" s="2" t="s">
        <v>257</v>
      </c>
      <c r="BS6" s="2" t="s">
        <v>258</v>
      </c>
      <c r="BT6" s="2" t="s">
        <v>259</v>
      </c>
      <c r="BU6" s="2" t="s">
        <v>260</v>
      </c>
      <c r="BV6" s="2" t="s">
        <v>261</v>
      </c>
      <c r="BW6" s="2" t="s">
        <v>262</v>
      </c>
      <c r="BX6" s="2" t="s">
        <v>263</v>
      </c>
      <c r="BY6" s="2" t="s">
        <v>264</v>
      </c>
      <c r="BZ6" s="2" t="s">
        <v>265</v>
      </c>
      <c r="CA6" s="2" t="s">
        <v>266</v>
      </c>
      <c r="CB6" s="2" t="s">
        <v>267</v>
      </c>
      <c r="CC6" s="2" t="s">
        <v>268</v>
      </c>
      <c r="CD6" s="2" t="s">
        <v>269</v>
      </c>
      <c r="CE6" s="2" t="s">
        <v>270</v>
      </c>
      <c r="CF6" s="2" t="s">
        <v>271</v>
      </c>
      <c r="CG6" s="2" t="s">
        <v>272</v>
      </c>
      <c r="CH6" s="2" t="s">
        <v>273</v>
      </c>
      <c r="CI6" s="2" t="s">
        <v>274</v>
      </c>
      <c r="CJ6" s="2" t="s">
        <v>275</v>
      </c>
      <c r="CK6" s="2" t="s">
        <v>276</v>
      </c>
      <c r="CL6" s="2" t="s">
        <v>277</v>
      </c>
      <c r="CM6" s="2" t="s">
        <v>278</v>
      </c>
      <c r="CN6" s="2" t="s">
        <v>279</v>
      </c>
      <c r="CO6" s="2" t="s">
        <v>280</v>
      </c>
      <c r="CP6" s="2" t="s">
        <v>281</v>
      </c>
      <c r="CQ6" s="2" t="s">
        <v>282</v>
      </c>
      <c r="CR6" s="2" t="s">
        <v>283</v>
      </c>
      <c r="CS6" s="2" t="s">
        <v>284</v>
      </c>
      <c r="CT6" s="2" t="s">
        <v>285</v>
      </c>
      <c r="CU6" s="2" t="s">
        <v>286</v>
      </c>
      <c r="CV6" s="2" t="s">
        <v>287</v>
      </c>
      <c r="CW6" s="2" t="s">
        <v>288</v>
      </c>
      <c r="CX6" s="2" t="s">
        <v>289</v>
      </c>
      <c r="CY6" s="2" t="s">
        <v>290</v>
      </c>
      <c r="CZ6" s="2" t="s">
        <v>291</v>
      </c>
      <c r="DA6" s="2" t="s">
        <v>292</v>
      </c>
      <c r="DB6" s="2" t="s">
        <v>293</v>
      </c>
      <c r="DC6" s="2" t="s">
        <v>294</v>
      </c>
      <c r="DD6" s="2" t="s">
        <v>295</v>
      </c>
      <c r="DE6" s="2" t="s">
        <v>296</v>
      </c>
      <c r="DF6" s="2" t="s">
        <v>297</v>
      </c>
      <c r="DG6" s="2" t="s">
        <v>298</v>
      </c>
      <c r="DH6" s="2" t="s">
        <v>299</v>
      </c>
      <c r="DI6" s="2" t="s">
        <v>300</v>
      </c>
      <c r="DJ6" s="2" t="s">
        <v>301</v>
      </c>
      <c r="DK6" s="2" t="s">
        <v>302</v>
      </c>
      <c r="DL6" s="2" t="s">
        <v>303</v>
      </c>
      <c r="DM6" s="2" t="s">
        <v>304</v>
      </c>
      <c r="DN6" s="2" t="s">
        <v>305</v>
      </c>
      <c r="DO6" s="2" t="s">
        <v>306</v>
      </c>
      <c r="DP6" s="2" t="s">
        <v>307</v>
      </c>
      <c r="DQ6" s="2" t="s">
        <v>308</v>
      </c>
      <c r="DR6" s="2" t="s">
        <v>309</v>
      </c>
      <c r="DS6" s="2" t="s">
        <v>310</v>
      </c>
      <c r="DT6" s="2" t="s">
        <v>311</v>
      </c>
      <c r="DU6" s="2" t="s">
        <v>312</v>
      </c>
      <c r="DV6" s="2" t="s">
        <v>313</v>
      </c>
      <c r="DW6" s="2" t="s">
        <v>314</v>
      </c>
      <c r="DX6" s="2" t="s">
        <v>315</v>
      </c>
      <c r="DY6" s="2" t="s">
        <v>316</v>
      </c>
      <c r="DZ6" s="2" t="s">
        <v>317</v>
      </c>
      <c r="EA6" s="2" t="s">
        <v>318</v>
      </c>
      <c r="EB6" s="2" t="s">
        <v>319</v>
      </c>
      <c r="EC6" s="2" t="s">
        <v>320</v>
      </c>
      <c r="ED6" s="2" t="s">
        <v>321</v>
      </c>
      <c r="EE6" s="2" t="s">
        <v>322</v>
      </c>
      <c r="EF6" s="2" t="s">
        <v>323</v>
      </c>
      <c r="EG6" s="2" t="s">
        <v>324</v>
      </c>
      <c r="EH6" s="2" t="s">
        <v>325</v>
      </c>
      <c r="EI6" s="2" t="s">
        <v>326</v>
      </c>
      <c r="EJ6" s="2" t="s">
        <v>327</v>
      </c>
      <c r="EK6" s="2" t="s">
        <v>328</v>
      </c>
      <c r="EL6" s="2" t="s">
        <v>329</v>
      </c>
      <c r="EM6" s="2" t="s">
        <v>330</v>
      </c>
      <c r="EN6" s="2" t="s">
        <v>331</v>
      </c>
      <c r="EO6" s="2" t="s">
        <v>332</v>
      </c>
      <c r="EP6" s="2" t="s">
        <v>333</v>
      </c>
      <c r="EQ6" s="2" t="s">
        <v>334</v>
      </c>
      <c r="ER6" s="2" t="s">
        <v>335</v>
      </c>
      <c r="ES6" s="2" t="s">
        <v>336</v>
      </c>
      <c r="ET6" s="2" t="s">
        <v>337</v>
      </c>
      <c r="EU6" s="2" t="s">
        <v>338</v>
      </c>
      <c r="EV6" s="2" t="s">
        <v>339</v>
      </c>
      <c r="EW6" s="2" t="s">
        <v>340</v>
      </c>
      <c r="EX6" s="2" t="s">
        <v>341</v>
      </c>
      <c r="EY6" s="2" t="s">
        <v>342</v>
      </c>
      <c r="EZ6" s="2" t="s">
        <v>343</v>
      </c>
      <c r="FA6" s="2" t="s">
        <v>344</v>
      </c>
      <c r="FB6" s="2" t="s">
        <v>345</v>
      </c>
      <c r="FC6" s="2" t="s">
        <v>346</v>
      </c>
      <c r="FD6" s="2" t="s">
        <v>347</v>
      </c>
      <c r="FE6" s="2" t="s">
        <v>348</v>
      </c>
      <c r="FF6" s="2" t="s">
        <v>349</v>
      </c>
      <c r="FG6" s="2" t="s">
        <v>350</v>
      </c>
      <c r="FH6" s="2" t="s">
        <v>351</v>
      </c>
      <c r="FI6" s="2" t="s">
        <v>352</v>
      </c>
      <c r="FJ6" s="2" t="s">
        <v>353</v>
      </c>
      <c r="FK6" s="2" t="s">
        <v>354</v>
      </c>
      <c r="FL6" s="2" t="s">
        <v>355</v>
      </c>
      <c r="FM6" s="2" t="s">
        <v>356</v>
      </c>
      <c r="FN6" s="2" t="s">
        <v>357</v>
      </c>
      <c r="FO6" s="2" t="s">
        <v>358</v>
      </c>
      <c r="FP6" s="2" t="s">
        <v>359</v>
      </c>
      <c r="FQ6" s="2" t="s">
        <v>360</v>
      </c>
      <c r="FR6" s="2" t="s">
        <v>361</v>
      </c>
      <c r="FS6" s="2" t="s">
        <v>362</v>
      </c>
      <c r="FT6" s="2" t="s">
        <v>363</v>
      </c>
      <c r="FU6" s="2" t="s">
        <v>364</v>
      </c>
      <c r="FV6" s="2" t="s">
        <v>365</v>
      </c>
      <c r="FW6" s="2" t="s">
        <v>366</v>
      </c>
      <c r="FX6" s="2" t="s">
        <v>367</v>
      </c>
      <c r="FY6" s="2" t="s">
        <v>368</v>
      </c>
      <c r="FZ6" s="2" t="s">
        <v>369</v>
      </c>
      <c r="GA6" s="2" t="s">
        <v>370</v>
      </c>
      <c r="GB6" s="2" t="s">
        <v>371</v>
      </c>
      <c r="GC6" s="2" t="s">
        <v>372</v>
      </c>
      <c r="GD6" s="2" t="s">
        <v>373</v>
      </c>
      <c r="GE6" s="2" t="s">
        <v>374</v>
      </c>
      <c r="GF6" s="2" t="s">
        <v>375</v>
      </c>
      <c r="GG6" s="2" t="s">
        <v>376</v>
      </c>
      <c r="GH6" s="2" t="s">
        <v>377</v>
      </c>
      <c r="GI6" s="2" t="s">
        <v>378</v>
      </c>
      <c r="GJ6" s="2" t="s">
        <v>379</v>
      </c>
      <c r="GK6" s="2" t="s">
        <v>380</v>
      </c>
      <c r="GL6" s="2" t="s">
        <v>381</v>
      </c>
      <c r="GM6" s="2" t="s">
        <v>382</v>
      </c>
      <c r="GN6" s="2" t="s">
        <v>383</v>
      </c>
      <c r="GO6" s="2" t="s">
        <v>384</v>
      </c>
      <c r="GP6" s="2" t="s">
        <v>385</v>
      </c>
      <c r="GQ6" s="2" t="s">
        <v>386</v>
      </c>
      <c r="GR6" s="2" t="s">
        <v>387</v>
      </c>
      <c r="GS6" s="2" t="s">
        <v>388</v>
      </c>
      <c r="GT6" s="2" t="s">
        <v>389</v>
      </c>
      <c r="GU6" s="2" t="s">
        <v>390</v>
      </c>
      <c r="GV6" s="2" t="s">
        <v>391</v>
      </c>
      <c r="GW6" s="2" t="s">
        <v>392</v>
      </c>
      <c r="GX6" s="2" t="s">
        <v>393</v>
      </c>
      <c r="GY6" s="2" t="s">
        <v>394</v>
      </c>
      <c r="GZ6" s="2" t="s">
        <v>395</v>
      </c>
      <c r="HA6" s="2" t="s">
        <v>396</v>
      </c>
      <c r="HB6" s="2" t="s">
        <v>397</v>
      </c>
      <c r="HC6" s="2" t="s">
        <v>398</v>
      </c>
      <c r="HD6" s="2" t="s">
        <v>399</v>
      </c>
      <c r="HE6" s="2" t="s">
        <v>400</v>
      </c>
      <c r="HF6" s="2" t="s">
        <v>401</v>
      </c>
      <c r="HG6" s="2" t="s">
        <v>402</v>
      </c>
      <c r="HH6" s="2" t="s">
        <v>403</v>
      </c>
      <c r="HI6" s="2" t="s">
        <v>404</v>
      </c>
      <c r="HJ6" s="2" t="s">
        <v>405</v>
      </c>
      <c r="HK6" s="2" t="s">
        <v>406</v>
      </c>
      <c r="HL6" s="2" t="s">
        <v>407</v>
      </c>
      <c r="HM6" s="2" t="s">
        <v>408</v>
      </c>
      <c r="HN6" s="2" t="s">
        <v>409</v>
      </c>
      <c r="HO6" s="2" t="s">
        <v>410</v>
      </c>
      <c r="HP6" s="2" t="s">
        <v>411</v>
      </c>
      <c r="HQ6" s="2" t="s">
        <v>412</v>
      </c>
      <c r="HR6" s="2" t="s">
        <v>413</v>
      </c>
      <c r="HS6" s="2" t="s">
        <v>414</v>
      </c>
      <c r="HT6" s="2" t="s">
        <v>415</v>
      </c>
      <c r="HU6" s="2" t="s">
        <v>416</v>
      </c>
      <c r="HV6" s="2" t="s">
        <v>417</v>
      </c>
      <c r="HW6" s="2" t="s">
        <v>418</v>
      </c>
      <c r="HX6" s="2" t="s">
        <v>419</v>
      </c>
      <c r="HY6" s="2" t="s">
        <v>420</v>
      </c>
      <c r="HZ6" s="2" t="s">
        <v>421</v>
      </c>
      <c r="IA6" s="2" t="s">
        <v>422</v>
      </c>
      <c r="IB6" s="2" t="s">
        <v>423</v>
      </c>
      <c r="IC6" s="2" t="s">
        <v>424</v>
      </c>
      <c r="ID6" s="2" t="s">
        <v>425</v>
      </c>
    </row>
    <row r="7" spans="1:238" x14ac:dyDescent="0.2">
      <c r="A7" s="2" t="s">
        <v>426</v>
      </c>
      <c r="B7" s="2" t="s">
        <v>427</v>
      </c>
      <c r="D7" s="2">
        <v>1003</v>
      </c>
      <c r="E7" t="s">
        <v>10</v>
      </c>
      <c r="F7" s="58">
        <v>0.01</v>
      </c>
      <c r="G7" t="s">
        <v>1755</v>
      </c>
      <c r="H7" s="8"/>
      <c r="I7" s="2">
        <f t="shared" si="0"/>
        <v>1003</v>
      </c>
      <c r="J7" s="2" t="str">
        <f t="shared" si="1"/>
        <v xml:space="preserve">Allowance - Telephone;      </v>
      </c>
    </row>
    <row r="8" spans="1:238" x14ac:dyDescent="0.2">
      <c r="A8" s="2" t="s">
        <v>428</v>
      </c>
      <c r="B8" s="2" t="s">
        <v>429</v>
      </c>
      <c r="D8" s="2">
        <v>1004</v>
      </c>
      <c r="E8" t="s">
        <v>11</v>
      </c>
      <c r="F8" s="58">
        <v>0.01</v>
      </c>
      <c r="G8" t="s">
        <v>2356</v>
      </c>
      <c r="H8" s="8"/>
      <c r="I8" s="2">
        <f t="shared" si="0"/>
        <v>1004</v>
      </c>
      <c r="J8" s="2" t="str">
        <f t="shared" si="1"/>
        <v xml:space="preserve">Allowance Standby;          </v>
      </c>
    </row>
    <row r="9" spans="1:238" x14ac:dyDescent="0.2">
      <c r="A9" s="2" t="s">
        <v>430</v>
      </c>
      <c r="B9" s="2" t="s">
        <v>431</v>
      </c>
      <c r="D9" s="2">
        <v>1005</v>
      </c>
      <c r="E9" t="s">
        <v>12</v>
      </c>
      <c r="F9" s="58">
        <v>0.01</v>
      </c>
      <c r="G9" t="s">
        <v>1756</v>
      </c>
      <c r="H9" s="8"/>
      <c r="I9" s="2">
        <f t="shared" si="0"/>
        <v>1005</v>
      </c>
      <c r="J9" s="2" t="str">
        <f t="shared" si="1"/>
        <v xml:space="preserve">Housing Subsidy ;           </v>
      </c>
    </row>
    <row r="10" spans="1:238" x14ac:dyDescent="0.2">
      <c r="A10" s="2" t="s">
        <v>432</v>
      </c>
      <c r="B10" s="2" t="s">
        <v>433</v>
      </c>
      <c r="D10" s="2">
        <v>1006</v>
      </c>
      <c r="E10" t="s">
        <v>13</v>
      </c>
      <c r="F10" s="58">
        <v>0.01</v>
      </c>
      <c r="G10" t="s">
        <v>1757</v>
      </c>
      <c r="H10" s="8"/>
      <c r="I10" s="2">
        <f t="shared" si="0"/>
        <v>1006</v>
      </c>
      <c r="J10" s="2" t="str">
        <f t="shared" si="1"/>
        <v xml:space="preserve">Overtime;                   </v>
      </c>
    </row>
    <row r="11" spans="1:238" x14ac:dyDescent="0.2">
      <c r="A11" s="2" t="s">
        <v>434</v>
      </c>
      <c r="B11" s="2" t="s">
        <v>435</v>
      </c>
      <c r="D11" s="2">
        <v>1007</v>
      </c>
      <c r="E11" t="s">
        <v>14</v>
      </c>
      <c r="F11" s="58">
        <v>0.01</v>
      </c>
      <c r="G11" t="s">
        <v>1759</v>
      </c>
      <c r="H11" s="8"/>
      <c r="I11" s="2">
        <f t="shared" si="0"/>
        <v>1007</v>
      </c>
      <c r="J11" s="2" t="str">
        <f t="shared" si="1"/>
        <v xml:space="preserve">Allowance - Other;          </v>
      </c>
    </row>
    <row r="12" spans="1:238" x14ac:dyDescent="0.2">
      <c r="A12" s="2" t="s">
        <v>436</v>
      </c>
      <c r="B12" s="2" t="s">
        <v>437</v>
      </c>
      <c r="D12" s="2">
        <v>1008</v>
      </c>
      <c r="E12" t="s">
        <v>15</v>
      </c>
      <c r="F12" s="58">
        <v>0.01</v>
      </c>
      <c r="G12" t="s">
        <v>1959</v>
      </c>
      <c r="H12" s="8"/>
      <c r="I12" s="2">
        <f t="shared" si="0"/>
        <v>1008</v>
      </c>
      <c r="J12" s="2" t="str">
        <f t="shared" si="1"/>
        <v xml:space="preserve">Temporary Workers;          </v>
      </c>
    </row>
    <row r="13" spans="1:238" x14ac:dyDescent="0.2">
      <c r="A13" s="2" t="s">
        <v>438</v>
      </c>
      <c r="B13" s="2" t="s">
        <v>439</v>
      </c>
      <c r="D13" s="2">
        <v>1009</v>
      </c>
      <c r="E13" t="s">
        <v>16</v>
      </c>
      <c r="F13" s="58">
        <v>0.01</v>
      </c>
      <c r="G13" t="s">
        <v>1760</v>
      </c>
      <c r="H13" s="8"/>
      <c r="I13" s="2">
        <f t="shared" si="0"/>
        <v>1009</v>
      </c>
      <c r="J13" s="2" t="str">
        <f t="shared" si="1"/>
        <v xml:space="preserve">Allowance - Vehicle;        </v>
      </c>
    </row>
    <row r="14" spans="1:238" x14ac:dyDescent="0.2">
      <c r="A14" s="2" t="s">
        <v>440</v>
      </c>
      <c r="B14" s="2" t="s">
        <v>441</v>
      </c>
      <c r="D14" s="2">
        <v>1010</v>
      </c>
      <c r="E14" t="s">
        <v>17</v>
      </c>
      <c r="F14" s="58">
        <v>0.01</v>
      </c>
      <c r="G14" t="s">
        <v>1761</v>
      </c>
      <c r="H14" s="8"/>
      <c r="I14" s="2">
        <f t="shared" si="0"/>
        <v>1010</v>
      </c>
      <c r="J14" s="2" t="str">
        <f t="shared" si="1"/>
        <v xml:space="preserve">Industrial Council Levy;    </v>
      </c>
    </row>
    <row r="15" spans="1:238" x14ac:dyDescent="0.2">
      <c r="A15" s="2" t="s">
        <v>442</v>
      </c>
      <c r="B15" s="2" t="s">
        <v>443</v>
      </c>
      <c r="D15" s="2">
        <v>1011</v>
      </c>
      <c r="E15" t="s">
        <v>18</v>
      </c>
      <c r="F15" s="58">
        <v>0.01</v>
      </c>
      <c r="G15" t="s">
        <v>1762</v>
      </c>
      <c r="H15" s="8"/>
      <c r="I15" s="2">
        <f t="shared" si="0"/>
        <v>1011</v>
      </c>
      <c r="J15" s="2" t="str">
        <f t="shared" si="1"/>
        <v xml:space="preserve">Skills Development Levy;    </v>
      </c>
    </row>
    <row r="16" spans="1:238" x14ac:dyDescent="0.2">
      <c r="A16" s="2" t="s">
        <v>444</v>
      </c>
      <c r="B16" s="2" t="s">
        <v>445</v>
      </c>
      <c r="D16" s="2">
        <v>1012</v>
      </c>
      <c r="E16" t="s">
        <v>19</v>
      </c>
      <c r="F16" s="58">
        <v>0.01</v>
      </c>
      <c r="G16" t="s">
        <v>1764</v>
      </c>
      <c r="H16" s="8"/>
      <c r="I16" s="2">
        <f t="shared" si="0"/>
        <v>1012</v>
      </c>
      <c r="J16" s="2" t="str">
        <f t="shared" si="1"/>
        <v xml:space="preserve">Compensation Commissioner;  </v>
      </c>
    </row>
    <row r="17" spans="1:10" x14ac:dyDescent="0.2">
      <c r="A17" s="2" t="s">
        <v>446</v>
      </c>
      <c r="B17" s="2" t="s">
        <v>447</v>
      </c>
      <c r="D17" s="2">
        <v>1050</v>
      </c>
      <c r="E17" t="s">
        <v>2836</v>
      </c>
      <c r="F17" s="58">
        <v>0.01</v>
      </c>
      <c r="G17" t="s">
        <v>1765</v>
      </c>
      <c r="H17" s="8"/>
      <c r="I17" s="2">
        <f t="shared" si="0"/>
        <v>1013</v>
      </c>
      <c r="J17" s="2" t="str">
        <f t="shared" si="1"/>
        <v xml:space="preserve">Ward Allowances;            </v>
      </c>
    </row>
    <row r="18" spans="1:10" x14ac:dyDescent="0.2">
      <c r="A18" s="2" t="s">
        <v>448</v>
      </c>
      <c r="B18" s="2" t="s">
        <v>449</v>
      </c>
      <c r="D18" s="2">
        <v>1051</v>
      </c>
      <c r="E18" t="s">
        <v>20</v>
      </c>
      <c r="F18" s="58">
        <v>0.01</v>
      </c>
      <c r="G18" t="s">
        <v>1766</v>
      </c>
      <c r="H18" s="8"/>
      <c r="I18" s="2">
        <f t="shared" si="0"/>
        <v>1050</v>
      </c>
      <c r="J18" s="2" t="str">
        <f t="shared" si="1"/>
        <v xml:space="preserve">Medical Aid Fund;           </v>
      </c>
    </row>
    <row r="19" spans="1:10" x14ac:dyDescent="0.2">
      <c r="A19" s="2" t="s">
        <v>450</v>
      </c>
      <c r="B19" s="2" t="s">
        <v>451</v>
      </c>
      <c r="D19" s="2">
        <v>1052</v>
      </c>
      <c r="E19" t="s">
        <v>21</v>
      </c>
      <c r="F19" s="58">
        <v>0.01</v>
      </c>
      <c r="G19" t="s">
        <v>1767</v>
      </c>
      <c r="H19" s="8"/>
      <c r="I19" s="2">
        <f t="shared" si="0"/>
        <v>1051</v>
      </c>
      <c r="J19" s="2" t="str">
        <f t="shared" si="1"/>
        <v xml:space="preserve">Pension Fund ;              </v>
      </c>
    </row>
    <row r="20" spans="1:10" x14ac:dyDescent="0.2">
      <c r="A20" s="2" t="s">
        <v>452</v>
      </c>
      <c r="B20" s="2" t="s">
        <v>453</v>
      </c>
      <c r="D20" s="2">
        <v>1055</v>
      </c>
      <c r="E20" t="s">
        <v>22</v>
      </c>
      <c r="F20" s="58">
        <v>0.01</v>
      </c>
      <c r="G20" t="s">
        <v>1768</v>
      </c>
      <c r="H20" s="8"/>
      <c r="I20" s="2">
        <f t="shared" si="0"/>
        <v>1052</v>
      </c>
      <c r="J20" s="2" t="str">
        <f t="shared" si="1"/>
        <v xml:space="preserve">UIF;                        </v>
      </c>
    </row>
    <row r="21" spans="1:10" x14ac:dyDescent="0.2">
      <c r="A21" s="2" t="s">
        <v>454</v>
      </c>
      <c r="B21" s="2" t="s">
        <v>455</v>
      </c>
      <c r="D21" s="2">
        <v>1092</v>
      </c>
      <c r="E21" t="s">
        <v>23</v>
      </c>
      <c r="F21" s="58">
        <v>0.01</v>
      </c>
      <c r="G21" t="s">
        <v>2050</v>
      </c>
      <c r="H21" s="8"/>
      <c r="I21" s="2">
        <f t="shared" si="0"/>
        <v>1055</v>
      </c>
      <c r="J21" s="2" t="str">
        <f t="shared" si="1"/>
        <v>Medical - PJS Vorster;Admini</v>
      </c>
    </row>
    <row r="22" spans="1:10" x14ac:dyDescent="0.2">
      <c r="A22" s="2" t="s">
        <v>8</v>
      </c>
      <c r="B22" s="2" t="s">
        <v>456</v>
      </c>
      <c r="D22" s="2">
        <v>1093</v>
      </c>
      <c r="E22" t="s">
        <v>24</v>
      </c>
      <c r="F22" s="58">
        <v>0.05</v>
      </c>
      <c r="G22" t="s">
        <v>1769</v>
      </c>
      <c r="H22" s="8"/>
      <c r="I22" s="2">
        <f t="shared" si="0"/>
        <v>1092</v>
      </c>
      <c r="J22" s="2" t="str">
        <f t="shared" si="1"/>
        <v xml:space="preserve">Councillors - Allowance;    </v>
      </c>
    </row>
    <row r="23" spans="1:10" x14ac:dyDescent="0.2">
      <c r="A23" s="2" t="s">
        <v>17</v>
      </c>
      <c r="B23" s="2" t="s">
        <v>457</v>
      </c>
      <c r="D23" s="2">
        <v>1094</v>
      </c>
      <c r="E23" t="s">
        <v>25</v>
      </c>
      <c r="F23" s="58">
        <v>0.05</v>
      </c>
      <c r="G23" t="s">
        <v>1568</v>
      </c>
      <c r="H23" s="8"/>
      <c r="I23" s="2">
        <f t="shared" si="0"/>
        <v>1093</v>
      </c>
      <c r="J23" s="2" t="str">
        <f t="shared" si="1"/>
        <v>Councillors - Telephone Allo</v>
      </c>
    </row>
    <row r="24" spans="1:10" x14ac:dyDescent="0.2">
      <c r="A24" s="2" t="s">
        <v>18</v>
      </c>
      <c r="B24" s="2" t="s">
        <v>458</v>
      </c>
      <c r="D24" s="2">
        <v>1095</v>
      </c>
      <c r="E24" t="s">
        <v>26</v>
      </c>
      <c r="F24" s="58">
        <v>0.05</v>
      </c>
      <c r="G24" t="s">
        <v>1569</v>
      </c>
      <c r="H24" s="8"/>
      <c r="I24" s="2">
        <f t="shared" si="0"/>
        <v>1094</v>
      </c>
      <c r="J24" s="2" t="str">
        <f t="shared" si="1"/>
        <v>Councillors - Travel Allowan</v>
      </c>
    </row>
    <row r="25" spans="1:10" x14ac:dyDescent="0.2">
      <c r="A25" s="2" t="s">
        <v>459</v>
      </c>
      <c r="B25" s="2" t="s">
        <v>460</v>
      </c>
      <c r="D25" s="2">
        <v>1096</v>
      </c>
      <c r="E25" t="s">
        <v>27</v>
      </c>
      <c r="F25" s="58">
        <v>0.05</v>
      </c>
      <c r="G25" t="s">
        <v>1770</v>
      </c>
      <c r="H25" s="8"/>
      <c r="I25" s="2">
        <f t="shared" si="0"/>
        <v>1095</v>
      </c>
      <c r="J25" s="2" t="str">
        <f t="shared" si="1"/>
        <v xml:space="preserve">Councillors - SDL;          </v>
      </c>
    </row>
    <row r="26" spans="1:10" x14ac:dyDescent="0.2">
      <c r="A26" s="2" t="s">
        <v>461</v>
      </c>
      <c r="B26" s="2" t="s">
        <v>462</v>
      </c>
      <c r="D26" s="2">
        <v>1097</v>
      </c>
      <c r="E26" t="s">
        <v>28</v>
      </c>
      <c r="F26" s="58">
        <v>0.05</v>
      </c>
      <c r="G26" t="s">
        <v>1771</v>
      </c>
      <c r="H26" s="8"/>
      <c r="I26" s="2">
        <f t="shared" si="0"/>
        <v>1096</v>
      </c>
      <c r="J26" s="2" t="str">
        <f t="shared" si="1"/>
        <v xml:space="preserve">Councillors - Medical Aid;  </v>
      </c>
    </row>
    <row r="27" spans="1:10" x14ac:dyDescent="0.2">
      <c r="A27" s="2" t="s">
        <v>463</v>
      </c>
      <c r="B27" s="2" t="s">
        <v>464</v>
      </c>
      <c r="D27" s="2">
        <v>2000</v>
      </c>
      <c r="E27" t="s">
        <v>29</v>
      </c>
      <c r="F27" s="58">
        <v>0.05</v>
      </c>
      <c r="G27" t="s">
        <v>1772</v>
      </c>
      <c r="H27" s="8"/>
      <c r="I27" s="2">
        <f t="shared" si="0"/>
        <v>1097</v>
      </c>
      <c r="J27" s="2" t="str">
        <f t="shared" si="1"/>
        <v xml:space="preserve">Councillors - Pension Fund; </v>
      </c>
    </row>
    <row r="28" spans="1:10" x14ac:dyDescent="0.2">
      <c r="D28" s="2">
        <v>4000</v>
      </c>
      <c r="E28" t="s">
        <v>2837</v>
      </c>
      <c r="F28" s="58">
        <v>0.05</v>
      </c>
      <c r="G28" t="s">
        <v>1570</v>
      </c>
      <c r="H28" s="8"/>
      <c r="I28" s="2">
        <f t="shared" si="0"/>
        <v>1098</v>
      </c>
      <c r="J28" s="2" t="str">
        <f t="shared" si="1"/>
        <v>Councillors - Housing Allowa</v>
      </c>
    </row>
    <row r="29" spans="1:10" x14ac:dyDescent="0.2">
      <c r="D29" s="2">
        <v>5000</v>
      </c>
      <c r="E29" t="s">
        <v>30</v>
      </c>
      <c r="F29" s="58">
        <v>0.05</v>
      </c>
      <c r="G29" t="s">
        <v>2359</v>
      </c>
      <c r="H29" s="8"/>
      <c r="I29" s="2">
        <f t="shared" si="0"/>
        <v>2000</v>
      </c>
      <c r="J29" s="2" t="str">
        <f t="shared" si="1"/>
        <v xml:space="preserve">Bad Debts;                  </v>
      </c>
    </row>
    <row r="30" spans="1:10" x14ac:dyDescent="0.2">
      <c r="A30" s="1" t="s">
        <v>465</v>
      </c>
      <c r="B30" s="3"/>
      <c r="C30" s="3"/>
      <c r="D30" s="2">
        <v>5001</v>
      </c>
      <c r="E30" t="s">
        <v>31</v>
      </c>
      <c r="F30" s="58">
        <v>0.2</v>
      </c>
      <c r="G30" t="s">
        <v>2360</v>
      </c>
      <c r="H30" s="8"/>
      <c r="I30" s="2">
        <f t="shared" si="0"/>
        <v>4000</v>
      </c>
      <c r="J30" s="2" t="str">
        <f t="shared" si="1"/>
        <v xml:space="preserve">Depreciation;               </v>
      </c>
    </row>
    <row r="31" spans="1:10" x14ac:dyDescent="0.2">
      <c r="A31" s="4"/>
      <c r="D31" s="2">
        <v>5002</v>
      </c>
      <c r="E31" t="s">
        <v>32</v>
      </c>
      <c r="F31" s="58">
        <v>0</v>
      </c>
      <c r="G31" t="s">
        <v>2426</v>
      </c>
      <c r="H31" s="8"/>
      <c r="I31" s="2">
        <f t="shared" si="0"/>
        <v>5000</v>
      </c>
      <c r="J31" s="2" t="str">
        <f t="shared" si="1"/>
        <v xml:space="preserve">Finance Lease;              </v>
      </c>
    </row>
    <row r="32" spans="1:10" x14ac:dyDescent="0.2">
      <c r="A32" s="4" t="s">
        <v>466</v>
      </c>
      <c r="B32" s="3" t="s">
        <v>467</v>
      </c>
      <c r="C32" s="3"/>
      <c r="D32" s="2">
        <v>5003</v>
      </c>
      <c r="E32" t="s">
        <v>33</v>
      </c>
      <c r="F32" s="58">
        <v>0</v>
      </c>
      <c r="G32" t="s">
        <v>2145</v>
      </c>
      <c r="H32" s="8"/>
      <c r="I32" s="2">
        <f t="shared" si="0"/>
        <v>5001</v>
      </c>
      <c r="J32" s="2" t="str">
        <f t="shared" si="1"/>
        <v xml:space="preserve">Interest External Loans;    </v>
      </c>
    </row>
    <row r="33" spans="1:10" x14ac:dyDescent="0.2">
      <c r="A33" s="4" t="s">
        <v>468</v>
      </c>
      <c r="B33" s="3" t="s">
        <v>469</v>
      </c>
      <c r="C33" s="3"/>
      <c r="D33" s="2">
        <v>5051</v>
      </c>
      <c r="E33" t="s">
        <v>34</v>
      </c>
      <c r="F33" s="58">
        <v>0</v>
      </c>
      <c r="G33" t="s">
        <v>2361</v>
      </c>
      <c r="H33" s="8"/>
      <c r="I33" s="2">
        <f t="shared" si="0"/>
        <v>5002</v>
      </c>
      <c r="J33" s="2" t="str">
        <f t="shared" si="1"/>
        <v xml:space="preserve">Interest - DBSA;            </v>
      </c>
    </row>
    <row r="34" spans="1:10" x14ac:dyDescent="0.2">
      <c r="A34" s="4" t="s">
        <v>470</v>
      </c>
      <c r="B34" s="3" t="s">
        <v>471</v>
      </c>
      <c r="C34" s="3"/>
      <c r="D34" s="2">
        <v>5052</v>
      </c>
      <c r="E34" t="s">
        <v>35</v>
      </c>
      <c r="F34" s="58">
        <v>0</v>
      </c>
      <c r="G34" t="s">
        <v>2493</v>
      </c>
      <c r="H34" s="8"/>
      <c r="I34" s="2">
        <f t="shared" si="0"/>
        <v>5003</v>
      </c>
      <c r="J34" s="2" t="str">
        <f t="shared" si="1"/>
        <v xml:space="preserve">Interest - HP;              </v>
      </c>
    </row>
    <row r="35" spans="1:10" x14ac:dyDescent="0.2">
      <c r="A35" s="4" t="s">
        <v>472</v>
      </c>
      <c r="B35" s="3" t="s">
        <v>473</v>
      </c>
      <c r="C35" s="3"/>
      <c r="D35" s="2">
        <v>6000</v>
      </c>
      <c r="E35" t="s">
        <v>36</v>
      </c>
      <c r="F35" s="58">
        <v>0</v>
      </c>
      <c r="G35" t="s">
        <v>2147</v>
      </c>
      <c r="H35" s="8"/>
      <c r="I35" s="2">
        <f t="shared" si="0"/>
        <v>5051</v>
      </c>
      <c r="J35" s="2" t="str">
        <f t="shared" si="1"/>
        <v>Redemption - External Loans;</v>
      </c>
    </row>
    <row r="36" spans="1:10" x14ac:dyDescent="0.2">
      <c r="A36" s="4" t="s">
        <v>474</v>
      </c>
      <c r="B36" s="3" t="s">
        <v>475</v>
      </c>
      <c r="C36" s="3"/>
      <c r="D36" s="2">
        <v>6001</v>
      </c>
      <c r="E36" t="s">
        <v>37</v>
      </c>
      <c r="F36" s="58">
        <v>0</v>
      </c>
      <c r="G36" t="s">
        <v>2362</v>
      </c>
      <c r="H36" s="8"/>
      <c r="I36" s="2">
        <f t="shared" si="0"/>
        <v>5052</v>
      </c>
      <c r="J36" s="2" t="str">
        <f t="shared" si="1"/>
        <v xml:space="preserve">Redemption - DBSA;          </v>
      </c>
    </row>
    <row r="37" spans="1:10" x14ac:dyDescent="0.2">
      <c r="A37" s="4" t="s">
        <v>476</v>
      </c>
      <c r="B37" s="3" t="s">
        <v>477</v>
      </c>
      <c r="C37" s="3"/>
      <c r="D37" s="2">
        <v>6109</v>
      </c>
      <c r="E37" t="s">
        <v>38</v>
      </c>
      <c r="F37" s="58">
        <v>0</v>
      </c>
      <c r="G37" t="s">
        <v>2495</v>
      </c>
      <c r="H37" s="8"/>
      <c r="I37" s="2">
        <f t="shared" si="0"/>
        <v>6000</v>
      </c>
      <c r="J37" s="2" t="str">
        <f t="shared" si="1"/>
        <v xml:space="preserve">Bulk Electricity Purchases; </v>
      </c>
    </row>
    <row r="38" spans="1:10" x14ac:dyDescent="0.2">
      <c r="A38" s="4" t="s">
        <v>478</v>
      </c>
      <c r="B38" s="3" t="s">
        <v>479</v>
      </c>
      <c r="C38" s="3"/>
      <c r="D38" s="2">
        <v>6110</v>
      </c>
      <c r="E38" t="s">
        <v>39</v>
      </c>
      <c r="F38" s="58">
        <v>0</v>
      </c>
      <c r="G38" t="s">
        <v>2459</v>
      </c>
      <c r="H38" s="8"/>
      <c r="I38" s="2">
        <f t="shared" si="0"/>
        <v>6001</v>
      </c>
      <c r="J38" s="2" t="str">
        <f t="shared" si="1"/>
        <v xml:space="preserve">Bulk Water Purchases;       </v>
      </c>
    </row>
    <row r="39" spans="1:10" x14ac:dyDescent="0.2">
      <c r="A39" s="4" t="s">
        <v>480</v>
      </c>
      <c r="B39" s="3" t="s">
        <v>481</v>
      </c>
      <c r="C39" s="3"/>
      <c r="D39" s="2">
        <v>6200</v>
      </c>
      <c r="E39" t="s">
        <v>40</v>
      </c>
      <c r="F39" s="58">
        <v>0</v>
      </c>
      <c r="G39" t="s">
        <v>1585</v>
      </c>
      <c r="H39" s="8"/>
      <c r="I39" s="2">
        <f t="shared" si="0"/>
        <v>6109</v>
      </c>
      <c r="J39" s="2" t="str">
        <f t="shared" si="1"/>
        <v>Arrears Contribution;Finance</v>
      </c>
    </row>
    <row r="40" spans="1:10" x14ac:dyDescent="0.2">
      <c r="A40" s="4" t="s">
        <v>482</v>
      </c>
      <c r="B40" s="3" t="s">
        <v>483</v>
      </c>
      <c r="C40" s="3"/>
      <c r="D40" s="2">
        <v>6201</v>
      </c>
      <c r="E40" t="s">
        <v>41</v>
      </c>
      <c r="F40" s="58">
        <v>0</v>
      </c>
      <c r="G40" t="s">
        <v>1872</v>
      </c>
      <c r="H40" s="8"/>
      <c r="I40" s="2">
        <f t="shared" si="0"/>
        <v>6110</v>
      </c>
      <c r="J40" s="2" t="str">
        <f t="shared" si="1"/>
        <v xml:space="preserve">Rental-Other;Finance        </v>
      </c>
    </row>
    <row r="41" spans="1:10" x14ac:dyDescent="0.2">
      <c r="A41" s="4" t="s">
        <v>484</v>
      </c>
      <c r="B41" s="3" t="s">
        <v>485</v>
      </c>
      <c r="C41" s="3"/>
      <c r="D41" s="2">
        <v>6202</v>
      </c>
      <c r="E41" t="s">
        <v>42</v>
      </c>
      <c r="F41" s="58">
        <v>0</v>
      </c>
      <c r="G41" t="s">
        <v>1774</v>
      </c>
      <c r="H41" s="8"/>
      <c r="I41" s="2">
        <f t="shared" si="0"/>
        <v>6200</v>
      </c>
      <c r="J41" s="2" t="str">
        <f t="shared" si="1"/>
        <v xml:space="preserve">Donations &amp; Grants;         </v>
      </c>
    </row>
    <row r="42" spans="1:10" x14ac:dyDescent="0.2">
      <c r="A42" s="4" t="s">
        <v>486</v>
      </c>
      <c r="B42" s="3" t="s">
        <v>487</v>
      </c>
      <c r="C42" s="3"/>
      <c r="D42" s="2">
        <v>6203</v>
      </c>
      <c r="E42" t="s">
        <v>43</v>
      </c>
      <c r="F42" s="58">
        <v>0.05</v>
      </c>
      <c r="G42" t="s">
        <v>2460</v>
      </c>
      <c r="H42" s="8"/>
      <c r="I42" s="2">
        <f t="shared" ref="I42:I59" si="2">E42*1</f>
        <v>6201</v>
      </c>
      <c r="J42" s="2" t="str">
        <f t="shared" ref="J42:J59" si="3">+G42</f>
        <v xml:space="preserve">Free Basic Services;        </v>
      </c>
    </row>
    <row r="43" spans="1:10" x14ac:dyDescent="0.2">
      <c r="A43" s="4" t="s">
        <v>488</v>
      </c>
      <c r="B43" s="3" t="s">
        <v>489</v>
      </c>
      <c r="C43" s="3"/>
      <c r="D43" s="2">
        <v>6204</v>
      </c>
      <c r="E43" t="s">
        <v>44</v>
      </c>
      <c r="F43" s="58">
        <v>0.05</v>
      </c>
      <c r="G43" t="s">
        <v>1586</v>
      </c>
      <c r="H43" s="8"/>
      <c r="I43" s="2">
        <f t="shared" si="2"/>
        <v>6202</v>
      </c>
      <c r="J43" s="2" t="str">
        <f t="shared" si="3"/>
        <v>Equitable Share-Indigent Sha</v>
      </c>
    </row>
    <row r="44" spans="1:10" x14ac:dyDescent="0.2">
      <c r="A44" s="4" t="s">
        <v>490</v>
      </c>
      <c r="B44" s="3" t="s">
        <v>491</v>
      </c>
      <c r="C44" s="3"/>
      <c r="D44" s="2">
        <v>6205</v>
      </c>
      <c r="E44" t="s">
        <v>45</v>
      </c>
      <c r="F44" s="58">
        <v>0.05</v>
      </c>
      <c r="G44" t="s">
        <v>1874</v>
      </c>
      <c r="H44" s="8"/>
      <c r="I44" s="2">
        <f t="shared" si="2"/>
        <v>6203</v>
      </c>
      <c r="J44" s="2" t="str">
        <f t="shared" si="3"/>
        <v>Equitable share - Council;Fi</v>
      </c>
    </row>
    <row r="45" spans="1:10" x14ac:dyDescent="0.2">
      <c r="A45" s="4" t="s">
        <v>492</v>
      </c>
      <c r="B45" s="3" t="s">
        <v>493</v>
      </c>
      <c r="C45" s="3"/>
      <c r="D45" s="2">
        <v>6206</v>
      </c>
      <c r="E45" t="s">
        <v>46</v>
      </c>
      <c r="F45" s="58">
        <v>0.05</v>
      </c>
      <c r="G45" t="s">
        <v>1876</v>
      </c>
      <c r="H45" s="8"/>
      <c r="I45" s="2">
        <f t="shared" si="2"/>
        <v>6204</v>
      </c>
      <c r="J45" s="2" t="str">
        <f t="shared" si="3"/>
        <v>Equitable share - Water;Fina</v>
      </c>
    </row>
    <row r="46" spans="1:10" x14ac:dyDescent="0.2">
      <c r="A46" s="5" t="s">
        <v>494</v>
      </c>
      <c r="B46" s="6" t="s">
        <v>495</v>
      </c>
      <c r="D46" s="2">
        <v>6207</v>
      </c>
      <c r="E46" t="s">
        <v>47</v>
      </c>
      <c r="F46" s="58">
        <v>0.05</v>
      </c>
      <c r="G46" t="s">
        <v>1878</v>
      </c>
      <c r="H46" s="8"/>
      <c r="I46" s="2">
        <f t="shared" si="2"/>
        <v>6205</v>
      </c>
      <c r="J46" s="2" t="str">
        <f t="shared" si="3"/>
        <v>Equitable share - Fire Fight</v>
      </c>
    </row>
    <row r="47" spans="1:10" x14ac:dyDescent="0.2">
      <c r="A47" s="5" t="s">
        <v>496</v>
      </c>
      <c r="B47" s="6" t="s">
        <v>497</v>
      </c>
      <c r="D47" s="2">
        <v>6208</v>
      </c>
      <c r="E47" t="s">
        <v>48</v>
      </c>
      <c r="F47" s="58">
        <v>0.05</v>
      </c>
      <c r="G47" t="s">
        <v>1880</v>
      </c>
      <c r="H47" s="8"/>
      <c r="I47" s="2">
        <f t="shared" si="2"/>
        <v>6206</v>
      </c>
      <c r="J47" s="2" t="str">
        <f t="shared" si="3"/>
        <v>Equitable share - Refuse Rem</v>
      </c>
    </row>
    <row r="48" spans="1:10" x14ac:dyDescent="0.2">
      <c r="A48" s="7" t="s">
        <v>498</v>
      </c>
      <c r="B48" s="6" t="s">
        <v>499</v>
      </c>
      <c r="D48" s="2">
        <v>6209</v>
      </c>
      <c r="E48" t="s">
        <v>49</v>
      </c>
      <c r="F48" s="58">
        <v>0.05</v>
      </c>
      <c r="G48" t="s">
        <v>1882</v>
      </c>
      <c r="H48" s="8"/>
      <c r="I48" s="2">
        <f t="shared" si="2"/>
        <v>6207</v>
      </c>
      <c r="J48" s="2" t="str">
        <f t="shared" si="3"/>
        <v>Equitable share - Sewerage;F</v>
      </c>
    </row>
    <row r="49" spans="1:10" x14ac:dyDescent="0.2">
      <c r="A49" s="7" t="s">
        <v>500</v>
      </c>
      <c r="B49" s="6" t="s">
        <v>837</v>
      </c>
      <c r="D49" s="2">
        <v>6210</v>
      </c>
      <c r="E49" t="s">
        <v>50</v>
      </c>
      <c r="F49" s="58">
        <v>0</v>
      </c>
      <c r="G49" t="s">
        <v>2052</v>
      </c>
      <c r="H49" s="8"/>
      <c r="I49" s="2">
        <f t="shared" si="2"/>
        <v>6208</v>
      </c>
      <c r="J49" s="2" t="str">
        <f t="shared" si="3"/>
        <v>MIG Repayment;Manager Techni</v>
      </c>
    </row>
    <row r="50" spans="1:10" x14ac:dyDescent="0.2">
      <c r="A50" s="7" t="s">
        <v>827</v>
      </c>
      <c r="B50" s="6" t="s">
        <v>838</v>
      </c>
      <c r="D50" s="2">
        <v>6211</v>
      </c>
      <c r="E50" t="s">
        <v>51</v>
      </c>
      <c r="F50" s="58">
        <v>0</v>
      </c>
      <c r="G50" t="s">
        <v>2054</v>
      </c>
      <c r="H50" s="8"/>
      <c r="I50" s="2">
        <f t="shared" si="2"/>
        <v>6209</v>
      </c>
      <c r="J50" s="2" t="str">
        <f t="shared" si="3"/>
        <v>DWAF Repayment;Manager Techn</v>
      </c>
    </row>
    <row r="51" spans="1:10" x14ac:dyDescent="0.2">
      <c r="A51" s="7" t="s">
        <v>828</v>
      </c>
      <c r="B51" s="6" t="s">
        <v>839</v>
      </c>
      <c r="D51" s="2">
        <v>6212</v>
      </c>
      <c r="E51" t="s">
        <v>52</v>
      </c>
      <c r="F51" s="58">
        <v>0</v>
      </c>
      <c r="G51" t="s">
        <v>2363</v>
      </c>
      <c r="H51" s="8"/>
      <c r="I51" s="2">
        <f t="shared" si="2"/>
        <v>6210</v>
      </c>
      <c r="J51" s="2" t="str">
        <f t="shared" si="3"/>
        <v xml:space="preserve">MIG Projects;               </v>
      </c>
    </row>
    <row r="52" spans="1:10" x14ac:dyDescent="0.2">
      <c r="A52" s="7" t="s">
        <v>829</v>
      </c>
      <c r="B52" s="6"/>
      <c r="D52" s="2">
        <v>6213</v>
      </c>
      <c r="E52" t="s">
        <v>53</v>
      </c>
      <c r="F52" s="58">
        <v>0</v>
      </c>
      <c r="G52" t="s">
        <v>2427</v>
      </c>
      <c r="H52" s="8"/>
      <c r="I52" s="2">
        <f t="shared" si="2"/>
        <v>6211</v>
      </c>
      <c r="J52" s="2" t="str">
        <f t="shared" si="3"/>
        <v xml:space="preserve">EPWP Projects;              </v>
      </c>
    </row>
    <row r="53" spans="1:10" x14ac:dyDescent="0.2">
      <c r="A53" s="7" t="s">
        <v>830</v>
      </c>
      <c r="B53" s="6"/>
      <c r="D53" s="2">
        <v>6214</v>
      </c>
      <c r="E53" t="s">
        <v>54</v>
      </c>
      <c r="F53" s="58">
        <v>0</v>
      </c>
      <c r="G53" t="s">
        <v>2497</v>
      </c>
      <c r="H53" s="8"/>
      <c r="I53" s="2">
        <f t="shared" si="2"/>
        <v>6212</v>
      </c>
      <c r="J53" s="2" t="str">
        <f t="shared" si="3"/>
        <v xml:space="preserve">INEPG Projects;             </v>
      </c>
    </row>
    <row r="54" spans="1:10" x14ac:dyDescent="0.2">
      <c r="A54" s="7" t="s">
        <v>831</v>
      </c>
      <c r="B54" s="6"/>
      <c r="D54" s="2">
        <v>6215</v>
      </c>
      <c r="E54" t="s">
        <v>55</v>
      </c>
      <c r="F54" s="58">
        <v>0</v>
      </c>
      <c r="G54" t="s">
        <v>1883</v>
      </c>
      <c r="H54" s="8"/>
      <c r="I54" s="2">
        <f t="shared" si="2"/>
        <v>6213</v>
      </c>
      <c r="J54" s="2" t="str">
        <f t="shared" si="3"/>
        <v xml:space="preserve">FMG Projects;Finance        </v>
      </c>
    </row>
    <row r="55" spans="1:10" x14ac:dyDescent="0.2">
      <c r="B55" s="6"/>
      <c r="D55" s="2">
        <v>6216</v>
      </c>
      <c r="E55" t="s">
        <v>56</v>
      </c>
      <c r="F55" s="58">
        <v>0</v>
      </c>
      <c r="G55" t="s">
        <v>1650</v>
      </c>
      <c r="H55" s="8"/>
      <c r="I55" s="2">
        <f t="shared" si="2"/>
        <v>6214</v>
      </c>
      <c r="J55" s="2" t="str">
        <f t="shared" si="3"/>
        <v>MSIG Projects;Administration</v>
      </c>
    </row>
    <row r="56" spans="1:10" x14ac:dyDescent="0.2">
      <c r="B56" s="6"/>
      <c r="D56" s="2">
        <v>6217</v>
      </c>
      <c r="E56" t="s">
        <v>57</v>
      </c>
      <c r="F56" s="58">
        <v>0</v>
      </c>
      <c r="G56" t="s">
        <v>501</v>
      </c>
      <c r="H56" s="8"/>
      <c r="I56" s="2">
        <f t="shared" si="2"/>
        <v>6215</v>
      </c>
      <c r="J56" s="2" t="str">
        <f t="shared" si="3"/>
        <v>Regional Bulk Infra Projects</v>
      </c>
    </row>
    <row r="57" spans="1:10" x14ac:dyDescent="0.2">
      <c r="B57" s="6"/>
      <c r="D57" s="2">
        <v>6218</v>
      </c>
      <c r="E57" t="s">
        <v>58</v>
      </c>
      <c r="F57" s="58">
        <v>0</v>
      </c>
      <c r="G57" t="s">
        <v>2429</v>
      </c>
      <c r="H57" s="8"/>
      <c r="I57" s="2">
        <f t="shared" si="2"/>
        <v>6216</v>
      </c>
      <c r="J57" s="2" t="str">
        <f t="shared" si="3"/>
        <v>Xhrariep District Grant Proj</v>
      </c>
    </row>
    <row r="58" spans="1:10" x14ac:dyDescent="0.2">
      <c r="D58" s="2">
        <v>6219</v>
      </c>
      <c r="E58" t="s">
        <v>59</v>
      </c>
      <c r="F58" s="58">
        <v>0</v>
      </c>
      <c r="G58" t="s">
        <v>2461</v>
      </c>
      <c r="H58" s="8"/>
      <c r="I58" s="2">
        <f t="shared" si="2"/>
        <v>6217</v>
      </c>
      <c r="J58" s="2" t="str">
        <f t="shared" si="3"/>
        <v xml:space="preserve">PMU Projects;               </v>
      </c>
    </row>
    <row r="59" spans="1:10" x14ac:dyDescent="0.2">
      <c r="A59" s="1" t="s">
        <v>1</v>
      </c>
      <c r="D59" s="2">
        <v>6220</v>
      </c>
      <c r="E59" t="s">
        <v>832</v>
      </c>
      <c r="F59" s="58">
        <v>0</v>
      </c>
      <c r="G59" t="s">
        <v>2462</v>
      </c>
      <c r="I59" s="2">
        <f t="shared" si="2"/>
        <v>6218</v>
      </c>
      <c r="J59" s="2" t="str">
        <f t="shared" si="3"/>
        <v xml:space="preserve">MWIG Projects;              </v>
      </c>
    </row>
    <row r="60" spans="1:10" x14ac:dyDescent="0.2">
      <c r="B60" s="1" t="s">
        <v>502</v>
      </c>
      <c r="E60"/>
      <c r="F60" s="58"/>
      <c r="G60" s="60" t="s">
        <v>2888</v>
      </c>
      <c r="I60" s="2">
        <f t="shared" ref="I60:I91" si="4">E62*1</f>
        <v>6221</v>
      </c>
      <c r="J60" s="2" t="str">
        <f t="shared" ref="J60:J91" si="5">+G62</f>
        <v xml:space="preserve">MIG - Spec. </v>
      </c>
    </row>
    <row r="61" spans="1:10" x14ac:dyDescent="0.2">
      <c r="E61"/>
      <c r="F61" s="58"/>
      <c r="G61" s="60" t="s">
        <v>2889</v>
      </c>
      <c r="I61" s="2">
        <f t="shared" si="4"/>
        <v>6222</v>
      </c>
      <c r="J61" s="2" t="str">
        <f t="shared" si="5"/>
        <v xml:space="preserve">MIG - Spec. </v>
      </c>
    </row>
    <row r="62" spans="1:10" x14ac:dyDescent="0.2">
      <c r="A62" s="2" t="s">
        <v>480</v>
      </c>
      <c r="B62" s="2" t="s">
        <v>503</v>
      </c>
      <c r="D62" s="2">
        <v>6221</v>
      </c>
      <c r="E62" s="7" t="s">
        <v>2846</v>
      </c>
      <c r="F62" s="58"/>
      <c r="G62" s="6" t="s">
        <v>833</v>
      </c>
      <c r="I62" s="2">
        <f t="shared" si="4"/>
        <v>6223</v>
      </c>
      <c r="J62" s="2" t="str">
        <f t="shared" si="5"/>
        <v xml:space="preserve">MIG - Spec. </v>
      </c>
    </row>
    <row r="63" spans="1:10" x14ac:dyDescent="0.2">
      <c r="A63" s="2" t="s">
        <v>504</v>
      </c>
      <c r="B63" s="2" t="s">
        <v>505</v>
      </c>
      <c r="D63" s="2">
        <v>6222</v>
      </c>
      <c r="E63" s="7" t="s">
        <v>2847</v>
      </c>
      <c r="F63" s="58"/>
      <c r="G63" s="6" t="s">
        <v>833</v>
      </c>
      <c r="I63" s="2">
        <f t="shared" si="4"/>
        <v>6224</v>
      </c>
      <c r="J63" s="2" t="str">
        <f t="shared" si="5"/>
        <v xml:space="preserve">MIG - Spec. </v>
      </c>
    </row>
    <row r="64" spans="1:10" x14ac:dyDescent="0.2">
      <c r="A64" s="2" t="s">
        <v>506</v>
      </c>
      <c r="B64" s="2" t="s">
        <v>507</v>
      </c>
      <c r="D64" s="2">
        <v>6223</v>
      </c>
      <c r="E64" s="7" t="s">
        <v>2848</v>
      </c>
      <c r="F64" s="58"/>
      <c r="G64" s="6" t="s">
        <v>833</v>
      </c>
      <c r="I64" s="2">
        <f t="shared" si="4"/>
        <v>6225</v>
      </c>
      <c r="J64" s="2" t="str">
        <f t="shared" si="5"/>
        <v xml:space="preserve">MIG - Spec. </v>
      </c>
    </row>
    <row r="65" spans="1:10" x14ac:dyDescent="0.2">
      <c r="A65" s="2" t="s">
        <v>508</v>
      </c>
      <c r="B65" s="2" t="s">
        <v>509</v>
      </c>
      <c r="D65" s="2">
        <v>6224</v>
      </c>
      <c r="E65" s="7" t="s">
        <v>2849</v>
      </c>
      <c r="F65" s="58"/>
      <c r="G65" s="6" t="s">
        <v>833</v>
      </c>
      <c r="I65" s="2">
        <f t="shared" si="4"/>
        <v>6226</v>
      </c>
      <c r="J65" s="2" t="str">
        <f t="shared" si="5"/>
        <v xml:space="preserve">MIG - Spec. </v>
      </c>
    </row>
    <row r="66" spans="1:10" x14ac:dyDescent="0.2">
      <c r="A66" s="2" t="s">
        <v>511</v>
      </c>
      <c r="B66" s="2" t="s">
        <v>512</v>
      </c>
      <c r="D66" s="2">
        <v>6225</v>
      </c>
      <c r="E66" s="7" t="s">
        <v>2850</v>
      </c>
      <c r="F66" s="58"/>
      <c r="G66" s="6" t="s">
        <v>833</v>
      </c>
      <c r="I66" s="2">
        <f t="shared" si="4"/>
        <v>6227</v>
      </c>
      <c r="J66" s="2" t="str">
        <f t="shared" si="5"/>
        <v xml:space="preserve">MIG - Spec. </v>
      </c>
    </row>
    <row r="67" spans="1:10" x14ac:dyDescent="0.2">
      <c r="A67" s="2" t="s">
        <v>513</v>
      </c>
      <c r="B67" s="2" t="s">
        <v>514</v>
      </c>
      <c r="D67" s="2">
        <v>6226</v>
      </c>
      <c r="E67" s="7" t="s">
        <v>2851</v>
      </c>
      <c r="F67" s="58"/>
      <c r="G67" s="6" t="s">
        <v>833</v>
      </c>
      <c r="I67" s="2">
        <f t="shared" si="4"/>
        <v>6228</v>
      </c>
      <c r="J67" s="2" t="str">
        <f t="shared" si="5"/>
        <v xml:space="preserve">MIG - Spec. </v>
      </c>
    </row>
    <row r="68" spans="1:10" x14ac:dyDescent="0.2">
      <c r="A68" s="2" t="s">
        <v>515</v>
      </c>
      <c r="B68" s="2" t="s">
        <v>516</v>
      </c>
      <c r="D68" s="2">
        <v>6227</v>
      </c>
      <c r="E68" s="7" t="s">
        <v>2852</v>
      </c>
      <c r="F68" s="58"/>
      <c r="G68" s="6" t="s">
        <v>833</v>
      </c>
      <c r="I68" s="2">
        <f t="shared" si="4"/>
        <v>6229</v>
      </c>
      <c r="J68" s="2" t="str">
        <f t="shared" si="5"/>
        <v xml:space="preserve">MIG - Spec. </v>
      </c>
    </row>
    <row r="69" spans="1:10" x14ac:dyDescent="0.2">
      <c r="A69" s="2" t="s">
        <v>517</v>
      </c>
      <c r="B69" s="2" t="s">
        <v>518</v>
      </c>
      <c r="D69" s="2">
        <v>6228</v>
      </c>
      <c r="E69" s="7" t="s">
        <v>2853</v>
      </c>
      <c r="F69" s="58"/>
      <c r="G69" s="6" t="s">
        <v>833</v>
      </c>
      <c r="I69" s="2">
        <f t="shared" si="4"/>
        <v>6230</v>
      </c>
      <c r="J69" s="2" t="str">
        <f t="shared" si="5"/>
        <v xml:space="preserve">MIG - Spec. </v>
      </c>
    </row>
    <row r="70" spans="1:10" x14ac:dyDescent="0.2">
      <c r="A70" s="2" t="s">
        <v>519</v>
      </c>
      <c r="B70" s="2" t="s">
        <v>520</v>
      </c>
      <c r="D70" s="2">
        <v>6229</v>
      </c>
      <c r="E70" s="7" t="s">
        <v>2854</v>
      </c>
      <c r="F70" s="58"/>
      <c r="G70" s="6" t="s">
        <v>833</v>
      </c>
      <c r="I70" s="2">
        <f t="shared" si="4"/>
        <v>6231</v>
      </c>
      <c r="J70" s="2" t="str">
        <f t="shared" si="5"/>
        <v xml:space="preserve">MIG - Spec. </v>
      </c>
    </row>
    <row r="71" spans="1:10" x14ac:dyDescent="0.2">
      <c r="A71" s="2" t="s">
        <v>521</v>
      </c>
      <c r="B71" s="2" t="s">
        <v>522</v>
      </c>
      <c r="D71" s="2">
        <v>6230</v>
      </c>
      <c r="E71" s="7" t="s">
        <v>2855</v>
      </c>
      <c r="F71" s="58"/>
      <c r="G71" s="6" t="s">
        <v>833</v>
      </c>
      <c r="I71" s="2">
        <f t="shared" si="4"/>
        <v>6232</v>
      </c>
      <c r="J71" s="2" t="str">
        <f t="shared" si="5"/>
        <v xml:space="preserve">MIG - Spec. </v>
      </c>
    </row>
    <row r="72" spans="1:10" x14ac:dyDescent="0.2">
      <c r="A72" s="2" t="s">
        <v>523</v>
      </c>
      <c r="B72" s="2" t="s">
        <v>524</v>
      </c>
      <c r="D72" s="2">
        <v>6231</v>
      </c>
      <c r="E72" s="7" t="s">
        <v>2856</v>
      </c>
      <c r="F72" s="58"/>
      <c r="G72" s="6" t="s">
        <v>833</v>
      </c>
      <c r="I72" s="2">
        <f t="shared" si="4"/>
        <v>6233</v>
      </c>
      <c r="J72" s="2" t="str">
        <f t="shared" si="5"/>
        <v xml:space="preserve">MIG - Spec. </v>
      </c>
    </row>
    <row r="73" spans="1:10" x14ac:dyDescent="0.2">
      <c r="A73" s="2" t="s">
        <v>525</v>
      </c>
      <c r="B73" s="2" t="s">
        <v>526</v>
      </c>
      <c r="D73" s="2">
        <v>6232</v>
      </c>
      <c r="E73" s="7" t="s">
        <v>2857</v>
      </c>
      <c r="F73" s="58"/>
      <c r="G73" s="6" t="s">
        <v>833</v>
      </c>
      <c r="I73" s="2">
        <f t="shared" si="4"/>
        <v>6234</v>
      </c>
      <c r="J73" s="2" t="str">
        <f t="shared" si="5"/>
        <v xml:space="preserve">MIG - Spec. </v>
      </c>
    </row>
    <row r="74" spans="1:10" x14ac:dyDescent="0.2">
      <c r="A74" s="2" t="s">
        <v>527</v>
      </c>
      <c r="B74" s="2" t="s">
        <v>528</v>
      </c>
      <c r="D74" s="2">
        <v>6233</v>
      </c>
      <c r="E74" s="7" t="s">
        <v>2858</v>
      </c>
      <c r="F74" s="58"/>
      <c r="G74" s="6" t="s">
        <v>833</v>
      </c>
      <c r="I74" s="2">
        <f t="shared" si="4"/>
        <v>6235</v>
      </c>
      <c r="J74" s="2" t="str">
        <f t="shared" si="5"/>
        <v xml:space="preserve">MIG - Spec. </v>
      </c>
    </row>
    <row r="75" spans="1:10" x14ac:dyDescent="0.2">
      <c r="A75" s="2" t="s">
        <v>529</v>
      </c>
      <c r="B75" s="2" t="s">
        <v>530</v>
      </c>
      <c r="D75" s="2">
        <v>6234</v>
      </c>
      <c r="E75" s="7" t="s">
        <v>2859</v>
      </c>
      <c r="F75" s="58"/>
      <c r="G75" s="6" t="s">
        <v>833</v>
      </c>
      <c r="I75" s="2">
        <f t="shared" si="4"/>
        <v>6236</v>
      </c>
      <c r="J75" s="2" t="str">
        <f t="shared" si="5"/>
        <v>MWIG - Spec</v>
      </c>
    </row>
    <row r="76" spans="1:10" x14ac:dyDescent="0.2">
      <c r="A76" s="2" t="s">
        <v>531</v>
      </c>
      <c r="B76" s="2" t="s">
        <v>532</v>
      </c>
      <c r="D76" s="2">
        <v>6235</v>
      </c>
      <c r="E76" s="7" t="s">
        <v>2860</v>
      </c>
      <c r="F76" s="58"/>
      <c r="G76" s="6" t="s">
        <v>833</v>
      </c>
      <c r="I76" s="2">
        <f t="shared" si="4"/>
        <v>6237</v>
      </c>
      <c r="J76" s="2" t="str">
        <f t="shared" si="5"/>
        <v>MWIG - Spec</v>
      </c>
    </row>
    <row r="77" spans="1:10" x14ac:dyDescent="0.2">
      <c r="A77" s="2" t="s">
        <v>533</v>
      </c>
      <c r="B77" s="2" t="s">
        <v>534</v>
      </c>
      <c r="D77" s="2">
        <v>6236</v>
      </c>
      <c r="E77" s="7" t="s">
        <v>2861</v>
      </c>
      <c r="F77" s="58"/>
      <c r="G77" s="6" t="s">
        <v>834</v>
      </c>
      <c r="I77" s="2">
        <f t="shared" si="4"/>
        <v>6238</v>
      </c>
      <c r="J77" s="2" t="str">
        <f t="shared" si="5"/>
        <v>MWIG - Spec</v>
      </c>
    </row>
    <row r="78" spans="1:10" x14ac:dyDescent="0.2">
      <c r="A78" s="2" t="s">
        <v>535</v>
      </c>
      <c r="B78" s="2" t="s">
        <v>536</v>
      </c>
      <c r="D78" s="2">
        <v>6237</v>
      </c>
      <c r="E78" s="7" t="s">
        <v>2862</v>
      </c>
      <c r="F78" s="58"/>
      <c r="G78" s="6" t="s">
        <v>834</v>
      </c>
      <c r="I78" s="2">
        <f t="shared" si="4"/>
        <v>6239</v>
      </c>
      <c r="J78" s="2" t="str">
        <f t="shared" si="5"/>
        <v>MWIG - Spec</v>
      </c>
    </row>
    <row r="79" spans="1:10" x14ac:dyDescent="0.2">
      <c r="A79" s="2" t="s">
        <v>537</v>
      </c>
      <c r="B79" s="2" t="s">
        <v>538</v>
      </c>
      <c r="D79" s="2">
        <v>6238</v>
      </c>
      <c r="E79" s="7" t="s">
        <v>2863</v>
      </c>
      <c r="F79" s="58"/>
      <c r="G79" s="6" t="s">
        <v>834</v>
      </c>
      <c r="I79" s="2">
        <f t="shared" si="4"/>
        <v>6240</v>
      </c>
      <c r="J79" s="2" t="str">
        <f t="shared" si="5"/>
        <v>MWIG - Spec</v>
      </c>
    </row>
    <row r="80" spans="1:10" x14ac:dyDescent="0.2">
      <c r="A80" s="2" t="s">
        <v>539</v>
      </c>
      <c r="B80" s="2" t="s">
        <v>540</v>
      </c>
      <c r="D80" s="2">
        <v>6239</v>
      </c>
      <c r="E80" s="7" t="s">
        <v>2864</v>
      </c>
      <c r="F80" s="58"/>
      <c r="G80" s="6" t="s">
        <v>834</v>
      </c>
      <c r="I80" s="2">
        <f t="shared" si="4"/>
        <v>6241</v>
      </c>
      <c r="J80" s="2" t="str">
        <f t="shared" si="5"/>
        <v>DWAF - Spec</v>
      </c>
    </row>
    <row r="81" spans="1:10" x14ac:dyDescent="0.2">
      <c r="A81" s="2" t="s">
        <v>541</v>
      </c>
      <c r="B81" s="2" t="s">
        <v>542</v>
      </c>
      <c r="D81" s="2">
        <v>6240</v>
      </c>
      <c r="E81" s="7" t="s">
        <v>2865</v>
      </c>
      <c r="F81" s="58"/>
      <c r="G81" s="6" t="s">
        <v>834</v>
      </c>
      <c r="I81" s="2">
        <f t="shared" si="4"/>
        <v>6242</v>
      </c>
      <c r="J81" s="2" t="str">
        <f t="shared" si="5"/>
        <v>DWAF - Spec</v>
      </c>
    </row>
    <row r="82" spans="1:10" x14ac:dyDescent="0.2">
      <c r="A82" s="2" t="s">
        <v>543</v>
      </c>
      <c r="B82" s="2" t="s">
        <v>544</v>
      </c>
      <c r="D82" s="2">
        <v>6241</v>
      </c>
      <c r="E82" s="7" t="s">
        <v>2866</v>
      </c>
      <c r="F82" s="58"/>
      <c r="G82" s="6" t="s">
        <v>835</v>
      </c>
      <c r="I82" s="2">
        <f t="shared" si="4"/>
        <v>6243</v>
      </c>
      <c r="J82" s="2" t="str">
        <f t="shared" si="5"/>
        <v>DWAF - Spec</v>
      </c>
    </row>
    <row r="83" spans="1:10" x14ac:dyDescent="0.2">
      <c r="A83" s="2" t="s">
        <v>545</v>
      </c>
      <c r="B83" s="2" t="s">
        <v>546</v>
      </c>
      <c r="D83" s="2">
        <v>6242</v>
      </c>
      <c r="E83" s="7" t="s">
        <v>2867</v>
      </c>
      <c r="F83" s="58"/>
      <c r="G83" s="6" t="s">
        <v>835</v>
      </c>
      <c r="I83" s="2">
        <f t="shared" si="4"/>
        <v>6244</v>
      </c>
      <c r="J83" s="2" t="str">
        <f t="shared" si="5"/>
        <v>DWAF - Spec</v>
      </c>
    </row>
    <row r="84" spans="1:10" x14ac:dyDescent="0.2">
      <c r="A84" s="2" t="s">
        <v>547</v>
      </c>
      <c r="B84" s="2" t="s">
        <v>548</v>
      </c>
      <c r="D84" s="2">
        <v>6243</v>
      </c>
      <c r="E84" s="7" t="s">
        <v>2868</v>
      </c>
      <c r="F84" s="58"/>
      <c r="G84" s="6" t="s">
        <v>835</v>
      </c>
      <c r="I84" s="2">
        <f t="shared" si="4"/>
        <v>6245</v>
      </c>
      <c r="J84" s="2" t="str">
        <f t="shared" si="5"/>
        <v>DWAF - Spec</v>
      </c>
    </row>
    <row r="85" spans="1:10" x14ac:dyDescent="0.2">
      <c r="A85" s="2" t="s">
        <v>549</v>
      </c>
      <c r="B85" s="2" t="s">
        <v>550</v>
      </c>
      <c r="D85" s="2">
        <v>6244</v>
      </c>
      <c r="E85" s="7" t="s">
        <v>2869</v>
      </c>
      <c r="F85" s="58"/>
      <c r="G85" s="6" t="s">
        <v>835</v>
      </c>
      <c r="I85" s="2">
        <f t="shared" si="4"/>
        <v>6246</v>
      </c>
      <c r="J85" s="2" t="str">
        <f t="shared" si="5"/>
        <v>INEPG - Specific</v>
      </c>
    </row>
    <row r="86" spans="1:10" x14ac:dyDescent="0.2">
      <c r="A86" s="2" t="s">
        <v>551</v>
      </c>
      <c r="B86" s="2" t="s">
        <v>552</v>
      </c>
      <c r="D86" s="2">
        <v>6245</v>
      </c>
      <c r="E86" s="7" t="s">
        <v>2870</v>
      </c>
      <c r="F86" s="58"/>
      <c r="G86" s="6" t="s">
        <v>835</v>
      </c>
      <c r="I86" s="2">
        <f t="shared" si="4"/>
        <v>6247</v>
      </c>
      <c r="J86" s="2" t="str">
        <f t="shared" si="5"/>
        <v>INEPG - Specific</v>
      </c>
    </row>
    <row r="87" spans="1:10" x14ac:dyDescent="0.2">
      <c r="A87" s="2" t="s">
        <v>553</v>
      </c>
      <c r="B87" s="2" t="s">
        <v>552</v>
      </c>
      <c r="D87" s="2">
        <v>6246</v>
      </c>
      <c r="E87" s="7" t="s">
        <v>2871</v>
      </c>
      <c r="F87" s="58"/>
      <c r="G87" s="6" t="s">
        <v>836</v>
      </c>
      <c r="I87" s="2">
        <f t="shared" si="4"/>
        <v>6248</v>
      </c>
      <c r="J87" s="2" t="str">
        <f t="shared" si="5"/>
        <v>INEPG - Specific</v>
      </c>
    </row>
    <row r="88" spans="1:10" x14ac:dyDescent="0.2">
      <c r="A88" s="2" t="s">
        <v>554</v>
      </c>
      <c r="B88" s="2" t="s">
        <v>552</v>
      </c>
      <c r="D88" s="2">
        <v>6247</v>
      </c>
      <c r="E88" s="7" t="s">
        <v>2872</v>
      </c>
      <c r="F88" s="58"/>
      <c r="G88" s="6" t="s">
        <v>836</v>
      </c>
      <c r="I88" s="2">
        <f t="shared" si="4"/>
        <v>6249</v>
      </c>
      <c r="J88" s="2" t="str">
        <f t="shared" si="5"/>
        <v>INEPG - Specific</v>
      </c>
    </row>
    <row r="89" spans="1:10" x14ac:dyDescent="0.2">
      <c r="A89" s="2" t="s">
        <v>555</v>
      </c>
      <c r="B89" s="2" t="s">
        <v>556</v>
      </c>
      <c r="D89" s="2">
        <v>6248</v>
      </c>
      <c r="E89" s="7" t="s">
        <v>2873</v>
      </c>
      <c r="F89" s="58"/>
      <c r="G89" s="6" t="s">
        <v>836</v>
      </c>
      <c r="I89" s="2">
        <f t="shared" si="4"/>
        <v>6250</v>
      </c>
      <c r="J89" s="2" t="str">
        <f t="shared" si="5"/>
        <v>INEPG - Specific</v>
      </c>
    </row>
    <row r="90" spans="1:10" x14ac:dyDescent="0.2">
      <c r="A90" s="2" t="s">
        <v>557</v>
      </c>
      <c r="B90" s="2" t="s">
        <v>558</v>
      </c>
      <c r="D90" s="2">
        <v>6249</v>
      </c>
      <c r="E90" s="7" t="s">
        <v>2874</v>
      </c>
      <c r="F90" s="58"/>
      <c r="G90" s="6" t="s">
        <v>836</v>
      </c>
      <c r="I90" s="2">
        <f t="shared" si="4"/>
        <v>6500</v>
      </c>
      <c r="J90" s="2" t="str">
        <f t="shared" si="5"/>
        <v>Project - Youth Development;</v>
      </c>
    </row>
    <row r="91" spans="1:10" x14ac:dyDescent="0.2">
      <c r="A91" s="2" t="s">
        <v>559</v>
      </c>
      <c r="B91" s="2" t="s">
        <v>560</v>
      </c>
      <c r="D91" s="2">
        <v>6250</v>
      </c>
      <c r="E91" s="7" t="s">
        <v>2875</v>
      </c>
      <c r="F91" s="58"/>
      <c r="G91" s="6" t="s">
        <v>836</v>
      </c>
      <c r="I91" s="2">
        <f t="shared" si="4"/>
        <v>6501</v>
      </c>
      <c r="J91" s="2" t="str">
        <f t="shared" si="5"/>
        <v>Project - Performance Man;Ad</v>
      </c>
    </row>
    <row r="92" spans="1:10" x14ac:dyDescent="0.2">
      <c r="A92" s="2" t="s">
        <v>561</v>
      </c>
      <c r="B92" s="2" t="s">
        <v>562</v>
      </c>
      <c r="D92" s="2">
        <v>6500</v>
      </c>
      <c r="E92" t="s">
        <v>60</v>
      </c>
      <c r="F92" s="58">
        <v>0</v>
      </c>
      <c r="G92" t="s">
        <v>2092</v>
      </c>
      <c r="I92" s="2">
        <f t="shared" ref="I92:I123" si="6">E94*1</f>
        <v>6502</v>
      </c>
      <c r="J92" s="2" t="str">
        <f t="shared" ref="J92:J123" si="7">+G94</f>
        <v xml:space="preserve">Rental Payments;            </v>
      </c>
    </row>
    <row r="93" spans="1:10" x14ac:dyDescent="0.2">
      <c r="A93" s="2" t="s">
        <v>563</v>
      </c>
      <c r="B93" s="2" t="s">
        <v>564</v>
      </c>
      <c r="D93" s="2">
        <v>6501</v>
      </c>
      <c r="E93" t="s">
        <v>61</v>
      </c>
      <c r="F93" s="58">
        <v>0</v>
      </c>
      <c r="G93" t="s">
        <v>2056</v>
      </c>
      <c r="I93" s="2">
        <f t="shared" si="6"/>
        <v>6503</v>
      </c>
      <c r="J93" s="2" t="str">
        <f t="shared" si="7"/>
        <v xml:space="preserve">Project - FMG;              </v>
      </c>
    </row>
    <row r="94" spans="1:10" x14ac:dyDescent="0.2">
      <c r="A94" s="2" t="s">
        <v>563</v>
      </c>
      <c r="B94" s="2" t="s">
        <v>564</v>
      </c>
      <c r="D94" s="2">
        <v>6502</v>
      </c>
      <c r="E94" t="s">
        <v>62</v>
      </c>
      <c r="F94" s="58">
        <v>0</v>
      </c>
      <c r="G94" t="s">
        <v>1972</v>
      </c>
      <c r="I94" s="2">
        <f t="shared" si="6"/>
        <v>6504</v>
      </c>
      <c r="J94" s="2" t="str">
        <f t="shared" si="7"/>
        <v xml:space="preserve">Project - Rural Agriculture </v>
      </c>
    </row>
    <row r="95" spans="1:10" x14ac:dyDescent="0.2">
      <c r="A95" s="2" t="s">
        <v>565</v>
      </c>
      <c r="B95" s="2" t="s">
        <v>546</v>
      </c>
      <c r="D95" s="2">
        <v>6503</v>
      </c>
      <c r="E95" t="s">
        <v>63</v>
      </c>
      <c r="F95" s="58">
        <v>0</v>
      </c>
      <c r="G95" t="s">
        <v>2094</v>
      </c>
      <c r="I95" s="2">
        <f t="shared" si="6"/>
        <v>6505</v>
      </c>
      <c r="J95" s="2" t="str">
        <f t="shared" si="7"/>
        <v xml:space="preserve">Project - LED;              </v>
      </c>
    </row>
    <row r="96" spans="1:10" x14ac:dyDescent="0.2">
      <c r="A96" s="2" t="s">
        <v>566</v>
      </c>
      <c r="B96" s="2" t="s">
        <v>548</v>
      </c>
      <c r="D96" s="2">
        <v>6504</v>
      </c>
      <c r="E96" t="s">
        <v>64</v>
      </c>
      <c r="F96" s="58">
        <v>0</v>
      </c>
      <c r="G96" t="s">
        <v>510</v>
      </c>
      <c r="I96" s="2">
        <f t="shared" si="6"/>
        <v>6506</v>
      </c>
      <c r="J96" s="2" t="str">
        <f t="shared" si="7"/>
        <v xml:space="preserve">Project - LED Strategy;     </v>
      </c>
    </row>
    <row r="97" spans="1:10" x14ac:dyDescent="0.2">
      <c r="A97" s="2" t="s">
        <v>567</v>
      </c>
      <c r="B97" s="2" t="s">
        <v>568</v>
      </c>
      <c r="D97" s="2">
        <v>6505</v>
      </c>
      <c r="E97" t="s">
        <v>65</v>
      </c>
      <c r="F97" s="58">
        <v>0</v>
      </c>
      <c r="G97" t="s">
        <v>2096</v>
      </c>
      <c r="I97" s="2">
        <f t="shared" si="6"/>
        <v>6507</v>
      </c>
      <c r="J97" s="2" t="str">
        <f t="shared" si="7"/>
        <v xml:space="preserve">Project - LED Youth;        </v>
      </c>
    </row>
    <row r="98" spans="1:10" x14ac:dyDescent="0.2">
      <c r="A98" s="2" t="s">
        <v>569</v>
      </c>
      <c r="B98" s="2" t="s">
        <v>570</v>
      </c>
      <c r="D98" s="2">
        <v>6506</v>
      </c>
      <c r="E98" t="s">
        <v>66</v>
      </c>
      <c r="F98" s="58">
        <v>0</v>
      </c>
      <c r="G98" t="s">
        <v>2098</v>
      </c>
      <c r="I98" s="2">
        <f t="shared" si="6"/>
        <v>6508</v>
      </c>
      <c r="J98" s="2" t="str">
        <f t="shared" si="7"/>
        <v>Project -  Ward Committee Es</v>
      </c>
    </row>
    <row r="99" spans="1:10" x14ac:dyDescent="0.2">
      <c r="A99" s="2" t="s">
        <v>571</v>
      </c>
      <c r="B99" s="2" t="s">
        <v>572</v>
      </c>
      <c r="D99" s="2">
        <v>6507</v>
      </c>
      <c r="E99" t="s">
        <v>67</v>
      </c>
      <c r="F99" s="58">
        <v>0</v>
      </c>
      <c r="G99" t="s">
        <v>2100</v>
      </c>
      <c r="I99" s="2">
        <f t="shared" si="6"/>
        <v>6509</v>
      </c>
      <c r="J99" s="2" t="str">
        <f t="shared" si="7"/>
        <v xml:space="preserve">IDP;                        </v>
      </c>
    </row>
    <row r="100" spans="1:10" x14ac:dyDescent="0.2">
      <c r="A100" s="2" t="s">
        <v>573</v>
      </c>
      <c r="B100" s="2" t="s">
        <v>574</v>
      </c>
      <c r="D100" s="2">
        <v>6508</v>
      </c>
      <c r="E100" t="s">
        <v>68</v>
      </c>
      <c r="F100" s="58">
        <v>0</v>
      </c>
      <c r="G100" t="s">
        <v>1571</v>
      </c>
      <c r="I100" s="2">
        <f t="shared" si="6"/>
        <v>6510</v>
      </c>
      <c r="J100" s="2" t="str">
        <f t="shared" si="7"/>
        <v xml:space="preserve">Work Study;                 </v>
      </c>
    </row>
    <row r="101" spans="1:10" x14ac:dyDescent="0.2">
      <c r="A101" s="2" t="s">
        <v>575</v>
      </c>
      <c r="B101" s="2" t="s">
        <v>576</v>
      </c>
      <c r="D101" s="2">
        <v>6509</v>
      </c>
      <c r="E101" t="s">
        <v>69</v>
      </c>
      <c r="F101" s="58">
        <v>0</v>
      </c>
      <c r="G101" t="s">
        <v>2101</v>
      </c>
      <c r="I101" s="2">
        <f t="shared" si="6"/>
        <v>6511</v>
      </c>
      <c r="J101" s="2" t="str">
        <f t="shared" si="7"/>
        <v xml:space="preserve">Advertisements;             </v>
      </c>
    </row>
    <row r="102" spans="1:10" x14ac:dyDescent="0.2">
      <c r="A102" s="2" t="s">
        <v>577</v>
      </c>
      <c r="B102" s="2" t="s">
        <v>578</v>
      </c>
      <c r="D102" s="2">
        <v>6510</v>
      </c>
      <c r="E102" t="s">
        <v>70</v>
      </c>
      <c r="F102" s="58">
        <v>0</v>
      </c>
      <c r="G102" t="s">
        <v>1962</v>
      </c>
      <c r="I102" s="2">
        <f t="shared" si="6"/>
        <v>6512</v>
      </c>
      <c r="J102" s="2" t="str">
        <f t="shared" si="7"/>
        <v xml:space="preserve">Bank Charges;Finance        </v>
      </c>
    </row>
    <row r="103" spans="1:10" x14ac:dyDescent="0.2">
      <c r="A103" s="2" t="s">
        <v>579</v>
      </c>
      <c r="B103" s="2" t="s">
        <v>580</v>
      </c>
      <c r="D103" s="2">
        <v>6511</v>
      </c>
      <c r="E103" t="s">
        <v>71</v>
      </c>
      <c r="F103" s="58">
        <v>0.2</v>
      </c>
      <c r="G103" t="s">
        <v>1964</v>
      </c>
      <c r="I103" s="2">
        <f t="shared" si="6"/>
        <v>6513</v>
      </c>
      <c r="J103" s="2" t="str">
        <f t="shared" si="7"/>
        <v xml:space="preserve">Fines &amp; Penalties;Finance   </v>
      </c>
    </row>
    <row r="104" spans="1:10" x14ac:dyDescent="0.2">
      <c r="A104" s="2" t="s">
        <v>581</v>
      </c>
      <c r="B104" s="2" t="s">
        <v>582</v>
      </c>
      <c r="D104" s="2">
        <v>6512</v>
      </c>
      <c r="E104" t="s">
        <v>72</v>
      </c>
      <c r="F104" s="58">
        <v>0</v>
      </c>
      <c r="G104" t="s">
        <v>1888</v>
      </c>
      <c r="I104" s="2">
        <f t="shared" si="6"/>
        <v>6514</v>
      </c>
      <c r="J104" s="2" t="str">
        <f t="shared" si="7"/>
        <v xml:space="preserve">Printing &amp; Stationary;      </v>
      </c>
    </row>
    <row r="105" spans="1:10" x14ac:dyDescent="0.2">
      <c r="A105" s="2" t="s">
        <v>583</v>
      </c>
      <c r="B105" s="2" t="s">
        <v>584</v>
      </c>
      <c r="D105" s="2">
        <v>6513</v>
      </c>
      <c r="E105" t="s">
        <v>73</v>
      </c>
      <c r="F105" s="58">
        <v>0</v>
      </c>
      <c r="G105" t="s">
        <v>1889</v>
      </c>
      <c r="I105" s="2">
        <f t="shared" si="6"/>
        <v>6515</v>
      </c>
      <c r="J105" s="2" t="str">
        <f t="shared" si="7"/>
        <v xml:space="preserve">Computer Software;          </v>
      </c>
    </row>
    <row r="106" spans="1:10" x14ac:dyDescent="0.2">
      <c r="A106" s="2" t="s">
        <v>585</v>
      </c>
      <c r="B106" s="2" t="s">
        <v>586</v>
      </c>
      <c r="D106" s="2">
        <v>6514</v>
      </c>
      <c r="E106" t="s">
        <v>74</v>
      </c>
      <c r="F106" s="58">
        <v>0.6</v>
      </c>
      <c r="G106" t="s">
        <v>1775</v>
      </c>
      <c r="I106" s="2">
        <f t="shared" si="6"/>
        <v>6516</v>
      </c>
      <c r="J106" s="2" t="str">
        <f t="shared" si="7"/>
        <v xml:space="preserve">Disaster Fund;              </v>
      </c>
    </row>
    <row r="107" spans="1:10" x14ac:dyDescent="0.2">
      <c r="A107" s="2" t="s">
        <v>587</v>
      </c>
      <c r="B107" s="2" t="s">
        <v>588</v>
      </c>
      <c r="D107" s="2">
        <v>6515</v>
      </c>
      <c r="E107" t="s">
        <v>75</v>
      </c>
      <c r="F107" s="58">
        <v>0</v>
      </c>
      <c r="G107" t="s">
        <v>1973</v>
      </c>
      <c r="I107" s="2">
        <f t="shared" si="6"/>
        <v>6517</v>
      </c>
      <c r="J107" s="2" t="str">
        <f t="shared" si="7"/>
        <v xml:space="preserve">Audit Fees;Finance          </v>
      </c>
    </row>
    <row r="108" spans="1:10" x14ac:dyDescent="0.2">
      <c r="A108" s="2" t="s">
        <v>589</v>
      </c>
      <c r="B108" s="2" t="s">
        <v>590</v>
      </c>
      <c r="D108" s="2">
        <v>6516</v>
      </c>
      <c r="E108" t="s">
        <v>76</v>
      </c>
      <c r="F108" s="58">
        <v>0</v>
      </c>
      <c r="G108" t="s">
        <v>1776</v>
      </c>
      <c r="I108" s="2">
        <f t="shared" si="6"/>
        <v>6518</v>
      </c>
      <c r="J108" s="2" t="str">
        <f t="shared" si="7"/>
        <v>Audit Committee Fees;Interna</v>
      </c>
    </row>
    <row r="109" spans="1:10" x14ac:dyDescent="0.2">
      <c r="A109" s="2" t="s">
        <v>591</v>
      </c>
      <c r="B109" s="2" t="s">
        <v>592</v>
      </c>
      <c r="D109" s="2">
        <v>6517</v>
      </c>
      <c r="E109" t="s">
        <v>77</v>
      </c>
      <c r="F109" s="58">
        <v>0</v>
      </c>
      <c r="G109" t="s">
        <v>1893</v>
      </c>
      <c r="I109" s="2">
        <f t="shared" si="6"/>
        <v>6519</v>
      </c>
      <c r="J109" s="2" t="str">
        <f t="shared" si="7"/>
        <v>Special Programs Unit;Admini</v>
      </c>
    </row>
    <row r="110" spans="1:10" x14ac:dyDescent="0.2">
      <c r="A110" s="2" t="s">
        <v>593</v>
      </c>
      <c r="B110" s="2" t="s">
        <v>594</v>
      </c>
      <c r="D110" s="2">
        <v>6518</v>
      </c>
      <c r="E110" t="s">
        <v>78</v>
      </c>
      <c r="F110" s="58">
        <v>0</v>
      </c>
      <c r="G110" t="s">
        <v>1656</v>
      </c>
      <c r="I110" s="2">
        <f t="shared" si="6"/>
        <v>6520</v>
      </c>
      <c r="J110" s="2" t="str">
        <f t="shared" si="7"/>
        <v xml:space="preserve">Mayor Entertainment;        </v>
      </c>
    </row>
    <row r="111" spans="1:10" x14ac:dyDescent="0.2">
      <c r="A111" s="2" t="s">
        <v>595</v>
      </c>
      <c r="B111" s="2" t="s">
        <v>596</v>
      </c>
      <c r="D111" s="2">
        <v>6519</v>
      </c>
      <c r="E111" t="s">
        <v>79</v>
      </c>
      <c r="F111" s="58">
        <v>0</v>
      </c>
      <c r="G111" t="s">
        <v>1657</v>
      </c>
      <c r="I111" s="2">
        <f t="shared" si="6"/>
        <v>6521</v>
      </c>
      <c r="J111" s="2" t="str">
        <f t="shared" si="7"/>
        <v xml:space="preserve">Pauper Burials;             </v>
      </c>
    </row>
    <row r="112" spans="1:10" x14ac:dyDescent="0.2">
      <c r="A112" s="2" t="s">
        <v>597</v>
      </c>
      <c r="B112" s="2" t="s">
        <v>598</v>
      </c>
      <c r="D112" s="2">
        <v>6520</v>
      </c>
      <c r="E112" t="s">
        <v>80</v>
      </c>
      <c r="F112" s="58">
        <v>0</v>
      </c>
      <c r="G112" t="s">
        <v>1778</v>
      </c>
      <c r="I112" s="2">
        <f t="shared" si="6"/>
        <v>6522</v>
      </c>
      <c r="J112" s="2" t="str">
        <f t="shared" si="7"/>
        <v>Publications;Community Servi</v>
      </c>
    </row>
    <row r="113" spans="1:10" x14ac:dyDescent="0.2">
      <c r="A113" s="2" t="s">
        <v>599</v>
      </c>
      <c r="B113" s="2" t="s">
        <v>600</v>
      </c>
      <c r="D113" s="2">
        <v>6521</v>
      </c>
      <c r="E113" t="s">
        <v>81</v>
      </c>
      <c r="F113" s="58">
        <v>0</v>
      </c>
      <c r="G113" t="s">
        <v>1779</v>
      </c>
      <c r="I113" s="2">
        <f t="shared" si="6"/>
        <v>6523</v>
      </c>
      <c r="J113" s="2" t="str">
        <f t="shared" si="7"/>
        <v xml:space="preserve">Security Services;          </v>
      </c>
    </row>
    <row r="114" spans="1:10" x14ac:dyDescent="0.2">
      <c r="A114" s="2" t="s">
        <v>601</v>
      </c>
      <c r="B114" s="2" t="s">
        <v>602</v>
      </c>
      <c r="D114" s="2">
        <v>6522</v>
      </c>
      <c r="E114" t="s">
        <v>82</v>
      </c>
      <c r="F114" s="58">
        <v>0</v>
      </c>
      <c r="G114" t="s">
        <v>2214</v>
      </c>
      <c r="I114" s="2">
        <f t="shared" si="6"/>
        <v>6524</v>
      </c>
      <c r="J114" s="2" t="str">
        <f t="shared" si="7"/>
        <v xml:space="preserve">Ward Committees;            </v>
      </c>
    </row>
    <row r="115" spans="1:10" x14ac:dyDescent="0.2">
      <c r="A115" s="2" t="s">
        <v>603</v>
      </c>
      <c r="B115" s="2" t="s">
        <v>604</v>
      </c>
      <c r="D115" s="2">
        <v>6523</v>
      </c>
      <c r="E115" t="s">
        <v>83</v>
      </c>
      <c r="F115" s="58">
        <v>0</v>
      </c>
      <c r="G115" t="s">
        <v>2126</v>
      </c>
      <c r="I115" s="2">
        <f t="shared" si="6"/>
        <v>6525</v>
      </c>
      <c r="J115" s="2" t="str">
        <f t="shared" si="7"/>
        <v xml:space="preserve">Postage;                    </v>
      </c>
    </row>
    <row r="116" spans="1:10" x14ac:dyDescent="0.2">
      <c r="A116" s="2" t="s">
        <v>605</v>
      </c>
      <c r="B116" s="2" t="s">
        <v>606</v>
      </c>
      <c r="D116" s="2">
        <v>6524</v>
      </c>
      <c r="E116" t="s">
        <v>84</v>
      </c>
      <c r="F116" s="58">
        <v>0</v>
      </c>
      <c r="G116" t="s">
        <v>1780</v>
      </c>
      <c r="I116" s="2">
        <f t="shared" si="6"/>
        <v>6526</v>
      </c>
      <c r="J116" s="2" t="str">
        <f t="shared" si="7"/>
        <v xml:space="preserve">Tools &amp; Accessories;        </v>
      </c>
    </row>
    <row r="117" spans="1:10" x14ac:dyDescent="0.2">
      <c r="A117" s="2" t="s">
        <v>607</v>
      </c>
      <c r="B117" s="2" t="s">
        <v>608</v>
      </c>
      <c r="D117" s="2">
        <v>6525</v>
      </c>
      <c r="E117" t="s">
        <v>85</v>
      </c>
      <c r="F117" s="58">
        <v>0</v>
      </c>
      <c r="G117" t="s">
        <v>1782</v>
      </c>
      <c r="I117" s="2">
        <f t="shared" si="6"/>
        <v>6527</v>
      </c>
      <c r="J117" s="2" t="str">
        <f t="shared" si="7"/>
        <v xml:space="preserve">Health Services;            </v>
      </c>
    </row>
    <row r="118" spans="1:10" x14ac:dyDescent="0.2">
      <c r="A118" s="2" t="s">
        <v>609</v>
      </c>
      <c r="B118" s="2" t="s">
        <v>610</v>
      </c>
      <c r="D118" s="2">
        <v>6526</v>
      </c>
      <c r="E118" t="s">
        <v>86</v>
      </c>
      <c r="F118" s="58">
        <v>0</v>
      </c>
      <c r="G118" t="s">
        <v>2406</v>
      </c>
      <c r="I118" s="2">
        <f t="shared" si="6"/>
        <v>6528</v>
      </c>
      <c r="J118" s="2" t="str">
        <f t="shared" si="7"/>
        <v xml:space="preserve">Legal Costs;                </v>
      </c>
    </row>
    <row r="119" spans="1:10" x14ac:dyDescent="0.2">
      <c r="A119" s="2" t="s">
        <v>611</v>
      </c>
      <c r="B119" s="2" t="s">
        <v>612</v>
      </c>
      <c r="D119" s="2">
        <v>6527</v>
      </c>
      <c r="E119" t="s">
        <v>87</v>
      </c>
      <c r="F119" s="58">
        <v>0</v>
      </c>
      <c r="G119" t="s">
        <v>2267</v>
      </c>
      <c r="I119" s="2">
        <f t="shared" si="6"/>
        <v>6529</v>
      </c>
      <c r="J119" s="2" t="str">
        <f t="shared" si="7"/>
        <v>Rent - Office Equipment;Admi</v>
      </c>
    </row>
    <row r="120" spans="1:10" x14ac:dyDescent="0.2">
      <c r="A120" s="2" t="s">
        <v>613</v>
      </c>
      <c r="B120" s="2" t="s">
        <v>614</v>
      </c>
      <c r="D120" s="2">
        <v>6528</v>
      </c>
      <c r="E120" t="s">
        <v>88</v>
      </c>
      <c r="F120" s="58">
        <v>0</v>
      </c>
      <c r="G120" t="s">
        <v>2238</v>
      </c>
      <c r="I120" s="2">
        <f t="shared" si="6"/>
        <v>6530</v>
      </c>
      <c r="J120" s="2" t="str">
        <f t="shared" si="7"/>
        <v xml:space="preserve">Rent - Equipment;           </v>
      </c>
    </row>
    <row r="121" spans="1:10" x14ac:dyDescent="0.2">
      <c r="A121" s="2" t="s">
        <v>615</v>
      </c>
      <c r="B121" s="2" t="s">
        <v>616</v>
      </c>
      <c r="D121" s="2">
        <v>6529</v>
      </c>
      <c r="E121" t="s">
        <v>89</v>
      </c>
      <c r="F121" s="58">
        <v>0</v>
      </c>
      <c r="G121" t="s">
        <v>1659</v>
      </c>
      <c r="I121" s="2">
        <f t="shared" si="6"/>
        <v>6531</v>
      </c>
      <c r="J121" s="2" t="str">
        <f t="shared" si="7"/>
        <v xml:space="preserve">Operating License;          </v>
      </c>
    </row>
    <row r="122" spans="1:10" x14ac:dyDescent="0.2">
      <c r="A122" s="2" t="s">
        <v>617</v>
      </c>
      <c r="B122" s="2" t="s">
        <v>618</v>
      </c>
      <c r="D122" s="2">
        <v>6530</v>
      </c>
      <c r="E122" t="s">
        <v>90</v>
      </c>
      <c r="F122" s="58">
        <v>0</v>
      </c>
      <c r="G122" t="s">
        <v>2269</v>
      </c>
      <c r="I122" s="2">
        <f t="shared" si="6"/>
        <v>6532</v>
      </c>
      <c r="J122" s="2" t="str">
        <f t="shared" si="7"/>
        <v xml:space="preserve">Vehicle License;            </v>
      </c>
    </row>
    <row r="123" spans="1:10" x14ac:dyDescent="0.2">
      <c r="A123" s="2" t="s">
        <v>619</v>
      </c>
      <c r="B123" s="2" t="s">
        <v>620</v>
      </c>
      <c r="D123" s="2">
        <v>6531</v>
      </c>
      <c r="E123" t="s">
        <v>91</v>
      </c>
      <c r="F123" s="58">
        <v>0</v>
      </c>
      <c r="G123" t="s">
        <v>2150</v>
      </c>
      <c r="I123" s="2">
        <f t="shared" si="6"/>
        <v>6533</v>
      </c>
      <c r="J123" s="2" t="str">
        <f t="shared" si="7"/>
        <v xml:space="preserve">License &amp; Internet Fees;    </v>
      </c>
    </row>
    <row r="124" spans="1:10" x14ac:dyDescent="0.2">
      <c r="A124" s="2" t="s">
        <v>621</v>
      </c>
      <c r="B124" s="2" t="s">
        <v>622</v>
      </c>
      <c r="D124" s="2">
        <v>6532</v>
      </c>
      <c r="E124" t="s">
        <v>92</v>
      </c>
      <c r="F124" s="58">
        <v>0</v>
      </c>
      <c r="G124" t="s">
        <v>1784</v>
      </c>
      <c r="I124" s="2">
        <f t="shared" ref="I124:I155" si="8">E126*1</f>
        <v>6534</v>
      </c>
      <c r="J124" s="2" t="str">
        <f t="shared" ref="J124:J155" si="9">+G126</f>
        <v xml:space="preserve">Membership Fees;            </v>
      </c>
    </row>
    <row r="125" spans="1:10" x14ac:dyDescent="0.2">
      <c r="A125" s="2" t="s">
        <v>621</v>
      </c>
      <c r="B125" s="2" t="s">
        <v>623</v>
      </c>
      <c r="D125" s="2">
        <v>6533</v>
      </c>
      <c r="E125" t="s">
        <v>93</v>
      </c>
      <c r="F125" s="58">
        <v>0</v>
      </c>
      <c r="G125" t="s">
        <v>1786</v>
      </c>
      <c r="I125" s="2">
        <f t="shared" si="8"/>
        <v>6535</v>
      </c>
      <c r="J125" s="2" t="str">
        <f t="shared" si="9"/>
        <v>Inventory (tools,equip,etc.)</v>
      </c>
    </row>
    <row r="126" spans="1:10" x14ac:dyDescent="0.2">
      <c r="A126" s="2" t="s">
        <v>624</v>
      </c>
      <c r="B126" s="2" t="s">
        <v>625</v>
      </c>
      <c r="D126" s="2">
        <v>6534</v>
      </c>
      <c r="E126" t="s">
        <v>94</v>
      </c>
      <c r="F126" s="58">
        <v>0</v>
      </c>
      <c r="G126" t="s">
        <v>1787</v>
      </c>
      <c r="I126" s="2">
        <f t="shared" si="8"/>
        <v>6536</v>
      </c>
      <c r="J126" s="2" t="str">
        <f t="shared" si="9"/>
        <v xml:space="preserve">Material &amp; Stores;Rouxville </v>
      </c>
    </row>
    <row r="127" spans="1:10" x14ac:dyDescent="0.2">
      <c r="A127" s="2" t="s">
        <v>626</v>
      </c>
      <c r="B127" s="2" t="s">
        <v>627</v>
      </c>
      <c r="D127" s="2">
        <v>6535</v>
      </c>
      <c r="E127" t="s">
        <v>95</v>
      </c>
      <c r="F127" s="58">
        <v>0</v>
      </c>
      <c r="G127" t="s">
        <v>1572</v>
      </c>
      <c r="I127" s="2">
        <f t="shared" si="8"/>
        <v>6537</v>
      </c>
      <c r="J127" s="2" t="str">
        <f t="shared" si="9"/>
        <v>Interest Bank Overdraft;Fina</v>
      </c>
    </row>
    <row r="128" spans="1:10" x14ac:dyDescent="0.2">
      <c r="A128" s="2" t="s">
        <v>628</v>
      </c>
      <c r="B128" s="2" t="s">
        <v>629</v>
      </c>
      <c r="D128" s="2">
        <v>6536</v>
      </c>
      <c r="E128" t="s">
        <v>96</v>
      </c>
      <c r="F128" s="58">
        <v>0</v>
      </c>
      <c r="G128" t="s">
        <v>2466</v>
      </c>
      <c r="I128" s="2">
        <f t="shared" si="8"/>
        <v>6538</v>
      </c>
      <c r="J128" s="2" t="str">
        <f t="shared" si="9"/>
        <v xml:space="preserve">Entertainment;              </v>
      </c>
    </row>
    <row r="129" spans="1:10" x14ac:dyDescent="0.2">
      <c r="A129" s="2" t="s">
        <v>630</v>
      </c>
      <c r="B129" s="2" t="s">
        <v>631</v>
      </c>
      <c r="D129" s="2">
        <v>6537</v>
      </c>
      <c r="E129" t="s">
        <v>97</v>
      </c>
      <c r="F129" s="58">
        <v>0</v>
      </c>
      <c r="G129" t="s">
        <v>1909</v>
      </c>
      <c r="I129" s="2">
        <f t="shared" si="8"/>
        <v>6539</v>
      </c>
      <c r="J129" s="2" t="str">
        <f t="shared" si="9"/>
        <v xml:space="preserve">Training;                   </v>
      </c>
    </row>
    <row r="130" spans="1:10" x14ac:dyDescent="0.2">
      <c r="A130" s="2" t="s">
        <v>632</v>
      </c>
      <c r="B130" s="2" t="s">
        <v>633</v>
      </c>
      <c r="D130" s="2">
        <v>6538</v>
      </c>
      <c r="E130" t="s">
        <v>98</v>
      </c>
      <c r="F130" s="58">
        <v>0</v>
      </c>
      <c r="G130" t="s">
        <v>1788</v>
      </c>
      <c r="I130" s="2">
        <f t="shared" si="8"/>
        <v>6540</v>
      </c>
      <c r="J130" s="2" t="str">
        <f t="shared" si="9"/>
        <v xml:space="preserve">Water Chemicals;            </v>
      </c>
    </row>
    <row r="131" spans="1:10" x14ac:dyDescent="0.2">
      <c r="A131" s="2" t="s">
        <v>634</v>
      </c>
      <c r="B131" s="2" t="s">
        <v>635</v>
      </c>
      <c r="D131" s="2">
        <v>6539</v>
      </c>
      <c r="E131" t="s">
        <v>99</v>
      </c>
      <c r="F131" s="58">
        <v>0</v>
      </c>
      <c r="G131" t="s">
        <v>1789</v>
      </c>
      <c r="I131" s="2">
        <f t="shared" si="8"/>
        <v>6541</v>
      </c>
      <c r="J131" s="2" t="str">
        <f t="shared" si="9"/>
        <v xml:space="preserve">Subsistence &amp; Traveling;    </v>
      </c>
    </row>
    <row r="132" spans="1:10" x14ac:dyDescent="0.2">
      <c r="A132" s="2" t="s">
        <v>636</v>
      </c>
      <c r="B132" s="2" t="s">
        <v>637</v>
      </c>
      <c r="D132" s="2">
        <v>6540</v>
      </c>
      <c r="E132" t="s">
        <v>100</v>
      </c>
      <c r="F132" s="58">
        <v>0</v>
      </c>
      <c r="G132" t="s">
        <v>2469</v>
      </c>
      <c r="I132" s="2">
        <f t="shared" si="8"/>
        <v>6542</v>
      </c>
      <c r="J132" s="2" t="str">
        <f t="shared" si="9"/>
        <v xml:space="preserve">Computer Costs;             </v>
      </c>
    </row>
    <row r="133" spans="1:10" x14ac:dyDescent="0.2">
      <c r="A133" s="2" t="s">
        <v>638</v>
      </c>
      <c r="B133" s="2" t="s">
        <v>639</v>
      </c>
      <c r="D133" s="2">
        <v>6541</v>
      </c>
      <c r="E133" t="s">
        <v>101</v>
      </c>
      <c r="F133" s="58">
        <v>0</v>
      </c>
      <c r="G133" t="s">
        <v>1790</v>
      </c>
      <c r="I133" s="2">
        <f t="shared" si="8"/>
        <v>6543</v>
      </c>
      <c r="J133" s="2" t="str">
        <f t="shared" si="9"/>
        <v xml:space="preserve">Cleaning Materials;         </v>
      </c>
    </row>
    <row r="134" spans="1:10" x14ac:dyDescent="0.2">
      <c r="A134" s="2" t="s">
        <v>640</v>
      </c>
      <c r="B134" s="2" t="s">
        <v>641</v>
      </c>
      <c r="D134" s="2">
        <v>6542</v>
      </c>
      <c r="E134" t="s">
        <v>102</v>
      </c>
      <c r="F134" s="58">
        <v>0</v>
      </c>
      <c r="G134" t="s">
        <v>1976</v>
      </c>
      <c r="I134" s="2">
        <f t="shared" si="8"/>
        <v>6544</v>
      </c>
      <c r="J134" s="2" t="str">
        <f t="shared" si="9"/>
        <v xml:space="preserve">Telephone Charges;          </v>
      </c>
    </row>
    <row r="135" spans="1:10" x14ac:dyDescent="0.2">
      <c r="A135" s="2" t="s">
        <v>642</v>
      </c>
      <c r="B135" s="2" t="s">
        <v>643</v>
      </c>
      <c r="D135" s="2">
        <v>6543</v>
      </c>
      <c r="E135" t="s">
        <v>103</v>
      </c>
      <c r="F135" s="58">
        <v>0</v>
      </c>
      <c r="G135" t="s">
        <v>2110</v>
      </c>
      <c r="I135" s="2">
        <f t="shared" si="8"/>
        <v>6545</v>
      </c>
      <c r="J135" s="2" t="str">
        <f t="shared" si="9"/>
        <v xml:space="preserve">Tourism;                    </v>
      </c>
    </row>
    <row r="136" spans="1:10" x14ac:dyDescent="0.2">
      <c r="A136" s="2" t="s">
        <v>644</v>
      </c>
      <c r="B136" s="2" t="s">
        <v>645</v>
      </c>
      <c r="D136" s="2">
        <v>6544</v>
      </c>
      <c r="E136" t="s">
        <v>104</v>
      </c>
      <c r="F136" s="58">
        <v>0</v>
      </c>
      <c r="G136" t="s">
        <v>1791</v>
      </c>
      <c r="I136" s="2">
        <f t="shared" si="8"/>
        <v>6546</v>
      </c>
      <c r="J136" s="2" t="str">
        <f t="shared" si="9"/>
        <v>Uniforms &amp; Protective Clothi</v>
      </c>
    </row>
    <row r="137" spans="1:10" x14ac:dyDescent="0.2">
      <c r="A137" s="2" t="s">
        <v>646</v>
      </c>
      <c r="B137" s="2" t="s">
        <v>647</v>
      </c>
      <c r="D137" s="2">
        <v>6545</v>
      </c>
      <c r="E137" t="s">
        <v>105</v>
      </c>
      <c r="F137" s="58">
        <v>0</v>
      </c>
      <c r="G137" t="s">
        <v>2112</v>
      </c>
      <c r="I137" s="2">
        <f t="shared" si="8"/>
        <v>6547</v>
      </c>
      <c r="J137" s="2" t="str">
        <f t="shared" si="9"/>
        <v xml:space="preserve">Election Costs;             </v>
      </c>
    </row>
    <row r="138" spans="1:10" x14ac:dyDescent="0.2">
      <c r="A138" s="2" t="s">
        <v>648</v>
      </c>
      <c r="B138" s="2" t="s">
        <v>649</v>
      </c>
      <c r="D138" s="2">
        <v>6546</v>
      </c>
      <c r="E138" t="s">
        <v>106</v>
      </c>
      <c r="F138" s="58">
        <v>0</v>
      </c>
      <c r="G138" t="s">
        <v>1670</v>
      </c>
      <c r="I138" s="2">
        <f t="shared" si="8"/>
        <v>6548</v>
      </c>
      <c r="J138" s="2" t="str">
        <f t="shared" si="9"/>
        <v xml:space="preserve">Lost Library Books;         </v>
      </c>
    </row>
    <row r="139" spans="1:10" x14ac:dyDescent="0.2">
      <c r="A139" s="2" t="s">
        <v>650</v>
      </c>
      <c r="B139" s="2" t="s">
        <v>651</v>
      </c>
      <c r="D139" s="2">
        <v>6547</v>
      </c>
      <c r="E139" t="s">
        <v>107</v>
      </c>
      <c r="F139" s="58">
        <v>0</v>
      </c>
      <c r="G139" t="s">
        <v>1793</v>
      </c>
      <c r="I139" s="2">
        <f t="shared" si="8"/>
        <v>6549</v>
      </c>
      <c r="J139" s="2" t="str">
        <f t="shared" si="9"/>
        <v xml:space="preserve">Insurance - External;       </v>
      </c>
    </row>
    <row r="140" spans="1:10" x14ac:dyDescent="0.2">
      <c r="A140" s="2" t="s">
        <v>652</v>
      </c>
      <c r="B140" s="2" t="s">
        <v>653</v>
      </c>
      <c r="D140" s="2">
        <v>6548</v>
      </c>
      <c r="E140" t="s">
        <v>108</v>
      </c>
      <c r="F140" s="58">
        <v>0</v>
      </c>
      <c r="G140" t="s">
        <v>2131</v>
      </c>
      <c r="I140" s="2">
        <f t="shared" si="8"/>
        <v>6550</v>
      </c>
      <c r="J140" s="2" t="str">
        <f t="shared" si="9"/>
        <v xml:space="preserve">Refreshments;               </v>
      </c>
    </row>
    <row r="141" spans="1:10" x14ac:dyDescent="0.2">
      <c r="A141" s="2" t="s">
        <v>654</v>
      </c>
      <c r="B141" s="2" t="s">
        <v>655</v>
      </c>
      <c r="D141" s="2">
        <v>6549</v>
      </c>
      <c r="E141" t="s">
        <v>109</v>
      </c>
      <c r="F141" s="58">
        <v>0</v>
      </c>
      <c r="G141" t="s">
        <v>1795</v>
      </c>
      <c r="I141" s="2">
        <f t="shared" si="8"/>
        <v>6551</v>
      </c>
      <c r="J141" s="2" t="str">
        <f t="shared" si="9"/>
        <v xml:space="preserve">Transport Costs;            </v>
      </c>
    </row>
    <row r="142" spans="1:10" x14ac:dyDescent="0.2">
      <c r="A142" s="2" t="s">
        <v>656</v>
      </c>
      <c r="B142" s="2" t="s">
        <v>657</v>
      </c>
      <c r="D142" s="2">
        <v>6550</v>
      </c>
      <c r="E142" t="s">
        <v>110</v>
      </c>
      <c r="F142" s="58">
        <v>0</v>
      </c>
      <c r="G142" t="s">
        <v>1796</v>
      </c>
      <c r="I142" s="2">
        <f t="shared" si="8"/>
        <v>6552</v>
      </c>
      <c r="J142" s="2" t="str">
        <f t="shared" si="9"/>
        <v xml:space="preserve">Fuel &amp; Oil - Vehicles;      </v>
      </c>
    </row>
    <row r="143" spans="1:10" x14ac:dyDescent="0.2">
      <c r="A143" s="2" t="s">
        <v>658</v>
      </c>
      <c r="B143" s="2" t="s">
        <v>659</v>
      </c>
      <c r="D143" s="2">
        <v>6551</v>
      </c>
      <c r="E143" t="s">
        <v>111</v>
      </c>
      <c r="F143" s="58">
        <v>0</v>
      </c>
      <c r="G143" t="s">
        <v>2475</v>
      </c>
      <c r="I143" s="2">
        <f t="shared" si="8"/>
        <v>6553</v>
      </c>
      <c r="J143" s="2" t="str">
        <f t="shared" si="9"/>
        <v xml:space="preserve">Cattle Feed;                </v>
      </c>
    </row>
    <row r="144" spans="1:10" x14ac:dyDescent="0.2">
      <c r="A144" s="2" t="s">
        <v>660</v>
      </c>
      <c r="B144" s="2" t="s">
        <v>661</v>
      </c>
      <c r="D144" s="2">
        <v>6552</v>
      </c>
      <c r="E144" t="s">
        <v>112</v>
      </c>
      <c r="F144" s="58">
        <v>0</v>
      </c>
      <c r="G144" t="s">
        <v>1798</v>
      </c>
      <c r="I144" s="2">
        <f t="shared" si="8"/>
        <v>6554</v>
      </c>
      <c r="J144" s="2" t="str">
        <f t="shared" si="9"/>
        <v xml:space="preserve">Consumables;                </v>
      </c>
    </row>
    <row r="145" spans="1:10" x14ac:dyDescent="0.2">
      <c r="A145" s="2" t="s">
        <v>662</v>
      </c>
      <c r="B145" s="2" t="s">
        <v>663</v>
      </c>
      <c r="D145" s="2">
        <v>6553</v>
      </c>
      <c r="E145" t="s">
        <v>113</v>
      </c>
      <c r="F145" s="58">
        <v>0</v>
      </c>
      <c r="G145" t="s">
        <v>2272</v>
      </c>
      <c r="I145" s="2">
        <f t="shared" si="8"/>
        <v>6555</v>
      </c>
      <c r="J145" s="2" t="str">
        <f t="shared" si="9"/>
        <v xml:space="preserve">Interim Valuations;Property </v>
      </c>
    </row>
    <row r="146" spans="1:10" x14ac:dyDescent="0.2">
      <c r="A146" s="2" t="s">
        <v>664</v>
      </c>
      <c r="B146" s="2" t="s">
        <v>665</v>
      </c>
      <c r="D146" s="2">
        <v>6554</v>
      </c>
      <c r="E146" t="s">
        <v>114</v>
      </c>
      <c r="F146" s="58">
        <v>0</v>
      </c>
      <c r="G146" t="s">
        <v>1799</v>
      </c>
      <c r="I146" s="2">
        <f t="shared" si="8"/>
        <v>6556</v>
      </c>
      <c r="J146" s="2" t="str">
        <f t="shared" si="9"/>
        <v>MSIG - Expenses;Administrati</v>
      </c>
    </row>
    <row r="147" spans="1:10" x14ac:dyDescent="0.2">
      <c r="A147" s="2" t="s">
        <v>664</v>
      </c>
      <c r="B147" s="2" t="s">
        <v>666</v>
      </c>
      <c r="D147" s="2">
        <v>6555</v>
      </c>
      <c r="E147" t="s">
        <v>115</v>
      </c>
      <c r="F147" s="58">
        <v>0</v>
      </c>
      <c r="G147" t="s">
        <v>1923</v>
      </c>
      <c r="I147" s="2">
        <f t="shared" si="8"/>
        <v>6557</v>
      </c>
      <c r="J147" s="2" t="str">
        <f t="shared" si="9"/>
        <v xml:space="preserve">Commision Vendors;          </v>
      </c>
    </row>
    <row r="148" spans="1:10" x14ac:dyDescent="0.2">
      <c r="A148" s="2" t="s">
        <v>667</v>
      </c>
      <c r="B148" s="2" t="s">
        <v>668</v>
      </c>
      <c r="D148" s="2">
        <v>6556</v>
      </c>
      <c r="E148" t="s">
        <v>116</v>
      </c>
      <c r="F148" s="58">
        <v>0</v>
      </c>
      <c r="G148" t="s">
        <v>2076</v>
      </c>
      <c r="I148" s="2">
        <f t="shared" si="8"/>
        <v>6558</v>
      </c>
      <c r="J148" s="2" t="str">
        <f t="shared" si="9"/>
        <v xml:space="preserve">Electricity Purchases;      </v>
      </c>
    </row>
    <row r="149" spans="1:10" x14ac:dyDescent="0.2">
      <c r="A149" s="2" t="s">
        <v>667</v>
      </c>
      <c r="B149" s="2" t="s">
        <v>669</v>
      </c>
      <c r="D149" s="2">
        <v>6557</v>
      </c>
      <c r="E149" t="s">
        <v>117</v>
      </c>
      <c r="F149" s="58">
        <v>0</v>
      </c>
      <c r="G149" t="s">
        <v>2504</v>
      </c>
      <c r="I149" s="2">
        <f t="shared" si="8"/>
        <v>6559</v>
      </c>
      <c r="J149" s="2" t="str">
        <f t="shared" si="9"/>
        <v xml:space="preserve">CCA - Infrastructure;       </v>
      </c>
    </row>
    <row r="150" spans="1:10" x14ac:dyDescent="0.2">
      <c r="A150" s="2" t="s">
        <v>670</v>
      </c>
      <c r="B150" s="2" t="s">
        <v>671</v>
      </c>
      <c r="D150" s="2">
        <v>6558</v>
      </c>
      <c r="E150" t="s">
        <v>118</v>
      </c>
      <c r="F150" s="58">
        <v>0</v>
      </c>
      <c r="G150" t="s">
        <v>2156</v>
      </c>
      <c r="I150" s="2">
        <f t="shared" si="8"/>
        <v>6560</v>
      </c>
      <c r="J150" s="2" t="str">
        <f t="shared" si="9"/>
        <v xml:space="preserve">CCA - Tools &amp; Equipment;    </v>
      </c>
    </row>
    <row r="151" spans="1:10" x14ac:dyDescent="0.2">
      <c r="A151" s="2" t="s">
        <v>670</v>
      </c>
      <c r="B151" s="2" t="s">
        <v>673</v>
      </c>
      <c r="D151" s="2">
        <v>6559</v>
      </c>
      <c r="E151" t="s">
        <v>119</v>
      </c>
      <c r="F151" s="58">
        <v>0</v>
      </c>
      <c r="G151" t="s">
        <v>2376</v>
      </c>
      <c r="I151" s="2">
        <f t="shared" si="8"/>
        <v>6561</v>
      </c>
      <c r="J151" s="2" t="str">
        <f t="shared" si="9"/>
        <v>CCA - Vehicles, Plant &amp; Equi</v>
      </c>
    </row>
    <row r="152" spans="1:10" x14ac:dyDescent="0.2">
      <c r="A152" s="2" t="s">
        <v>675</v>
      </c>
      <c r="B152" s="2" t="s">
        <v>676</v>
      </c>
      <c r="D152" s="2">
        <v>6560</v>
      </c>
      <c r="E152" t="s">
        <v>120</v>
      </c>
      <c r="F152" s="58">
        <v>0</v>
      </c>
      <c r="G152" t="s">
        <v>2158</v>
      </c>
      <c r="I152" s="2">
        <f t="shared" si="8"/>
        <v>6562</v>
      </c>
      <c r="J152" s="2" t="str">
        <f t="shared" si="9"/>
        <v>CCA - Furniture &amp; Office Equ</v>
      </c>
    </row>
    <row r="153" spans="1:10" x14ac:dyDescent="0.2">
      <c r="A153" s="2" t="s">
        <v>675</v>
      </c>
      <c r="B153" s="2" t="s">
        <v>677</v>
      </c>
      <c r="D153" s="2">
        <v>6561</v>
      </c>
      <c r="E153" t="s">
        <v>121</v>
      </c>
      <c r="F153" s="58">
        <v>0</v>
      </c>
      <c r="G153" t="s">
        <v>1713</v>
      </c>
      <c r="I153" s="2">
        <f t="shared" si="8"/>
        <v>6563</v>
      </c>
      <c r="J153" s="2" t="str">
        <f t="shared" si="9"/>
        <v xml:space="preserve">CCA - Town Hall &amp; Ward Off; </v>
      </c>
    </row>
    <row r="154" spans="1:10" x14ac:dyDescent="0.2">
      <c r="A154" s="2" t="s">
        <v>678</v>
      </c>
      <c r="B154" s="2" t="s">
        <v>679</v>
      </c>
      <c r="D154" s="2">
        <v>6562</v>
      </c>
      <c r="E154" t="s">
        <v>122</v>
      </c>
      <c r="F154" s="58">
        <v>0</v>
      </c>
      <c r="G154" t="s">
        <v>1601</v>
      </c>
      <c r="I154" s="2">
        <f t="shared" si="8"/>
        <v>6564</v>
      </c>
      <c r="J154" s="2" t="str">
        <f t="shared" si="9"/>
        <v xml:space="preserve">CCA - Community Halls;      </v>
      </c>
    </row>
    <row r="155" spans="1:10" x14ac:dyDescent="0.2">
      <c r="A155" s="2" t="s">
        <v>678</v>
      </c>
      <c r="B155" s="2" t="s">
        <v>680</v>
      </c>
      <c r="D155" s="2">
        <v>6563</v>
      </c>
      <c r="E155" t="s">
        <v>123</v>
      </c>
      <c r="F155" s="58">
        <v>0</v>
      </c>
      <c r="G155" t="s">
        <v>2161</v>
      </c>
      <c r="I155" s="2">
        <f t="shared" si="8"/>
        <v>6565</v>
      </c>
      <c r="J155" s="2" t="str">
        <f t="shared" si="9"/>
        <v xml:space="preserve">Professional Services;      </v>
      </c>
    </row>
    <row r="156" spans="1:10" x14ac:dyDescent="0.2">
      <c r="A156" s="2" t="s">
        <v>681</v>
      </c>
      <c r="B156" s="2" t="s">
        <v>682</v>
      </c>
      <c r="D156" s="2">
        <v>6564</v>
      </c>
      <c r="E156" t="s">
        <v>124</v>
      </c>
      <c r="F156" s="58">
        <v>0</v>
      </c>
      <c r="G156" t="s">
        <v>2163</v>
      </c>
      <c r="I156" s="2">
        <f t="shared" ref="I156:I161" si="10">E158*1</f>
        <v>6566</v>
      </c>
      <c r="J156" s="2" t="str">
        <f t="shared" ref="J156:J161" si="11">+G158</f>
        <v xml:space="preserve">MIG - Expenses;             </v>
      </c>
    </row>
    <row r="157" spans="1:10" x14ac:dyDescent="0.2">
      <c r="A157" s="2" t="s">
        <v>681</v>
      </c>
      <c r="B157" s="2" t="s">
        <v>683</v>
      </c>
      <c r="D157" s="2">
        <v>6565</v>
      </c>
      <c r="E157" t="s">
        <v>125</v>
      </c>
      <c r="F157" s="58">
        <v>0</v>
      </c>
      <c r="G157" t="s">
        <v>1815</v>
      </c>
      <c r="I157" s="2">
        <f t="shared" si="10"/>
        <v>6567</v>
      </c>
      <c r="J157" s="2" t="str">
        <f t="shared" si="11"/>
        <v>Investment Adjustment;Financ</v>
      </c>
    </row>
    <row r="158" spans="1:10" x14ac:dyDescent="0.2">
      <c r="A158" s="2" t="s">
        <v>685</v>
      </c>
      <c r="B158" s="2" t="s">
        <v>686</v>
      </c>
      <c r="D158" s="2">
        <v>6566</v>
      </c>
      <c r="E158" t="s">
        <v>126</v>
      </c>
      <c r="F158" s="58">
        <v>0</v>
      </c>
      <c r="G158" t="s">
        <v>2380</v>
      </c>
      <c r="I158" s="2">
        <f t="shared" si="10"/>
        <v>6568</v>
      </c>
      <c r="J158" s="2" t="str">
        <f t="shared" si="11"/>
        <v>Internal Audit Fees;Internal</v>
      </c>
    </row>
    <row r="159" spans="1:10" x14ac:dyDescent="0.2">
      <c r="A159" s="2" t="s">
        <v>685</v>
      </c>
      <c r="B159" s="2" t="s">
        <v>687</v>
      </c>
      <c r="D159" s="2">
        <v>6567</v>
      </c>
      <c r="E159" t="s">
        <v>127</v>
      </c>
      <c r="F159" s="58">
        <v>0</v>
      </c>
      <c r="G159" t="s">
        <v>1925</v>
      </c>
      <c r="I159" s="2">
        <f t="shared" si="10"/>
        <v>6569</v>
      </c>
      <c r="J159" s="2" t="str">
        <f t="shared" si="11"/>
        <v xml:space="preserve">Training - SETA;            </v>
      </c>
    </row>
    <row r="160" spans="1:10" x14ac:dyDescent="0.2">
      <c r="A160" s="2" t="s">
        <v>688</v>
      </c>
      <c r="B160" s="2" t="s">
        <v>689</v>
      </c>
      <c r="D160" s="2">
        <v>6568</v>
      </c>
      <c r="E160" t="s">
        <v>128</v>
      </c>
      <c r="F160" s="58">
        <v>0</v>
      </c>
      <c r="G160" t="s">
        <v>2079</v>
      </c>
      <c r="I160" s="2">
        <f t="shared" si="10"/>
        <v>6570</v>
      </c>
      <c r="J160" s="2" t="str">
        <f t="shared" si="11"/>
        <v>Quarterly Newsletters;Admini</v>
      </c>
    </row>
    <row r="161" spans="1:10" x14ac:dyDescent="0.2">
      <c r="A161" s="2" t="s">
        <v>688</v>
      </c>
      <c r="B161" s="2" t="s">
        <v>690</v>
      </c>
      <c r="D161" s="2">
        <v>6569</v>
      </c>
      <c r="E161" t="s">
        <v>2838</v>
      </c>
      <c r="F161" s="58">
        <v>0</v>
      </c>
      <c r="G161" t="s">
        <v>1965</v>
      </c>
      <c r="I161" s="2">
        <f t="shared" si="10"/>
        <v>6571</v>
      </c>
      <c r="J161" s="2" t="str">
        <f t="shared" si="11"/>
        <v xml:space="preserve">Traffic Operational Plan;   </v>
      </c>
    </row>
    <row r="162" spans="1:10" x14ac:dyDescent="0.2">
      <c r="A162" s="2" t="s">
        <v>691</v>
      </c>
      <c r="B162" s="2" t="s">
        <v>692</v>
      </c>
      <c r="D162" s="2">
        <v>6570</v>
      </c>
      <c r="E162" t="s">
        <v>2840</v>
      </c>
      <c r="F162" s="58">
        <v>0</v>
      </c>
      <c r="G162" t="s">
        <v>1674</v>
      </c>
      <c r="I162" s="2">
        <f t="shared" ref="I162:I193" si="12">E166*1</f>
        <v>6800</v>
      </c>
      <c r="J162" s="2" t="str">
        <f t="shared" ref="J162:J193" si="13">+G166</f>
        <v>R/M - Caravan Park;Community</v>
      </c>
    </row>
    <row r="163" spans="1:10" x14ac:dyDescent="0.2">
      <c r="A163" s="2" t="s">
        <v>691</v>
      </c>
      <c r="B163" s="2" t="s">
        <v>693</v>
      </c>
      <c r="D163" s="2">
        <v>6571</v>
      </c>
      <c r="E163" t="s">
        <v>2842</v>
      </c>
      <c r="F163" s="58">
        <v>0</v>
      </c>
      <c r="G163" t="s">
        <v>2247</v>
      </c>
      <c r="I163" s="2">
        <f t="shared" si="12"/>
        <v>6801</v>
      </c>
      <c r="J163" s="2" t="str">
        <f t="shared" si="13"/>
        <v>R/M - Buildings;Rouxville Un</v>
      </c>
    </row>
    <row r="164" spans="1:10" x14ac:dyDescent="0.2">
      <c r="A164" s="2" t="s">
        <v>694</v>
      </c>
      <c r="B164" s="2" t="s">
        <v>695</v>
      </c>
      <c r="E164" s="7" t="s">
        <v>2890</v>
      </c>
      <c r="F164" s="58">
        <v>0</v>
      </c>
      <c r="G164" s="6" t="s">
        <v>2891</v>
      </c>
      <c r="I164" s="2">
        <f t="shared" si="12"/>
        <v>6802</v>
      </c>
      <c r="J164" s="2" t="str">
        <f t="shared" si="13"/>
        <v xml:space="preserve">R/M - Tools &amp; Equipment;    </v>
      </c>
    </row>
    <row r="165" spans="1:10" x14ac:dyDescent="0.2">
      <c r="A165" s="2" t="s">
        <v>694</v>
      </c>
      <c r="B165" s="2" t="s">
        <v>696</v>
      </c>
      <c r="F165" s="58">
        <v>0</v>
      </c>
      <c r="I165" s="2">
        <f t="shared" si="12"/>
        <v>6803</v>
      </c>
      <c r="J165" s="2" t="str">
        <f t="shared" si="13"/>
        <v>R/M - Furniture &amp; Equipment;</v>
      </c>
    </row>
    <row r="166" spans="1:10" x14ac:dyDescent="0.2">
      <c r="A166" s="2" t="s">
        <v>697</v>
      </c>
      <c r="B166" s="2" t="s">
        <v>698</v>
      </c>
      <c r="D166" s="2">
        <v>6800</v>
      </c>
      <c r="E166" t="s">
        <v>129</v>
      </c>
      <c r="F166" s="58">
        <v>0.2</v>
      </c>
      <c r="G166" t="s">
        <v>2224</v>
      </c>
      <c r="I166" s="2">
        <f t="shared" si="12"/>
        <v>6804</v>
      </c>
      <c r="J166" s="2" t="str">
        <f t="shared" si="13"/>
        <v>R/M - Fencing;Rouxville Unit</v>
      </c>
    </row>
    <row r="167" spans="1:10" x14ac:dyDescent="0.2">
      <c r="A167" s="2" t="s">
        <v>699</v>
      </c>
      <c r="B167" s="2" t="s">
        <v>700</v>
      </c>
      <c r="D167" s="2">
        <v>6801</v>
      </c>
      <c r="E167" t="s">
        <v>130</v>
      </c>
      <c r="F167" s="58">
        <v>0.2</v>
      </c>
      <c r="G167" t="s">
        <v>1740</v>
      </c>
      <c r="I167" s="2">
        <f t="shared" si="12"/>
        <v>6805</v>
      </c>
      <c r="J167" s="2" t="str">
        <f t="shared" si="13"/>
        <v>R/M - Sport Fields;Sport Gro</v>
      </c>
    </row>
    <row r="168" spans="1:10" x14ac:dyDescent="0.2">
      <c r="A168" s="2" t="s">
        <v>699</v>
      </c>
      <c r="B168" s="2" t="s">
        <v>701</v>
      </c>
      <c r="D168" s="2">
        <v>6802</v>
      </c>
      <c r="E168" t="s">
        <v>131</v>
      </c>
      <c r="F168" s="58">
        <v>0.2</v>
      </c>
      <c r="G168" t="s">
        <v>2120</v>
      </c>
      <c r="I168" s="2">
        <f t="shared" si="12"/>
        <v>6806</v>
      </c>
      <c r="J168" s="2" t="str">
        <f t="shared" si="13"/>
        <v xml:space="preserve">R/M - Stormwater;           </v>
      </c>
    </row>
    <row r="169" spans="1:10" x14ac:dyDescent="0.2">
      <c r="A169" s="2" t="s">
        <v>702</v>
      </c>
      <c r="B169" s="2" t="s">
        <v>703</v>
      </c>
      <c r="D169" s="2">
        <v>6803</v>
      </c>
      <c r="E169" t="s">
        <v>132</v>
      </c>
      <c r="F169" s="58">
        <v>0.2</v>
      </c>
      <c r="G169" t="s">
        <v>1573</v>
      </c>
      <c r="I169" s="2">
        <f t="shared" si="12"/>
        <v>6807</v>
      </c>
      <c r="J169" s="2" t="str">
        <f t="shared" si="13"/>
        <v>R/M - Roads &amp; Streets;Rouxvi</v>
      </c>
    </row>
    <row r="170" spans="1:10" x14ac:dyDescent="0.2">
      <c r="A170" s="2" t="s">
        <v>702</v>
      </c>
      <c r="B170" s="2" t="s">
        <v>704</v>
      </c>
      <c r="D170" s="2">
        <v>6804</v>
      </c>
      <c r="E170" t="s">
        <v>133</v>
      </c>
      <c r="F170" s="58">
        <v>0.2</v>
      </c>
      <c r="G170" t="s">
        <v>1734</v>
      </c>
      <c r="I170" s="2">
        <f t="shared" si="12"/>
        <v>6808</v>
      </c>
      <c r="J170" s="2" t="str">
        <f t="shared" si="13"/>
        <v>R/M - Vehicles &amp; Equipment;R</v>
      </c>
    </row>
    <row r="171" spans="1:10" x14ac:dyDescent="0.2">
      <c r="A171" s="2" t="s">
        <v>705</v>
      </c>
      <c r="B171" s="2" t="s">
        <v>706</v>
      </c>
      <c r="D171" s="2">
        <v>6805</v>
      </c>
      <c r="E171" t="s">
        <v>134</v>
      </c>
      <c r="F171" s="58">
        <v>0.2</v>
      </c>
      <c r="G171" t="s">
        <v>1716</v>
      </c>
      <c r="I171" s="2">
        <f t="shared" si="12"/>
        <v>6809</v>
      </c>
      <c r="J171" s="2" t="str">
        <f t="shared" si="13"/>
        <v xml:space="preserve">R/M - Water Reticulation;   </v>
      </c>
    </row>
    <row r="172" spans="1:10" x14ac:dyDescent="0.2">
      <c r="A172" s="2" t="s">
        <v>705</v>
      </c>
      <c r="B172" s="2" t="s">
        <v>707</v>
      </c>
      <c r="D172" s="2">
        <v>6806</v>
      </c>
      <c r="E172" t="s">
        <v>135</v>
      </c>
      <c r="F172" s="58">
        <v>0.2</v>
      </c>
      <c r="G172" t="s">
        <v>2480</v>
      </c>
      <c r="I172" s="2">
        <f t="shared" si="12"/>
        <v>6810</v>
      </c>
      <c r="J172" s="2" t="str">
        <f t="shared" si="13"/>
        <v xml:space="preserve">R/M - Dumping Site;         </v>
      </c>
    </row>
    <row r="173" spans="1:10" x14ac:dyDescent="0.2">
      <c r="A173" s="2" t="s">
        <v>708</v>
      </c>
      <c r="B173" s="2" t="s">
        <v>709</v>
      </c>
      <c r="D173" s="2">
        <v>6807</v>
      </c>
      <c r="E173" t="s">
        <v>136</v>
      </c>
      <c r="F173" s="58">
        <v>0.2</v>
      </c>
      <c r="G173" t="s">
        <v>1737</v>
      </c>
      <c r="I173" s="2">
        <f t="shared" si="12"/>
        <v>6811</v>
      </c>
      <c r="J173" s="2" t="str">
        <f t="shared" si="13"/>
        <v xml:space="preserve">R/M - Traffic &amp; Road Signs; </v>
      </c>
    </row>
    <row r="174" spans="1:10" x14ac:dyDescent="0.2">
      <c r="A174" s="2" t="s">
        <v>708</v>
      </c>
      <c r="B174" s="2" t="s">
        <v>709</v>
      </c>
      <c r="D174" s="2">
        <v>6808</v>
      </c>
      <c r="E174" t="s">
        <v>137</v>
      </c>
      <c r="F174" s="58">
        <v>0.2</v>
      </c>
      <c r="G174" t="s">
        <v>1728</v>
      </c>
      <c r="I174" s="2">
        <f t="shared" si="12"/>
        <v>6812</v>
      </c>
      <c r="J174" s="2" t="str">
        <f t="shared" si="13"/>
        <v xml:space="preserve">R/M - Sewerage;             </v>
      </c>
    </row>
    <row r="175" spans="1:10" x14ac:dyDescent="0.2">
      <c r="A175" s="2" t="s">
        <v>710</v>
      </c>
      <c r="B175" s="2" t="s">
        <v>711</v>
      </c>
      <c r="D175" s="2">
        <v>6809</v>
      </c>
      <c r="E175" t="s">
        <v>138</v>
      </c>
      <c r="F175" s="58">
        <v>0.2</v>
      </c>
      <c r="G175" t="s">
        <v>2481</v>
      </c>
      <c r="I175" s="2">
        <f t="shared" si="12"/>
        <v>6813</v>
      </c>
      <c r="J175" s="2" t="str">
        <f t="shared" si="13"/>
        <v xml:space="preserve">R/M - General ;Parks        </v>
      </c>
    </row>
    <row r="176" spans="1:10" x14ac:dyDescent="0.2">
      <c r="A176" s="2" t="s">
        <v>710</v>
      </c>
      <c r="B176" s="2" t="s">
        <v>712</v>
      </c>
      <c r="D176" s="2">
        <v>6810</v>
      </c>
      <c r="E176" t="s">
        <v>139</v>
      </c>
      <c r="F176" s="58">
        <v>0.2</v>
      </c>
      <c r="G176" t="s">
        <v>2417</v>
      </c>
      <c r="I176" s="2">
        <f t="shared" si="12"/>
        <v>6814</v>
      </c>
      <c r="J176" s="2" t="str">
        <f t="shared" si="13"/>
        <v xml:space="preserve">R/M - Street Lights;        </v>
      </c>
    </row>
    <row r="177" spans="1:10" x14ac:dyDescent="0.2">
      <c r="A177" s="2" t="s">
        <v>713</v>
      </c>
      <c r="B177" s="2" t="s">
        <v>714</v>
      </c>
      <c r="D177" s="2">
        <v>6811</v>
      </c>
      <c r="E177" t="s">
        <v>140</v>
      </c>
      <c r="F177" s="58">
        <v>0.2</v>
      </c>
      <c r="G177" t="s">
        <v>2248</v>
      </c>
      <c r="I177" s="2">
        <f t="shared" si="12"/>
        <v>6815</v>
      </c>
      <c r="J177" s="2" t="str">
        <f t="shared" si="13"/>
        <v xml:space="preserve">R/M - Plant &amp; Equipment;    </v>
      </c>
    </row>
    <row r="178" spans="1:10" x14ac:dyDescent="0.2">
      <c r="A178" s="2" t="s">
        <v>713</v>
      </c>
      <c r="B178" s="2" t="s">
        <v>715</v>
      </c>
      <c r="D178" s="2">
        <v>6812</v>
      </c>
      <c r="E178" t="s">
        <v>141</v>
      </c>
      <c r="F178" s="58">
        <v>0.2</v>
      </c>
      <c r="G178" t="s">
        <v>2385</v>
      </c>
      <c r="I178" s="2">
        <f t="shared" si="12"/>
        <v>6816</v>
      </c>
      <c r="J178" s="2" t="str">
        <f t="shared" si="13"/>
        <v xml:space="preserve">R/M - Network;              </v>
      </c>
    </row>
    <row r="179" spans="1:10" x14ac:dyDescent="0.2">
      <c r="A179" s="2" t="s">
        <v>716</v>
      </c>
      <c r="B179" s="2" t="s">
        <v>717</v>
      </c>
      <c r="D179" s="2">
        <v>6813</v>
      </c>
      <c r="E179" t="s">
        <v>142</v>
      </c>
      <c r="F179" s="58">
        <v>0.2</v>
      </c>
      <c r="G179" t="s">
        <v>2328</v>
      </c>
      <c r="I179" s="2">
        <f t="shared" si="12"/>
        <v>6817</v>
      </c>
      <c r="J179" s="2" t="str">
        <f t="shared" si="13"/>
        <v xml:space="preserve">R/M - Meters;               </v>
      </c>
    </row>
    <row r="180" spans="1:10" x14ac:dyDescent="0.2">
      <c r="A180" s="2" t="s">
        <v>716</v>
      </c>
      <c r="B180" s="2" t="s">
        <v>718</v>
      </c>
      <c r="D180" s="2">
        <v>6814</v>
      </c>
      <c r="E180" t="s">
        <v>143</v>
      </c>
      <c r="F180" s="58">
        <v>0.2</v>
      </c>
      <c r="G180" t="s">
        <v>2505</v>
      </c>
      <c r="I180" s="2">
        <f t="shared" si="12"/>
        <v>6818</v>
      </c>
      <c r="J180" s="2" t="str">
        <f t="shared" si="13"/>
        <v xml:space="preserve">R/M - Grounds/Gardens;      </v>
      </c>
    </row>
    <row r="181" spans="1:10" x14ac:dyDescent="0.2">
      <c r="A181" s="2" t="s">
        <v>719</v>
      </c>
      <c r="B181" s="2" t="s">
        <v>720</v>
      </c>
      <c r="D181" s="2">
        <v>6815</v>
      </c>
      <c r="E181" t="s">
        <v>144</v>
      </c>
      <c r="F181" s="58">
        <v>0.2</v>
      </c>
      <c r="G181" t="s">
        <v>2387</v>
      </c>
      <c r="I181" s="2">
        <f t="shared" si="12"/>
        <v>6819</v>
      </c>
      <c r="J181" s="2" t="str">
        <f t="shared" si="13"/>
        <v>R/M - Website;Administration</v>
      </c>
    </row>
    <row r="182" spans="1:10" x14ac:dyDescent="0.2">
      <c r="A182" s="2" t="s">
        <v>719</v>
      </c>
      <c r="B182" s="2" t="s">
        <v>721</v>
      </c>
      <c r="D182" s="2">
        <v>6816</v>
      </c>
      <c r="E182" t="s">
        <v>145</v>
      </c>
      <c r="F182" s="58">
        <v>0.2</v>
      </c>
      <c r="G182" t="s">
        <v>2506</v>
      </c>
      <c r="I182" s="2">
        <f t="shared" si="12"/>
        <v>7500</v>
      </c>
      <c r="J182" s="2" t="str">
        <f t="shared" si="13"/>
        <v xml:space="preserve">Contr - Bad Debts;          </v>
      </c>
    </row>
    <row r="183" spans="1:10" x14ac:dyDescent="0.2">
      <c r="A183" s="2" t="s">
        <v>722</v>
      </c>
      <c r="B183" s="2" t="s">
        <v>723</v>
      </c>
      <c r="D183" s="2">
        <v>6817</v>
      </c>
      <c r="E183" t="s">
        <v>146</v>
      </c>
      <c r="F183" s="58">
        <v>0.2</v>
      </c>
      <c r="G183" t="s">
        <v>2508</v>
      </c>
      <c r="I183" s="2">
        <f t="shared" si="12"/>
        <v>7501</v>
      </c>
      <c r="J183" s="2" t="str">
        <f t="shared" si="13"/>
        <v xml:space="preserve">Contr - Leave Reserve;      </v>
      </c>
    </row>
    <row r="184" spans="1:10" x14ac:dyDescent="0.2">
      <c r="A184" s="2" t="s">
        <v>722</v>
      </c>
      <c r="B184" s="2" t="s">
        <v>724</v>
      </c>
      <c r="D184" s="2">
        <v>6818</v>
      </c>
      <c r="E184" t="s">
        <v>147</v>
      </c>
      <c r="F184" s="58">
        <v>0.2</v>
      </c>
      <c r="G184" t="s">
        <v>2173</v>
      </c>
      <c r="I184" s="2">
        <f t="shared" si="12"/>
        <v>7502</v>
      </c>
      <c r="J184" s="2" t="str">
        <f t="shared" si="13"/>
        <v xml:space="preserve">Contr Fund - Pro-rata Bonus </v>
      </c>
    </row>
    <row r="185" spans="1:10" x14ac:dyDescent="0.2">
      <c r="A185" s="2" t="s">
        <v>725</v>
      </c>
      <c r="B185" s="2" t="s">
        <v>726</v>
      </c>
      <c r="D185" s="2">
        <v>6819</v>
      </c>
      <c r="E185" t="s">
        <v>2841</v>
      </c>
      <c r="F185" s="58">
        <v>0.2</v>
      </c>
      <c r="G185" t="s">
        <v>1678</v>
      </c>
      <c r="I185" s="2">
        <f t="shared" si="12"/>
        <v>7503</v>
      </c>
      <c r="J185" s="2" t="str">
        <f t="shared" si="13"/>
        <v>Transfer - Gov Grant Reserve</v>
      </c>
    </row>
    <row r="186" spans="1:10" x14ac:dyDescent="0.2">
      <c r="A186" s="2" t="s">
        <v>725</v>
      </c>
      <c r="B186" s="2" t="s">
        <v>727</v>
      </c>
      <c r="D186" s="2">
        <v>7500</v>
      </c>
      <c r="E186" t="s">
        <v>148</v>
      </c>
      <c r="F186" s="58">
        <v>0</v>
      </c>
      <c r="G186" t="s">
        <v>2390</v>
      </c>
      <c r="I186" s="2">
        <f t="shared" si="12"/>
        <v>7504</v>
      </c>
      <c r="J186" s="2" t="str">
        <f t="shared" si="13"/>
        <v xml:space="preserve">Contr - CDF;Chief Financial </v>
      </c>
    </row>
    <row r="187" spans="1:10" x14ac:dyDescent="0.2">
      <c r="A187" s="2" t="s">
        <v>728</v>
      </c>
      <c r="B187" s="2" t="s">
        <v>729</v>
      </c>
      <c r="D187" s="2">
        <v>7501</v>
      </c>
      <c r="E187" t="s">
        <v>149</v>
      </c>
      <c r="F187" s="58">
        <v>0</v>
      </c>
      <c r="G187" t="s">
        <v>1801</v>
      </c>
      <c r="I187" s="2">
        <f t="shared" si="12"/>
        <v>8000</v>
      </c>
      <c r="J187" s="2" t="str">
        <f t="shared" si="13"/>
        <v>Property Rates - Farms;Prope</v>
      </c>
    </row>
    <row r="188" spans="1:10" x14ac:dyDescent="0.2">
      <c r="A188" s="2" t="s">
        <v>728</v>
      </c>
      <c r="B188" s="2" t="s">
        <v>730</v>
      </c>
      <c r="D188" s="2">
        <v>7502</v>
      </c>
      <c r="E188" t="s">
        <v>150</v>
      </c>
      <c r="F188" s="58">
        <v>0</v>
      </c>
      <c r="G188" t="s">
        <v>672</v>
      </c>
      <c r="I188" s="2">
        <f t="shared" si="12"/>
        <v>8001</v>
      </c>
      <c r="J188" s="2" t="str">
        <f t="shared" si="13"/>
        <v>Property Rates - Business;Pr</v>
      </c>
    </row>
    <row r="189" spans="1:10" x14ac:dyDescent="0.2">
      <c r="A189" s="2" t="s">
        <v>731</v>
      </c>
      <c r="B189" s="2" t="s">
        <v>732</v>
      </c>
      <c r="D189" s="2">
        <v>7503</v>
      </c>
      <c r="E189" t="s">
        <v>151</v>
      </c>
      <c r="F189" s="58">
        <v>0</v>
      </c>
      <c r="G189" t="s">
        <v>674</v>
      </c>
      <c r="I189" s="2">
        <f t="shared" si="12"/>
        <v>8002</v>
      </c>
      <c r="J189" s="2" t="str">
        <f t="shared" si="13"/>
        <v>Rebate - Property Rates;Prop</v>
      </c>
    </row>
    <row r="190" spans="1:10" x14ac:dyDescent="0.2">
      <c r="A190" s="2" t="s">
        <v>731</v>
      </c>
      <c r="B190" s="2" t="s">
        <v>733</v>
      </c>
      <c r="D190" s="2">
        <v>7504</v>
      </c>
      <c r="E190" t="s">
        <v>152</v>
      </c>
      <c r="F190" s="58">
        <v>0</v>
      </c>
      <c r="G190" t="s">
        <v>1937</v>
      </c>
      <c r="I190" s="2">
        <f t="shared" si="12"/>
        <v>8003</v>
      </c>
      <c r="J190" s="2" t="str">
        <f t="shared" si="13"/>
        <v>Property Rates - Government;</v>
      </c>
    </row>
    <row r="191" spans="1:10" x14ac:dyDescent="0.2">
      <c r="A191" s="2" t="s">
        <v>734</v>
      </c>
      <c r="B191" s="2" t="s">
        <v>735</v>
      </c>
      <c r="D191" s="2">
        <v>8000</v>
      </c>
      <c r="E191" t="s">
        <v>153</v>
      </c>
      <c r="F191" s="58">
        <v>0</v>
      </c>
      <c r="G191" t="s">
        <v>1605</v>
      </c>
      <c r="I191" s="2">
        <f t="shared" si="12"/>
        <v>8004</v>
      </c>
      <c r="J191" s="2" t="str">
        <f t="shared" si="13"/>
        <v>Property Rates - Residential</v>
      </c>
    </row>
    <row r="192" spans="1:10" x14ac:dyDescent="0.2">
      <c r="A192" s="2" t="s">
        <v>734</v>
      </c>
      <c r="B192" s="2" t="s">
        <v>736</v>
      </c>
      <c r="D192" s="2">
        <v>8001</v>
      </c>
      <c r="E192" t="s">
        <v>154</v>
      </c>
      <c r="F192" s="58">
        <v>0</v>
      </c>
      <c r="G192" t="s">
        <v>1606</v>
      </c>
      <c r="I192" s="2">
        <f t="shared" si="12"/>
        <v>8005</v>
      </c>
      <c r="J192" s="2" t="str">
        <f t="shared" si="13"/>
        <v>Discount - Rates Overchaged;</v>
      </c>
    </row>
    <row r="193" spans="1:10" x14ac:dyDescent="0.2">
      <c r="A193" s="2" t="s">
        <v>737</v>
      </c>
      <c r="B193" s="2" t="s">
        <v>738</v>
      </c>
      <c r="D193" s="2">
        <v>8002</v>
      </c>
      <c r="E193" t="s">
        <v>155</v>
      </c>
      <c r="F193" s="58">
        <v>0</v>
      </c>
      <c r="G193" t="s">
        <v>1607</v>
      </c>
      <c r="I193" s="2">
        <f t="shared" si="12"/>
        <v>8051</v>
      </c>
      <c r="J193" s="2" t="str">
        <f t="shared" si="13"/>
        <v xml:space="preserve">Refuse Removal Levies;      </v>
      </c>
    </row>
    <row r="194" spans="1:10" x14ac:dyDescent="0.2">
      <c r="A194" s="2" t="s">
        <v>737</v>
      </c>
      <c r="B194" s="2" t="s">
        <v>739</v>
      </c>
      <c r="D194" s="2">
        <v>8003</v>
      </c>
      <c r="E194" t="s">
        <v>156</v>
      </c>
      <c r="F194" s="58">
        <v>0</v>
      </c>
      <c r="G194" t="s">
        <v>1608</v>
      </c>
      <c r="I194" s="2">
        <f t="shared" ref="I194:I225" si="14">E198*1</f>
        <v>8052</v>
      </c>
      <c r="J194" s="2" t="str">
        <f t="shared" ref="J194:J225" si="15">+G198</f>
        <v xml:space="preserve">Water Levies;               </v>
      </c>
    </row>
    <row r="195" spans="1:10" x14ac:dyDescent="0.2">
      <c r="A195" s="2" t="s">
        <v>740</v>
      </c>
      <c r="B195" s="2" t="s">
        <v>741</v>
      </c>
      <c r="D195" s="2">
        <v>8004</v>
      </c>
      <c r="E195" t="s">
        <v>157</v>
      </c>
      <c r="F195" s="58">
        <v>0</v>
      </c>
      <c r="G195" t="s">
        <v>684</v>
      </c>
      <c r="I195" s="2">
        <f t="shared" si="14"/>
        <v>8053</v>
      </c>
      <c r="J195" s="2" t="str">
        <f t="shared" si="15"/>
        <v xml:space="preserve">Electricity Sales;          </v>
      </c>
    </row>
    <row r="196" spans="1:10" x14ac:dyDescent="0.2">
      <c r="A196" s="2" t="s">
        <v>740</v>
      </c>
      <c r="B196" s="2" t="s">
        <v>742</v>
      </c>
      <c r="D196" s="2">
        <v>8005</v>
      </c>
      <c r="E196" t="s">
        <v>158</v>
      </c>
      <c r="F196" s="58">
        <v>0</v>
      </c>
      <c r="G196" t="s">
        <v>1939</v>
      </c>
      <c r="I196" s="2">
        <f t="shared" si="14"/>
        <v>8054</v>
      </c>
      <c r="J196" s="2" t="str">
        <f t="shared" si="15"/>
        <v xml:space="preserve">Electricity Sales Pre-paid; </v>
      </c>
    </row>
    <row r="197" spans="1:10" x14ac:dyDescent="0.2">
      <c r="A197" s="2" t="s">
        <v>743</v>
      </c>
      <c r="B197" s="2" t="s">
        <v>744</v>
      </c>
      <c r="D197" s="2">
        <v>8051</v>
      </c>
      <c r="E197" t="s">
        <v>159</v>
      </c>
      <c r="F197" s="58">
        <v>0</v>
      </c>
      <c r="G197" t="s">
        <v>2420</v>
      </c>
      <c r="I197" s="2">
        <f t="shared" si="14"/>
        <v>8055</v>
      </c>
      <c r="J197" s="2" t="str">
        <f t="shared" si="15"/>
        <v xml:space="preserve">Sewerage Levies;            </v>
      </c>
    </row>
    <row r="198" spans="1:10" x14ac:dyDescent="0.2">
      <c r="A198" s="2" t="s">
        <v>743</v>
      </c>
      <c r="B198" s="2" t="s">
        <v>745</v>
      </c>
      <c r="D198" s="2">
        <v>8052</v>
      </c>
      <c r="E198" t="s">
        <v>160</v>
      </c>
      <c r="F198" s="58">
        <v>0</v>
      </c>
      <c r="G198" t="s">
        <v>2484</v>
      </c>
      <c r="I198" s="2">
        <f t="shared" si="14"/>
        <v>8100</v>
      </c>
      <c r="J198" s="2" t="str">
        <f t="shared" si="15"/>
        <v>Rent - Buildings;Council Pro</v>
      </c>
    </row>
    <row r="199" spans="1:10" x14ac:dyDescent="0.2">
      <c r="A199" s="2" t="s">
        <v>746</v>
      </c>
      <c r="B199" s="2" t="s">
        <v>747</v>
      </c>
      <c r="D199" s="2">
        <v>8053</v>
      </c>
      <c r="E199" t="s">
        <v>161</v>
      </c>
      <c r="F199" s="58">
        <v>0</v>
      </c>
      <c r="G199" t="s">
        <v>2510</v>
      </c>
      <c r="I199" s="2">
        <f t="shared" si="14"/>
        <v>8101</v>
      </c>
      <c r="J199" s="2" t="str">
        <f t="shared" si="15"/>
        <v xml:space="preserve">Rent - Hall;                </v>
      </c>
    </row>
    <row r="200" spans="1:10" x14ac:dyDescent="0.2">
      <c r="A200" s="2" t="s">
        <v>746</v>
      </c>
      <c r="B200" s="2" t="s">
        <v>747</v>
      </c>
      <c r="D200" s="2">
        <v>8054</v>
      </c>
      <c r="E200" t="s">
        <v>162</v>
      </c>
      <c r="F200" s="58">
        <v>0</v>
      </c>
      <c r="G200" t="s">
        <v>2511</v>
      </c>
      <c r="I200" s="2">
        <f t="shared" si="14"/>
        <v>8102</v>
      </c>
      <c r="J200" s="2" t="str">
        <f t="shared" si="15"/>
        <v>Rent - Sport Fields;Sport Gr</v>
      </c>
    </row>
    <row r="201" spans="1:10" x14ac:dyDescent="0.2">
      <c r="A201" s="2" t="s">
        <v>748</v>
      </c>
      <c r="B201" s="2" t="s">
        <v>749</v>
      </c>
      <c r="D201" s="2">
        <v>8055</v>
      </c>
      <c r="E201" t="s">
        <v>163</v>
      </c>
      <c r="F201" s="58">
        <v>0</v>
      </c>
      <c r="G201" t="s">
        <v>2391</v>
      </c>
      <c r="I201" s="2">
        <f t="shared" si="14"/>
        <v>8103</v>
      </c>
      <c r="J201" s="2" t="str">
        <f t="shared" si="15"/>
        <v>Rent - Caravan Park;Sport Gr</v>
      </c>
    </row>
    <row r="202" spans="1:10" x14ac:dyDescent="0.2">
      <c r="A202" s="2" t="s">
        <v>748</v>
      </c>
      <c r="B202" s="2" t="s">
        <v>750</v>
      </c>
      <c r="D202" s="2">
        <v>8100</v>
      </c>
      <c r="E202" t="s">
        <v>164</v>
      </c>
      <c r="F202" s="58">
        <v>0</v>
      </c>
      <c r="G202" t="s">
        <v>1620</v>
      </c>
      <c r="I202" s="2">
        <f t="shared" si="14"/>
        <v>8104</v>
      </c>
      <c r="J202" s="2" t="str">
        <f t="shared" si="15"/>
        <v xml:space="preserve">Rent - Plant &amp; Equipment;   </v>
      </c>
    </row>
    <row r="203" spans="1:10" x14ac:dyDescent="0.2">
      <c r="A203" s="2" t="s">
        <v>751</v>
      </c>
      <c r="B203" s="2" t="s">
        <v>752</v>
      </c>
      <c r="D203" s="2">
        <v>8101</v>
      </c>
      <c r="E203" t="s">
        <v>165</v>
      </c>
      <c r="F203" s="58">
        <v>0</v>
      </c>
      <c r="G203" t="s">
        <v>2168</v>
      </c>
      <c r="I203" s="2">
        <f t="shared" si="14"/>
        <v>8105</v>
      </c>
      <c r="J203" s="2" t="str">
        <f t="shared" si="15"/>
        <v xml:space="preserve">Rent - Camps;Camps          </v>
      </c>
    </row>
    <row r="204" spans="1:10" x14ac:dyDescent="0.2">
      <c r="A204" s="2" t="s">
        <v>751</v>
      </c>
      <c r="B204" s="2" t="s">
        <v>753</v>
      </c>
      <c r="D204" s="2">
        <v>8102</v>
      </c>
      <c r="E204" t="s">
        <v>166</v>
      </c>
      <c r="F204" s="58">
        <v>0</v>
      </c>
      <c r="G204" t="s">
        <v>2332</v>
      </c>
      <c r="I204" s="2">
        <f t="shared" si="14"/>
        <v>8106</v>
      </c>
      <c r="J204" s="2" t="str">
        <f t="shared" si="15"/>
        <v xml:space="preserve">Rent - Houses;              </v>
      </c>
    </row>
    <row r="205" spans="1:10" x14ac:dyDescent="0.2">
      <c r="A205" s="2" t="s">
        <v>754</v>
      </c>
      <c r="B205" s="2" t="s">
        <v>755</v>
      </c>
      <c r="D205" s="2">
        <v>8103</v>
      </c>
      <c r="E205" t="s">
        <v>167</v>
      </c>
      <c r="F205" s="58">
        <v>0</v>
      </c>
      <c r="G205" t="s">
        <v>1717</v>
      </c>
      <c r="I205" s="2">
        <f t="shared" si="14"/>
        <v>8107</v>
      </c>
      <c r="J205" s="2" t="str">
        <f t="shared" si="15"/>
        <v xml:space="preserve">Rent - Crockery;            </v>
      </c>
    </row>
    <row r="206" spans="1:10" x14ac:dyDescent="0.2">
      <c r="A206" s="2" t="s">
        <v>754</v>
      </c>
      <c r="B206" s="2" t="s">
        <v>756</v>
      </c>
      <c r="D206" s="2">
        <v>8104</v>
      </c>
      <c r="E206" t="s">
        <v>168</v>
      </c>
      <c r="F206" s="58">
        <v>0</v>
      </c>
      <c r="G206" t="s">
        <v>2447</v>
      </c>
      <c r="I206" s="2">
        <f t="shared" si="14"/>
        <v>8108</v>
      </c>
      <c r="J206" s="2" t="str">
        <f t="shared" si="15"/>
        <v>Vodacom Rental;Council Prope</v>
      </c>
    </row>
    <row r="207" spans="1:10" x14ac:dyDescent="0.2">
      <c r="A207" s="2" t="s">
        <v>757</v>
      </c>
      <c r="B207" s="2" t="s">
        <v>758</v>
      </c>
      <c r="D207" s="2">
        <v>8105</v>
      </c>
      <c r="E207" t="s">
        <v>169</v>
      </c>
      <c r="F207" s="58">
        <v>0</v>
      </c>
      <c r="G207" t="s">
        <v>2015</v>
      </c>
      <c r="I207" s="2">
        <f t="shared" si="14"/>
        <v>8150</v>
      </c>
      <c r="J207" s="2" t="str">
        <f t="shared" si="15"/>
        <v>Interest - Investments;Finan</v>
      </c>
    </row>
    <row r="208" spans="1:10" x14ac:dyDescent="0.2">
      <c r="A208" s="2" t="s">
        <v>757</v>
      </c>
      <c r="B208" s="2" t="s">
        <v>759</v>
      </c>
      <c r="D208" s="2">
        <v>8106</v>
      </c>
      <c r="E208" t="s">
        <v>170</v>
      </c>
      <c r="F208" s="58">
        <v>0</v>
      </c>
      <c r="G208" t="s">
        <v>2233</v>
      </c>
      <c r="I208" s="2">
        <f t="shared" si="14"/>
        <v>8151</v>
      </c>
      <c r="J208" s="2" t="str">
        <f t="shared" si="15"/>
        <v>Interest - Bank Account;Fina</v>
      </c>
    </row>
    <row r="209" spans="1:10" x14ac:dyDescent="0.2">
      <c r="A209" s="2" t="s">
        <v>760</v>
      </c>
      <c r="B209" s="2" t="s">
        <v>761</v>
      </c>
      <c r="D209" s="2">
        <v>8107</v>
      </c>
      <c r="E209" t="s">
        <v>171</v>
      </c>
      <c r="F209" s="58">
        <v>0</v>
      </c>
      <c r="G209" t="s">
        <v>2169</v>
      </c>
      <c r="I209" s="2">
        <f t="shared" si="14"/>
        <v>8200</v>
      </c>
      <c r="J209" s="2" t="str">
        <f t="shared" si="15"/>
        <v>Interest on Arrears;Property</v>
      </c>
    </row>
    <row r="210" spans="1:10" x14ac:dyDescent="0.2">
      <c r="A210" s="2" t="s">
        <v>760</v>
      </c>
      <c r="B210" s="2" t="s">
        <v>762</v>
      </c>
      <c r="D210" s="2">
        <v>8108</v>
      </c>
      <c r="E210" t="s">
        <v>172</v>
      </c>
      <c r="F210" s="58">
        <v>0</v>
      </c>
      <c r="G210" t="s">
        <v>1622</v>
      </c>
      <c r="I210" s="2">
        <f t="shared" si="14"/>
        <v>8250</v>
      </c>
      <c r="J210" s="2" t="str">
        <f t="shared" si="15"/>
        <v xml:space="preserve">Dividends Received;Finance  </v>
      </c>
    </row>
    <row r="211" spans="1:10" x14ac:dyDescent="0.2">
      <c r="A211" s="2" t="s">
        <v>763</v>
      </c>
      <c r="B211" s="2" t="s">
        <v>764</v>
      </c>
      <c r="D211" s="2">
        <v>8150</v>
      </c>
      <c r="E211" t="s">
        <v>173</v>
      </c>
      <c r="F211" s="58">
        <v>0</v>
      </c>
      <c r="G211" t="s">
        <v>1942</v>
      </c>
      <c r="I211" s="2">
        <f t="shared" si="14"/>
        <v>8251</v>
      </c>
      <c r="J211" s="2" t="str">
        <f t="shared" si="15"/>
        <v xml:space="preserve">Dividends;Finance           </v>
      </c>
    </row>
    <row r="212" spans="1:10" x14ac:dyDescent="0.2">
      <c r="A212" s="2" t="s">
        <v>763</v>
      </c>
      <c r="B212" s="2" t="s">
        <v>765</v>
      </c>
      <c r="D212" s="2">
        <v>8151</v>
      </c>
      <c r="E212" t="s">
        <v>174</v>
      </c>
      <c r="F212" s="58">
        <v>0</v>
      </c>
      <c r="G212" t="s">
        <v>1609</v>
      </c>
      <c r="I212" s="2">
        <f t="shared" si="14"/>
        <v>8300</v>
      </c>
      <c r="J212" s="2" t="str">
        <f t="shared" si="15"/>
        <v xml:space="preserve">Traffic Fines;              </v>
      </c>
    </row>
    <row r="213" spans="1:10" x14ac:dyDescent="0.2">
      <c r="A213" s="2" t="s">
        <v>766</v>
      </c>
      <c r="B213" s="2" t="s">
        <v>767</v>
      </c>
      <c r="D213" s="2">
        <v>8200</v>
      </c>
      <c r="E213" t="s">
        <v>175</v>
      </c>
      <c r="F213" s="58">
        <v>0</v>
      </c>
      <c r="G213" t="s">
        <v>1610</v>
      </c>
      <c r="I213" s="2">
        <f t="shared" si="14"/>
        <v>8301</v>
      </c>
      <c r="J213" s="2" t="str">
        <f t="shared" si="15"/>
        <v xml:space="preserve">Fines Library;              </v>
      </c>
    </row>
    <row r="214" spans="1:10" x14ac:dyDescent="0.2">
      <c r="A214" s="2" t="s">
        <v>766</v>
      </c>
      <c r="B214" s="2" t="s">
        <v>768</v>
      </c>
      <c r="D214" s="2">
        <v>8250</v>
      </c>
      <c r="E214" t="s">
        <v>176</v>
      </c>
      <c r="F214" s="58">
        <v>0</v>
      </c>
      <c r="G214" t="s">
        <v>1944</v>
      </c>
      <c r="I214" s="2">
        <f t="shared" si="14"/>
        <v>8351</v>
      </c>
      <c r="J214" s="2" t="str">
        <f t="shared" si="15"/>
        <v xml:space="preserve">Permits;                    </v>
      </c>
    </row>
    <row r="215" spans="1:10" x14ac:dyDescent="0.2">
      <c r="A215" s="2" t="s">
        <v>769</v>
      </c>
      <c r="B215" s="2" t="s">
        <v>770</v>
      </c>
      <c r="D215" s="2">
        <v>8251</v>
      </c>
      <c r="E215" t="s">
        <v>177</v>
      </c>
      <c r="F215" s="58">
        <v>0</v>
      </c>
      <c r="G215" t="s">
        <v>1945</v>
      </c>
      <c r="I215" s="2">
        <f t="shared" si="14"/>
        <v>8400</v>
      </c>
      <c r="J215" s="2" t="str">
        <f t="shared" si="15"/>
        <v xml:space="preserve">Subsidy - Dept of Health;   </v>
      </c>
    </row>
    <row r="216" spans="1:10" x14ac:dyDescent="0.2">
      <c r="A216" s="2" t="s">
        <v>769</v>
      </c>
      <c r="B216" s="2" t="s">
        <v>771</v>
      </c>
      <c r="D216" s="2">
        <v>8300</v>
      </c>
      <c r="E216" t="s">
        <v>178</v>
      </c>
      <c r="F216" s="58">
        <v>0</v>
      </c>
      <c r="G216" t="s">
        <v>2249</v>
      </c>
      <c r="I216" s="2">
        <f t="shared" si="14"/>
        <v>8401</v>
      </c>
      <c r="J216" s="2" t="str">
        <f t="shared" si="15"/>
        <v xml:space="preserve">NT Grant - Equitable Share; </v>
      </c>
    </row>
    <row r="217" spans="1:10" x14ac:dyDescent="0.2">
      <c r="A217" s="2" t="s">
        <v>772</v>
      </c>
      <c r="B217" s="2" t="s">
        <v>773</v>
      </c>
      <c r="D217" s="2">
        <v>8301</v>
      </c>
      <c r="E217" t="s">
        <v>179</v>
      </c>
      <c r="F217" s="58">
        <v>0</v>
      </c>
      <c r="G217" t="s">
        <v>2136</v>
      </c>
      <c r="I217" s="2">
        <f t="shared" si="14"/>
        <v>8402</v>
      </c>
      <c r="J217" s="2" t="str">
        <f t="shared" si="15"/>
        <v xml:space="preserve">NT Grant - MFMA;Finance     </v>
      </c>
    </row>
    <row r="218" spans="1:10" x14ac:dyDescent="0.2">
      <c r="A218" s="2" t="s">
        <v>774</v>
      </c>
      <c r="B218" s="2" t="s">
        <v>775</v>
      </c>
      <c r="D218" s="2">
        <v>8351</v>
      </c>
      <c r="E218" t="s">
        <v>180</v>
      </c>
      <c r="F218" s="58">
        <v>0</v>
      </c>
      <c r="G218" t="s">
        <v>2234</v>
      </c>
      <c r="I218" s="2">
        <f t="shared" si="14"/>
        <v>8403</v>
      </c>
      <c r="J218" s="2" t="str">
        <f t="shared" si="15"/>
        <v xml:space="preserve">NT Grant - Sal Councillors; </v>
      </c>
    </row>
    <row r="219" spans="1:10" x14ac:dyDescent="0.2">
      <c r="A219" s="2" t="s">
        <v>776</v>
      </c>
      <c r="B219" s="2" t="s">
        <v>777</v>
      </c>
      <c r="D219" s="2">
        <v>8400</v>
      </c>
      <c r="E219" t="s">
        <v>181</v>
      </c>
      <c r="F219" s="58">
        <v>0</v>
      </c>
      <c r="G219" t="s">
        <v>2354</v>
      </c>
      <c r="I219" s="2">
        <f t="shared" si="14"/>
        <v>8404</v>
      </c>
      <c r="J219" s="2" t="str">
        <f t="shared" si="15"/>
        <v>NT Grant - MSIG;Administrati</v>
      </c>
    </row>
    <row r="220" spans="1:10" x14ac:dyDescent="0.2">
      <c r="A220" s="2" t="s">
        <v>778</v>
      </c>
      <c r="B220" s="2" t="s">
        <v>779</v>
      </c>
      <c r="D220" s="2">
        <v>8401</v>
      </c>
      <c r="E220" t="s">
        <v>182</v>
      </c>
      <c r="F220" s="58">
        <v>0</v>
      </c>
      <c r="G220" t="s">
        <v>1802</v>
      </c>
      <c r="I220" s="2">
        <f t="shared" si="14"/>
        <v>8405</v>
      </c>
      <c r="J220" s="2" t="str">
        <f t="shared" si="15"/>
        <v>Prov Gov - Man Remuneration;</v>
      </c>
    </row>
    <row r="221" spans="1:10" x14ac:dyDescent="0.2">
      <c r="A221" s="2" t="s">
        <v>780</v>
      </c>
      <c r="B221" s="2" t="s">
        <v>781</v>
      </c>
      <c r="D221" s="2">
        <v>8402</v>
      </c>
      <c r="E221" t="s">
        <v>183</v>
      </c>
      <c r="F221" s="58">
        <v>0</v>
      </c>
      <c r="G221" t="s">
        <v>1946</v>
      </c>
      <c r="I221" s="2">
        <f t="shared" si="14"/>
        <v>8450</v>
      </c>
      <c r="J221" s="2" t="str">
        <f t="shared" si="15"/>
        <v xml:space="preserve">NT Grant - MIG;             </v>
      </c>
    </row>
    <row r="222" spans="1:10" x14ac:dyDescent="0.2">
      <c r="A222" s="2" t="s">
        <v>782</v>
      </c>
      <c r="B222" s="2" t="s">
        <v>783</v>
      </c>
      <c r="D222" s="2">
        <v>8403</v>
      </c>
      <c r="E222" t="s">
        <v>184</v>
      </c>
      <c r="F222" s="58">
        <v>0</v>
      </c>
      <c r="G222" t="s">
        <v>1803</v>
      </c>
      <c r="I222" s="2">
        <f t="shared" si="14"/>
        <v>8451</v>
      </c>
      <c r="J222" s="2" t="str">
        <f t="shared" si="15"/>
        <v xml:space="preserve">Prov Gov - Spatial Plan;    </v>
      </c>
    </row>
    <row r="223" spans="1:10" x14ac:dyDescent="0.2">
      <c r="A223" s="2" t="s">
        <v>784</v>
      </c>
      <c r="B223" s="2" t="s">
        <v>785</v>
      </c>
      <c r="D223" s="2">
        <v>8404</v>
      </c>
      <c r="E223" t="s">
        <v>185</v>
      </c>
      <c r="F223" s="58">
        <v>0</v>
      </c>
      <c r="G223" t="s">
        <v>1684</v>
      </c>
      <c r="I223" s="2">
        <f t="shared" si="14"/>
        <v>8452</v>
      </c>
      <c r="J223" s="2" t="str">
        <f t="shared" si="15"/>
        <v>Prov Gov - DWAF;Manager Tech</v>
      </c>
    </row>
    <row r="224" spans="1:10" x14ac:dyDescent="0.2">
      <c r="A224" s="2" t="s">
        <v>786</v>
      </c>
      <c r="B224" s="2" t="s">
        <v>787</v>
      </c>
      <c r="D224" s="2">
        <v>8405</v>
      </c>
      <c r="E224" t="s">
        <v>186</v>
      </c>
      <c r="F224" s="58">
        <v>0</v>
      </c>
      <c r="G224" t="s">
        <v>1574</v>
      </c>
      <c r="I224" s="2">
        <f t="shared" si="14"/>
        <v>8453</v>
      </c>
      <c r="J224" s="2" t="str">
        <f t="shared" si="15"/>
        <v xml:space="preserve">NT Grant - EPWP;            </v>
      </c>
    </row>
    <row r="225" spans="1:10" x14ac:dyDescent="0.2">
      <c r="A225" s="2" t="s">
        <v>788</v>
      </c>
      <c r="B225" s="2" t="s">
        <v>789</v>
      </c>
      <c r="D225" s="2">
        <v>8450</v>
      </c>
      <c r="E225" t="s">
        <v>187</v>
      </c>
      <c r="F225" s="58">
        <v>0</v>
      </c>
      <c r="G225" t="s">
        <v>2392</v>
      </c>
      <c r="I225" s="2">
        <f t="shared" si="14"/>
        <v>8454</v>
      </c>
      <c r="J225" s="2" t="str">
        <f t="shared" si="15"/>
        <v xml:space="preserve">NT Grant - INEPG;           </v>
      </c>
    </row>
    <row r="226" spans="1:10" x14ac:dyDescent="0.2">
      <c r="A226" s="2" t="s">
        <v>790</v>
      </c>
      <c r="B226" s="2" t="s">
        <v>791</v>
      </c>
      <c r="D226" s="2">
        <v>8451</v>
      </c>
      <c r="E226" t="s">
        <v>188</v>
      </c>
      <c r="F226" s="58">
        <v>0</v>
      </c>
      <c r="G226" t="s">
        <v>2123</v>
      </c>
      <c r="I226" s="2">
        <f t="shared" ref="I226:I252" si="16">E230*1</f>
        <v>8455</v>
      </c>
      <c r="J226" s="2" t="str">
        <f t="shared" ref="J226:J252" si="17">+G230</f>
        <v xml:space="preserve">Regional Bulk Infra Grant;  </v>
      </c>
    </row>
    <row r="227" spans="1:10" x14ac:dyDescent="0.2">
      <c r="A227" s="2" t="s">
        <v>792</v>
      </c>
      <c r="B227" s="2" t="s">
        <v>793</v>
      </c>
      <c r="D227" s="2">
        <v>8452</v>
      </c>
      <c r="E227" t="s">
        <v>189</v>
      </c>
      <c r="F227" s="58">
        <v>0</v>
      </c>
      <c r="G227" t="s">
        <v>2083</v>
      </c>
      <c r="I227" s="2">
        <f t="shared" si="16"/>
        <v>8456</v>
      </c>
      <c r="J227" s="2" t="str">
        <f t="shared" si="17"/>
        <v xml:space="preserve">Xhariep District Mun Grant; </v>
      </c>
    </row>
    <row r="228" spans="1:10" x14ac:dyDescent="0.2">
      <c r="A228" s="2" t="s">
        <v>794</v>
      </c>
      <c r="B228" s="2" t="s">
        <v>795</v>
      </c>
      <c r="D228" s="2">
        <v>8453</v>
      </c>
      <c r="E228" t="s">
        <v>190</v>
      </c>
      <c r="F228" s="58">
        <v>0</v>
      </c>
      <c r="G228" t="s">
        <v>2449</v>
      </c>
      <c r="I228" s="2">
        <f t="shared" si="16"/>
        <v>8457</v>
      </c>
      <c r="J228" s="2" t="str">
        <f t="shared" si="17"/>
        <v xml:space="preserve">Provincial Grant;           </v>
      </c>
    </row>
    <row r="229" spans="1:10" x14ac:dyDescent="0.2">
      <c r="A229" s="2" t="s">
        <v>796</v>
      </c>
      <c r="B229" s="2" t="s">
        <v>770</v>
      </c>
      <c r="D229" s="2">
        <v>8454</v>
      </c>
      <c r="E229" t="s">
        <v>191</v>
      </c>
      <c r="F229" s="58">
        <v>0</v>
      </c>
      <c r="G229" t="s">
        <v>2513</v>
      </c>
      <c r="I229" s="2">
        <f t="shared" si="16"/>
        <v>8458</v>
      </c>
      <c r="J229" s="2" t="str">
        <f t="shared" si="17"/>
        <v xml:space="preserve">NT Grant - MWIG;            </v>
      </c>
    </row>
    <row r="230" spans="1:10" x14ac:dyDescent="0.2">
      <c r="A230" s="2" t="s">
        <v>797</v>
      </c>
      <c r="B230" s="2" t="s">
        <v>325</v>
      </c>
      <c r="D230" s="2">
        <v>8455</v>
      </c>
      <c r="E230" t="s">
        <v>192</v>
      </c>
      <c r="F230" s="58">
        <v>0</v>
      </c>
      <c r="G230" t="s">
        <v>2394</v>
      </c>
      <c r="I230" s="2">
        <f t="shared" si="16"/>
        <v>8500</v>
      </c>
      <c r="J230" s="2" t="str">
        <f t="shared" si="17"/>
        <v xml:space="preserve">Rates Certificates;Finance  </v>
      </c>
    </row>
    <row r="231" spans="1:10" x14ac:dyDescent="0.2">
      <c r="A231" s="2" t="s">
        <v>798</v>
      </c>
      <c r="B231" s="2" t="s">
        <v>799</v>
      </c>
      <c r="D231" s="2">
        <v>8456</v>
      </c>
      <c r="E231" t="s">
        <v>193</v>
      </c>
      <c r="F231" s="58">
        <v>0</v>
      </c>
      <c r="G231" t="s">
        <v>2451</v>
      </c>
      <c r="I231" s="2">
        <f t="shared" si="16"/>
        <v>8501</v>
      </c>
      <c r="J231" s="2" t="str">
        <f t="shared" si="17"/>
        <v xml:space="preserve">Discount Received;Finance   </v>
      </c>
    </row>
    <row r="232" spans="1:10" x14ac:dyDescent="0.2">
      <c r="A232" s="2" t="s">
        <v>800</v>
      </c>
      <c r="B232" s="2" t="s">
        <v>801</v>
      </c>
      <c r="D232" s="2">
        <v>8457</v>
      </c>
      <c r="E232" t="s">
        <v>2843</v>
      </c>
      <c r="F232" s="58">
        <v>0</v>
      </c>
      <c r="G232" t="s">
        <v>2396</v>
      </c>
      <c r="I232" s="2">
        <f t="shared" si="16"/>
        <v>8502</v>
      </c>
      <c r="J232" s="2" t="str">
        <f t="shared" si="17"/>
        <v xml:space="preserve">Re-Connection Fees;         </v>
      </c>
    </row>
    <row r="233" spans="1:10" x14ac:dyDescent="0.2">
      <c r="A233" s="2" t="s">
        <v>802</v>
      </c>
      <c r="B233" s="2" t="s">
        <v>803</v>
      </c>
      <c r="D233" s="2">
        <v>8458</v>
      </c>
      <c r="E233" t="s">
        <v>2845</v>
      </c>
      <c r="F233" s="58">
        <v>0</v>
      </c>
      <c r="G233" t="s">
        <v>2485</v>
      </c>
      <c r="I233" s="2">
        <f t="shared" si="16"/>
        <v>8503</v>
      </c>
      <c r="J233" s="2" t="str">
        <f t="shared" si="17"/>
        <v xml:space="preserve">Photostats;                 </v>
      </c>
    </row>
    <row r="234" spans="1:10" x14ac:dyDescent="0.2">
      <c r="A234" s="2" t="s">
        <v>804</v>
      </c>
      <c r="B234" s="2" t="s">
        <v>805</v>
      </c>
      <c r="D234" s="2">
        <v>8500</v>
      </c>
      <c r="E234" t="s">
        <v>194</v>
      </c>
      <c r="F234" s="58">
        <v>0</v>
      </c>
      <c r="G234" t="s">
        <v>1947</v>
      </c>
      <c r="I234" s="2">
        <f t="shared" si="16"/>
        <v>8504</v>
      </c>
      <c r="J234" s="2" t="str">
        <f t="shared" si="17"/>
        <v xml:space="preserve">Sales - Pound (Auctions);   </v>
      </c>
    </row>
    <row r="235" spans="1:10" x14ac:dyDescent="0.2">
      <c r="A235" s="2" t="s">
        <v>806</v>
      </c>
      <c r="B235" s="2" t="s">
        <v>807</v>
      </c>
      <c r="D235" s="2">
        <v>8501</v>
      </c>
      <c r="E235" t="s">
        <v>195</v>
      </c>
      <c r="F235" s="58">
        <v>0</v>
      </c>
      <c r="G235" t="s">
        <v>1949</v>
      </c>
      <c r="I235" s="2">
        <f t="shared" si="16"/>
        <v>8505</v>
      </c>
      <c r="J235" s="2" t="str">
        <f t="shared" si="17"/>
        <v xml:space="preserve">Connection Fees;            </v>
      </c>
    </row>
    <row r="236" spans="1:10" x14ac:dyDescent="0.2">
      <c r="A236" s="2" t="s">
        <v>808</v>
      </c>
      <c r="B236" s="2" t="s">
        <v>692</v>
      </c>
      <c r="D236" s="2">
        <v>8502</v>
      </c>
      <c r="E236" t="s">
        <v>196</v>
      </c>
      <c r="F236" s="58">
        <v>0</v>
      </c>
      <c r="G236" t="s">
        <v>2515</v>
      </c>
      <c r="I236" s="2">
        <f t="shared" si="16"/>
        <v>8506</v>
      </c>
      <c r="J236" s="2" t="str">
        <f t="shared" si="17"/>
        <v xml:space="preserve">Cemetery Fees;              </v>
      </c>
    </row>
    <row r="237" spans="1:10" x14ac:dyDescent="0.2">
      <c r="A237" s="2" t="s">
        <v>809</v>
      </c>
      <c r="B237" s="2" t="s">
        <v>810</v>
      </c>
      <c r="D237" s="2">
        <v>8503</v>
      </c>
      <c r="E237" t="s">
        <v>197</v>
      </c>
      <c r="F237" s="58">
        <v>0</v>
      </c>
      <c r="G237" t="s">
        <v>2138</v>
      </c>
      <c r="I237" s="2">
        <f t="shared" si="16"/>
        <v>8507</v>
      </c>
      <c r="J237" s="2" t="str">
        <f t="shared" si="17"/>
        <v>Building Plan &amp; Inspection F</v>
      </c>
    </row>
    <row r="238" spans="1:10" x14ac:dyDescent="0.2">
      <c r="A238" s="2" t="s">
        <v>811</v>
      </c>
      <c r="B238" s="2" t="s">
        <v>812</v>
      </c>
      <c r="D238" s="2">
        <v>8504</v>
      </c>
      <c r="E238" t="s">
        <v>198</v>
      </c>
      <c r="F238" s="58">
        <v>0</v>
      </c>
      <c r="G238" t="s">
        <v>2275</v>
      </c>
      <c r="I238" s="2">
        <f t="shared" si="16"/>
        <v>8508</v>
      </c>
      <c r="J238" s="2" t="str">
        <f t="shared" si="17"/>
        <v xml:space="preserve">Sundry Income;              </v>
      </c>
    </row>
    <row r="239" spans="1:10" x14ac:dyDescent="0.2">
      <c r="A239" s="2" t="s">
        <v>813</v>
      </c>
      <c r="B239" s="2" t="s">
        <v>814</v>
      </c>
      <c r="D239" s="2">
        <v>8505</v>
      </c>
      <c r="E239" t="s">
        <v>199</v>
      </c>
      <c r="F239" s="58">
        <v>0</v>
      </c>
      <c r="G239" t="s">
        <v>2397</v>
      </c>
      <c r="I239" s="2">
        <f t="shared" si="16"/>
        <v>8509</v>
      </c>
      <c r="J239" s="2" t="str">
        <f t="shared" si="17"/>
        <v xml:space="preserve">Gravel Sales;               </v>
      </c>
    </row>
    <row r="240" spans="1:10" x14ac:dyDescent="0.2">
      <c r="A240" s="2" t="s">
        <v>815</v>
      </c>
      <c r="B240" s="2" t="s">
        <v>816</v>
      </c>
      <c r="D240" s="2">
        <v>8506</v>
      </c>
      <c r="E240" t="s">
        <v>200</v>
      </c>
      <c r="F240" s="58">
        <v>0</v>
      </c>
      <c r="G240" t="s">
        <v>2174</v>
      </c>
      <c r="I240" s="2">
        <f t="shared" si="16"/>
        <v>8510</v>
      </c>
      <c r="J240" s="2" t="str">
        <f t="shared" si="17"/>
        <v xml:space="preserve">Sewerage Blockages;         </v>
      </c>
    </row>
    <row r="241" spans="1:10" x14ac:dyDescent="0.2">
      <c r="A241" s="2" t="s">
        <v>817</v>
      </c>
      <c r="B241" s="2" t="s">
        <v>818</v>
      </c>
      <c r="D241" s="2">
        <v>8507</v>
      </c>
      <c r="E241" t="s">
        <v>201</v>
      </c>
      <c r="F241" s="58">
        <v>0</v>
      </c>
      <c r="G241" t="s">
        <v>1705</v>
      </c>
      <c r="I241" s="2">
        <f t="shared" si="16"/>
        <v>8511</v>
      </c>
      <c r="J241" s="2" t="str">
        <f t="shared" si="17"/>
        <v xml:space="preserve">Pound Fees;                 </v>
      </c>
    </row>
    <row r="242" spans="1:10" x14ac:dyDescent="0.2">
      <c r="A242" s="2" t="s">
        <v>819</v>
      </c>
      <c r="B242" s="2" t="s">
        <v>820</v>
      </c>
      <c r="D242" s="2">
        <v>8508</v>
      </c>
      <c r="E242" t="s">
        <v>202</v>
      </c>
      <c r="F242" s="58">
        <v>0</v>
      </c>
      <c r="G242" t="s">
        <v>2251</v>
      </c>
      <c r="I242" s="2">
        <f t="shared" si="16"/>
        <v>8512</v>
      </c>
      <c r="J242" s="2" t="str">
        <f t="shared" si="17"/>
        <v xml:space="preserve">Fees - Lost Library Books ; </v>
      </c>
    </row>
    <row r="243" spans="1:10" x14ac:dyDescent="0.2">
      <c r="A243" s="2" t="s">
        <v>821</v>
      </c>
      <c r="B243" s="2" t="s">
        <v>822</v>
      </c>
      <c r="D243" s="2">
        <v>8509</v>
      </c>
      <c r="E243" t="s">
        <v>203</v>
      </c>
      <c r="F243" s="58">
        <v>0</v>
      </c>
      <c r="G243" t="s">
        <v>2452</v>
      </c>
      <c r="I243" s="2">
        <f t="shared" si="16"/>
        <v>8513</v>
      </c>
      <c r="J243" s="2" t="str">
        <f t="shared" si="17"/>
        <v xml:space="preserve">Drum Sales;                 </v>
      </c>
    </row>
    <row r="244" spans="1:10" x14ac:dyDescent="0.2">
      <c r="A244" s="2" t="s">
        <v>823</v>
      </c>
      <c r="B244" s="2" t="s">
        <v>738</v>
      </c>
      <c r="D244" s="2">
        <v>8510</v>
      </c>
      <c r="E244" t="s">
        <v>204</v>
      </c>
      <c r="F244" s="58">
        <v>0</v>
      </c>
      <c r="G244" t="s">
        <v>2398</v>
      </c>
      <c r="I244" s="2">
        <f t="shared" si="16"/>
        <v>8514</v>
      </c>
      <c r="J244" s="2" t="str">
        <f t="shared" si="17"/>
        <v>Sale of cattle;Cattle Farmin</v>
      </c>
    </row>
    <row r="245" spans="1:10" x14ac:dyDescent="0.2">
      <c r="A245" s="2" t="s">
        <v>824</v>
      </c>
      <c r="B245" s="2" t="s">
        <v>770</v>
      </c>
      <c r="D245" s="2">
        <v>8511</v>
      </c>
      <c r="E245" t="s">
        <v>205</v>
      </c>
      <c r="F245" s="58">
        <v>0</v>
      </c>
      <c r="G245" t="s">
        <v>2276</v>
      </c>
      <c r="I245" s="2">
        <f t="shared" si="16"/>
        <v>8515</v>
      </c>
      <c r="J245" s="2" t="str">
        <f t="shared" si="17"/>
        <v xml:space="preserve">Free Basic Electricity;     </v>
      </c>
    </row>
    <row r="246" spans="1:10" x14ac:dyDescent="0.2">
      <c r="A246" s="2" t="s">
        <v>825</v>
      </c>
      <c r="B246" s="2" t="s">
        <v>826</v>
      </c>
      <c r="D246" s="2">
        <v>8512</v>
      </c>
      <c r="E246" t="s">
        <v>206</v>
      </c>
      <c r="F246" s="58">
        <v>0</v>
      </c>
      <c r="G246" t="s">
        <v>2140</v>
      </c>
      <c r="I246" s="2">
        <f t="shared" si="16"/>
        <v>8516</v>
      </c>
      <c r="J246" s="2" t="str">
        <f t="shared" si="17"/>
        <v xml:space="preserve">Free Basic Water;           </v>
      </c>
    </row>
    <row r="247" spans="1:10" x14ac:dyDescent="0.2">
      <c r="D247" s="2">
        <v>8513</v>
      </c>
      <c r="E247" t="s">
        <v>207</v>
      </c>
      <c r="F247" s="58">
        <v>0</v>
      </c>
      <c r="G247" t="s">
        <v>2488</v>
      </c>
      <c r="I247" s="2">
        <f t="shared" si="16"/>
        <v>8517</v>
      </c>
      <c r="J247" s="2" t="str">
        <f t="shared" si="17"/>
        <v xml:space="preserve">Administration Fees;Finance </v>
      </c>
    </row>
    <row r="248" spans="1:10" x14ac:dyDescent="0.2">
      <c r="D248" s="2">
        <v>8514</v>
      </c>
      <c r="E248" t="s">
        <v>208</v>
      </c>
      <c r="F248" s="58">
        <v>0</v>
      </c>
      <c r="G248" t="s">
        <v>1704</v>
      </c>
      <c r="I248" s="2">
        <f t="shared" si="16"/>
        <v>8518</v>
      </c>
      <c r="J248" s="2" t="str">
        <f t="shared" si="17"/>
        <v xml:space="preserve">Legal Fees;Administration   </v>
      </c>
    </row>
    <row r="249" spans="1:10" x14ac:dyDescent="0.2">
      <c r="D249" s="2">
        <v>8515</v>
      </c>
      <c r="E249" t="s">
        <v>209</v>
      </c>
      <c r="F249" s="58">
        <v>0</v>
      </c>
      <c r="G249" t="s">
        <v>2518</v>
      </c>
      <c r="I249" s="2">
        <f t="shared" si="16"/>
        <v>8519</v>
      </c>
      <c r="J249" s="2" t="str">
        <f t="shared" si="17"/>
        <v xml:space="preserve">Commission Received;Finance </v>
      </c>
    </row>
    <row r="250" spans="1:10" x14ac:dyDescent="0.2">
      <c r="D250" s="2">
        <v>8516</v>
      </c>
      <c r="E250" t="s">
        <v>210</v>
      </c>
      <c r="F250" s="58">
        <v>0</v>
      </c>
      <c r="G250" t="s">
        <v>2490</v>
      </c>
      <c r="I250" s="2">
        <f t="shared" si="16"/>
        <v>8520</v>
      </c>
      <c r="J250" s="2" t="str">
        <f t="shared" si="17"/>
        <v xml:space="preserve">Vat Received;Finance        </v>
      </c>
    </row>
    <row r="251" spans="1:10" x14ac:dyDescent="0.2">
      <c r="D251" s="2">
        <v>8517</v>
      </c>
      <c r="E251" t="s">
        <v>211</v>
      </c>
      <c r="F251" s="58">
        <v>0</v>
      </c>
      <c r="G251" t="s">
        <v>1953</v>
      </c>
      <c r="I251" s="2">
        <f t="shared" si="16"/>
        <v>8521</v>
      </c>
      <c r="J251" s="2" t="str">
        <f t="shared" si="17"/>
        <v xml:space="preserve">Loan - ABSA;                </v>
      </c>
    </row>
    <row r="252" spans="1:10" x14ac:dyDescent="0.2">
      <c r="D252" s="2">
        <v>8518</v>
      </c>
      <c r="E252" t="s">
        <v>212</v>
      </c>
      <c r="F252" s="58">
        <v>0</v>
      </c>
      <c r="G252" t="s">
        <v>2087</v>
      </c>
      <c r="I252" s="2">
        <f t="shared" si="16"/>
        <v>8522</v>
      </c>
      <c r="J252" s="2" t="str">
        <f t="shared" si="17"/>
        <v xml:space="preserve">Training - SETA;            </v>
      </c>
    </row>
    <row r="253" spans="1:10" x14ac:dyDescent="0.2">
      <c r="D253" s="2">
        <v>8519</v>
      </c>
      <c r="E253" t="s">
        <v>213</v>
      </c>
      <c r="F253" s="58">
        <v>0</v>
      </c>
      <c r="G253" t="s">
        <v>1956</v>
      </c>
    </row>
    <row r="254" spans="1:10" x14ac:dyDescent="0.2">
      <c r="D254" s="2">
        <v>8520</v>
      </c>
      <c r="E254" t="s">
        <v>214</v>
      </c>
      <c r="F254" s="58">
        <v>0</v>
      </c>
      <c r="G254" t="s">
        <v>1957</v>
      </c>
    </row>
    <row r="255" spans="1:10" x14ac:dyDescent="0.2">
      <c r="D255" s="2">
        <v>8521</v>
      </c>
      <c r="E255" t="s">
        <v>2844</v>
      </c>
      <c r="F255" s="58">
        <v>0</v>
      </c>
      <c r="G255" t="s">
        <v>2400</v>
      </c>
    </row>
    <row r="256" spans="1:10" x14ac:dyDescent="0.2">
      <c r="D256" s="2">
        <v>8522</v>
      </c>
      <c r="E256" t="s">
        <v>2839</v>
      </c>
      <c r="F256" s="58">
        <v>0</v>
      </c>
      <c r="G256" t="s">
        <v>1965</v>
      </c>
    </row>
    <row r="257" spans="4:6" x14ac:dyDescent="0.2">
      <c r="D257" s="4"/>
      <c r="F257" s="58"/>
    </row>
    <row r="258" spans="4:6" x14ac:dyDescent="0.2">
      <c r="D258" s="4"/>
      <c r="F258" s="58"/>
    </row>
    <row r="259" spans="4:6" x14ac:dyDescent="0.2">
      <c r="D259" s="4"/>
      <c r="F259" s="58"/>
    </row>
    <row r="260" spans="4:6" x14ac:dyDescent="0.2">
      <c r="D260" s="4"/>
      <c r="F260" s="58"/>
    </row>
    <row r="261" spans="4:6" x14ac:dyDescent="0.2">
      <c r="D261" s="4"/>
      <c r="F261" s="58"/>
    </row>
    <row r="262" spans="4:6" x14ac:dyDescent="0.2">
      <c r="D262" s="4"/>
      <c r="F262" s="58"/>
    </row>
    <row r="263" spans="4:6" x14ac:dyDescent="0.2">
      <c r="D263" s="4"/>
      <c r="F263" s="58"/>
    </row>
    <row r="264" spans="4:6" x14ac:dyDescent="0.2">
      <c r="D264" s="4"/>
      <c r="F264" s="58"/>
    </row>
    <row r="265" spans="4:6" x14ac:dyDescent="0.2">
      <c r="D265" s="4"/>
      <c r="F265" s="58"/>
    </row>
    <row r="266" spans="4:6" x14ac:dyDescent="0.2">
      <c r="D266" s="4"/>
      <c r="F266" s="58"/>
    </row>
    <row r="267" spans="4:6" x14ac:dyDescent="0.2">
      <c r="D267" s="4"/>
      <c r="F267" s="58"/>
    </row>
    <row r="268" spans="4:6" x14ac:dyDescent="0.2">
      <c r="D268" s="4"/>
      <c r="F268" s="58"/>
    </row>
    <row r="269" spans="4:6" x14ac:dyDescent="0.2">
      <c r="D269" s="4"/>
      <c r="F269" s="58"/>
    </row>
    <row r="270" spans="4:6" x14ac:dyDescent="0.2">
      <c r="D270" s="4"/>
      <c r="F270" s="58"/>
    </row>
    <row r="271" spans="4:6" x14ac:dyDescent="0.2">
      <c r="D271" s="4"/>
      <c r="F271" s="58"/>
    </row>
    <row r="272" spans="4:6" x14ac:dyDescent="0.2">
      <c r="D272" s="4"/>
      <c r="F272" s="58"/>
    </row>
    <row r="273" spans="4:6" x14ac:dyDescent="0.2">
      <c r="D273" s="4"/>
      <c r="F273" s="58"/>
    </row>
    <row r="274" spans="4:6" x14ac:dyDescent="0.2">
      <c r="D274" s="4"/>
      <c r="F274" s="58"/>
    </row>
    <row r="275" spans="4:6" x14ac:dyDescent="0.2">
      <c r="D275" s="4"/>
      <c r="F275" s="58"/>
    </row>
    <row r="276" spans="4:6" x14ac:dyDescent="0.2">
      <c r="D276" s="4"/>
      <c r="F276" s="58"/>
    </row>
    <row r="277" spans="4:6" x14ac:dyDescent="0.2">
      <c r="D277" s="4"/>
      <c r="F277" s="58"/>
    </row>
    <row r="278" spans="4:6" x14ac:dyDescent="0.2">
      <c r="D278" s="4"/>
      <c r="F278" s="58"/>
    </row>
    <row r="279" spans="4:6" x14ac:dyDescent="0.2">
      <c r="D279" s="4"/>
      <c r="F279" s="58"/>
    </row>
    <row r="280" spans="4:6" x14ac:dyDescent="0.2">
      <c r="D280" s="4"/>
      <c r="F280" s="58"/>
    </row>
    <row r="281" spans="4:6" x14ac:dyDescent="0.2">
      <c r="D281" s="4"/>
      <c r="F281" s="58"/>
    </row>
    <row r="282" spans="4:6" x14ac:dyDescent="0.2">
      <c r="D282" s="4"/>
      <c r="F282" s="58"/>
    </row>
    <row r="283" spans="4:6" x14ac:dyDescent="0.2">
      <c r="D283" s="4"/>
      <c r="F283" s="58"/>
    </row>
    <row r="284" spans="4:6" x14ac:dyDescent="0.2">
      <c r="D284" s="4"/>
      <c r="F284" s="58"/>
    </row>
    <row r="285" spans="4:6" x14ac:dyDescent="0.2">
      <c r="D285" s="4"/>
      <c r="F285" s="58"/>
    </row>
    <row r="286" spans="4:6" x14ac:dyDescent="0.2">
      <c r="D286" s="4"/>
      <c r="F286" s="58"/>
    </row>
    <row r="287" spans="4:6" x14ac:dyDescent="0.2">
      <c r="D287" s="4"/>
      <c r="F287" s="58"/>
    </row>
    <row r="288" spans="4:6" x14ac:dyDescent="0.2">
      <c r="D288" s="4"/>
      <c r="F288" s="58"/>
    </row>
    <row r="289" spans="4:6" x14ac:dyDescent="0.2">
      <c r="D289" s="4"/>
      <c r="F289" s="58"/>
    </row>
    <row r="290" spans="4:6" x14ac:dyDescent="0.2">
      <c r="D290" s="4"/>
      <c r="F290" s="58"/>
    </row>
    <row r="291" spans="4:6" x14ac:dyDescent="0.2">
      <c r="D291" s="4"/>
      <c r="F291" s="58"/>
    </row>
    <row r="292" spans="4:6" x14ac:dyDescent="0.2">
      <c r="D292" s="4"/>
      <c r="F292" s="58"/>
    </row>
    <row r="293" spans="4:6" x14ac:dyDescent="0.2">
      <c r="D293" s="4"/>
      <c r="F293" s="58"/>
    </row>
    <row r="294" spans="4:6" x14ac:dyDescent="0.2">
      <c r="D294" s="4"/>
      <c r="F294" s="58"/>
    </row>
    <row r="295" spans="4:6" x14ac:dyDescent="0.2">
      <c r="D295" s="4"/>
      <c r="F295" s="58"/>
    </row>
    <row r="296" spans="4:6" x14ac:dyDescent="0.2">
      <c r="D296" s="4"/>
      <c r="F296" s="58"/>
    </row>
    <row r="297" spans="4:6" x14ac:dyDescent="0.2">
      <c r="D297" s="4"/>
      <c r="F297" s="58"/>
    </row>
    <row r="298" spans="4:6" x14ac:dyDescent="0.2">
      <c r="D298" s="4"/>
      <c r="F298" s="58"/>
    </row>
    <row r="299" spans="4:6" x14ac:dyDescent="0.2">
      <c r="D299" s="4"/>
      <c r="F299" s="58"/>
    </row>
    <row r="300" spans="4:6" x14ac:dyDescent="0.2">
      <c r="D300" s="4"/>
      <c r="F300" s="58"/>
    </row>
    <row r="301" spans="4:6" x14ac:dyDescent="0.2">
      <c r="D301" s="4"/>
      <c r="F301" s="58"/>
    </row>
    <row r="302" spans="4:6" x14ac:dyDescent="0.2">
      <c r="D302" s="4"/>
      <c r="F302" s="58"/>
    </row>
    <row r="303" spans="4:6" x14ac:dyDescent="0.2">
      <c r="D303" s="4"/>
      <c r="F303" s="58"/>
    </row>
    <row r="304" spans="4:6" x14ac:dyDescent="0.2">
      <c r="D304" s="4"/>
      <c r="F304" s="58"/>
    </row>
    <row r="305" spans="4:6" x14ac:dyDescent="0.2">
      <c r="D305" s="4"/>
      <c r="F305" s="58"/>
    </row>
    <row r="306" spans="4:6" x14ac:dyDescent="0.2">
      <c r="D306" s="4"/>
      <c r="F306" s="58"/>
    </row>
    <row r="307" spans="4:6" x14ac:dyDescent="0.2">
      <c r="D307" s="4"/>
      <c r="F307" s="58"/>
    </row>
    <row r="308" spans="4:6" x14ac:dyDescent="0.2">
      <c r="D308" s="4"/>
      <c r="F308" s="58"/>
    </row>
    <row r="309" spans="4:6" x14ac:dyDescent="0.2">
      <c r="D309" s="4"/>
      <c r="F309" s="58"/>
    </row>
    <row r="310" spans="4:6" x14ac:dyDescent="0.2">
      <c r="D310" s="4"/>
      <c r="F310" s="58"/>
    </row>
    <row r="311" spans="4:6" x14ac:dyDescent="0.2">
      <c r="D311" s="4"/>
      <c r="F311" s="58"/>
    </row>
    <row r="312" spans="4:6" x14ac:dyDescent="0.2">
      <c r="D312" s="4"/>
      <c r="F312" s="58"/>
    </row>
    <row r="313" spans="4:6" x14ac:dyDescent="0.2">
      <c r="D313" s="4"/>
      <c r="F313" s="58"/>
    </row>
    <row r="314" spans="4:6" x14ac:dyDescent="0.2">
      <c r="D314" s="4"/>
      <c r="F314" s="58"/>
    </row>
    <row r="315" spans="4:6" x14ac:dyDescent="0.2">
      <c r="D315" s="4"/>
      <c r="F315" s="58"/>
    </row>
    <row r="316" spans="4:6" x14ac:dyDescent="0.2">
      <c r="D316" s="4"/>
      <c r="F316" s="58"/>
    </row>
    <row r="317" spans="4:6" x14ac:dyDescent="0.2">
      <c r="D317" s="4"/>
      <c r="F317" s="58"/>
    </row>
    <row r="318" spans="4:6" x14ac:dyDescent="0.2">
      <c r="D318" s="4"/>
      <c r="F318" s="58"/>
    </row>
    <row r="319" spans="4:6" x14ac:dyDescent="0.2">
      <c r="D319" s="4"/>
      <c r="F319" s="58"/>
    </row>
    <row r="320" spans="4:6" x14ac:dyDescent="0.2">
      <c r="D320" s="4"/>
      <c r="F320" s="58"/>
    </row>
    <row r="321" spans="4:6" x14ac:dyDescent="0.2">
      <c r="D321" s="4"/>
      <c r="F321" s="58"/>
    </row>
    <row r="322" spans="4:6" x14ac:dyDescent="0.2">
      <c r="D322" s="4"/>
      <c r="F322" s="58"/>
    </row>
    <row r="323" spans="4:6" x14ac:dyDescent="0.2">
      <c r="D323" s="4"/>
      <c r="F323" s="58"/>
    </row>
    <row r="324" spans="4:6" x14ac:dyDescent="0.2">
      <c r="D324" s="4"/>
      <c r="F324" s="58"/>
    </row>
    <row r="325" spans="4:6" x14ac:dyDescent="0.2">
      <c r="D325" s="4"/>
      <c r="F325" s="58"/>
    </row>
    <row r="326" spans="4:6" x14ac:dyDescent="0.2">
      <c r="D326" s="4"/>
      <c r="F326" s="58"/>
    </row>
    <row r="327" spans="4:6" x14ac:dyDescent="0.2">
      <c r="D327" s="4"/>
      <c r="F327" s="58"/>
    </row>
    <row r="328" spans="4:6" x14ac:dyDescent="0.2">
      <c r="D328" s="4"/>
      <c r="F328" s="58"/>
    </row>
    <row r="329" spans="4:6" x14ac:dyDescent="0.2">
      <c r="D329" s="4"/>
      <c r="F329" s="58"/>
    </row>
    <row r="330" spans="4:6" x14ac:dyDescent="0.2">
      <c r="D330" s="4"/>
      <c r="F330" s="58"/>
    </row>
    <row r="331" spans="4:6" x14ac:dyDescent="0.2">
      <c r="D331" s="4"/>
      <c r="F331" s="58"/>
    </row>
    <row r="332" spans="4:6" x14ac:dyDescent="0.2">
      <c r="D332" s="4"/>
      <c r="F332" s="58"/>
    </row>
    <row r="333" spans="4:6" x14ac:dyDescent="0.2">
      <c r="D333" s="4"/>
      <c r="F333" s="58"/>
    </row>
    <row r="334" spans="4:6" x14ac:dyDescent="0.2">
      <c r="D334" s="4"/>
      <c r="F334" s="58"/>
    </row>
    <row r="335" spans="4:6" x14ac:dyDescent="0.2">
      <c r="D335" s="4"/>
      <c r="F335" s="58"/>
    </row>
    <row r="336" spans="4:6" x14ac:dyDescent="0.2">
      <c r="D336" s="4"/>
      <c r="F336" s="58"/>
    </row>
    <row r="337" spans="1:6" x14ac:dyDescent="0.2">
      <c r="D337" s="4"/>
      <c r="F337" s="58"/>
    </row>
    <row r="338" spans="1:6" x14ac:dyDescent="0.2">
      <c r="D338" s="4"/>
      <c r="F338" s="58"/>
    </row>
    <row r="339" spans="1:6" x14ac:dyDescent="0.2">
      <c r="D339" s="4"/>
      <c r="F339" s="58"/>
    </row>
    <row r="340" spans="1:6" x14ac:dyDescent="0.2">
      <c r="D340" s="4"/>
      <c r="F340" s="58"/>
    </row>
    <row r="341" spans="1:6" x14ac:dyDescent="0.2">
      <c r="D341" s="4"/>
      <c r="F341" s="58"/>
    </row>
    <row r="342" spans="1:6" x14ac:dyDescent="0.2">
      <c r="D342" s="4"/>
      <c r="F342" s="58"/>
    </row>
    <row r="343" spans="1:6" x14ac:dyDescent="0.2">
      <c r="A343" s="4"/>
      <c r="B343" s="4"/>
      <c r="D343" s="4"/>
      <c r="F343" s="58"/>
    </row>
    <row r="344" spans="1:6" x14ac:dyDescent="0.2">
      <c r="A344" s="4"/>
      <c r="B344" s="4"/>
      <c r="D344" s="4"/>
      <c r="F344" s="58"/>
    </row>
    <row r="345" spans="1:6" x14ac:dyDescent="0.2">
      <c r="A345" s="4"/>
      <c r="B345" s="4"/>
      <c r="D345" s="4"/>
      <c r="F345" s="58"/>
    </row>
    <row r="346" spans="1:6" x14ac:dyDescent="0.2">
      <c r="A346" s="4"/>
      <c r="B346" s="4"/>
      <c r="D346" s="4"/>
      <c r="F346" s="58"/>
    </row>
    <row r="347" spans="1:6" x14ac:dyDescent="0.2">
      <c r="A347" s="4"/>
      <c r="B347" s="4"/>
      <c r="D347" s="4"/>
      <c r="F347" s="58"/>
    </row>
    <row r="348" spans="1:6" x14ac:dyDescent="0.2">
      <c r="A348" s="4"/>
      <c r="B348" s="4"/>
      <c r="D348" s="4"/>
      <c r="F348" s="58"/>
    </row>
    <row r="349" spans="1:6" x14ac:dyDescent="0.2">
      <c r="A349" s="4"/>
      <c r="B349" s="4"/>
      <c r="D349" s="4"/>
      <c r="F349" s="58"/>
    </row>
    <row r="350" spans="1:6" x14ac:dyDescent="0.2">
      <c r="A350" s="4"/>
      <c r="B350" s="4"/>
      <c r="D350" s="4"/>
      <c r="F350" s="58"/>
    </row>
    <row r="351" spans="1:6" x14ac:dyDescent="0.2">
      <c r="A351" s="4"/>
      <c r="B351" s="4"/>
      <c r="D351" s="4"/>
      <c r="F351" s="58"/>
    </row>
    <row r="352" spans="1:6" x14ac:dyDescent="0.2">
      <c r="A352" s="4"/>
      <c r="B352" s="4"/>
      <c r="D352" s="4"/>
      <c r="F352" s="58"/>
    </row>
    <row r="353" spans="1:6" x14ac:dyDescent="0.2">
      <c r="A353" s="4"/>
      <c r="B353" s="4"/>
      <c r="D353" s="4"/>
      <c r="F353" s="58"/>
    </row>
    <row r="354" spans="1:6" x14ac:dyDescent="0.2">
      <c r="A354" s="4"/>
      <c r="B354" s="4"/>
      <c r="D354" s="4"/>
      <c r="F354" s="58"/>
    </row>
    <row r="355" spans="1:6" x14ac:dyDescent="0.2">
      <c r="A355" s="4"/>
      <c r="B355" s="4"/>
      <c r="D355" s="4"/>
      <c r="F355" s="58"/>
    </row>
    <row r="356" spans="1:6" x14ac:dyDescent="0.2">
      <c r="A356" s="4"/>
      <c r="B356" s="4"/>
      <c r="D356" s="4"/>
      <c r="F356" s="58"/>
    </row>
    <row r="357" spans="1:6" x14ac:dyDescent="0.2">
      <c r="A357" s="4"/>
      <c r="B357" s="4"/>
      <c r="D357" s="4"/>
      <c r="F357" s="58"/>
    </row>
    <row r="358" spans="1:6" x14ac:dyDescent="0.2">
      <c r="A358" s="4"/>
      <c r="B358" s="4"/>
      <c r="D358" s="4"/>
      <c r="F358" s="58"/>
    </row>
    <row r="359" spans="1:6" x14ac:dyDescent="0.2">
      <c r="A359" s="4"/>
      <c r="B359" s="4"/>
      <c r="D359" s="4"/>
      <c r="F359" s="58"/>
    </row>
    <row r="360" spans="1:6" x14ac:dyDescent="0.2">
      <c r="A360" s="4"/>
      <c r="B360" s="4"/>
      <c r="D360" s="4"/>
      <c r="F360" s="58"/>
    </row>
    <row r="361" spans="1:6" x14ac:dyDescent="0.2">
      <c r="A361" s="4"/>
      <c r="B361" s="4"/>
      <c r="D361" s="4"/>
      <c r="F361" s="58"/>
    </row>
    <row r="362" spans="1:6" x14ac:dyDescent="0.2">
      <c r="A362" s="4"/>
      <c r="B362" s="4"/>
      <c r="D362" s="4"/>
      <c r="F362" s="58"/>
    </row>
    <row r="363" spans="1:6" x14ac:dyDescent="0.2">
      <c r="A363" s="4"/>
      <c r="B363" s="4"/>
      <c r="D363" s="4"/>
      <c r="F363" s="58"/>
    </row>
    <row r="364" spans="1:6" x14ac:dyDescent="0.2">
      <c r="A364" s="4"/>
      <c r="B364" s="4"/>
      <c r="D364" s="4"/>
    </row>
    <row r="365" spans="1:6" x14ac:dyDescent="0.2">
      <c r="A365" s="4"/>
      <c r="B365" s="4"/>
      <c r="D365" s="4"/>
    </row>
    <row r="366" spans="1:6" x14ac:dyDescent="0.2">
      <c r="A366" s="4"/>
      <c r="B366" s="4"/>
      <c r="D366" s="4"/>
    </row>
    <row r="367" spans="1:6" x14ac:dyDescent="0.2">
      <c r="A367" s="4"/>
      <c r="B367" s="4"/>
      <c r="D367" s="4"/>
    </row>
    <row r="368" spans="1:6" x14ac:dyDescent="0.2">
      <c r="A368" s="4"/>
      <c r="B368" s="4"/>
      <c r="D368" s="4"/>
    </row>
    <row r="369" spans="1:4" x14ac:dyDescent="0.2">
      <c r="A369" s="4"/>
      <c r="B369" s="4"/>
      <c r="D369" s="4"/>
    </row>
    <row r="370" spans="1:4" x14ac:dyDescent="0.2">
      <c r="A370" s="4"/>
      <c r="B370" s="4"/>
      <c r="D370" s="4"/>
    </row>
    <row r="371" spans="1:4" x14ac:dyDescent="0.2">
      <c r="A371" s="4"/>
      <c r="B371" s="4"/>
      <c r="D371" s="4"/>
    </row>
    <row r="372" spans="1:4" x14ac:dyDescent="0.2">
      <c r="A372" s="4"/>
      <c r="B372" s="4"/>
      <c r="D372" s="4"/>
    </row>
    <row r="373" spans="1:4" x14ac:dyDescent="0.2">
      <c r="A373" s="4"/>
      <c r="B373" s="4"/>
      <c r="D373" s="4"/>
    </row>
    <row r="374" spans="1:4" x14ac:dyDescent="0.2">
      <c r="A374" s="4"/>
      <c r="B374" s="4"/>
      <c r="D374" s="4"/>
    </row>
    <row r="375" spans="1:4" x14ac:dyDescent="0.2">
      <c r="A375" s="4"/>
      <c r="B375" s="4"/>
      <c r="D375" s="4"/>
    </row>
    <row r="376" spans="1:4" x14ac:dyDescent="0.2">
      <c r="A376" s="4"/>
      <c r="B376" s="4"/>
      <c r="D376" s="4"/>
    </row>
    <row r="377" spans="1:4" x14ac:dyDescent="0.2">
      <c r="A377" s="4"/>
      <c r="B377" s="4"/>
      <c r="D377" s="4"/>
    </row>
    <row r="378" spans="1:4" x14ac:dyDescent="0.2">
      <c r="A378" s="4"/>
      <c r="B378" s="4"/>
      <c r="D378" s="4"/>
    </row>
    <row r="379" spans="1:4" x14ac:dyDescent="0.2">
      <c r="A379" s="4"/>
      <c r="B379" s="4"/>
      <c r="D379" s="4"/>
    </row>
    <row r="380" spans="1:4" x14ac:dyDescent="0.2">
      <c r="A380" s="4"/>
      <c r="B380" s="4"/>
      <c r="D380" s="4"/>
    </row>
    <row r="381" spans="1:4" x14ac:dyDescent="0.2">
      <c r="A381" s="4"/>
      <c r="B381" s="4"/>
      <c r="D381" s="4"/>
    </row>
    <row r="382" spans="1:4" x14ac:dyDescent="0.2">
      <c r="A382" s="4"/>
      <c r="B382" s="4"/>
      <c r="D382" s="4"/>
    </row>
    <row r="383" spans="1:4" x14ac:dyDescent="0.2">
      <c r="A383" s="4"/>
      <c r="B383" s="4"/>
      <c r="D383" s="4"/>
    </row>
    <row r="384" spans="1:4" x14ac:dyDescent="0.2">
      <c r="A384" s="4"/>
      <c r="B384" s="4"/>
      <c r="D384" s="4"/>
    </row>
    <row r="385" spans="1:4" x14ac:dyDescent="0.2">
      <c r="A385" s="4"/>
      <c r="B385" s="4"/>
      <c r="D385" s="4"/>
    </row>
    <row r="386" spans="1:4" x14ac:dyDescent="0.2">
      <c r="A386" s="4"/>
      <c r="B386" s="4"/>
      <c r="C386" s="4"/>
      <c r="D386" s="4"/>
    </row>
    <row r="387" spans="1:4" x14ac:dyDescent="0.2">
      <c r="A387" s="4"/>
      <c r="B387" s="4"/>
      <c r="C387" s="4"/>
      <c r="D387" s="4"/>
    </row>
    <row r="388" spans="1:4" x14ac:dyDescent="0.2">
      <c r="A388" s="4"/>
      <c r="B388" s="4"/>
      <c r="C388" s="4"/>
      <c r="D388" s="4"/>
    </row>
    <row r="389" spans="1:4" x14ac:dyDescent="0.2">
      <c r="A389" s="4"/>
      <c r="B389" s="4"/>
      <c r="C389" s="4"/>
      <c r="D389" s="4"/>
    </row>
    <row r="390" spans="1:4" x14ac:dyDescent="0.2">
      <c r="A390" s="4"/>
      <c r="B390" s="4"/>
      <c r="C390" s="4"/>
      <c r="D390" s="4"/>
    </row>
    <row r="391" spans="1:4" x14ac:dyDescent="0.2">
      <c r="A391" s="4"/>
      <c r="B391" s="4"/>
      <c r="C391" s="4"/>
      <c r="D391" s="4"/>
    </row>
    <row r="392" spans="1:4" x14ac:dyDescent="0.2">
      <c r="A392" s="4"/>
      <c r="B392" s="4"/>
      <c r="C392" s="4"/>
      <c r="D392" s="4"/>
    </row>
    <row r="393" spans="1:4" x14ac:dyDescent="0.2">
      <c r="A393" s="4"/>
      <c r="B393" s="4"/>
      <c r="C393" s="4"/>
      <c r="D393" s="4"/>
    </row>
    <row r="394" spans="1:4" x14ac:dyDescent="0.2">
      <c r="A394" s="4"/>
      <c r="B394" s="4"/>
      <c r="C394" s="4"/>
      <c r="D394" s="4"/>
    </row>
    <row r="395" spans="1:4" x14ac:dyDescent="0.2">
      <c r="A395" s="4"/>
      <c r="B395" s="4"/>
      <c r="C395" s="4"/>
      <c r="D395" s="4"/>
    </row>
    <row r="396" spans="1:4" x14ac:dyDescent="0.2">
      <c r="A396" s="4"/>
      <c r="B396" s="4"/>
      <c r="C396" s="4"/>
      <c r="D396" s="4"/>
    </row>
    <row r="397" spans="1:4" x14ac:dyDescent="0.2">
      <c r="A397" s="4"/>
      <c r="B397" s="4"/>
      <c r="C397" s="4"/>
      <c r="D397" s="4"/>
    </row>
    <row r="398" spans="1:4" x14ac:dyDescent="0.2">
      <c r="A398" s="4"/>
      <c r="B398" s="4"/>
      <c r="C398" s="4"/>
      <c r="D398" s="4"/>
    </row>
    <row r="399" spans="1:4" x14ac:dyDescent="0.2">
      <c r="A399" s="4"/>
      <c r="B399" s="4"/>
      <c r="C399" s="4"/>
      <c r="D399" s="4"/>
    </row>
    <row r="400" spans="1:4" x14ac:dyDescent="0.2">
      <c r="A400" s="4"/>
      <c r="B400" s="4"/>
      <c r="C400" s="4"/>
      <c r="D400" s="4"/>
    </row>
    <row r="401" spans="1:4" x14ac:dyDescent="0.2">
      <c r="A401" s="4"/>
      <c r="B401" s="4"/>
      <c r="C401" s="4"/>
      <c r="D401" s="4"/>
    </row>
    <row r="402" spans="1:4" x14ac:dyDescent="0.2">
      <c r="A402" s="4"/>
      <c r="B402" s="4"/>
      <c r="D402" s="4"/>
    </row>
    <row r="403" spans="1:4" x14ac:dyDescent="0.2">
      <c r="A403" s="4"/>
      <c r="B403" s="4"/>
    </row>
    <row r="404" spans="1:4" x14ac:dyDescent="0.2">
      <c r="A404" s="4"/>
      <c r="B404" s="4"/>
    </row>
    <row r="405" spans="1:4" x14ac:dyDescent="0.2">
      <c r="A405" s="4"/>
      <c r="B405" s="4"/>
    </row>
    <row r="406" spans="1:4" x14ac:dyDescent="0.2">
      <c r="A406" s="4"/>
      <c r="B406" s="4"/>
    </row>
    <row r="407" spans="1:4" x14ac:dyDescent="0.2">
      <c r="A407" s="4"/>
      <c r="B407" s="4"/>
    </row>
    <row r="408" spans="1:4" x14ac:dyDescent="0.2">
      <c r="A408" s="4"/>
      <c r="B408" s="4"/>
    </row>
    <row r="409" spans="1:4" x14ac:dyDescent="0.2">
      <c r="A409" s="4"/>
    </row>
    <row r="410" spans="1:4" x14ac:dyDescent="0.2">
      <c r="A410" s="4"/>
    </row>
    <row r="411" spans="1:4" x14ac:dyDescent="0.2">
      <c r="A411" s="4"/>
    </row>
    <row r="412" spans="1:4" x14ac:dyDescent="0.2">
      <c r="A412" s="4"/>
    </row>
    <row r="413" spans="1:4" x14ac:dyDescent="0.2">
      <c r="A413" s="4"/>
    </row>
    <row r="414" spans="1:4" x14ac:dyDescent="0.2">
      <c r="A414" s="4"/>
    </row>
    <row r="415" spans="1:4" x14ac:dyDescent="0.2">
      <c r="A415" s="4"/>
    </row>
    <row r="416" spans="1:4" x14ac:dyDescent="0.2">
      <c r="A416" s="4"/>
    </row>
    <row r="417" spans="1:1" x14ac:dyDescent="0.2">
      <c r="A417" s="4"/>
    </row>
    <row r="418" spans="1:1" x14ac:dyDescent="0.2">
      <c r="A418" s="4"/>
    </row>
    <row r="419" spans="1:1" x14ac:dyDescent="0.2">
      <c r="A419" s="4"/>
    </row>
    <row r="420" spans="1:1" x14ac:dyDescent="0.2">
      <c r="A420" s="4"/>
    </row>
    <row r="421" spans="1:1" x14ac:dyDescent="0.2">
      <c r="A421" s="4"/>
    </row>
    <row r="422" spans="1:1" x14ac:dyDescent="0.2">
      <c r="A422" s="4"/>
    </row>
    <row r="423" spans="1:1" x14ac:dyDescent="0.2">
      <c r="A423" s="4"/>
    </row>
    <row r="424" spans="1:1" x14ac:dyDescent="0.2">
      <c r="A424" s="4"/>
    </row>
    <row r="425" spans="1:1" x14ac:dyDescent="0.2">
      <c r="A425" s="4"/>
    </row>
    <row r="426" spans="1:1" x14ac:dyDescent="0.2">
      <c r="A426" s="4"/>
    </row>
    <row r="427" spans="1:1" x14ac:dyDescent="0.2">
      <c r="A427" s="4"/>
    </row>
    <row r="428" spans="1:1" x14ac:dyDescent="0.2">
      <c r="A428" s="4"/>
    </row>
    <row r="429" spans="1:1" x14ac:dyDescent="0.2">
      <c r="A429" s="4"/>
    </row>
    <row r="430" spans="1:1" x14ac:dyDescent="0.2">
      <c r="A430" s="4"/>
    </row>
    <row r="431" spans="1:1" x14ac:dyDescent="0.2">
      <c r="A431" s="4"/>
    </row>
    <row r="432" spans="1:1" x14ac:dyDescent="0.2">
      <c r="A432" s="4"/>
    </row>
    <row r="433" spans="1:1" x14ac:dyDescent="0.2">
      <c r="A433" s="4"/>
    </row>
    <row r="434" spans="1:1" x14ac:dyDescent="0.2">
      <c r="A434" s="4"/>
    </row>
    <row r="435" spans="1:1" x14ac:dyDescent="0.2">
      <c r="A435" s="4"/>
    </row>
    <row r="436" spans="1:1" x14ac:dyDescent="0.2">
      <c r="A436" s="4"/>
    </row>
    <row r="437" spans="1:1" x14ac:dyDescent="0.2">
      <c r="A437" s="4"/>
    </row>
    <row r="438" spans="1:1" x14ac:dyDescent="0.2">
      <c r="A438" s="4"/>
    </row>
    <row r="439" spans="1:1" x14ac:dyDescent="0.2">
      <c r="A439" s="4"/>
    </row>
    <row r="440" spans="1:1" x14ac:dyDescent="0.2">
      <c r="A440" s="4"/>
    </row>
    <row r="441" spans="1:1" x14ac:dyDescent="0.2">
      <c r="A441" s="4"/>
    </row>
    <row r="442" spans="1:1" x14ac:dyDescent="0.2">
      <c r="A442" s="4"/>
    </row>
    <row r="443" spans="1:1" x14ac:dyDescent="0.2">
      <c r="A443" s="4"/>
    </row>
    <row r="444" spans="1:1" x14ac:dyDescent="0.2">
      <c r="A444" s="4"/>
    </row>
    <row r="445" spans="1:1" x14ac:dyDescent="0.2">
      <c r="A445" s="4"/>
    </row>
    <row r="446" spans="1:1" x14ac:dyDescent="0.2">
      <c r="A446" s="4"/>
    </row>
    <row r="447" spans="1:1" x14ac:dyDescent="0.2">
      <c r="A447" s="4"/>
    </row>
    <row r="448" spans="1:1" x14ac:dyDescent="0.2">
      <c r="A448" s="4"/>
    </row>
    <row r="449" spans="1:1" x14ac:dyDescent="0.2">
      <c r="A449" s="4"/>
    </row>
    <row r="450" spans="1:1" x14ac:dyDescent="0.2">
      <c r="A450" s="4"/>
    </row>
    <row r="451" spans="1:1" x14ac:dyDescent="0.2">
      <c r="A451" s="4"/>
    </row>
    <row r="452" spans="1:1" x14ac:dyDescent="0.2">
      <c r="A452" s="4"/>
    </row>
    <row r="453" spans="1:1" x14ac:dyDescent="0.2">
      <c r="A453" s="4"/>
    </row>
    <row r="454" spans="1:1" x14ac:dyDescent="0.2">
      <c r="A454" s="4"/>
    </row>
    <row r="455" spans="1:1" x14ac:dyDescent="0.2">
      <c r="A455" s="4"/>
    </row>
    <row r="456" spans="1:1" x14ac:dyDescent="0.2">
      <c r="A456" s="4"/>
    </row>
    <row r="457" spans="1:1" x14ac:dyDescent="0.2">
      <c r="A457" s="4"/>
    </row>
    <row r="458" spans="1:1" x14ac:dyDescent="0.2">
      <c r="A458" s="4"/>
    </row>
    <row r="459" spans="1:1" x14ac:dyDescent="0.2">
      <c r="A459" s="4"/>
    </row>
    <row r="460" spans="1:1" x14ac:dyDescent="0.2">
      <c r="A460" s="4"/>
    </row>
    <row r="461" spans="1:1" x14ac:dyDescent="0.2">
      <c r="A461" s="4"/>
    </row>
    <row r="462" spans="1:1" x14ac:dyDescent="0.2">
      <c r="A462" s="4"/>
    </row>
    <row r="463" spans="1:1" x14ac:dyDescent="0.2">
      <c r="A463" s="4"/>
    </row>
    <row r="464" spans="1:1" x14ac:dyDescent="0.2">
      <c r="A464" s="4"/>
    </row>
    <row r="465" spans="1:1" x14ac:dyDescent="0.2">
      <c r="A465" s="4"/>
    </row>
    <row r="466" spans="1:1" x14ac:dyDescent="0.2">
      <c r="A466" s="4"/>
    </row>
    <row r="467" spans="1:1" x14ac:dyDescent="0.2">
      <c r="A467" s="4"/>
    </row>
    <row r="468" spans="1:1" x14ac:dyDescent="0.2">
      <c r="A468" s="4"/>
    </row>
    <row r="469" spans="1:1" x14ac:dyDescent="0.2">
      <c r="A469" s="4"/>
    </row>
    <row r="470" spans="1:1" x14ac:dyDescent="0.2">
      <c r="A470" s="4"/>
    </row>
    <row r="471" spans="1:1" x14ac:dyDescent="0.2">
      <c r="A471" s="4"/>
    </row>
    <row r="472" spans="1:1" x14ac:dyDescent="0.2">
      <c r="A472" s="4"/>
    </row>
    <row r="473" spans="1:1" x14ac:dyDescent="0.2">
      <c r="A473" s="4"/>
    </row>
    <row r="474" spans="1:1" x14ac:dyDescent="0.2">
      <c r="A474" s="4"/>
    </row>
    <row r="475" spans="1:1" x14ac:dyDescent="0.2">
      <c r="A475" s="4"/>
    </row>
    <row r="476" spans="1:1" x14ac:dyDescent="0.2">
      <c r="A476" s="4"/>
    </row>
    <row r="477" spans="1:1" x14ac:dyDescent="0.2">
      <c r="A477" s="4"/>
    </row>
    <row r="478" spans="1:1" x14ac:dyDescent="0.2">
      <c r="A478" s="4"/>
    </row>
    <row r="479" spans="1:1" x14ac:dyDescent="0.2">
      <c r="A479" s="4"/>
    </row>
    <row r="480" spans="1:1" x14ac:dyDescent="0.2">
      <c r="A480" s="4"/>
    </row>
    <row r="481" spans="1:1" x14ac:dyDescent="0.2">
      <c r="A481" s="4"/>
    </row>
    <row r="482" spans="1:1" x14ac:dyDescent="0.2">
      <c r="A482" s="4"/>
    </row>
    <row r="483" spans="1:1" x14ac:dyDescent="0.2">
      <c r="A483" s="4"/>
    </row>
    <row r="484" spans="1:1" x14ac:dyDescent="0.2">
      <c r="A484" s="4"/>
    </row>
    <row r="485" spans="1:1" x14ac:dyDescent="0.2">
      <c r="A485" s="4"/>
    </row>
    <row r="486" spans="1:1" x14ac:dyDescent="0.2">
      <c r="A486" s="4"/>
    </row>
    <row r="487" spans="1:1" x14ac:dyDescent="0.2">
      <c r="A487" s="4"/>
    </row>
    <row r="488" spans="1:1" x14ac:dyDescent="0.2">
      <c r="A488" s="4"/>
    </row>
    <row r="489" spans="1:1" x14ac:dyDescent="0.2">
      <c r="A489" s="4"/>
    </row>
    <row r="490" spans="1:1" x14ac:dyDescent="0.2">
      <c r="A490" s="4"/>
    </row>
    <row r="491" spans="1:1" x14ac:dyDescent="0.2">
      <c r="A491" s="4"/>
    </row>
    <row r="492" spans="1:1" x14ac:dyDescent="0.2">
      <c r="A492" s="4"/>
    </row>
    <row r="493" spans="1:1" x14ac:dyDescent="0.2">
      <c r="A493" s="4"/>
    </row>
    <row r="494" spans="1:1" x14ac:dyDescent="0.2">
      <c r="A494" s="4"/>
    </row>
    <row r="495" spans="1:1" x14ac:dyDescent="0.2">
      <c r="A495" s="4"/>
    </row>
    <row r="496" spans="1:1" x14ac:dyDescent="0.2">
      <c r="A496" s="4"/>
    </row>
    <row r="497" spans="1:1" x14ac:dyDescent="0.2">
      <c r="A497" s="4"/>
    </row>
    <row r="498" spans="1:1" x14ac:dyDescent="0.2">
      <c r="A498" s="4"/>
    </row>
    <row r="499" spans="1:1" x14ac:dyDescent="0.2">
      <c r="A499" s="4"/>
    </row>
    <row r="500" spans="1:1" x14ac:dyDescent="0.2">
      <c r="A500" s="4"/>
    </row>
    <row r="501" spans="1:1" x14ac:dyDescent="0.2">
      <c r="A501" s="4"/>
    </row>
    <row r="502" spans="1:1" x14ac:dyDescent="0.2">
      <c r="A502" s="4"/>
    </row>
    <row r="503" spans="1:1" x14ac:dyDescent="0.2">
      <c r="A503" s="4"/>
    </row>
    <row r="504" spans="1:1" x14ac:dyDescent="0.2">
      <c r="A504" s="4"/>
    </row>
    <row r="505" spans="1:1" x14ac:dyDescent="0.2">
      <c r="A505" s="4"/>
    </row>
    <row r="506" spans="1:1" x14ac:dyDescent="0.2">
      <c r="A506" s="4"/>
    </row>
    <row r="507" spans="1:1" x14ac:dyDescent="0.2">
      <c r="A507" s="4"/>
    </row>
    <row r="508" spans="1:1" x14ac:dyDescent="0.2">
      <c r="A508" s="4"/>
    </row>
    <row r="509" spans="1:1" x14ac:dyDescent="0.2">
      <c r="A509" s="4"/>
    </row>
    <row r="510" spans="1:1" x14ac:dyDescent="0.2">
      <c r="A510" s="4"/>
    </row>
    <row r="511" spans="1:1" x14ac:dyDescent="0.2">
      <c r="A511" s="4"/>
    </row>
    <row r="512" spans="1:1" x14ac:dyDescent="0.2">
      <c r="A512" s="4"/>
    </row>
    <row r="513" spans="1:1" x14ac:dyDescent="0.2">
      <c r="A513" s="4"/>
    </row>
    <row r="514" spans="1:1" x14ac:dyDescent="0.2">
      <c r="A514" s="4"/>
    </row>
    <row r="515" spans="1:1" x14ac:dyDescent="0.2">
      <c r="A515" s="4"/>
    </row>
    <row r="516" spans="1:1" x14ac:dyDescent="0.2">
      <c r="A516" s="4"/>
    </row>
    <row r="517" spans="1:1" x14ac:dyDescent="0.2">
      <c r="A517" s="4"/>
    </row>
    <row r="518" spans="1:1" x14ac:dyDescent="0.2">
      <c r="A518" s="4"/>
    </row>
    <row r="519" spans="1:1" x14ac:dyDescent="0.2">
      <c r="A519" s="4"/>
    </row>
    <row r="520" spans="1:1" x14ac:dyDescent="0.2">
      <c r="A520" s="4"/>
    </row>
    <row r="521" spans="1:1" x14ac:dyDescent="0.2">
      <c r="A521" s="4"/>
    </row>
    <row r="522" spans="1:1" x14ac:dyDescent="0.2">
      <c r="A522" s="4"/>
    </row>
    <row r="523" spans="1:1" x14ac:dyDescent="0.2">
      <c r="A523" s="4"/>
    </row>
    <row r="524" spans="1:1" x14ac:dyDescent="0.2">
      <c r="A524" s="4"/>
    </row>
    <row r="525" spans="1:1" x14ac:dyDescent="0.2">
      <c r="A525" s="4"/>
    </row>
    <row r="526" spans="1:1" x14ac:dyDescent="0.2">
      <c r="A526" s="4"/>
    </row>
    <row r="527" spans="1:1" x14ac:dyDescent="0.2">
      <c r="A527" s="4"/>
    </row>
    <row r="528" spans="1:1" x14ac:dyDescent="0.2">
      <c r="A528" s="4"/>
    </row>
    <row r="529" spans="1:1" x14ac:dyDescent="0.2">
      <c r="A529" s="4"/>
    </row>
    <row r="530" spans="1:1" x14ac:dyDescent="0.2">
      <c r="A530" s="4"/>
    </row>
    <row r="531" spans="1:1" x14ac:dyDescent="0.2">
      <c r="A531" s="4"/>
    </row>
    <row r="532" spans="1:1" x14ac:dyDescent="0.2">
      <c r="A532" s="4"/>
    </row>
    <row r="533" spans="1:1" x14ac:dyDescent="0.2">
      <c r="A533" s="4"/>
    </row>
    <row r="534" spans="1:1" x14ac:dyDescent="0.2">
      <c r="A534" s="4"/>
    </row>
    <row r="535" spans="1:1" x14ac:dyDescent="0.2">
      <c r="A535" s="4"/>
    </row>
    <row r="536" spans="1:1" x14ac:dyDescent="0.2">
      <c r="A536" s="4"/>
    </row>
    <row r="537" spans="1:1" x14ac:dyDescent="0.2">
      <c r="A537" s="4"/>
    </row>
    <row r="538" spans="1:1" x14ac:dyDescent="0.2">
      <c r="A538" s="4"/>
    </row>
    <row r="539" spans="1:1" x14ac:dyDescent="0.2">
      <c r="A539" s="4"/>
    </row>
    <row r="540" spans="1:1" x14ac:dyDescent="0.2">
      <c r="A540" s="4"/>
    </row>
    <row r="541" spans="1:1" x14ac:dyDescent="0.2">
      <c r="A541" s="4"/>
    </row>
    <row r="542" spans="1:1" x14ac:dyDescent="0.2">
      <c r="A542" s="4"/>
    </row>
    <row r="543" spans="1:1" x14ac:dyDescent="0.2">
      <c r="A543" s="4"/>
    </row>
    <row r="544" spans="1:1" x14ac:dyDescent="0.2">
      <c r="A544" s="4"/>
    </row>
    <row r="545" spans="1:1" x14ac:dyDescent="0.2">
      <c r="A545" s="4"/>
    </row>
    <row r="546" spans="1:1" x14ac:dyDescent="0.2">
      <c r="A546" s="4"/>
    </row>
    <row r="547" spans="1:1" x14ac:dyDescent="0.2">
      <c r="A547" s="4"/>
    </row>
    <row r="548" spans="1:1" x14ac:dyDescent="0.2">
      <c r="A548" s="4"/>
    </row>
    <row r="549" spans="1:1" x14ac:dyDescent="0.2">
      <c r="A549" s="4"/>
    </row>
    <row r="550" spans="1:1" x14ac:dyDescent="0.2">
      <c r="A550" s="4"/>
    </row>
    <row r="551" spans="1:1" x14ac:dyDescent="0.2">
      <c r="A551" s="4"/>
    </row>
    <row r="552" spans="1:1" x14ac:dyDescent="0.2">
      <c r="A552" s="4"/>
    </row>
    <row r="553" spans="1:1" x14ac:dyDescent="0.2">
      <c r="A553" s="4"/>
    </row>
    <row r="554" spans="1:1" x14ac:dyDescent="0.2">
      <c r="A554" s="4"/>
    </row>
    <row r="555" spans="1:1" x14ac:dyDescent="0.2">
      <c r="A555" s="4"/>
    </row>
    <row r="556" spans="1:1" x14ac:dyDescent="0.2">
      <c r="A556" s="4"/>
    </row>
    <row r="557" spans="1:1" x14ac:dyDescent="0.2">
      <c r="A557" s="4"/>
    </row>
    <row r="558" spans="1:1" x14ac:dyDescent="0.2">
      <c r="A558" s="4"/>
    </row>
    <row r="559" spans="1:1" x14ac:dyDescent="0.2">
      <c r="A559" s="4"/>
    </row>
    <row r="560" spans="1:1" x14ac:dyDescent="0.2">
      <c r="A560" s="4"/>
    </row>
    <row r="561" spans="1:1" x14ac:dyDescent="0.2">
      <c r="A561" s="4"/>
    </row>
    <row r="562" spans="1:1" x14ac:dyDescent="0.2">
      <c r="A562" s="4"/>
    </row>
    <row r="563" spans="1:1" x14ac:dyDescent="0.2">
      <c r="A563" s="4"/>
    </row>
    <row r="564" spans="1:1" x14ac:dyDescent="0.2">
      <c r="A564" s="4"/>
    </row>
    <row r="565" spans="1:1" x14ac:dyDescent="0.2">
      <c r="A565" s="4"/>
    </row>
    <row r="566" spans="1:1" x14ac:dyDescent="0.2">
      <c r="A566" s="4"/>
    </row>
    <row r="567" spans="1:1" x14ac:dyDescent="0.2">
      <c r="A567" s="4"/>
    </row>
    <row r="568" spans="1:1" x14ac:dyDescent="0.2">
      <c r="A568" s="4"/>
    </row>
    <row r="569" spans="1:1" x14ac:dyDescent="0.2">
      <c r="A569" s="4"/>
    </row>
    <row r="570" spans="1:1" x14ac:dyDescent="0.2">
      <c r="A570" s="4"/>
    </row>
    <row r="571" spans="1:1" x14ac:dyDescent="0.2">
      <c r="A571" s="4"/>
    </row>
    <row r="572" spans="1:1" x14ac:dyDescent="0.2">
      <c r="A572" s="4"/>
    </row>
    <row r="573" spans="1:1" x14ac:dyDescent="0.2">
      <c r="A573" s="4"/>
    </row>
    <row r="574" spans="1:1" x14ac:dyDescent="0.2">
      <c r="A574" s="4"/>
    </row>
    <row r="575" spans="1:1" x14ac:dyDescent="0.2">
      <c r="A575" s="4"/>
    </row>
    <row r="576" spans="1:1" x14ac:dyDescent="0.2">
      <c r="A576" s="4"/>
    </row>
    <row r="577" spans="1:1" x14ac:dyDescent="0.2">
      <c r="A577" s="4"/>
    </row>
    <row r="578" spans="1:1" x14ac:dyDescent="0.2">
      <c r="A578" s="4"/>
    </row>
    <row r="579" spans="1:1" x14ac:dyDescent="0.2">
      <c r="A579" s="4"/>
    </row>
    <row r="580" spans="1:1" x14ac:dyDescent="0.2">
      <c r="A580" s="4"/>
    </row>
    <row r="581" spans="1:1" x14ac:dyDescent="0.2">
      <c r="A581" s="4"/>
    </row>
    <row r="582" spans="1:1" x14ac:dyDescent="0.2">
      <c r="A582" s="4"/>
    </row>
    <row r="583" spans="1:1" x14ac:dyDescent="0.2">
      <c r="A583" s="4"/>
    </row>
    <row r="584" spans="1:1" x14ac:dyDescent="0.2">
      <c r="A584" s="4"/>
    </row>
    <row r="585" spans="1:1" x14ac:dyDescent="0.2">
      <c r="A585" s="4"/>
    </row>
    <row r="586" spans="1:1" x14ac:dyDescent="0.2">
      <c r="A586" s="4"/>
    </row>
    <row r="587" spans="1:1" x14ac:dyDescent="0.2">
      <c r="A587" s="4"/>
    </row>
    <row r="588" spans="1:1" x14ac:dyDescent="0.2">
      <c r="A588" s="4"/>
    </row>
    <row r="589" spans="1:1" x14ac:dyDescent="0.2">
      <c r="A589" s="4"/>
    </row>
    <row r="590" spans="1:1" x14ac:dyDescent="0.2">
      <c r="A590" s="4"/>
    </row>
    <row r="591" spans="1:1" x14ac:dyDescent="0.2">
      <c r="A591" s="4"/>
    </row>
    <row r="592" spans="1:1" x14ac:dyDescent="0.2">
      <c r="A592" s="4"/>
    </row>
    <row r="593" spans="1:1" x14ac:dyDescent="0.2">
      <c r="A593" s="4"/>
    </row>
    <row r="594" spans="1:1" x14ac:dyDescent="0.2">
      <c r="A594" s="4"/>
    </row>
    <row r="595" spans="1:1" x14ac:dyDescent="0.2">
      <c r="A595" s="4"/>
    </row>
    <row r="596" spans="1:1" x14ac:dyDescent="0.2">
      <c r="A596" s="4"/>
    </row>
    <row r="597" spans="1:1" x14ac:dyDescent="0.2">
      <c r="A597" s="4"/>
    </row>
    <row r="598" spans="1:1" x14ac:dyDescent="0.2">
      <c r="A598" s="4"/>
    </row>
    <row r="599" spans="1:1" x14ac:dyDescent="0.2">
      <c r="A599" s="4"/>
    </row>
    <row r="600" spans="1:1" x14ac:dyDescent="0.2">
      <c r="A600" s="4"/>
    </row>
    <row r="601" spans="1:1" x14ac:dyDescent="0.2">
      <c r="A601" s="4"/>
    </row>
    <row r="602" spans="1:1" x14ac:dyDescent="0.2">
      <c r="A602" s="4"/>
    </row>
    <row r="603" spans="1:1" x14ac:dyDescent="0.2">
      <c r="A603" s="4"/>
    </row>
    <row r="604" spans="1:1" x14ac:dyDescent="0.2">
      <c r="A604" s="4"/>
    </row>
    <row r="605" spans="1:1" x14ac:dyDescent="0.2">
      <c r="A605" s="4"/>
    </row>
    <row r="606" spans="1:1" x14ac:dyDescent="0.2">
      <c r="A606" s="4"/>
    </row>
    <row r="607" spans="1:1" x14ac:dyDescent="0.2">
      <c r="A607" s="4"/>
    </row>
    <row r="608" spans="1:1" x14ac:dyDescent="0.2">
      <c r="A608" s="4"/>
    </row>
    <row r="609" spans="1:1" x14ac:dyDescent="0.2">
      <c r="A609" s="4"/>
    </row>
    <row r="610" spans="1:1" x14ac:dyDescent="0.2">
      <c r="A610" s="4"/>
    </row>
    <row r="611" spans="1:1" x14ac:dyDescent="0.2">
      <c r="A611" s="4"/>
    </row>
    <row r="612" spans="1:1" x14ac:dyDescent="0.2">
      <c r="A612" s="4"/>
    </row>
    <row r="613" spans="1:1" x14ac:dyDescent="0.2">
      <c r="A613" s="4"/>
    </row>
    <row r="614" spans="1:1" x14ac:dyDescent="0.2">
      <c r="A614" s="4"/>
    </row>
    <row r="615" spans="1:1" x14ac:dyDescent="0.2">
      <c r="A615" s="4"/>
    </row>
    <row r="616" spans="1:1" x14ac:dyDescent="0.2">
      <c r="A616" s="4"/>
    </row>
    <row r="617" spans="1:1" x14ac:dyDescent="0.2">
      <c r="A617" s="4"/>
    </row>
    <row r="618" spans="1:1" x14ac:dyDescent="0.2">
      <c r="A618" s="4"/>
    </row>
    <row r="619" spans="1:1" x14ac:dyDescent="0.2">
      <c r="A619" s="4"/>
    </row>
    <row r="620" spans="1:1" x14ac:dyDescent="0.2">
      <c r="A620" s="4"/>
    </row>
    <row r="621" spans="1:1" x14ac:dyDescent="0.2">
      <c r="A621" s="4"/>
    </row>
    <row r="622" spans="1:1" x14ac:dyDescent="0.2">
      <c r="A622" s="4"/>
    </row>
    <row r="623" spans="1:1" x14ac:dyDescent="0.2">
      <c r="A623" s="4"/>
    </row>
    <row r="624" spans="1:1" x14ac:dyDescent="0.2">
      <c r="A624" s="4"/>
    </row>
    <row r="625" spans="1:1" x14ac:dyDescent="0.2">
      <c r="A625" s="4"/>
    </row>
    <row r="626" spans="1:1" x14ac:dyDescent="0.2">
      <c r="A626" s="4"/>
    </row>
    <row r="627" spans="1:1" x14ac:dyDescent="0.2">
      <c r="A627" s="4"/>
    </row>
    <row r="628" spans="1:1" x14ac:dyDescent="0.2">
      <c r="A628" s="4"/>
    </row>
    <row r="629" spans="1:1" x14ac:dyDescent="0.2">
      <c r="A629" s="4"/>
    </row>
    <row r="630" spans="1:1" x14ac:dyDescent="0.2">
      <c r="A630" s="4"/>
    </row>
    <row r="631" spans="1:1" x14ac:dyDescent="0.2">
      <c r="A631" s="4"/>
    </row>
    <row r="632" spans="1:1" x14ac:dyDescent="0.2">
      <c r="A632" s="4"/>
    </row>
    <row r="633" spans="1:1" x14ac:dyDescent="0.2">
      <c r="A633" s="4"/>
    </row>
    <row r="634" spans="1:1" x14ac:dyDescent="0.2">
      <c r="A634" s="4"/>
    </row>
    <row r="635" spans="1:1" x14ac:dyDescent="0.2">
      <c r="A635" s="4"/>
    </row>
    <row r="636" spans="1:1" x14ac:dyDescent="0.2">
      <c r="A636" s="4"/>
    </row>
    <row r="637" spans="1:1" x14ac:dyDescent="0.2">
      <c r="A637" s="4"/>
    </row>
    <row r="638" spans="1:1" x14ac:dyDescent="0.2">
      <c r="A638" s="4"/>
    </row>
    <row r="639" spans="1:1" x14ac:dyDescent="0.2">
      <c r="A639" s="4"/>
    </row>
    <row r="640" spans="1:1" x14ac:dyDescent="0.2">
      <c r="A640" s="4"/>
    </row>
    <row r="641" spans="1:1" x14ac:dyDescent="0.2">
      <c r="A641" s="4"/>
    </row>
    <row r="642" spans="1:1" x14ac:dyDescent="0.2">
      <c r="A642" s="4"/>
    </row>
    <row r="643" spans="1:1" x14ac:dyDescent="0.2">
      <c r="A643" s="4"/>
    </row>
    <row r="644" spans="1:1" x14ac:dyDescent="0.2">
      <c r="A644" s="4"/>
    </row>
    <row r="645" spans="1:1" x14ac:dyDescent="0.2">
      <c r="A645" s="4"/>
    </row>
    <row r="646" spans="1:1" x14ac:dyDescent="0.2">
      <c r="A646" s="4"/>
    </row>
    <row r="647" spans="1:1" x14ac:dyDescent="0.2">
      <c r="A647" s="4"/>
    </row>
    <row r="648" spans="1:1" x14ac:dyDescent="0.2">
      <c r="A648" s="4"/>
    </row>
    <row r="649" spans="1:1" x14ac:dyDescent="0.2">
      <c r="A649" s="4"/>
    </row>
    <row r="650" spans="1:1" x14ac:dyDescent="0.2">
      <c r="A650" s="4"/>
    </row>
    <row r="651" spans="1:1" x14ac:dyDescent="0.2">
      <c r="A651" s="4"/>
    </row>
    <row r="652" spans="1:1" x14ac:dyDescent="0.2">
      <c r="A652" s="4"/>
    </row>
    <row r="653" spans="1:1" x14ac:dyDescent="0.2">
      <c r="A653" s="4"/>
    </row>
    <row r="654" spans="1:1" x14ac:dyDescent="0.2">
      <c r="A654" s="4"/>
    </row>
    <row r="655" spans="1:1" x14ac:dyDescent="0.2">
      <c r="A655" s="4"/>
    </row>
    <row r="656" spans="1:1" x14ac:dyDescent="0.2">
      <c r="A656" s="4"/>
    </row>
    <row r="657" spans="1:1" x14ac:dyDescent="0.2">
      <c r="A657" s="4"/>
    </row>
    <row r="658" spans="1:1" x14ac:dyDescent="0.2">
      <c r="A658" s="4"/>
    </row>
    <row r="659" spans="1:1" x14ac:dyDescent="0.2">
      <c r="A659" s="4"/>
    </row>
    <row r="660" spans="1:1" x14ac:dyDescent="0.2">
      <c r="A660" s="4"/>
    </row>
    <row r="661" spans="1:1" x14ac:dyDescent="0.2">
      <c r="A661" s="4"/>
    </row>
    <row r="662" spans="1:1" x14ac:dyDescent="0.2">
      <c r="A662" s="4"/>
    </row>
    <row r="663" spans="1:1" x14ac:dyDescent="0.2">
      <c r="A663" s="4"/>
    </row>
    <row r="664" spans="1:1" x14ac:dyDescent="0.2">
      <c r="A664" s="4"/>
    </row>
    <row r="665" spans="1:1" x14ac:dyDescent="0.2">
      <c r="A665" s="4"/>
    </row>
    <row r="666" spans="1:1" x14ac:dyDescent="0.2">
      <c r="A666" s="4"/>
    </row>
    <row r="667" spans="1:1" x14ac:dyDescent="0.2">
      <c r="A667" s="4"/>
    </row>
    <row r="668" spans="1:1" x14ac:dyDescent="0.2">
      <c r="A668" s="4"/>
    </row>
    <row r="669" spans="1:1" x14ac:dyDescent="0.2">
      <c r="A669" s="4"/>
    </row>
    <row r="670" spans="1:1" x14ac:dyDescent="0.2">
      <c r="A670" s="4"/>
    </row>
    <row r="671" spans="1:1" x14ac:dyDescent="0.2">
      <c r="A671" s="4"/>
    </row>
    <row r="672" spans="1:1" x14ac:dyDescent="0.2">
      <c r="A672" s="4"/>
    </row>
    <row r="673" spans="1:1" x14ac:dyDescent="0.2">
      <c r="A673" s="4"/>
    </row>
    <row r="674" spans="1:1" x14ac:dyDescent="0.2">
      <c r="A674" s="4"/>
    </row>
    <row r="675" spans="1:1" x14ac:dyDescent="0.2">
      <c r="A675" s="4"/>
    </row>
    <row r="676" spans="1:1" x14ac:dyDescent="0.2">
      <c r="A676" s="4"/>
    </row>
    <row r="677" spans="1:1" x14ac:dyDescent="0.2">
      <c r="A677" s="4"/>
    </row>
    <row r="678" spans="1:1" x14ac:dyDescent="0.2">
      <c r="A678" s="4"/>
    </row>
    <row r="679" spans="1:1" x14ac:dyDescent="0.2">
      <c r="A679" s="4"/>
    </row>
    <row r="680" spans="1:1" x14ac:dyDescent="0.2">
      <c r="A680" s="4"/>
    </row>
    <row r="681" spans="1:1" x14ac:dyDescent="0.2">
      <c r="A681" s="4"/>
    </row>
    <row r="682" spans="1:1" x14ac:dyDescent="0.2">
      <c r="A682" s="4"/>
    </row>
    <row r="683" spans="1:1" x14ac:dyDescent="0.2">
      <c r="A683" s="4"/>
    </row>
    <row r="684" spans="1:1" x14ac:dyDescent="0.2">
      <c r="A684" s="4"/>
    </row>
    <row r="685" spans="1:1" x14ac:dyDescent="0.2">
      <c r="A685" s="4"/>
    </row>
    <row r="686" spans="1:1" x14ac:dyDescent="0.2">
      <c r="A686" s="4"/>
    </row>
    <row r="687" spans="1:1" x14ac:dyDescent="0.2">
      <c r="A687" s="4"/>
    </row>
    <row r="688" spans="1:1" x14ac:dyDescent="0.2">
      <c r="A688" s="4"/>
    </row>
    <row r="689" spans="1:1" x14ac:dyDescent="0.2">
      <c r="A689" s="4"/>
    </row>
    <row r="690" spans="1:1" x14ac:dyDescent="0.2">
      <c r="A690" s="4"/>
    </row>
    <row r="691" spans="1:1" x14ac:dyDescent="0.2">
      <c r="A691" s="4"/>
    </row>
    <row r="692" spans="1:1" x14ac:dyDescent="0.2">
      <c r="A692" s="4"/>
    </row>
    <row r="693" spans="1:1" x14ac:dyDescent="0.2">
      <c r="A693" s="4"/>
    </row>
    <row r="694" spans="1:1" x14ac:dyDescent="0.2">
      <c r="A694" s="4"/>
    </row>
    <row r="695" spans="1:1" x14ac:dyDescent="0.2">
      <c r="A695" s="4"/>
    </row>
    <row r="696" spans="1:1" x14ac:dyDescent="0.2">
      <c r="A696" s="4"/>
    </row>
    <row r="697" spans="1:1" x14ac:dyDescent="0.2">
      <c r="A697" s="4"/>
    </row>
    <row r="698" spans="1:1" x14ac:dyDescent="0.2">
      <c r="A698" s="4"/>
    </row>
    <row r="699" spans="1:1" x14ac:dyDescent="0.2">
      <c r="A699" s="4"/>
    </row>
    <row r="700" spans="1:1" x14ac:dyDescent="0.2">
      <c r="A700" s="4"/>
    </row>
    <row r="701" spans="1:1" x14ac:dyDescent="0.2">
      <c r="A701" s="4"/>
    </row>
    <row r="702" spans="1:1" x14ac:dyDescent="0.2">
      <c r="A702" s="4"/>
    </row>
    <row r="703" spans="1:1" x14ac:dyDescent="0.2">
      <c r="A703" s="4"/>
    </row>
    <row r="704" spans="1:1" x14ac:dyDescent="0.2">
      <c r="A704" s="4"/>
    </row>
    <row r="705" spans="1:1" x14ac:dyDescent="0.2">
      <c r="A705" s="4"/>
    </row>
    <row r="706" spans="1:1" x14ac:dyDescent="0.2">
      <c r="A706" s="4"/>
    </row>
    <row r="707" spans="1:1" x14ac:dyDescent="0.2">
      <c r="A707" s="4"/>
    </row>
    <row r="708" spans="1:1" x14ac:dyDescent="0.2">
      <c r="A708" s="4"/>
    </row>
    <row r="709" spans="1:1" x14ac:dyDescent="0.2">
      <c r="A709" s="4"/>
    </row>
    <row r="710" spans="1:1" x14ac:dyDescent="0.2">
      <c r="A710" s="4"/>
    </row>
    <row r="711" spans="1:1" x14ac:dyDescent="0.2">
      <c r="A711" s="4"/>
    </row>
    <row r="712" spans="1:1" x14ac:dyDescent="0.2">
      <c r="A712" s="4"/>
    </row>
    <row r="713" spans="1:1" x14ac:dyDescent="0.2">
      <c r="A713" s="4"/>
    </row>
    <row r="714" spans="1:1" x14ac:dyDescent="0.2">
      <c r="A714" s="4"/>
    </row>
    <row r="715" spans="1:1" x14ac:dyDescent="0.2">
      <c r="A715" s="4"/>
    </row>
    <row r="716" spans="1:1" x14ac:dyDescent="0.2">
      <c r="A716" s="4"/>
    </row>
    <row r="717" spans="1:1" x14ac:dyDescent="0.2">
      <c r="A717" s="4"/>
    </row>
    <row r="718" spans="1:1" x14ac:dyDescent="0.2">
      <c r="A718" s="4"/>
    </row>
    <row r="719" spans="1:1" x14ac:dyDescent="0.2">
      <c r="A719" s="4"/>
    </row>
    <row r="720" spans="1:1" x14ac:dyDescent="0.2">
      <c r="A720" s="4"/>
    </row>
    <row r="721" spans="1:1" x14ac:dyDescent="0.2">
      <c r="A721" s="4"/>
    </row>
    <row r="722" spans="1:1" x14ac:dyDescent="0.2">
      <c r="A722" s="4"/>
    </row>
    <row r="723" spans="1:1" x14ac:dyDescent="0.2">
      <c r="A723" s="4"/>
    </row>
    <row r="724" spans="1:1" x14ac:dyDescent="0.2">
      <c r="A724" s="4"/>
    </row>
    <row r="725" spans="1:1" x14ac:dyDescent="0.2">
      <c r="A725" s="4"/>
    </row>
    <row r="726" spans="1:1" x14ac:dyDescent="0.2">
      <c r="A726" s="4"/>
    </row>
    <row r="727" spans="1:1" x14ac:dyDescent="0.2">
      <c r="A727" s="4"/>
    </row>
    <row r="728" spans="1:1" x14ac:dyDescent="0.2">
      <c r="A728" s="4"/>
    </row>
    <row r="729" spans="1:1" x14ac:dyDescent="0.2">
      <c r="A729" s="4"/>
    </row>
    <row r="730" spans="1:1" x14ac:dyDescent="0.2">
      <c r="A730" s="4"/>
    </row>
    <row r="731" spans="1:1" x14ac:dyDescent="0.2">
      <c r="A731" s="4"/>
    </row>
    <row r="732" spans="1:1" x14ac:dyDescent="0.2">
      <c r="A732" s="4"/>
    </row>
    <row r="733" spans="1:1" x14ac:dyDescent="0.2">
      <c r="A733" s="4"/>
    </row>
    <row r="734" spans="1:1" x14ac:dyDescent="0.2">
      <c r="A734" s="4"/>
    </row>
    <row r="735" spans="1:1" x14ac:dyDescent="0.2">
      <c r="A735" s="4"/>
    </row>
    <row r="736" spans="1:1" x14ac:dyDescent="0.2">
      <c r="A736" s="4"/>
    </row>
    <row r="737" spans="1:1" x14ac:dyDescent="0.2">
      <c r="A737" s="4"/>
    </row>
    <row r="738" spans="1:1" x14ac:dyDescent="0.2">
      <c r="A738" s="4"/>
    </row>
    <row r="739" spans="1:1" x14ac:dyDescent="0.2">
      <c r="A739" s="4"/>
    </row>
    <row r="740" spans="1:1" x14ac:dyDescent="0.2">
      <c r="A740" s="4"/>
    </row>
    <row r="741" spans="1:1" x14ac:dyDescent="0.2">
      <c r="A741" s="4"/>
    </row>
    <row r="742" spans="1:1" x14ac:dyDescent="0.2">
      <c r="A742" s="4"/>
    </row>
    <row r="743" spans="1:1" x14ac:dyDescent="0.2">
      <c r="A743" s="4"/>
    </row>
    <row r="744" spans="1:1" x14ac:dyDescent="0.2">
      <c r="A744" s="4"/>
    </row>
    <row r="745" spans="1:1" x14ac:dyDescent="0.2">
      <c r="A745" s="4"/>
    </row>
    <row r="746" spans="1:1" x14ac:dyDescent="0.2">
      <c r="A746" s="4"/>
    </row>
    <row r="747" spans="1:1" x14ac:dyDescent="0.2">
      <c r="A747" s="4"/>
    </row>
    <row r="748" spans="1:1" x14ac:dyDescent="0.2">
      <c r="A748" s="4"/>
    </row>
    <row r="749" spans="1:1" x14ac:dyDescent="0.2">
      <c r="A749" s="4"/>
    </row>
    <row r="750" spans="1:1" x14ac:dyDescent="0.2">
      <c r="A750" s="4"/>
    </row>
    <row r="751" spans="1:1" x14ac:dyDescent="0.2">
      <c r="A751" s="4"/>
    </row>
    <row r="752" spans="1:1" x14ac:dyDescent="0.2">
      <c r="A752" s="4"/>
    </row>
    <row r="753" spans="1:1" x14ac:dyDescent="0.2">
      <c r="A753" s="4"/>
    </row>
    <row r="754" spans="1:1" x14ac:dyDescent="0.2">
      <c r="A754" s="4"/>
    </row>
    <row r="755" spans="1:1" x14ac:dyDescent="0.2">
      <c r="A755" s="4"/>
    </row>
    <row r="756" spans="1:1" x14ac:dyDescent="0.2">
      <c r="A756" s="4"/>
    </row>
    <row r="757" spans="1:1" x14ac:dyDescent="0.2">
      <c r="A757" s="4"/>
    </row>
    <row r="758" spans="1:1" x14ac:dyDescent="0.2">
      <c r="A758" s="4"/>
    </row>
    <row r="759" spans="1:1" x14ac:dyDescent="0.2">
      <c r="A759" s="4"/>
    </row>
    <row r="760" spans="1:1" x14ac:dyDescent="0.2">
      <c r="A760" s="4"/>
    </row>
    <row r="761" spans="1:1" x14ac:dyDescent="0.2">
      <c r="A761" s="4"/>
    </row>
    <row r="762" spans="1:1" x14ac:dyDescent="0.2">
      <c r="A762" s="4"/>
    </row>
    <row r="763" spans="1:1" x14ac:dyDescent="0.2">
      <c r="A763" s="4"/>
    </row>
    <row r="764" spans="1:1" x14ac:dyDescent="0.2">
      <c r="A764" s="4"/>
    </row>
    <row r="765" spans="1:1" x14ac:dyDescent="0.2">
      <c r="A765" s="4"/>
    </row>
    <row r="766" spans="1:1" x14ac:dyDescent="0.2">
      <c r="A766" s="4"/>
    </row>
    <row r="767" spans="1:1" x14ac:dyDescent="0.2">
      <c r="A767" s="4"/>
    </row>
    <row r="768" spans="1:1" x14ac:dyDescent="0.2">
      <c r="A768" s="4"/>
    </row>
    <row r="769" spans="1:1" x14ac:dyDescent="0.2">
      <c r="A769" s="4"/>
    </row>
    <row r="770" spans="1:1" x14ac:dyDescent="0.2">
      <c r="A770" s="4"/>
    </row>
    <row r="771" spans="1:1" x14ac:dyDescent="0.2">
      <c r="A771" s="4"/>
    </row>
    <row r="772" spans="1:1" x14ac:dyDescent="0.2">
      <c r="A772" s="4"/>
    </row>
    <row r="773" spans="1:1" x14ac:dyDescent="0.2">
      <c r="A773" s="4"/>
    </row>
    <row r="774" spans="1:1" x14ac:dyDescent="0.2">
      <c r="A774" s="4"/>
    </row>
    <row r="775" spans="1:1" x14ac:dyDescent="0.2">
      <c r="A775" s="4"/>
    </row>
    <row r="776" spans="1:1" x14ac:dyDescent="0.2">
      <c r="A776" s="4"/>
    </row>
    <row r="777" spans="1:1" x14ac:dyDescent="0.2">
      <c r="A777" s="4"/>
    </row>
    <row r="778" spans="1:1" x14ac:dyDescent="0.2">
      <c r="A778" s="4"/>
    </row>
    <row r="779" spans="1:1" x14ac:dyDescent="0.2">
      <c r="A779" s="4"/>
    </row>
    <row r="780" spans="1:1" x14ac:dyDescent="0.2">
      <c r="A780" s="4"/>
    </row>
    <row r="781" spans="1:1" x14ac:dyDescent="0.2">
      <c r="A781" s="4"/>
    </row>
    <row r="782" spans="1:1" x14ac:dyDescent="0.2">
      <c r="A782" s="4"/>
    </row>
    <row r="783" spans="1:1" x14ac:dyDescent="0.2">
      <c r="A783" s="4"/>
    </row>
    <row r="784" spans="1:1" x14ac:dyDescent="0.2">
      <c r="A784" s="4"/>
    </row>
    <row r="785" spans="1:1" x14ac:dyDescent="0.2">
      <c r="A785" s="4"/>
    </row>
    <row r="786" spans="1:1" x14ac:dyDescent="0.2">
      <c r="A786" s="4"/>
    </row>
    <row r="787" spans="1:1" x14ac:dyDescent="0.2">
      <c r="A787" s="4"/>
    </row>
    <row r="788" spans="1:1" x14ac:dyDescent="0.2">
      <c r="A788" s="4"/>
    </row>
    <row r="789" spans="1:1" x14ac:dyDescent="0.2">
      <c r="A789" s="4"/>
    </row>
    <row r="790" spans="1:1" x14ac:dyDescent="0.2">
      <c r="A790" s="4"/>
    </row>
    <row r="791" spans="1:1" x14ac:dyDescent="0.2">
      <c r="A791" s="4"/>
    </row>
    <row r="792" spans="1:1" x14ac:dyDescent="0.2">
      <c r="A792" s="4"/>
    </row>
    <row r="793" spans="1:1" x14ac:dyDescent="0.2">
      <c r="A793" s="4"/>
    </row>
    <row r="794" spans="1:1" x14ac:dyDescent="0.2">
      <c r="A794" s="4"/>
    </row>
    <row r="795" spans="1:1" x14ac:dyDescent="0.2">
      <c r="A795" s="4"/>
    </row>
    <row r="796" spans="1:1" x14ac:dyDescent="0.2">
      <c r="A796" s="4"/>
    </row>
    <row r="797" spans="1:1" x14ac:dyDescent="0.2">
      <c r="A797" s="4"/>
    </row>
    <row r="798" spans="1:1" x14ac:dyDescent="0.2">
      <c r="A798" s="4"/>
    </row>
    <row r="799" spans="1:1" x14ac:dyDescent="0.2">
      <c r="A799" s="4"/>
    </row>
    <row r="800" spans="1:1" x14ac:dyDescent="0.2">
      <c r="A800" s="4"/>
    </row>
    <row r="801" spans="1:1" x14ac:dyDescent="0.2">
      <c r="A801" s="4"/>
    </row>
    <row r="802" spans="1:1" x14ac:dyDescent="0.2">
      <c r="A802" s="4"/>
    </row>
    <row r="803" spans="1:1" x14ac:dyDescent="0.2">
      <c r="A803" s="4"/>
    </row>
    <row r="804" spans="1:1" x14ac:dyDescent="0.2">
      <c r="A804" s="4"/>
    </row>
    <row r="805" spans="1:1" x14ac:dyDescent="0.2">
      <c r="A805" s="4"/>
    </row>
    <row r="806" spans="1:1" x14ac:dyDescent="0.2">
      <c r="A806" s="4"/>
    </row>
    <row r="807" spans="1:1" x14ac:dyDescent="0.2">
      <c r="A807" s="4"/>
    </row>
    <row r="808" spans="1:1" x14ac:dyDescent="0.2">
      <c r="A808" s="4"/>
    </row>
    <row r="809" spans="1:1" x14ac:dyDescent="0.2">
      <c r="A809" s="4"/>
    </row>
    <row r="810" spans="1:1" x14ac:dyDescent="0.2">
      <c r="A810" s="4"/>
    </row>
    <row r="811" spans="1:1" x14ac:dyDescent="0.2">
      <c r="A811" s="4"/>
    </row>
    <row r="812" spans="1:1" x14ac:dyDescent="0.2">
      <c r="A812" s="4"/>
    </row>
    <row r="813" spans="1:1" x14ac:dyDescent="0.2">
      <c r="A813" s="4"/>
    </row>
    <row r="814" spans="1:1" x14ac:dyDescent="0.2">
      <c r="A814" s="4"/>
    </row>
    <row r="815" spans="1:1" x14ac:dyDescent="0.2">
      <c r="A815" s="4"/>
    </row>
    <row r="816" spans="1:1" x14ac:dyDescent="0.2">
      <c r="A816" s="4"/>
    </row>
    <row r="817" spans="1:1" x14ac:dyDescent="0.2">
      <c r="A817" s="4"/>
    </row>
    <row r="818" spans="1:1" x14ac:dyDescent="0.2">
      <c r="A818" s="4"/>
    </row>
    <row r="819" spans="1:1" x14ac:dyDescent="0.2">
      <c r="A819" s="4"/>
    </row>
    <row r="820" spans="1:1" x14ac:dyDescent="0.2">
      <c r="A820" s="4"/>
    </row>
    <row r="821" spans="1:1" x14ac:dyDescent="0.2">
      <c r="A821" s="4"/>
    </row>
    <row r="822" spans="1:1" x14ac:dyDescent="0.2">
      <c r="A822" s="4"/>
    </row>
    <row r="823" spans="1:1" x14ac:dyDescent="0.2">
      <c r="A823" s="4"/>
    </row>
    <row r="824" spans="1:1" x14ac:dyDescent="0.2">
      <c r="A824" s="4"/>
    </row>
    <row r="825" spans="1:1" x14ac:dyDescent="0.2">
      <c r="A825" s="4"/>
    </row>
    <row r="826" spans="1:1" x14ac:dyDescent="0.2">
      <c r="A826" s="4"/>
    </row>
    <row r="827" spans="1:1" x14ac:dyDescent="0.2">
      <c r="A827" s="4"/>
    </row>
    <row r="828" spans="1:1" x14ac:dyDescent="0.2">
      <c r="A828" s="4"/>
    </row>
    <row r="829" spans="1:1" x14ac:dyDescent="0.2">
      <c r="A829" s="4"/>
    </row>
    <row r="830" spans="1:1" x14ac:dyDescent="0.2">
      <c r="A830" s="4"/>
    </row>
    <row r="831" spans="1:1" x14ac:dyDescent="0.2">
      <c r="A831" s="4"/>
    </row>
    <row r="832" spans="1:1" x14ac:dyDescent="0.2">
      <c r="A832" s="4"/>
    </row>
    <row r="833" spans="1:1" x14ac:dyDescent="0.2">
      <c r="A833" s="4"/>
    </row>
    <row r="834" spans="1:1" x14ac:dyDescent="0.2">
      <c r="A834" s="4"/>
    </row>
    <row r="835" spans="1:1" x14ac:dyDescent="0.2">
      <c r="A835" s="4"/>
    </row>
    <row r="836" spans="1:1" x14ac:dyDescent="0.2">
      <c r="A836" s="4"/>
    </row>
    <row r="837" spans="1:1" x14ac:dyDescent="0.2">
      <c r="A837" s="4"/>
    </row>
    <row r="838" spans="1:1" x14ac:dyDescent="0.2">
      <c r="A838" s="4"/>
    </row>
    <row r="839" spans="1:1" x14ac:dyDescent="0.2">
      <c r="A839" s="4"/>
    </row>
    <row r="840" spans="1:1" x14ac:dyDescent="0.2">
      <c r="A840" s="4"/>
    </row>
    <row r="841" spans="1:1" x14ac:dyDescent="0.2">
      <c r="A841" s="4"/>
    </row>
    <row r="842" spans="1:1" x14ac:dyDescent="0.2">
      <c r="A842" s="4"/>
    </row>
    <row r="843" spans="1:1" x14ac:dyDescent="0.2">
      <c r="A843" s="4"/>
    </row>
    <row r="844" spans="1:1" x14ac:dyDescent="0.2">
      <c r="A844" s="4"/>
    </row>
    <row r="845" spans="1:1" x14ac:dyDescent="0.2">
      <c r="A845" s="4"/>
    </row>
    <row r="846" spans="1:1" x14ac:dyDescent="0.2">
      <c r="A846" s="4"/>
    </row>
    <row r="847" spans="1:1" x14ac:dyDescent="0.2">
      <c r="A847" s="4"/>
    </row>
    <row r="848" spans="1:1" x14ac:dyDescent="0.2">
      <c r="A848" s="4"/>
    </row>
    <row r="849" spans="1:1" x14ac:dyDescent="0.2">
      <c r="A849" s="4"/>
    </row>
    <row r="850" spans="1:1" x14ac:dyDescent="0.2">
      <c r="A850" s="4"/>
    </row>
    <row r="851" spans="1:1" x14ac:dyDescent="0.2">
      <c r="A851" s="4"/>
    </row>
    <row r="852" spans="1:1" x14ac:dyDescent="0.2">
      <c r="A852" s="4"/>
    </row>
    <row r="853" spans="1:1" x14ac:dyDescent="0.2">
      <c r="A853" s="4"/>
    </row>
    <row r="854" spans="1:1" x14ac:dyDescent="0.2">
      <c r="A854" s="4"/>
    </row>
    <row r="855" spans="1:1" x14ac:dyDescent="0.2">
      <c r="A855" s="4"/>
    </row>
    <row r="856" spans="1:1" x14ac:dyDescent="0.2">
      <c r="A856" s="4"/>
    </row>
    <row r="857" spans="1:1" x14ac:dyDescent="0.2">
      <c r="A857" s="4"/>
    </row>
    <row r="858" spans="1:1" x14ac:dyDescent="0.2">
      <c r="A858" s="4"/>
    </row>
    <row r="859" spans="1:1" x14ac:dyDescent="0.2">
      <c r="A859" s="4"/>
    </row>
    <row r="860" spans="1:1" x14ac:dyDescent="0.2">
      <c r="A860" s="4"/>
    </row>
    <row r="861" spans="1:1" x14ac:dyDescent="0.2">
      <c r="A861" s="4"/>
    </row>
    <row r="862" spans="1:1" x14ac:dyDescent="0.2">
      <c r="A862" s="4"/>
    </row>
    <row r="863" spans="1:1" x14ac:dyDescent="0.2">
      <c r="A863" s="4"/>
    </row>
    <row r="864" spans="1:1" x14ac:dyDescent="0.2">
      <c r="A864" s="4"/>
    </row>
    <row r="865" spans="1:1" x14ac:dyDescent="0.2">
      <c r="A865" s="4"/>
    </row>
    <row r="866" spans="1:1" x14ac:dyDescent="0.2">
      <c r="A866" s="4"/>
    </row>
    <row r="867" spans="1:1" x14ac:dyDescent="0.2">
      <c r="A867" s="4"/>
    </row>
    <row r="868" spans="1:1" x14ac:dyDescent="0.2">
      <c r="A868" s="4"/>
    </row>
    <row r="869" spans="1:1" x14ac:dyDescent="0.2">
      <c r="A869" s="4"/>
    </row>
    <row r="870" spans="1:1" x14ac:dyDescent="0.2">
      <c r="A870" s="4"/>
    </row>
    <row r="871" spans="1:1" x14ac:dyDescent="0.2">
      <c r="A871" s="4"/>
    </row>
    <row r="872" spans="1:1" x14ac:dyDescent="0.2">
      <c r="A872" s="4"/>
    </row>
    <row r="873" spans="1:1" x14ac:dyDescent="0.2">
      <c r="A873" s="4"/>
    </row>
    <row r="874" spans="1:1" x14ac:dyDescent="0.2">
      <c r="A874" s="4"/>
    </row>
    <row r="875" spans="1:1" x14ac:dyDescent="0.2">
      <c r="A875" s="4"/>
    </row>
    <row r="876" spans="1:1" x14ac:dyDescent="0.2">
      <c r="A876" s="4"/>
    </row>
    <row r="877" spans="1:1" x14ac:dyDescent="0.2">
      <c r="A877" s="4"/>
    </row>
    <row r="878" spans="1:1" x14ac:dyDescent="0.2">
      <c r="A878" s="4"/>
    </row>
    <row r="879" spans="1:1" x14ac:dyDescent="0.2">
      <c r="A879" s="4"/>
    </row>
    <row r="880" spans="1:1" x14ac:dyDescent="0.2">
      <c r="A880" s="4"/>
    </row>
    <row r="881" spans="1:1" x14ac:dyDescent="0.2">
      <c r="A881" s="4"/>
    </row>
    <row r="882" spans="1:1" x14ac:dyDescent="0.2">
      <c r="A882" s="4"/>
    </row>
    <row r="883" spans="1:1" x14ac:dyDescent="0.2">
      <c r="A883" s="4"/>
    </row>
    <row r="884" spans="1:1" x14ac:dyDescent="0.2">
      <c r="A884" s="4"/>
    </row>
    <row r="885" spans="1:1" x14ac:dyDescent="0.2">
      <c r="A885" s="4"/>
    </row>
    <row r="886" spans="1:1" x14ac:dyDescent="0.2">
      <c r="A886" s="4"/>
    </row>
    <row r="887" spans="1:1" x14ac:dyDescent="0.2">
      <c r="A887" s="4"/>
    </row>
    <row r="888" spans="1:1" x14ac:dyDescent="0.2">
      <c r="A888" s="4"/>
    </row>
    <row r="889" spans="1:1" x14ac:dyDescent="0.2">
      <c r="A889" s="4"/>
    </row>
    <row r="890" spans="1:1" x14ac:dyDescent="0.2">
      <c r="A890" s="4"/>
    </row>
    <row r="891" spans="1:1" x14ac:dyDescent="0.2">
      <c r="A891" s="4"/>
    </row>
    <row r="892" spans="1:1" x14ac:dyDescent="0.2">
      <c r="A892" s="4"/>
    </row>
    <row r="893" spans="1:1" x14ac:dyDescent="0.2">
      <c r="A893" s="4"/>
    </row>
    <row r="894" spans="1:1" x14ac:dyDescent="0.2">
      <c r="A894" s="4"/>
    </row>
    <row r="895" spans="1:1" x14ac:dyDescent="0.2">
      <c r="A895" s="4"/>
    </row>
    <row r="896" spans="1:1" x14ac:dyDescent="0.2">
      <c r="A896" s="4"/>
    </row>
    <row r="897" spans="1:1" x14ac:dyDescent="0.2">
      <c r="A897" s="4"/>
    </row>
    <row r="898" spans="1:1" x14ac:dyDescent="0.2">
      <c r="A898" s="4"/>
    </row>
    <row r="899" spans="1:1" x14ac:dyDescent="0.2">
      <c r="A899" s="4"/>
    </row>
    <row r="900" spans="1:1" x14ac:dyDescent="0.2">
      <c r="A900" s="4"/>
    </row>
    <row r="901" spans="1:1" x14ac:dyDescent="0.2">
      <c r="A901" s="4"/>
    </row>
    <row r="902" spans="1:1" x14ac:dyDescent="0.2">
      <c r="A902" s="4"/>
    </row>
    <row r="903" spans="1:1" x14ac:dyDescent="0.2">
      <c r="A903" s="4"/>
    </row>
    <row r="904" spans="1:1" x14ac:dyDescent="0.2">
      <c r="A904" s="4"/>
    </row>
    <row r="905" spans="1:1" x14ac:dyDescent="0.2">
      <c r="A905" s="4"/>
    </row>
    <row r="906" spans="1:1" x14ac:dyDescent="0.2">
      <c r="A906" s="4"/>
    </row>
    <row r="907" spans="1:1" x14ac:dyDescent="0.2">
      <c r="A907" s="4"/>
    </row>
    <row r="908" spans="1:1" x14ac:dyDescent="0.2">
      <c r="A908" s="4"/>
    </row>
    <row r="909" spans="1:1" x14ac:dyDescent="0.2">
      <c r="A909" s="4"/>
    </row>
    <row r="910" spans="1:1" x14ac:dyDescent="0.2">
      <c r="A910" s="4"/>
    </row>
    <row r="911" spans="1:1" x14ac:dyDescent="0.2">
      <c r="A911" s="4"/>
    </row>
    <row r="912" spans="1:1" x14ac:dyDescent="0.2">
      <c r="A912" s="4"/>
    </row>
    <row r="913" spans="1:1" x14ac:dyDescent="0.2">
      <c r="A913" s="4"/>
    </row>
    <row r="914" spans="1:1" x14ac:dyDescent="0.2">
      <c r="A914" s="4"/>
    </row>
    <row r="915" spans="1:1" x14ac:dyDescent="0.2">
      <c r="A915" s="4"/>
    </row>
    <row r="916" spans="1:1" x14ac:dyDescent="0.2">
      <c r="A916" s="4"/>
    </row>
    <row r="917" spans="1:1" x14ac:dyDescent="0.2">
      <c r="A917" s="4"/>
    </row>
    <row r="918" spans="1:1" x14ac:dyDescent="0.2">
      <c r="A918" s="4"/>
    </row>
    <row r="919" spans="1:1" x14ac:dyDescent="0.2">
      <c r="A919" s="4"/>
    </row>
    <row r="920" spans="1:1" x14ac:dyDescent="0.2">
      <c r="A920" s="4"/>
    </row>
    <row r="921" spans="1:1" x14ac:dyDescent="0.2">
      <c r="A921" s="4"/>
    </row>
    <row r="922" spans="1:1" x14ac:dyDescent="0.2">
      <c r="A922" s="4"/>
    </row>
    <row r="923" spans="1:1" x14ac:dyDescent="0.2">
      <c r="A923" s="4"/>
    </row>
    <row r="924" spans="1:1" x14ac:dyDescent="0.2">
      <c r="A924" s="4"/>
    </row>
    <row r="925" spans="1:1" x14ac:dyDescent="0.2">
      <c r="A925" s="4"/>
    </row>
    <row r="926" spans="1:1" x14ac:dyDescent="0.2">
      <c r="A926" s="4"/>
    </row>
    <row r="927" spans="1:1" x14ac:dyDescent="0.2">
      <c r="A927" s="4"/>
    </row>
    <row r="928" spans="1:1" x14ac:dyDescent="0.2">
      <c r="A928" s="4"/>
    </row>
    <row r="929" spans="1:1" x14ac:dyDescent="0.2">
      <c r="A929" s="4"/>
    </row>
    <row r="930" spans="1:1" x14ac:dyDescent="0.2">
      <c r="A930" s="4"/>
    </row>
    <row r="931" spans="1:1" x14ac:dyDescent="0.2">
      <c r="A931" s="4"/>
    </row>
    <row r="932" spans="1:1" x14ac:dyDescent="0.2">
      <c r="A932" s="4"/>
    </row>
    <row r="933" spans="1:1" x14ac:dyDescent="0.2">
      <c r="A933" s="4"/>
    </row>
    <row r="934" spans="1:1" x14ac:dyDescent="0.2">
      <c r="A934" s="4"/>
    </row>
    <row r="935" spans="1:1" x14ac:dyDescent="0.2">
      <c r="A935" s="4"/>
    </row>
    <row r="936" spans="1:1" x14ac:dyDescent="0.2">
      <c r="A936" s="4"/>
    </row>
    <row r="937" spans="1:1" x14ac:dyDescent="0.2">
      <c r="A937" s="4"/>
    </row>
    <row r="938" spans="1:1" x14ac:dyDescent="0.2">
      <c r="A938" s="4"/>
    </row>
    <row r="939" spans="1:1" x14ac:dyDescent="0.2">
      <c r="A939" s="4"/>
    </row>
    <row r="940" spans="1:1" x14ac:dyDescent="0.2">
      <c r="A940" s="4"/>
    </row>
    <row r="941" spans="1:1" x14ac:dyDescent="0.2">
      <c r="A941" s="4"/>
    </row>
    <row r="942" spans="1:1" x14ac:dyDescent="0.2">
      <c r="A942" s="4"/>
    </row>
    <row r="943" spans="1:1" x14ac:dyDescent="0.2">
      <c r="A943" s="4"/>
    </row>
    <row r="944" spans="1:1" x14ac:dyDescent="0.2">
      <c r="A944" s="4"/>
    </row>
    <row r="945" spans="1:1" x14ac:dyDescent="0.2">
      <c r="A945" s="4"/>
    </row>
    <row r="946" spans="1:1" x14ac:dyDescent="0.2">
      <c r="A946" s="4"/>
    </row>
    <row r="947" spans="1:1" x14ac:dyDescent="0.2">
      <c r="A947" s="4"/>
    </row>
    <row r="948" spans="1:1" x14ac:dyDescent="0.2">
      <c r="A948" s="4"/>
    </row>
    <row r="949" spans="1:1" x14ac:dyDescent="0.2">
      <c r="A949" s="4"/>
    </row>
    <row r="950" spans="1:1" x14ac:dyDescent="0.2">
      <c r="A950" s="4"/>
    </row>
    <row r="951" spans="1:1" x14ac:dyDescent="0.2">
      <c r="A951" s="4"/>
    </row>
    <row r="952" spans="1:1" x14ac:dyDescent="0.2">
      <c r="A952" s="4"/>
    </row>
    <row r="953" spans="1:1" x14ac:dyDescent="0.2">
      <c r="A953" s="4"/>
    </row>
    <row r="954" spans="1:1" x14ac:dyDescent="0.2">
      <c r="A954" s="4"/>
    </row>
    <row r="955" spans="1:1" x14ac:dyDescent="0.2">
      <c r="A955" s="4"/>
    </row>
    <row r="956" spans="1:1" x14ac:dyDescent="0.2">
      <c r="A956" s="4"/>
    </row>
    <row r="957" spans="1:1" x14ac:dyDescent="0.2">
      <c r="A957" s="4"/>
    </row>
    <row r="958" spans="1:1" x14ac:dyDescent="0.2">
      <c r="A958" s="4"/>
    </row>
    <row r="959" spans="1:1" x14ac:dyDescent="0.2">
      <c r="A959" s="4"/>
    </row>
    <row r="960" spans="1:1" x14ac:dyDescent="0.2">
      <c r="A960" s="4"/>
    </row>
    <row r="961" spans="1:1" x14ac:dyDescent="0.2">
      <c r="A961" s="4"/>
    </row>
    <row r="962" spans="1:1" x14ac:dyDescent="0.2">
      <c r="A962" s="4"/>
    </row>
    <row r="963" spans="1:1" x14ac:dyDescent="0.2">
      <c r="A963" s="4"/>
    </row>
    <row r="964" spans="1:1" x14ac:dyDescent="0.2">
      <c r="A964" s="4"/>
    </row>
    <row r="965" spans="1:1" x14ac:dyDescent="0.2">
      <c r="A965" s="4"/>
    </row>
    <row r="966" spans="1:1" x14ac:dyDescent="0.2">
      <c r="A966" s="4"/>
    </row>
    <row r="967" spans="1:1" x14ac:dyDescent="0.2">
      <c r="A967" s="4"/>
    </row>
    <row r="968" spans="1:1" x14ac:dyDescent="0.2">
      <c r="A968" s="4"/>
    </row>
    <row r="969" spans="1:1" x14ac:dyDescent="0.2">
      <c r="A969" s="4"/>
    </row>
    <row r="970" spans="1:1" x14ac:dyDescent="0.2">
      <c r="A970" s="4"/>
    </row>
    <row r="971" spans="1:1" x14ac:dyDescent="0.2">
      <c r="A971" s="4"/>
    </row>
    <row r="972" spans="1:1" x14ac:dyDescent="0.2">
      <c r="A972" s="4"/>
    </row>
    <row r="973" spans="1:1" x14ac:dyDescent="0.2">
      <c r="A973" s="4"/>
    </row>
    <row r="974" spans="1:1" x14ac:dyDescent="0.2">
      <c r="A974" s="4"/>
    </row>
    <row r="975" spans="1:1" x14ac:dyDescent="0.2">
      <c r="A975" s="4"/>
    </row>
    <row r="976" spans="1:1" x14ac:dyDescent="0.2">
      <c r="A976" s="4"/>
    </row>
    <row r="977" spans="1:1" x14ac:dyDescent="0.2">
      <c r="A977" s="4"/>
    </row>
    <row r="978" spans="1:1" x14ac:dyDescent="0.2">
      <c r="A978" s="4"/>
    </row>
    <row r="979" spans="1:1" x14ac:dyDescent="0.2">
      <c r="A979" s="4"/>
    </row>
    <row r="980" spans="1:1" x14ac:dyDescent="0.2">
      <c r="A980" s="4"/>
    </row>
    <row r="981" spans="1:1" x14ac:dyDescent="0.2">
      <c r="A981" s="4"/>
    </row>
    <row r="982" spans="1:1" x14ac:dyDescent="0.2">
      <c r="A982" s="4"/>
    </row>
    <row r="983" spans="1:1" x14ac:dyDescent="0.2">
      <c r="A983" s="4"/>
    </row>
    <row r="984" spans="1:1" x14ac:dyDescent="0.2">
      <c r="A984" s="4"/>
    </row>
    <row r="985" spans="1:1" x14ac:dyDescent="0.2">
      <c r="A985" s="4"/>
    </row>
    <row r="986" spans="1:1" x14ac:dyDescent="0.2">
      <c r="A986" s="4"/>
    </row>
    <row r="987" spans="1:1" x14ac:dyDescent="0.2">
      <c r="A987" s="4"/>
    </row>
    <row r="988" spans="1:1" x14ac:dyDescent="0.2">
      <c r="A988" s="4"/>
    </row>
    <row r="989" spans="1:1" x14ac:dyDescent="0.2">
      <c r="A989" s="4"/>
    </row>
    <row r="990" spans="1:1" x14ac:dyDescent="0.2">
      <c r="A990" s="4"/>
    </row>
    <row r="991" spans="1:1" x14ac:dyDescent="0.2">
      <c r="A991" s="4"/>
    </row>
    <row r="992" spans="1:1" x14ac:dyDescent="0.2">
      <c r="A992" s="4"/>
    </row>
    <row r="993" spans="1:1" x14ac:dyDescent="0.2">
      <c r="A993" s="4"/>
    </row>
    <row r="994" spans="1:1" x14ac:dyDescent="0.2">
      <c r="A994" s="4"/>
    </row>
    <row r="995" spans="1:1" x14ac:dyDescent="0.2">
      <c r="A995" s="4"/>
    </row>
    <row r="996" spans="1:1" x14ac:dyDescent="0.2">
      <c r="A996" s="4"/>
    </row>
    <row r="997" spans="1:1" x14ac:dyDescent="0.2">
      <c r="A997" s="4"/>
    </row>
    <row r="998" spans="1:1" x14ac:dyDescent="0.2">
      <c r="A998" s="4"/>
    </row>
    <row r="999" spans="1:1" x14ac:dyDescent="0.2">
      <c r="A999" s="4"/>
    </row>
    <row r="1000" spans="1:1" x14ac:dyDescent="0.2">
      <c r="A1000" s="4"/>
    </row>
    <row r="1001" spans="1:1" x14ac:dyDescent="0.2">
      <c r="A1001" s="4"/>
    </row>
    <row r="1002" spans="1:1" x14ac:dyDescent="0.2">
      <c r="A1002" s="4"/>
    </row>
    <row r="1003" spans="1:1" x14ac:dyDescent="0.2">
      <c r="A1003" s="4"/>
    </row>
    <row r="1004" spans="1:1" x14ac:dyDescent="0.2">
      <c r="A1004" s="4"/>
    </row>
    <row r="1005" spans="1:1" x14ac:dyDescent="0.2">
      <c r="A1005" s="4"/>
    </row>
    <row r="1006" spans="1:1" x14ac:dyDescent="0.2">
      <c r="A1006" s="4"/>
    </row>
    <row r="1007" spans="1:1" x14ac:dyDescent="0.2">
      <c r="A1007" s="4"/>
    </row>
    <row r="1008" spans="1:1" x14ac:dyDescent="0.2">
      <c r="A1008" s="4"/>
    </row>
    <row r="1009" spans="1:1" x14ac:dyDescent="0.2">
      <c r="A1009" s="4"/>
    </row>
    <row r="1010" spans="1:1" x14ac:dyDescent="0.2">
      <c r="A1010" s="4"/>
    </row>
    <row r="1011" spans="1:1" x14ac:dyDescent="0.2">
      <c r="A1011" s="4"/>
    </row>
    <row r="1012" spans="1:1" x14ac:dyDescent="0.2">
      <c r="A1012" s="4"/>
    </row>
    <row r="1013" spans="1:1" x14ac:dyDescent="0.2">
      <c r="A1013" s="4"/>
    </row>
    <row r="1014" spans="1:1" x14ac:dyDescent="0.2">
      <c r="A1014" s="4"/>
    </row>
    <row r="1015" spans="1:1" x14ac:dyDescent="0.2">
      <c r="A1015" s="4"/>
    </row>
  </sheetData>
  <printOptions headings="1" gridLines="1"/>
  <pageMargins left="0.70866141732283472" right="0.70866141732283472" top="0.74803149606299213" bottom="0.74803149606299213" header="0.31496062992125984" footer="0.31496062992125984"/>
  <pageSetup paperSize="9" scale="76" fitToHeight="42" orientation="portrait" horizontalDpi="300" verticalDpi="300" r:id="rId1"/>
  <headerFooter>
    <oddFooter>&amp;L&amp;F    &amp;A&amp;R&amp;P     of   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00"/>
  <sheetViews>
    <sheetView topLeftCell="A1236" workbookViewId="0">
      <selection activeCell="C1266" sqref="C1266"/>
    </sheetView>
  </sheetViews>
  <sheetFormatPr defaultRowHeight="14.25" x14ac:dyDescent="0.2"/>
  <cols>
    <col min="2" max="2" width="14.8984375" bestFit="1" customWidth="1"/>
    <col min="3" max="3" width="27" bestFit="1" customWidth="1"/>
    <col min="4" max="4" width="13.19921875" bestFit="1" customWidth="1"/>
    <col min="5" max="5" width="10.5" bestFit="1" customWidth="1"/>
    <col min="6" max="6" width="13.5" bestFit="1" customWidth="1"/>
    <col min="7" max="7" width="14.19921875" bestFit="1" customWidth="1"/>
    <col min="8" max="8" width="12.3984375" bestFit="1" customWidth="1"/>
    <col min="9" max="9" width="13.19921875" bestFit="1" customWidth="1"/>
  </cols>
  <sheetData>
    <row r="1" spans="1:11" x14ac:dyDescent="0.2">
      <c r="A1" t="s">
        <v>1748</v>
      </c>
      <c r="B1" t="s">
        <v>1749</v>
      </c>
      <c r="C1" t="s">
        <v>840</v>
      </c>
      <c r="D1" t="s">
        <v>841</v>
      </c>
      <c r="E1" t="s">
        <v>842</v>
      </c>
      <c r="F1" t="s">
        <v>843</v>
      </c>
      <c r="G1" t="s">
        <v>844</v>
      </c>
      <c r="H1" t="s">
        <v>845</v>
      </c>
      <c r="I1" t="s">
        <v>846</v>
      </c>
    </row>
    <row r="2" spans="1:11" x14ac:dyDescent="0.2">
      <c r="A2" t="s">
        <v>1750</v>
      </c>
      <c r="B2" t="s">
        <v>847</v>
      </c>
      <c r="C2" t="s">
        <v>1751</v>
      </c>
      <c r="D2" s="8">
        <v>1970460</v>
      </c>
      <c r="E2" s="8">
        <v>0</v>
      </c>
      <c r="F2" s="8">
        <v>768827.52</v>
      </c>
      <c r="G2" s="8">
        <v>-8.68</v>
      </c>
      <c r="H2" s="8">
        <v>768818.84</v>
      </c>
      <c r="I2" s="8">
        <v>0</v>
      </c>
      <c r="J2" s="8"/>
      <c r="K2" s="8"/>
    </row>
    <row r="3" spans="1:11" x14ac:dyDescent="0.2">
      <c r="A3" t="s">
        <v>1750</v>
      </c>
      <c r="B3" t="s">
        <v>1752</v>
      </c>
      <c r="C3" t="s">
        <v>1753</v>
      </c>
      <c r="D3" s="8">
        <v>0</v>
      </c>
      <c r="E3" s="8">
        <v>0</v>
      </c>
      <c r="F3" s="8">
        <v>0</v>
      </c>
      <c r="G3" s="8">
        <v>0</v>
      </c>
      <c r="H3" s="8">
        <v>0</v>
      </c>
      <c r="I3" s="8">
        <v>0</v>
      </c>
      <c r="J3" s="8"/>
      <c r="K3" s="8"/>
    </row>
    <row r="4" spans="1:11" x14ac:dyDescent="0.2">
      <c r="A4" t="s">
        <v>1750</v>
      </c>
      <c r="B4" t="s">
        <v>848</v>
      </c>
      <c r="C4" t="s">
        <v>1754</v>
      </c>
      <c r="D4" s="8">
        <v>163590</v>
      </c>
      <c r="E4" s="8">
        <v>0</v>
      </c>
      <c r="F4" s="8">
        <v>85993.66</v>
      </c>
      <c r="G4" s="8">
        <v>0</v>
      </c>
      <c r="H4" s="8">
        <v>85993.66</v>
      </c>
      <c r="I4" s="8">
        <v>0</v>
      </c>
      <c r="J4" s="8"/>
      <c r="K4" s="8"/>
    </row>
    <row r="5" spans="1:11" x14ac:dyDescent="0.2">
      <c r="A5" t="s">
        <v>1750</v>
      </c>
      <c r="B5" t="s">
        <v>849</v>
      </c>
      <c r="C5" t="s">
        <v>1755</v>
      </c>
      <c r="D5" s="8">
        <v>0</v>
      </c>
      <c r="E5" s="8">
        <v>0</v>
      </c>
      <c r="F5" s="8">
        <v>2500</v>
      </c>
      <c r="G5" s="8">
        <v>0</v>
      </c>
      <c r="H5" s="8">
        <v>2500</v>
      </c>
      <c r="I5" s="8">
        <v>0</v>
      </c>
      <c r="J5" s="8"/>
      <c r="K5" s="8"/>
    </row>
    <row r="6" spans="1:11" x14ac:dyDescent="0.2">
      <c r="A6" t="s">
        <v>1750</v>
      </c>
      <c r="B6" t="s">
        <v>850</v>
      </c>
      <c r="C6" t="s">
        <v>1756</v>
      </c>
      <c r="D6" s="8">
        <v>6380</v>
      </c>
      <c r="E6" s="8">
        <v>0</v>
      </c>
      <c r="F6" s="8">
        <v>2544</v>
      </c>
      <c r="G6" s="8">
        <v>0</v>
      </c>
      <c r="H6" s="8">
        <v>2544</v>
      </c>
      <c r="I6" s="8">
        <v>0</v>
      </c>
      <c r="J6" s="8"/>
      <c r="K6" s="8"/>
    </row>
    <row r="7" spans="1:11" x14ac:dyDescent="0.2">
      <c r="A7" t="s">
        <v>1750</v>
      </c>
      <c r="B7" t="s">
        <v>851</v>
      </c>
      <c r="C7" t="s">
        <v>1757</v>
      </c>
      <c r="D7" s="8">
        <v>42390</v>
      </c>
      <c r="E7" s="8">
        <v>0</v>
      </c>
      <c r="F7" s="8">
        <v>15663.34</v>
      </c>
      <c r="G7" s="8">
        <v>0</v>
      </c>
      <c r="H7" s="8">
        <v>15663.34</v>
      </c>
      <c r="I7" s="8">
        <v>0</v>
      </c>
      <c r="J7" s="8"/>
      <c r="K7" s="8"/>
    </row>
    <row r="8" spans="1:11" x14ac:dyDescent="0.2">
      <c r="A8" t="s">
        <v>1750</v>
      </c>
      <c r="B8" t="s">
        <v>1758</v>
      </c>
      <c r="C8" t="s">
        <v>1759</v>
      </c>
      <c r="D8" s="8">
        <v>0</v>
      </c>
      <c r="E8" s="8">
        <v>0</v>
      </c>
      <c r="F8" s="8">
        <v>0</v>
      </c>
      <c r="G8" s="8">
        <v>0</v>
      </c>
      <c r="H8" s="8">
        <v>0</v>
      </c>
      <c r="I8" s="8">
        <v>0</v>
      </c>
      <c r="J8" s="8"/>
      <c r="K8" s="8"/>
    </row>
    <row r="9" spans="1:11" x14ac:dyDescent="0.2">
      <c r="A9" t="s">
        <v>1750</v>
      </c>
      <c r="B9" t="s">
        <v>852</v>
      </c>
      <c r="C9" t="s">
        <v>1760</v>
      </c>
      <c r="D9" s="8">
        <v>179510</v>
      </c>
      <c r="E9" s="8">
        <v>0</v>
      </c>
      <c r="F9" s="8">
        <v>93500</v>
      </c>
      <c r="G9" s="8">
        <v>0</v>
      </c>
      <c r="H9" s="8">
        <v>93500</v>
      </c>
      <c r="I9" s="8">
        <v>0</v>
      </c>
      <c r="J9" s="8"/>
      <c r="K9" s="8"/>
    </row>
    <row r="10" spans="1:11" x14ac:dyDescent="0.2">
      <c r="A10" t="s">
        <v>1750</v>
      </c>
      <c r="B10" t="s">
        <v>853</v>
      </c>
      <c r="C10" t="s">
        <v>1761</v>
      </c>
      <c r="D10" s="8">
        <v>1850</v>
      </c>
      <c r="E10" s="8">
        <v>0</v>
      </c>
      <c r="F10" s="8">
        <v>495.3</v>
      </c>
      <c r="G10" s="8">
        <v>0</v>
      </c>
      <c r="H10" s="8">
        <v>495.3</v>
      </c>
      <c r="I10" s="8">
        <v>0</v>
      </c>
      <c r="J10" s="8"/>
      <c r="K10" s="8"/>
    </row>
    <row r="11" spans="1:11" x14ac:dyDescent="0.2">
      <c r="A11" t="s">
        <v>1750</v>
      </c>
      <c r="B11" t="s">
        <v>854</v>
      </c>
      <c r="C11" t="s">
        <v>1762</v>
      </c>
      <c r="D11" s="8">
        <v>18350</v>
      </c>
      <c r="E11" s="8">
        <v>0</v>
      </c>
      <c r="F11" s="8">
        <v>9776.6299999999992</v>
      </c>
      <c r="G11" s="8">
        <v>0</v>
      </c>
      <c r="H11" s="8">
        <v>9776.6299999999992</v>
      </c>
      <c r="I11" s="8">
        <v>0</v>
      </c>
      <c r="J11" s="8"/>
      <c r="K11" s="8"/>
    </row>
    <row r="12" spans="1:11" x14ac:dyDescent="0.2">
      <c r="A12" t="s">
        <v>1750</v>
      </c>
      <c r="B12" t="s">
        <v>1763</v>
      </c>
      <c r="C12" t="s">
        <v>1764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  <c r="I12" s="8">
        <v>0</v>
      </c>
      <c r="J12" s="8"/>
      <c r="K12" s="8"/>
    </row>
    <row r="13" spans="1:11" x14ac:dyDescent="0.2">
      <c r="A13" t="s">
        <v>1750</v>
      </c>
      <c r="B13" t="s">
        <v>855</v>
      </c>
      <c r="C13" t="s">
        <v>1765</v>
      </c>
      <c r="D13" s="8">
        <v>0</v>
      </c>
      <c r="E13" s="8">
        <v>0</v>
      </c>
      <c r="F13" s="8">
        <v>164000</v>
      </c>
      <c r="G13" s="8">
        <v>0</v>
      </c>
      <c r="H13" s="8">
        <v>164000</v>
      </c>
      <c r="I13" s="8">
        <v>0</v>
      </c>
      <c r="J13" s="8"/>
      <c r="K13" s="8"/>
    </row>
    <row r="14" spans="1:11" x14ac:dyDescent="0.2">
      <c r="A14" t="s">
        <v>1750</v>
      </c>
      <c r="B14" t="s">
        <v>856</v>
      </c>
      <c r="C14" t="s">
        <v>1766</v>
      </c>
      <c r="D14" s="8">
        <v>85650</v>
      </c>
      <c r="E14" s="8">
        <v>0</v>
      </c>
      <c r="F14" s="8">
        <v>39654</v>
      </c>
      <c r="G14" s="8">
        <v>0</v>
      </c>
      <c r="H14" s="8">
        <v>39654</v>
      </c>
      <c r="I14" s="8">
        <v>0</v>
      </c>
      <c r="J14" s="8"/>
      <c r="K14" s="8"/>
    </row>
    <row r="15" spans="1:11" x14ac:dyDescent="0.2">
      <c r="A15" t="s">
        <v>1750</v>
      </c>
      <c r="B15" t="s">
        <v>857</v>
      </c>
      <c r="C15" t="s">
        <v>1767</v>
      </c>
      <c r="D15" s="8">
        <v>186440</v>
      </c>
      <c r="E15" s="8">
        <v>0</v>
      </c>
      <c r="F15" s="8">
        <v>99946.02</v>
      </c>
      <c r="G15" s="8">
        <v>0</v>
      </c>
      <c r="H15" s="8">
        <v>99946.02</v>
      </c>
      <c r="I15" s="8">
        <v>0</v>
      </c>
      <c r="J15" s="8"/>
      <c r="K15" s="8"/>
    </row>
    <row r="16" spans="1:11" x14ac:dyDescent="0.2">
      <c r="A16" t="s">
        <v>1750</v>
      </c>
      <c r="B16" t="s">
        <v>858</v>
      </c>
      <c r="C16" t="s">
        <v>1768</v>
      </c>
      <c r="D16" s="8">
        <v>21270</v>
      </c>
      <c r="E16" s="8">
        <v>0</v>
      </c>
      <c r="F16" s="8">
        <v>8074.1</v>
      </c>
      <c r="G16" s="8">
        <v>0</v>
      </c>
      <c r="H16" s="8">
        <v>8074.1</v>
      </c>
      <c r="I16" s="8">
        <v>0</v>
      </c>
      <c r="J16" s="8"/>
      <c r="K16" s="8"/>
    </row>
    <row r="17" spans="1:11" x14ac:dyDescent="0.2">
      <c r="A17" t="s">
        <v>1750</v>
      </c>
      <c r="B17" t="s">
        <v>859</v>
      </c>
      <c r="C17" t="s">
        <v>1769</v>
      </c>
      <c r="D17" s="8">
        <v>2159460</v>
      </c>
      <c r="E17" s="8">
        <v>0</v>
      </c>
      <c r="F17" s="8">
        <v>942186.64</v>
      </c>
      <c r="G17" s="8">
        <v>0</v>
      </c>
      <c r="H17" s="8">
        <v>942186.64</v>
      </c>
      <c r="I17" s="8">
        <v>0</v>
      </c>
      <c r="J17" s="8"/>
      <c r="K17" s="8"/>
    </row>
    <row r="18" spans="1:11" x14ac:dyDescent="0.2">
      <c r="A18" t="s">
        <v>1750</v>
      </c>
      <c r="B18" t="s">
        <v>860</v>
      </c>
      <c r="C18" t="s">
        <v>1568</v>
      </c>
      <c r="D18" s="8">
        <v>158620</v>
      </c>
      <c r="E18" s="8">
        <v>0</v>
      </c>
      <c r="F18" s="8">
        <v>71916</v>
      </c>
      <c r="G18" s="8">
        <v>0</v>
      </c>
      <c r="H18" s="8">
        <v>71916</v>
      </c>
      <c r="I18" s="8">
        <v>0</v>
      </c>
      <c r="J18" s="8"/>
      <c r="K18" s="8"/>
    </row>
    <row r="19" spans="1:11" x14ac:dyDescent="0.2">
      <c r="A19" t="s">
        <v>1750</v>
      </c>
      <c r="B19" t="s">
        <v>861</v>
      </c>
      <c r="C19" t="s">
        <v>1569</v>
      </c>
      <c r="D19" s="8">
        <v>400000</v>
      </c>
      <c r="E19" s="8">
        <v>0</v>
      </c>
      <c r="F19" s="8">
        <v>200605.26</v>
      </c>
      <c r="G19" s="8">
        <v>0</v>
      </c>
      <c r="H19" s="8">
        <v>200605.26</v>
      </c>
      <c r="I19" s="8">
        <v>0</v>
      </c>
      <c r="J19" s="8"/>
      <c r="K19" s="8"/>
    </row>
    <row r="20" spans="1:11" x14ac:dyDescent="0.2">
      <c r="A20" t="s">
        <v>1750</v>
      </c>
      <c r="B20" t="s">
        <v>862</v>
      </c>
      <c r="C20" t="s">
        <v>1770</v>
      </c>
      <c r="D20" s="8">
        <v>27360</v>
      </c>
      <c r="E20" s="8">
        <v>0</v>
      </c>
      <c r="F20" s="8">
        <v>12802.26</v>
      </c>
      <c r="G20" s="8">
        <v>0</v>
      </c>
      <c r="H20" s="8">
        <v>12802.26</v>
      </c>
      <c r="I20" s="8">
        <v>0</v>
      </c>
      <c r="J20" s="8"/>
      <c r="K20" s="8"/>
    </row>
    <row r="21" spans="1:11" x14ac:dyDescent="0.2">
      <c r="A21" t="s">
        <v>1750</v>
      </c>
      <c r="B21" t="s">
        <v>863</v>
      </c>
      <c r="C21" t="s">
        <v>1771</v>
      </c>
      <c r="D21" s="8">
        <v>47680</v>
      </c>
      <c r="E21" s="8">
        <v>0</v>
      </c>
      <c r="F21" s="8">
        <v>31581.34</v>
      </c>
      <c r="G21" s="8">
        <v>0</v>
      </c>
      <c r="H21" s="8">
        <v>31581.34</v>
      </c>
      <c r="I21" s="8">
        <v>0</v>
      </c>
      <c r="J21" s="8"/>
      <c r="K21" s="8"/>
    </row>
    <row r="22" spans="1:11" x14ac:dyDescent="0.2">
      <c r="A22" t="s">
        <v>1750</v>
      </c>
      <c r="B22" t="s">
        <v>864</v>
      </c>
      <c r="C22" t="s">
        <v>1772</v>
      </c>
      <c r="D22" s="8">
        <v>170040</v>
      </c>
      <c r="E22" s="8">
        <v>0</v>
      </c>
      <c r="F22" s="8">
        <v>87436.66</v>
      </c>
      <c r="G22" s="8">
        <v>0</v>
      </c>
      <c r="H22" s="8">
        <v>87436.66</v>
      </c>
      <c r="I22" s="8">
        <v>0</v>
      </c>
      <c r="J22" s="8"/>
      <c r="K22" s="8"/>
    </row>
    <row r="23" spans="1:11" x14ac:dyDescent="0.2">
      <c r="A23" t="s">
        <v>1750</v>
      </c>
      <c r="B23" t="s">
        <v>865</v>
      </c>
      <c r="C23" t="s">
        <v>1570</v>
      </c>
      <c r="D23" s="8">
        <v>0</v>
      </c>
      <c r="E23" s="8">
        <v>0</v>
      </c>
      <c r="F23" s="8">
        <v>75557.52</v>
      </c>
      <c r="G23" s="8">
        <v>0</v>
      </c>
      <c r="H23" s="8">
        <v>75557.52</v>
      </c>
      <c r="I23" s="8">
        <v>0</v>
      </c>
      <c r="J23" s="8"/>
      <c r="K23" s="8"/>
    </row>
    <row r="24" spans="1:11" x14ac:dyDescent="0.2">
      <c r="A24" t="s">
        <v>1750</v>
      </c>
      <c r="B24" t="s">
        <v>866</v>
      </c>
      <c r="C24" t="s">
        <v>1773</v>
      </c>
      <c r="D24" s="8">
        <v>450130</v>
      </c>
      <c r="E24" s="8">
        <v>0</v>
      </c>
      <c r="F24" s="8">
        <v>231177.67</v>
      </c>
      <c r="G24" s="8">
        <v>0</v>
      </c>
      <c r="H24" s="8">
        <v>231177.67</v>
      </c>
      <c r="I24" s="8">
        <v>0</v>
      </c>
      <c r="J24" s="8"/>
      <c r="K24" s="8"/>
    </row>
    <row r="25" spans="1:11" x14ac:dyDescent="0.2">
      <c r="A25" t="s">
        <v>1750</v>
      </c>
      <c r="B25" t="s">
        <v>867</v>
      </c>
      <c r="C25" t="s">
        <v>1774</v>
      </c>
      <c r="D25" s="8">
        <v>2340</v>
      </c>
      <c r="E25" s="8">
        <v>0</v>
      </c>
      <c r="F25" s="8">
        <v>0</v>
      </c>
      <c r="G25" s="8">
        <v>0</v>
      </c>
      <c r="H25" s="8">
        <v>0</v>
      </c>
      <c r="I25" s="8">
        <v>0</v>
      </c>
      <c r="J25" s="8"/>
      <c r="K25" s="8"/>
    </row>
    <row r="26" spans="1:11" x14ac:dyDescent="0.2">
      <c r="A26" t="s">
        <v>1750</v>
      </c>
      <c r="B26" t="s">
        <v>868</v>
      </c>
      <c r="C26" t="s">
        <v>1571</v>
      </c>
      <c r="D26" s="8">
        <v>0</v>
      </c>
      <c r="E26" s="8">
        <v>0</v>
      </c>
      <c r="F26" s="8">
        <v>500</v>
      </c>
      <c r="G26" s="8">
        <v>0</v>
      </c>
      <c r="H26" s="8">
        <v>500</v>
      </c>
      <c r="I26" s="8">
        <v>0</v>
      </c>
      <c r="J26" s="8"/>
      <c r="K26" s="8"/>
    </row>
    <row r="27" spans="1:11" x14ac:dyDescent="0.2">
      <c r="A27" t="s">
        <v>1750</v>
      </c>
      <c r="B27" t="s">
        <v>869</v>
      </c>
      <c r="C27" t="s">
        <v>1775</v>
      </c>
      <c r="D27" s="8">
        <v>0</v>
      </c>
      <c r="E27" s="8">
        <v>0</v>
      </c>
      <c r="F27" s="8">
        <v>216.67</v>
      </c>
      <c r="G27" s="8">
        <v>0</v>
      </c>
      <c r="H27" s="8">
        <v>216.67</v>
      </c>
      <c r="I27" s="8">
        <v>0</v>
      </c>
      <c r="J27" s="8"/>
      <c r="K27" s="8"/>
    </row>
    <row r="28" spans="1:11" x14ac:dyDescent="0.2">
      <c r="A28" t="s">
        <v>1750</v>
      </c>
      <c r="B28" t="s">
        <v>870</v>
      </c>
      <c r="C28" t="s">
        <v>1776</v>
      </c>
      <c r="D28" s="8">
        <v>100000</v>
      </c>
      <c r="E28" s="8">
        <v>0</v>
      </c>
      <c r="F28" s="8">
        <v>0</v>
      </c>
      <c r="G28" s="8">
        <v>0</v>
      </c>
      <c r="H28" s="8">
        <v>0</v>
      </c>
      <c r="I28" s="8">
        <v>0</v>
      </c>
      <c r="J28" s="8"/>
      <c r="K28" s="8"/>
    </row>
    <row r="29" spans="1:11" x14ac:dyDescent="0.2">
      <c r="A29" t="s">
        <v>1750</v>
      </c>
      <c r="B29" t="s">
        <v>871</v>
      </c>
      <c r="C29" t="s">
        <v>1777</v>
      </c>
      <c r="D29" s="8">
        <v>458760</v>
      </c>
      <c r="E29" s="8">
        <v>0</v>
      </c>
      <c r="F29" s="8">
        <v>142113.34</v>
      </c>
      <c r="G29" s="8">
        <v>0</v>
      </c>
      <c r="H29" s="8">
        <v>142113.34</v>
      </c>
      <c r="I29" s="8">
        <v>0</v>
      </c>
      <c r="J29" s="8"/>
      <c r="K29" s="8"/>
    </row>
    <row r="30" spans="1:11" x14ac:dyDescent="0.2">
      <c r="A30" t="s">
        <v>1750</v>
      </c>
      <c r="B30" t="s">
        <v>872</v>
      </c>
      <c r="C30" t="s">
        <v>1778</v>
      </c>
      <c r="D30" s="8">
        <v>9100</v>
      </c>
      <c r="E30" s="8">
        <v>0</v>
      </c>
      <c r="F30" s="8">
        <v>0</v>
      </c>
      <c r="G30" s="8">
        <v>0</v>
      </c>
      <c r="H30" s="8">
        <v>0</v>
      </c>
      <c r="I30" s="8">
        <v>0</v>
      </c>
      <c r="J30" s="8"/>
      <c r="K30" s="8"/>
    </row>
    <row r="31" spans="1:11" x14ac:dyDescent="0.2">
      <c r="A31" t="s">
        <v>1750</v>
      </c>
      <c r="B31" t="s">
        <v>873</v>
      </c>
      <c r="C31" t="s">
        <v>1779</v>
      </c>
      <c r="D31" s="8">
        <v>0</v>
      </c>
      <c r="E31" s="8">
        <v>0</v>
      </c>
      <c r="F31" s="8">
        <v>2000</v>
      </c>
      <c r="G31" s="8">
        <v>0</v>
      </c>
      <c r="H31" s="8">
        <v>2000</v>
      </c>
      <c r="I31" s="8">
        <v>0</v>
      </c>
      <c r="J31" s="8"/>
      <c r="K31" s="8"/>
    </row>
    <row r="32" spans="1:11" x14ac:dyDescent="0.2">
      <c r="A32" t="s">
        <v>1750</v>
      </c>
      <c r="B32" t="s">
        <v>874</v>
      </c>
      <c r="C32" t="s">
        <v>1780</v>
      </c>
      <c r="D32" s="8">
        <v>360000</v>
      </c>
      <c r="E32" s="8">
        <v>0</v>
      </c>
      <c r="F32" s="8">
        <v>0</v>
      </c>
      <c r="G32" s="8">
        <v>0</v>
      </c>
      <c r="H32" s="8">
        <v>0</v>
      </c>
      <c r="I32" s="8">
        <v>0</v>
      </c>
      <c r="J32" s="8"/>
      <c r="K32" s="8"/>
    </row>
    <row r="33" spans="1:11" x14ac:dyDescent="0.2">
      <c r="A33" t="s">
        <v>1750</v>
      </c>
      <c r="B33" t="s">
        <v>1781</v>
      </c>
      <c r="C33" t="s">
        <v>1782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/>
      <c r="K33" s="8"/>
    </row>
    <row r="34" spans="1:11" x14ac:dyDescent="0.2">
      <c r="A34" t="s">
        <v>1750</v>
      </c>
      <c r="B34" t="s">
        <v>1783</v>
      </c>
      <c r="C34" t="s">
        <v>1784</v>
      </c>
      <c r="D34" s="8">
        <v>0</v>
      </c>
      <c r="E34" s="8">
        <v>0</v>
      </c>
      <c r="F34" s="8">
        <v>0</v>
      </c>
      <c r="G34" s="8">
        <v>0</v>
      </c>
      <c r="H34" s="8">
        <v>0</v>
      </c>
      <c r="I34" s="8">
        <v>0</v>
      </c>
      <c r="J34" s="8"/>
      <c r="K34" s="8"/>
    </row>
    <row r="35" spans="1:11" x14ac:dyDescent="0.2">
      <c r="A35" t="s">
        <v>1750</v>
      </c>
      <c r="B35" t="s">
        <v>1785</v>
      </c>
      <c r="C35" t="s">
        <v>1786</v>
      </c>
      <c r="D35" s="8">
        <v>0</v>
      </c>
      <c r="E35" s="8">
        <v>0</v>
      </c>
      <c r="F35" s="8">
        <v>0</v>
      </c>
      <c r="G35" s="8">
        <v>0</v>
      </c>
      <c r="H35" s="8">
        <v>0</v>
      </c>
      <c r="I35" s="8">
        <v>0</v>
      </c>
      <c r="J35" s="8"/>
      <c r="K35" s="8"/>
    </row>
    <row r="36" spans="1:11" x14ac:dyDescent="0.2">
      <c r="A36" t="s">
        <v>1750</v>
      </c>
      <c r="B36" t="s">
        <v>875</v>
      </c>
      <c r="C36" t="s">
        <v>1787</v>
      </c>
      <c r="D36" s="8">
        <v>422400</v>
      </c>
      <c r="E36" s="8">
        <v>0</v>
      </c>
      <c r="F36" s="8">
        <v>108000</v>
      </c>
      <c r="G36" s="8">
        <v>0</v>
      </c>
      <c r="H36" s="8">
        <v>108000</v>
      </c>
      <c r="I36" s="8">
        <v>0</v>
      </c>
      <c r="J36" s="8"/>
      <c r="K36" s="8"/>
    </row>
    <row r="37" spans="1:11" x14ac:dyDescent="0.2">
      <c r="A37" t="s">
        <v>1750</v>
      </c>
      <c r="B37" t="s">
        <v>876</v>
      </c>
      <c r="C37" t="s">
        <v>1572</v>
      </c>
      <c r="D37" s="8">
        <v>1280</v>
      </c>
      <c r="E37" s="8">
        <v>0</v>
      </c>
      <c r="F37" s="8">
        <v>0</v>
      </c>
      <c r="G37" s="8">
        <v>0</v>
      </c>
      <c r="H37" s="8">
        <v>0</v>
      </c>
      <c r="I37" s="8">
        <v>0</v>
      </c>
      <c r="J37" s="8"/>
      <c r="K37" s="8"/>
    </row>
    <row r="38" spans="1:11" x14ac:dyDescent="0.2">
      <c r="A38" t="s">
        <v>1750</v>
      </c>
      <c r="B38" t="s">
        <v>877</v>
      </c>
      <c r="C38" t="s">
        <v>1788</v>
      </c>
      <c r="D38" s="8">
        <v>9920</v>
      </c>
      <c r="E38" s="8">
        <v>0</v>
      </c>
      <c r="F38" s="8">
        <v>3979.55</v>
      </c>
      <c r="G38" s="8">
        <v>0</v>
      </c>
      <c r="H38" s="8">
        <v>3979.55</v>
      </c>
      <c r="I38" s="8">
        <v>0</v>
      </c>
      <c r="J38" s="8"/>
      <c r="K38" s="8"/>
    </row>
    <row r="39" spans="1:11" x14ac:dyDescent="0.2">
      <c r="A39" t="s">
        <v>1750</v>
      </c>
      <c r="B39" t="s">
        <v>878</v>
      </c>
      <c r="C39" t="s">
        <v>1789</v>
      </c>
      <c r="D39" s="8">
        <v>200000</v>
      </c>
      <c r="E39" s="8">
        <v>0</v>
      </c>
      <c r="F39" s="8">
        <v>2680</v>
      </c>
      <c r="G39" s="8">
        <v>0</v>
      </c>
      <c r="H39" s="8">
        <v>2680</v>
      </c>
      <c r="I39" s="8">
        <v>0</v>
      </c>
      <c r="J39" s="8"/>
      <c r="K39" s="8"/>
    </row>
    <row r="40" spans="1:11" x14ac:dyDescent="0.2">
      <c r="A40" t="s">
        <v>1750</v>
      </c>
      <c r="B40" t="s">
        <v>879</v>
      </c>
      <c r="C40" t="s">
        <v>1790</v>
      </c>
      <c r="D40" s="8">
        <v>365170</v>
      </c>
      <c r="E40" s="8">
        <v>0</v>
      </c>
      <c r="F40" s="8">
        <v>312486.27</v>
      </c>
      <c r="G40" s="8">
        <v>-0.01</v>
      </c>
      <c r="H40" s="8">
        <v>312486.26</v>
      </c>
      <c r="I40" s="8">
        <v>0</v>
      </c>
      <c r="J40" s="8"/>
      <c r="K40" s="8"/>
    </row>
    <row r="41" spans="1:11" x14ac:dyDescent="0.2">
      <c r="A41" t="s">
        <v>1750</v>
      </c>
      <c r="B41" t="s">
        <v>880</v>
      </c>
      <c r="C41" t="s">
        <v>1791</v>
      </c>
      <c r="D41" s="8">
        <v>9050</v>
      </c>
      <c r="E41" s="8">
        <v>0</v>
      </c>
      <c r="F41" s="8">
        <v>41609.910000000003</v>
      </c>
      <c r="G41" s="8">
        <v>0</v>
      </c>
      <c r="H41" s="8">
        <v>41609.910000000003</v>
      </c>
      <c r="I41" s="8">
        <v>0</v>
      </c>
      <c r="J41" s="8"/>
      <c r="K41" s="8"/>
    </row>
    <row r="42" spans="1:11" x14ac:dyDescent="0.2">
      <c r="A42" t="s">
        <v>1750</v>
      </c>
      <c r="B42" t="s">
        <v>1792</v>
      </c>
      <c r="C42" t="s">
        <v>1793</v>
      </c>
      <c r="D42" s="8">
        <v>0</v>
      </c>
      <c r="E42" s="8">
        <v>0</v>
      </c>
      <c r="F42" s="8">
        <v>0</v>
      </c>
      <c r="G42" s="8">
        <v>0</v>
      </c>
      <c r="H42" s="8">
        <v>0</v>
      </c>
      <c r="I42" s="8">
        <v>0</v>
      </c>
      <c r="J42" s="8"/>
      <c r="K42" s="8"/>
    </row>
    <row r="43" spans="1:11" x14ac:dyDescent="0.2">
      <c r="A43" t="s">
        <v>1750</v>
      </c>
      <c r="B43" t="s">
        <v>1794</v>
      </c>
      <c r="C43" t="s">
        <v>1795</v>
      </c>
      <c r="D43" s="8">
        <v>0</v>
      </c>
      <c r="E43" s="8">
        <v>0</v>
      </c>
      <c r="F43" s="8">
        <v>0</v>
      </c>
      <c r="G43" s="8">
        <v>0</v>
      </c>
      <c r="H43" s="8">
        <v>0</v>
      </c>
      <c r="I43" s="8">
        <v>0</v>
      </c>
      <c r="J43" s="8"/>
      <c r="K43" s="8"/>
    </row>
    <row r="44" spans="1:11" x14ac:dyDescent="0.2">
      <c r="A44" t="s">
        <v>1750</v>
      </c>
      <c r="B44" t="s">
        <v>881</v>
      </c>
      <c r="C44" t="s">
        <v>1796</v>
      </c>
      <c r="D44" s="8">
        <v>0</v>
      </c>
      <c r="E44" s="8">
        <v>0</v>
      </c>
      <c r="F44" s="8">
        <v>49.67</v>
      </c>
      <c r="G44" s="8">
        <v>0</v>
      </c>
      <c r="H44" s="8">
        <v>49.67</v>
      </c>
      <c r="I44" s="8">
        <v>0</v>
      </c>
      <c r="J44" s="8"/>
      <c r="K44" s="8"/>
    </row>
    <row r="45" spans="1:11" x14ac:dyDescent="0.2">
      <c r="A45" t="s">
        <v>1750</v>
      </c>
      <c r="B45" t="s">
        <v>1797</v>
      </c>
      <c r="C45" t="s">
        <v>1798</v>
      </c>
      <c r="D45" s="8">
        <v>0</v>
      </c>
      <c r="E45" s="8">
        <v>0</v>
      </c>
      <c r="F45" s="8">
        <v>0</v>
      </c>
      <c r="G45" s="8">
        <v>0</v>
      </c>
      <c r="H45" s="8">
        <v>0</v>
      </c>
      <c r="I45" s="8">
        <v>0</v>
      </c>
      <c r="J45" s="8"/>
      <c r="K45" s="8"/>
    </row>
    <row r="46" spans="1:11" x14ac:dyDescent="0.2">
      <c r="A46" t="s">
        <v>1750</v>
      </c>
      <c r="B46" t="s">
        <v>882</v>
      </c>
      <c r="C46" t="s">
        <v>1799</v>
      </c>
      <c r="D46" s="8">
        <v>11000</v>
      </c>
      <c r="E46" s="8">
        <v>0</v>
      </c>
      <c r="F46" s="8">
        <v>6434.88</v>
      </c>
      <c r="G46" s="8">
        <v>0</v>
      </c>
      <c r="H46" s="8">
        <v>6434.88</v>
      </c>
      <c r="I46" s="8">
        <v>0</v>
      </c>
      <c r="J46" s="8"/>
      <c r="K46" s="8"/>
    </row>
    <row r="47" spans="1:11" x14ac:dyDescent="0.2">
      <c r="A47" t="s">
        <v>1750</v>
      </c>
      <c r="B47" t="s">
        <v>883</v>
      </c>
      <c r="C47" t="s">
        <v>1573</v>
      </c>
      <c r="D47" s="8">
        <v>5600</v>
      </c>
      <c r="E47" s="8">
        <v>0</v>
      </c>
      <c r="F47" s="8">
        <v>0</v>
      </c>
      <c r="G47" s="8">
        <v>0</v>
      </c>
      <c r="H47" s="8">
        <v>0</v>
      </c>
      <c r="I47" s="8">
        <v>0</v>
      </c>
      <c r="J47" s="8"/>
      <c r="K47" s="8"/>
    </row>
    <row r="48" spans="1:11" x14ac:dyDescent="0.2">
      <c r="A48" t="s">
        <v>1750</v>
      </c>
      <c r="B48" t="s">
        <v>884</v>
      </c>
      <c r="C48" t="s">
        <v>1800</v>
      </c>
      <c r="D48" s="8">
        <v>240</v>
      </c>
      <c r="E48" s="8">
        <v>0</v>
      </c>
      <c r="F48" s="8">
        <v>120</v>
      </c>
      <c r="G48" s="8">
        <v>-40</v>
      </c>
      <c r="H48" s="8">
        <v>80</v>
      </c>
      <c r="I48" s="8">
        <v>0</v>
      </c>
      <c r="J48" s="8"/>
      <c r="K48" s="8"/>
    </row>
    <row r="49" spans="1:11" x14ac:dyDescent="0.2">
      <c r="A49" t="s">
        <v>1750</v>
      </c>
      <c r="B49" t="s">
        <v>885</v>
      </c>
      <c r="C49" t="s">
        <v>1801</v>
      </c>
      <c r="D49" s="8">
        <v>110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/>
      <c r="K49" s="8"/>
    </row>
    <row r="50" spans="1:11" x14ac:dyDescent="0.2">
      <c r="A50" t="s">
        <v>1750</v>
      </c>
      <c r="B50" t="s">
        <v>886</v>
      </c>
      <c r="C50" t="s">
        <v>672</v>
      </c>
      <c r="D50" s="8">
        <v>3260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/>
      <c r="K50" s="8"/>
    </row>
    <row r="51" spans="1:11" x14ac:dyDescent="0.2">
      <c r="A51" t="s">
        <v>1750</v>
      </c>
      <c r="B51" t="s">
        <v>887</v>
      </c>
      <c r="C51" t="s">
        <v>1802</v>
      </c>
      <c r="D51" s="8">
        <v>-3273600</v>
      </c>
      <c r="E51" s="8">
        <v>0</v>
      </c>
      <c r="F51" s="8">
        <v>0</v>
      </c>
      <c r="G51" s="8">
        <v>0</v>
      </c>
      <c r="H51" s="8">
        <v>0</v>
      </c>
      <c r="I51" s="8">
        <v>0</v>
      </c>
      <c r="J51" s="8"/>
      <c r="K51" s="8"/>
    </row>
    <row r="52" spans="1:11" x14ac:dyDescent="0.2">
      <c r="A52" t="s">
        <v>1750</v>
      </c>
      <c r="B52" t="s">
        <v>888</v>
      </c>
      <c r="C52" t="s">
        <v>1803</v>
      </c>
      <c r="D52" s="8">
        <v>-1756000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/>
      <c r="K52" s="8"/>
    </row>
    <row r="53" spans="1:11" x14ac:dyDescent="0.2">
      <c r="A53" t="s">
        <v>1750</v>
      </c>
      <c r="B53" t="s">
        <v>889</v>
      </c>
      <c r="C53" t="s">
        <v>1751</v>
      </c>
      <c r="D53" s="8">
        <v>706760</v>
      </c>
      <c r="E53" s="8">
        <v>0</v>
      </c>
      <c r="F53" s="8">
        <v>363199.76</v>
      </c>
      <c r="G53" s="8">
        <v>0</v>
      </c>
      <c r="H53" s="8">
        <v>363199.76</v>
      </c>
      <c r="I53" s="8">
        <v>0</v>
      </c>
      <c r="J53" s="8"/>
      <c r="K53" s="8"/>
    </row>
    <row r="54" spans="1:11" x14ac:dyDescent="0.2">
      <c r="A54" t="s">
        <v>1750</v>
      </c>
      <c r="B54" t="s">
        <v>890</v>
      </c>
      <c r="C54" t="s">
        <v>1753</v>
      </c>
      <c r="D54" s="8">
        <v>136910</v>
      </c>
      <c r="E54" s="8">
        <v>0</v>
      </c>
      <c r="F54" s="8">
        <v>0</v>
      </c>
      <c r="G54" s="8">
        <v>0</v>
      </c>
      <c r="H54" s="8">
        <v>0</v>
      </c>
      <c r="I54" s="8">
        <v>0</v>
      </c>
      <c r="J54" s="8"/>
      <c r="K54" s="8"/>
    </row>
    <row r="55" spans="1:11" x14ac:dyDescent="0.2">
      <c r="A55" t="s">
        <v>1750</v>
      </c>
      <c r="B55" t="s">
        <v>891</v>
      </c>
      <c r="C55" t="s">
        <v>1754</v>
      </c>
      <c r="D55" s="8">
        <v>11800</v>
      </c>
      <c r="E55" s="8">
        <v>0</v>
      </c>
      <c r="F55" s="8">
        <v>10424.959999999999</v>
      </c>
      <c r="G55" s="8">
        <v>0</v>
      </c>
      <c r="H55" s="8">
        <v>10424.959999999999</v>
      </c>
      <c r="I55" s="8">
        <v>0</v>
      </c>
      <c r="J55" s="8"/>
      <c r="K55" s="8"/>
    </row>
    <row r="56" spans="1:11" x14ac:dyDescent="0.2">
      <c r="A56" t="s">
        <v>1750</v>
      </c>
      <c r="B56" t="s">
        <v>1804</v>
      </c>
      <c r="C56" t="s">
        <v>1755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/>
      <c r="K56" s="8"/>
    </row>
    <row r="57" spans="1:11" x14ac:dyDescent="0.2">
      <c r="A57" t="s">
        <v>1750</v>
      </c>
      <c r="B57" t="s">
        <v>1805</v>
      </c>
      <c r="C57" t="s">
        <v>1756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8">
        <v>0</v>
      </c>
      <c r="J57" s="8"/>
      <c r="K57" s="8"/>
    </row>
    <row r="58" spans="1:11" x14ac:dyDescent="0.2">
      <c r="A58" t="s">
        <v>1750</v>
      </c>
      <c r="B58" t="s">
        <v>1806</v>
      </c>
      <c r="C58" t="s">
        <v>1759</v>
      </c>
      <c r="D58" s="8">
        <v>0</v>
      </c>
      <c r="E58" s="8">
        <v>0</v>
      </c>
      <c r="F58" s="8">
        <v>0</v>
      </c>
      <c r="G58" s="8">
        <v>0</v>
      </c>
      <c r="H58" s="8">
        <v>0</v>
      </c>
      <c r="I58" s="8">
        <v>0</v>
      </c>
      <c r="J58" s="8"/>
      <c r="K58" s="8"/>
    </row>
    <row r="59" spans="1:11" x14ac:dyDescent="0.2">
      <c r="A59" t="s">
        <v>1750</v>
      </c>
      <c r="B59" t="s">
        <v>892</v>
      </c>
      <c r="C59" t="s">
        <v>1760</v>
      </c>
      <c r="D59" s="8">
        <v>285290</v>
      </c>
      <c r="E59" s="8">
        <v>0</v>
      </c>
      <c r="F59" s="8">
        <v>133500</v>
      </c>
      <c r="G59" s="8">
        <v>0</v>
      </c>
      <c r="H59" s="8">
        <v>133500</v>
      </c>
      <c r="I59" s="8">
        <v>0</v>
      </c>
      <c r="J59" s="8"/>
      <c r="K59" s="8"/>
    </row>
    <row r="60" spans="1:11" x14ac:dyDescent="0.2">
      <c r="A60" t="s">
        <v>1750</v>
      </c>
      <c r="B60" t="s">
        <v>893</v>
      </c>
      <c r="C60" t="s">
        <v>1761</v>
      </c>
      <c r="D60" s="8">
        <v>290</v>
      </c>
      <c r="E60" s="8">
        <v>0</v>
      </c>
      <c r="F60" s="8">
        <v>76.2</v>
      </c>
      <c r="G60" s="8">
        <v>0</v>
      </c>
      <c r="H60" s="8">
        <v>76.2</v>
      </c>
      <c r="I60" s="8">
        <v>0</v>
      </c>
      <c r="J60" s="8"/>
      <c r="K60" s="8"/>
    </row>
    <row r="61" spans="1:11" x14ac:dyDescent="0.2">
      <c r="A61" t="s">
        <v>1750</v>
      </c>
      <c r="B61" t="s">
        <v>894</v>
      </c>
      <c r="C61" t="s">
        <v>1762</v>
      </c>
      <c r="D61" s="8">
        <v>8880</v>
      </c>
      <c r="E61" s="8">
        <v>0</v>
      </c>
      <c r="F61" s="8">
        <v>4501.5</v>
      </c>
      <c r="G61" s="8">
        <v>0</v>
      </c>
      <c r="H61" s="8">
        <v>4501.5</v>
      </c>
      <c r="I61" s="8">
        <v>0</v>
      </c>
      <c r="J61" s="8"/>
      <c r="K61" s="8"/>
    </row>
    <row r="62" spans="1:11" x14ac:dyDescent="0.2">
      <c r="A62" t="s">
        <v>1750</v>
      </c>
      <c r="B62" t="s">
        <v>1807</v>
      </c>
      <c r="C62" t="s">
        <v>1764</v>
      </c>
      <c r="D62" s="8">
        <v>0</v>
      </c>
      <c r="E62" s="8">
        <v>0</v>
      </c>
      <c r="F62" s="8">
        <v>0</v>
      </c>
      <c r="G62" s="8">
        <v>0</v>
      </c>
      <c r="H62" s="8">
        <v>0</v>
      </c>
      <c r="I62" s="8">
        <v>0</v>
      </c>
      <c r="J62" s="8"/>
      <c r="K62" s="8"/>
    </row>
    <row r="63" spans="1:11" x14ac:dyDescent="0.2">
      <c r="A63" t="s">
        <v>1750</v>
      </c>
      <c r="B63" t="s">
        <v>895</v>
      </c>
      <c r="C63" t="s">
        <v>1766</v>
      </c>
      <c r="D63" s="8">
        <v>19400</v>
      </c>
      <c r="E63" s="8">
        <v>0</v>
      </c>
      <c r="F63" s="8">
        <v>1497</v>
      </c>
      <c r="G63" s="8">
        <v>0</v>
      </c>
      <c r="H63" s="8">
        <v>1497</v>
      </c>
      <c r="I63" s="8">
        <v>0</v>
      </c>
      <c r="J63" s="8"/>
      <c r="K63" s="8"/>
    </row>
    <row r="64" spans="1:11" x14ac:dyDescent="0.2">
      <c r="A64" t="s">
        <v>1750</v>
      </c>
      <c r="B64" t="s">
        <v>896</v>
      </c>
      <c r="C64" t="s">
        <v>1767</v>
      </c>
      <c r="D64" s="8">
        <v>153350</v>
      </c>
      <c r="E64" s="8">
        <v>0</v>
      </c>
      <c r="F64" s="8">
        <v>88025.7</v>
      </c>
      <c r="G64" s="8">
        <v>0</v>
      </c>
      <c r="H64" s="8">
        <v>88025.7</v>
      </c>
      <c r="I64" s="8">
        <v>0</v>
      </c>
      <c r="J64" s="8"/>
      <c r="K64" s="8"/>
    </row>
    <row r="65" spans="1:11" x14ac:dyDescent="0.2">
      <c r="A65" t="s">
        <v>1750</v>
      </c>
      <c r="B65" t="s">
        <v>897</v>
      </c>
      <c r="C65" t="s">
        <v>1768</v>
      </c>
      <c r="D65" s="8">
        <v>7180</v>
      </c>
      <c r="E65" s="8">
        <v>0</v>
      </c>
      <c r="F65" s="8">
        <v>1642.71</v>
      </c>
      <c r="G65" s="8">
        <v>0</v>
      </c>
      <c r="H65" s="8">
        <v>1642.71</v>
      </c>
      <c r="I65" s="8">
        <v>0</v>
      </c>
      <c r="J65" s="8"/>
      <c r="K65" s="8"/>
    </row>
    <row r="66" spans="1:11" x14ac:dyDescent="0.2">
      <c r="A66" t="s">
        <v>1750</v>
      </c>
      <c r="B66" t="s">
        <v>898</v>
      </c>
      <c r="C66" t="s">
        <v>1808</v>
      </c>
      <c r="D66" s="8">
        <v>100000</v>
      </c>
      <c r="E66" s="8">
        <v>0</v>
      </c>
      <c r="F66" s="8">
        <v>0</v>
      </c>
      <c r="G66" s="8">
        <v>0</v>
      </c>
      <c r="H66" s="8">
        <v>0</v>
      </c>
      <c r="I66" s="8">
        <v>0</v>
      </c>
      <c r="J66" s="8"/>
      <c r="K66" s="8"/>
    </row>
    <row r="67" spans="1:11" x14ac:dyDescent="0.2">
      <c r="A67" t="s">
        <v>1750</v>
      </c>
      <c r="B67" t="s">
        <v>899</v>
      </c>
      <c r="C67" t="s">
        <v>1775</v>
      </c>
      <c r="D67" s="8">
        <v>610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/>
      <c r="K67" s="8"/>
    </row>
    <row r="68" spans="1:11" x14ac:dyDescent="0.2">
      <c r="A68" t="s">
        <v>1750</v>
      </c>
      <c r="B68" t="s">
        <v>1809</v>
      </c>
      <c r="C68" t="s">
        <v>1810</v>
      </c>
      <c r="D68" s="8">
        <v>0</v>
      </c>
      <c r="E68" s="8">
        <v>0</v>
      </c>
      <c r="F68" s="8">
        <v>0</v>
      </c>
      <c r="G68" s="8">
        <v>0</v>
      </c>
      <c r="H68" s="8">
        <v>0</v>
      </c>
      <c r="I68" s="8">
        <v>0</v>
      </c>
      <c r="J68" s="8"/>
      <c r="K68" s="8"/>
    </row>
    <row r="69" spans="1:11" x14ac:dyDescent="0.2">
      <c r="A69" t="s">
        <v>1750</v>
      </c>
      <c r="B69" t="s">
        <v>1811</v>
      </c>
      <c r="C69" t="s">
        <v>1784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/>
      <c r="K69" s="8"/>
    </row>
    <row r="70" spans="1:11" x14ac:dyDescent="0.2">
      <c r="A70" t="s">
        <v>1750</v>
      </c>
      <c r="B70" t="s">
        <v>900</v>
      </c>
      <c r="C70" t="s">
        <v>1787</v>
      </c>
      <c r="D70" s="8">
        <v>0</v>
      </c>
      <c r="E70" s="8">
        <v>0</v>
      </c>
      <c r="F70" s="8">
        <v>4000</v>
      </c>
      <c r="G70" s="8">
        <v>0</v>
      </c>
      <c r="H70" s="8">
        <v>4000</v>
      </c>
      <c r="I70" s="8">
        <v>0</v>
      </c>
      <c r="J70" s="8"/>
      <c r="K70" s="8"/>
    </row>
    <row r="71" spans="1:11" x14ac:dyDescent="0.2">
      <c r="A71" t="s">
        <v>1750</v>
      </c>
      <c r="B71" t="s">
        <v>901</v>
      </c>
      <c r="C71" t="s">
        <v>1572</v>
      </c>
      <c r="D71" s="8">
        <v>0</v>
      </c>
      <c r="E71" s="8">
        <v>0</v>
      </c>
      <c r="F71" s="8">
        <v>340.53</v>
      </c>
      <c r="G71" s="8">
        <v>0</v>
      </c>
      <c r="H71" s="8">
        <v>340.53</v>
      </c>
      <c r="I71" s="8">
        <v>0</v>
      </c>
      <c r="J71" s="8"/>
      <c r="K71" s="8"/>
    </row>
    <row r="72" spans="1:11" x14ac:dyDescent="0.2">
      <c r="A72" t="s">
        <v>1750</v>
      </c>
      <c r="B72" t="s">
        <v>902</v>
      </c>
      <c r="C72" t="s">
        <v>1788</v>
      </c>
      <c r="D72" s="8">
        <v>17980</v>
      </c>
      <c r="E72" s="8">
        <v>0</v>
      </c>
      <c r="F72" s="8">
        <v>3241.89</v>
      </c>
      <c r="G72" s="8">
        <v>0</v>
      </c>
      <c r="H72" s="8">
        <v>3241.89</v>
      </c>
      <c r="I72" s="8">
        <v>0</v>
      </c>
      <c r="J72" s="8"/>
      <c r="K72" s="8"/>
    </row>
    <row r="73" spans="1:11" x14ac:dyDescent="0.2">
      <c r="A73" t="s">
        <v>1750</v>
      </c>
      <c r="B73" t="s">
        <v>1812</v>
      </c>
      <c r="C73" t="s">
        <v>1789</v>
      </c>
      <c r="D73" s="8">
        <v>0</v>
      </c>
      <c r="E73" s="8">
        <v>0</v>
      </c>
      <c r="F73" s="8">
        <v>0</v>
      </c>
      <c r="G73" s="8">
        <v>0</v>
      </c>
      <c r="H73" s="8">
        <v>0</v>
      </c>
      <c r="I73" s="8">
        <v>0</v>
      </c>
      <c r="J73" s="8"/>
      <c r="K73" s="8"/>
    </row>
    <row r="74" spans="1:11" x14ac:dyDescent="0.2">
      <c r="A74" t="s">
        <v>1750</v>
      </c>
      <c r="B74" t="s">
        <v>903</v>
      </c>
      <c r="C74" t="s">
        <v>1790</v>
      </c>
      <c r="D74" s="8">
        <v>223880</v>
      </c>
      <c r="E74" s="8">
        <v>0</v>
      </c>
      <c r="F74" s="8">
        <v>166870.29999999999</v>
      </c>
      <c r="G74" s="8">
        <v>0</v>
      </c>
      <c r="H74" s="8">
        <v>166870.29999999999</v>
      </c>
      <c r="I74" s="8">
        <v>0</v>
      </c>
      <c r="J74" s="8"/>
      <c r="K74" s="8"/>
    </row>
    <row r="75" spans="1:11" x14ac:dyDescent="0.2">
      <c r="A75" t="s">
        <v>1750</v>
      </c>
      <c r="B75" t="s">
        <v>1813</v>
      </c>
      <c r="C75" t="s">
        <v>1713</v>
      </c>
      <c r="D75" s="8">
        <v>0</v>
      </c>
      <c r="E75" s="8">
        <v>0</v>
      </c>
      <c r="F75" s="8">
        <v>0</v>
      </c>
      <c r="G75" s="8">
        <v>0</v>
      </c>
      <c r="H75" s="8">
        <v>0</v>
      </c>
      <c r="I75" s="8">
        <v>0</v>
      </c>
      <c r="J75" s="8"/>
      <c r="K75" s="8"/>
    </row>
    <row r="76" spans="1:11" x14ac:dyDescent="0.2">
      <c r="A76" t="s">
        <v>1750</v>
      </c>
      <c r="B76" t="s">
        <v>1814</v>
      </c>
      <c r="C76" t="s">
        <v>1815</v>
      </c>
      <c r="D76" s="8">
        <v>0</v>
      </c>
      <c r="E76" s="8">
        <v>0</v>
      </c>
      <c r="F76" s="8">
        <v>0</v>
      </c>
      <c r="G76" s="8">
        <v>0</v>
      </c>
      <c r="H76" s="8">
        <v>0</v>
      </c>
      <c r="I76" s="8">
        <v>0</v>
      </c>
      <c r="J76" s="8"/>
      <c r="K76" s="8"/>
    </row>
    <row r="77" spans="1:11" x14ac:dyDescent="0.2">
      <c r="A77" t="s">
        <v>1750</v>
      </c>
      <c r="B77" t="s">
        <v>904</v>
      </c>
      <c r="C77" t="s">
        <v>1802</v>
      </c>
      <c r="D77" s="8">
        <v>-1547810</v>
      </c>
      <c r="E77" s="8">
        <v>0</v>
      </c>
      <c r="F77" s="8">
        <v>0</v>
      </c>
      <c r="G77" s="8">
        <v>0</v>
      </c>
      <c r="H77" s="8">
        <v>0</v>
      </c>
      <c r="I77" s="8">
        <v>0</v>
      </c>
      <c r="J77" s="8"/>
      <c r="K77" s="8"/>
    </row>
    <row r="78" spans="1:11" x14ac:dyDescent="0.2">
      <c r="A78" t="s">
        <v>1750</v>
      </c>
      <c r="B78" t="s">
        <v>905</v>
      </c>
      <c r="C78" t="s">
        <v>1574</v>
      </c>
      <c r="D78" s="8">
        <v>-742370</v>
      </c>
      <c r="E78" s="8">
        <v>0</v>
      </c>
      <c r="F78" s="8">
        <v>0</v>
      </c>
      <c r="G78" s="8">
        <v>0</v>
      </c>
      <c r="H78" s="8">
        <v>0</v>
      </c>
      <c r="I78" s="8">
        <v>0</v>
      </c>
      <c r="J78" s="8"/>
      <c r="K78" s="8"/>
    </row>
    <row r="79" spans="1:11" x14ac:dyDescent="0.2">
      <c r="A79" t="s">
        <v>1750</v>
      </c>
      <c r="B79" t="s">
        <v>906</v>
      </c>
      <c r="C79" t="s">
        <v>1575</v>
      </c>
      <c r="D79" s="8">
        <v>569520</v>
      </c>
      <c r="E79" s="8">
        <v>0</v>
      </c>
      <c r="F79" s="8">
        <v>225231.18</v>
      </c>
      <c r="G79" s="8">
        <v>-399</v>
      </c>
      <c r="H79" s="8">
        <v>224832.18</v>
      </c>
      <c r="I79" s="8">
        <v>0</v>
      </c>
      <c r="J79" s="8"/>
      <c r="K79" s="8"/>
    </row>
    <row r="80" spans="1:11" x14ac:dyDescent="0.2">
      <c r="A80" t="s">
        <v>1750</v>
      </c>
      <c r="B80" t="s">
        <v>907</v>
      </c>
      <c r="C80" t="s">
        <v>1816</v>
      </c>
      <c r="D80" s="8">
        <v>4311230</v>
      </c>
      <c r="E80" s="8">
        <v>0</v>
      </c>
      <c r="F80" s="8">
        <v>1520989.49</v>
      </c>
      <c r="G80" s="8">
        <v>-506.04</v>
      </c>
      <c r="H80" s="8">
        <v>1520483.45</v>
      </c>
      <c r="I80" s="8">
        <v>0</v>
      </c>
      <c r="J80" s="8"/>
      <c r="K80" s="8"/>
    </row>
    <row r="81" spans="1:11" x14ac:dyDescent="0.2">
      <c r="A81" t="s">
        <v>1750</v>
      </c>
      <c r="B81" t="s">
        <v>1817</v>
      </c>
      <c r="C81" t="s">
        <v>1818</v>
      </c>
      <c r="D81" s="8">
        <v>0</v>
      </c>
      <c r="E81" s="8">
        <v>0</v>
      </c>
      <c r="F81" s="8">
        <v>0</v>
      </c>
      <c r="G81" s="8">
        <v>0</v>
      </c>
      <c r="H81" s="8">
        <v>0</v>
      </c>
      <c r="I81" s="8">
        <v>0</v>
      </c>
      <c r="J81" s="8"/>
      <c r="K81" s="8"/>
    </row>
    <row r="82" spans="1:11" x14ac:dyDescent="0.2">
      <c r="A82" t="s">
        <v>1750</v>
      </c>
      <c r="B82" t="s">
        <v>908</v>
      </c>
      <c r="C82" t="s">
        <v>1576</v>
      </c>
      <c r="D82" s="8">
        <v>109510</v>
      </c>
      <c r="E82" s="8">
        <v>0</v>
      </c>
      <c r="F82" s="8">
        <v>0</v>
      </c>
      <c r="G82" s="8">
        <v>0</v>
      </c>
      <c r="H82" s="8">
        <v>0</v>
      </c>
      <c r="I82" s="8">
        <v>0</v>
      </c>
      <c r="J82" s="8"/>
      <c r="K82" s="8"/>
    </row>
    <row r="83" spans="1:11" x14ac:dyDescent="0.2">
      <c r="A83" t="s">
        <v>1750</v>
      </c>
      <c r="B83" t="s">
        <v>1819</v>
      </c>
      <c r="C83" t="s">
        <v>1820</v>
      </c>
      <c r="D83" s="8">
        <v>0</v>
      </c>
      <c r="E83" s="8">
        <v>0</v>
      </c>
      <c r="F83" s="8">
        <v>0</v>
      </c>
      <c r="G83" s="8">
        <v>0</v>
      </c>
      <c r="H83" s="8">
        <v>0</v>
      </c>
      <c r="I83" s="8">
        <v>0</v>
      </c>
      <c r="J83" s="8"/>
      <c r="K83" s="8"/>
    </row>
    <row r="84" spans="1:11" x14ac:dyDescent="0.2">
      <c r="A84" t="s">
        <v>1750</v>
      </c>
      <c r="B84" t="s">
        <v>909</v>
      </c>
      <c r="C84" t="s">
        <v>1821</v>
      </c>
      <c r="D84" s="8">
        <v>355900</v>
      </c>
      <c r="E84" s="8">
        <v>0</v>
      </c>
      <c r="F84" s="8">
        <v>109456.78</v>
      </c>
      <c r="G84" s="8">
        <v>0</v>
      </c>
      <c r="H84" s="8">
        <v>109456.78</v>
      </c>
      <c r="I84" s="8">
        <v>0</v>
      </c>
      <c r="J84" s="8"/>
      <c r="K84" s="8"/>
    </row>
    <row r="85" spans="1:11" x14ac:dyDescent="0.2">
      <c r="A85" t="s">
        <v>1750</v>
      </c>
      <c r="B85" t="s">
        <v>1822</v>
      </c>
      <c r="C85" t="s">
        <v>1823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  <c r="I85" s="8">
        <v>0</v>
      </c>
      <c r="J85" s="8"/>
      <c r="K85" s="8"/>
    </row>
    <row r="86" spans="1:11" x14ac:dyDescent="0.2">
      <c r="A86" t="s">
        <v>1750</v>
      </c>
      <c r="B86" t="s">
        <v>1824</v>
      </c>
      <c r="C86" t="s">
        <v>1825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  <c r="I86" s="8">
        <v>0</v>
      </c>
      <c r="J86" s="8"/>
      <c r="K86" s="8"/>
    </row>
    <row r="87" spans="1:11" x14ac:dyDescent="0.2">
      <c r="A87" t="s">
        <v>1750</v>
      </c>
      <c r="B87" t="s">
        <v>910</v>
      </c>
      <c r="C87" t="s">
        <v>1577</v>
      </c>
      <c r="D87" s="8">
        <v>3210</v>
      </c>
      <c r="E87" s="8">
        <v>0</v>
      </c>
      <c r="F87" s="8">
        <v>0</v>
      </c>
      <c r="G87" s="8">
        <v>0</v>
      </c>
      <c r="H87" s="8">
        <v>0</v>
      </c>
      <c r="I87" s="8">
        <v>0</v>
      </c>
      <c r="J87" s="8"/>
      <c r="K87" s="8"/>
    </row>
    <row r="88" spans="1:11" x14ac:dyDescent="0.2">
      <c r="A88" t="s">
        <v>1750</v>
      </c>
      <c r="B88" t="s">
        <v>1826</v>
      </c>
      <c r="C88" t="s">
        <v>1827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  <c r="I88" s="8">
        <v>0</v>
      </c>
      <c r="J88" s="8"/>
      <c r="K88" s="8"/>
    </row>
    <row r="89" spans="1:11" x14ac:dyDescent="0.2">
      <c r="A89" t="s">
        <v>1750</v>
      </c>
      <c r="B89" t="s">
        <v>1828</v>
      </c>
      <c r="C89" t="s">
        <v>1829</v>
      </c>
      <c r="D89" s="8">
        <v>0</v>
      </c>
      <c r="E89" s="8">
        <v>0</v>
      </c>
      <c r="F89" s="8">
        <v>0</v>
      </c>
      <c r="G89" s="8">
        <v>0</v>
      </c>
      <c r="H89" s="8">
        <v>0</v>
      </c>
      <c r="I89" s="8">
        <v>0</v>
      </c>
      <c r="J89" s="8"/>
      <c r="K89" s="8"/>
    </row>
    <row r="90" spans="1:11" x14ac:dyDescent="0.2">
      <c r="A90" t="s">
        <v>1750</v>
      </c>
      <c r="B90" t="s">
        <v>911</v>
      </c>
      <c r="C90" t="s">
        <v>1830</v>
      </c>
      <c r="D90" s="8">
        <v>6600</v>
      </c>
      <c r="E90" s="8">
        <v>0</v>
      </c>
      <c r="F90" s="8">
        <v>2868</v>
      </c>
      <c r="G90" s="8">
        <v>0</v>
      </c>
      <c r="H90" s="8">
        <v>2868</v>
      </c>
      <c r="I90" s="8">
        <v>0</v>
      </c>
      <c r="J90" s="8"/>
      <c r="K90" s="8"/>
    </row>
    <row r="91" spans="1:11" x14ac:dyDescent="0.2">
      <c r="A91" t="s">
        <v>1750</v>
      </c>
      <c r="B91" t="s">
        <v>1831</v>
      </c>
      <c r="C91" t="s">
        <v>1832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  <c r="I91" s="8">
        <v>0</v>
      </c>
      <c r="J91" s="8"/>
      <c r="K91" s="8"/>
    </row>
    <row r="92" spans="1:11" x14ac:dyDescent="0.2">
      <c r="A92" t="s">
        <v>1750</v>
      </c>
      <c r="B92" t="s">
        <v>912</v>
      </c>
      <c r="C92" t="s">
        <v>1833</v>
      </c>
      <c r="D92" s="8">
        <v>16140</v>
      </c>
      <c r="E92" s="8">
        <v>0</v>
      </c>
      <c r="F92" s="8">
        <v>10963.08</v>
      </c>
      <c r="G92" s="8">
        <v>0</v>
      </c>
      <c r="H92" s="8">
        <v>10963.08</v>
      </c>
      <c r="I92" s="8">
        <v>0</v>
      </c>
      <c r="J92" s="8"/>
      <c r="K92" s="8"/>
    </row>
    <row r="93" spans="1:11" x14ac:dyDescent="0.2">
      <c r="A93" t="s">
        <v>1750</v>
      </c>
      <c r="B93" t="s">
        <v>1834</v>
      </c>
      <c r="C93" t="s">
        <v>1835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  <c r="I93" s="8">
        <v>0</v>
      </c>
      <c r="J93" s="8"/>
      <c r="K93" s="8"/>
    </row>
    <row r="94" spans="1:11" x14ac:dyDescent="0.2">
      <c r="A94" t="s">
        <v>1750</v>
      </c>
      <c r="B94" t="s">
        <v>1836</v>
      </c>
      <c r="C94" t="s">
        <v>1837</v>
      </c>
      <c r="D94" s="8">
        <v>0</v>
      </c>
      <c r="E94" s="8">
        <v>0</v>
      </c>
      <c r="F94" s="8">
        <v>0</v>
      </c>
      <c r="G94" s="8">
        <v>0</v>
      </c>
      <c r="H94" s="8">
        <v>0</v>
      </c>
      <c r="I94" s="8">
        <v>0</v>
      </c>
      <c r="J94" s="8"/>
      <c r="K94" s="8"/>
    </row>
    <row r="95" spans="1:11" x14ac:dyDescent="0.2">
      <c r="A95" t="s">
        <v>1750</v>
      </c>
      <c r="B95" t="s">
        <v>913</v>
      </c>
      <c r="C95" t="s">
        <v>1838</v>
      </c>
      <c r="D95" s="8">
        <v>18880</v>
      </c>
      <c r="E95" s="8">
        <v>0</v>
      </c>
      <c r="F95" s="8">
        <v>0</v>
      </c>
      <c r="G95" s="8">
        <v>0</v>
      </c>
      <c r="H95" s="8">
        <v>0</v>
      </c>
      <c r="I95" s="8">
        <v>0</v>
      </c>
      <c r="J95" s="8"/>
      <c r="K95" s="8"/>
    </row>
    <row r="96" spans="1:11" x14ac:dyDescent="0.2">
      <c r="A96" t="s">
        <v>1750</v>
      </c>
      <c r="B96" t="s">
        <v>1839</v>
      </c>
      <c r="C96" t="s">
        <v>1840</v>
      </c>
      <c r="D96" s="8">
        <v>0</v>
      </c>
      <c r="E96" s="8">
        <v>0</v>
      </c>
      <c r="F96" s="8">
        <v>0</v>
      </c>
      <c r="G96" s="8">
        <v>0</v>
      </c>
      <c r="H96" s="8">
        <v>0</v>
      </c>
      <c r="I96" s="8">
        <v>0</v>
      </c>
      <c r="J96" s="8"/>
      <c r="K96" s="8"/>
    </row>
    <row r="97" spans="1:11" x14ac:dyDescent="0.2">
      <c r="A97" t="s">
        <v>1750</v>
      </c>
      <c r="B97" t="s">
        <v>1841</v>
      </c>
      <c r="C97" t="s">
        <v>1842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  <c r="I97" s="8">
        <v>0</v>
      </c>
      <c r="J97" s="8"/>
      <c r="K97" s="8"/>
    </row>
    <row r="98" spans="1:11" x14ac:dyDescent="0.2">
      <c r="A98" t="s">
        <v>1750</v>
      </c>
      <c r="B98" t="s">
        <v>914</v>
      </c>
      <c r="C98" t="s">
        <v>1578</v>
      </c>
      <c r="D98" s="8">
        <v>192330</v>
      </c>
      <c r="E98" s="8">
        <v>0</v>
      </c>
      <c r="F98" s="8">
        <v>0</v>
      </c>
      <c r="G98" s="8">
        <v>0</v>
      </c>
      <c r="H98" s="8">
        <v>0</v>
      </c>
      <c r="I98" s="8">
        <v>0</v>
      </c>
      <c r="J98" s="8"/>
      <c r="K98" s="8"/>
    </row>
    <row r="99" spans="1:11" x14ac:dyDescent="0.2">
      <c r="A99" t="s">
        <v>1750</v>
      </c>
      <c r="B99" t="s">
        <v>915</v>
      </c>
      <c r="C99" t="s">
        <v>1843</v>
      </c>
      <c r="D99" s="8">
        <v>128220</v>
      </c>
      <c r="E99" s="8">
        <v>0</v>
      </c>
      <c r="F99" s="8">
        <v>76000</v>
      </c>
      <c r="G99" s="8">
        <v>0</v>
      </c>
      <c r="H99" s="8">
        <v>76000</v>
      </c>
      <c r="I99" s="8">
        <v>0</v>
      </c>
      <c r="J99" s="8"/>
      <c r="K99" s="8"/>
    </row>
    <row r="100" spans="1:11" x14ac:dyDescent="0.2">
      <c r="A100" t="s">
        <v>1750</v>
      </c>
      <c r="B100" t="s">
        <v>1844</v>
      </c>
      <c r="C100" t="s">
        <v>1845</v>
      </c>
      <c r="D100" s="8">
        <v>0</v>
      </c>
      <c r="E100" s="8">
        <v>0</v>
      </c>
      <c r="F100" s="8">
        <v>0</v>
      </c>
      <c r="G100" s="8">
        <v>0</v>
      </c>
      <c r="H100" s="8">
        <v>0</v>
      </c>
      <c r="I100" s="8">
        <v>0</v>
      </c>
      <c r="J100" s="8"/>
      <c r="K100" s="8"/>
    </row>
    <row r="101" spans="1:11" x14ac:dyDescent="0.2">
      <c r="A101" t="s">
        <v>1750</v>
      </c>
      <c r="B101" t="s">
        <v>916</v>
      </c>
      <c r="C101" t="s">
        <v>1579</v>
      </c>
      <c r="D101" s="8">
        <v>150</v>
      </c>
      <c r="E101" s="8">
        <v>0</v>
      </c>
      <c r="F101" s="8">
        <v>6.35</v>
      </c>
      <c r="G101" s="8">
        <v>0</v>
      </c>
      <c r="H101" s="8">
        <v>6.35</v>
      </c>
      <c r="I101" s="8">
        <v>0</v>
      </c>
      <c r="J101" s="8"/>
      <c r="K101" s="8"/>
    </row>
    <row r="102" spans="1:11" x14ac:dyDescent="0.2">
      <c r="A102" t="s">
        <v>1750</v>
      </c>
      <c r="B102" t="s">
        <v>917</v>
      </c>
      <c r="C102" t="s">
        <v>1580</v>
      </c>
      <c r="D102" s="8">
        <v>5740</v>
      </c>
      <c r="E102" s="8">
        <v>0</v>
      </c>
      <c r="F102" s="8">
        <v>863.6</v>
      </c>
      <c r="G102" s="8">
        <v>0</v>
      </c>
      <c r="H102" s="8">
        <v>863.6</v>
      </c>
      <c r="I102" s="8">
        <v>0</v>
      </c>
      <c r="J102" s="8"/>
      <c r="K102" s="8"/>
    </row>
    <row r="103" spans="1:11" x14ac:dyDescent="0.2">
      <c r="A103" t="s">
        <v>1750</v>
      </c>
      <c r="B103" t="s">
        <v>1846</v>
      </c>
      <c r="C103" t="s">
        <v>1847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/>
      <c r="K103" s="8"/>
    </row>
    <row r="104" spans="1:11" x14ac:dyDescent="0.2">
      <c r="A104" t="s">
        <v>1750</v>
      </c>
      <c r="B104" t="s">
        <v>918</v>
      </c>
      <c r="C104" t="s">
        <v>1581</v>
      </c>
      <c r="D104" s="8">
        <v>5150</v>
      </c>
      <c r="E104" s="8">
        <v>0</v>
      </c>
      <c r="F104" s="8">
        <v>1303.8599999999999</v>
      </c>
      <c r="G104" s="8">
        <v>0</v>
      </c>
      <c r="H104" s="8">
        <v>1303.8599999999999</v>
      </c>
      <c r="I104" s="8">
        <v>0</v>
      </c>
      <c r="J104" s="8"/>
      <c r="K104" s="8"/>
    </row>
    <row r="105" spans="1:11" x14ac:dyDescent="0.2">
      <c r="A105" t="s">
        <v>1750</v>
      </c>
      <c r="B105" t="s">
        <v>919</v>
      </c>
      <c r="C105" t="s">
        <v>1582</v>
      </c>
      <c r="D105" s="8">
        <v>46310</v>
      </c>
      <c r="E105" s="8">
        <v>0</v>
      </c>
      <c r="F105" s="8">
        <v>19258.87</v>
      </c>
      <c r="G105" s="8">
        <v>0</v>
      </c>
      <c r="H105" s="8">
        <v>19258.87</v>
      </c>
      <c r="I105" s="8">
        <v>0</v>
      </c>
      <c r="J105" s="8"/>
      <c r="K105" s="8"/>
    </row>
    <row r="106" spans="1:11" x14ac:dyDescent="0.2">
      <c r="A106" t="s">
        <v>1750</v>
      </c>
      <c r="B106" t="s">
        <v>1848</v>
      </c>
      <c r="C106" t="s">
        <v>1849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  <c r="I106" s="8">
        <v>0</v>
      </c>
      <c r="J106" s="8"/>
      <c r="K106" s="8"/>
    </row>
    <row r="107" spans="1:11" x14ac:dyDescent="0.2">
      <c r="A107" t="s">
        <v>1750</v>
      </c>
      <c r="B107" t="s">
        <v>1850</v>
      </c>
      <c r="C107" t="s">
        <v>1851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  <c r="I107" s="8">
        <v>0</v>
      </c>
      <c r="J107" s="8"/>
      <c r="K107" s="8"/>
    </row>
    <row r="108" spans="1:11" x14ac:dyDescent="0.2">
      <c r="A108" t="s">
        <v>1750</v>
      </c>
      <c r="B108" t="s">
        <v>1852</v>
      </c>
      <c r="C108" t="s">
        <v>1853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  <c r="I108" s="8">
        <v>0</v>
      </c>
      <c r="J108" s="8"/>
      <c r="K108" s="8"/>
    </row>
    <row r="109" spans="1:11" x14ac:dyDescent="0.2">
      <c r="A109" t="s">
        <v>1750</v>
      </c>
      <c r="B109" t="s">
        <v>1854</v>
      </c>
      <c r="C109" t="s">
        <v>1855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  <c r="I109" s="8">
        <v>0</v>
      </c>
      <c r="J109" s="8"/>
      <c r="K109" s="8"/>
    </row>
    <row r="110" spans="1:11" x14ac:dyDescent="0.2">
      <c r="A110" t="s">
        <v>1750</v>
      </c>
      <c r="B110" t="s">
        <v>920</v>
      </c>
      <c r="C110" t="s">
        <v>1583</v>
      </c>
      <c r="D110" s="8">
        <v>20380</v>
      </c>
      <c r="E110" s="8">
        <v>0</v>
      </c>
      <c r="F110" s="8">
        <v>0</v>
      </c>
      <c r="G110" s="8">
        <v>0</v>
      </c>
      <c r="H110" s="8">
        <v>0</v>
      </c>
      <c r="I110" s="8">
        <v>0</v>
      </c>
      <c r="J110" s="8"/>
      <c r="K110" s="8"/>
    </row>
    <row r="111" spans="1:11" x14ac:dyDescent="0.2">
      <c r="A111" t="s">
        <v>1750</v>
      </c>
      <c r="B111" t="s">
        <v>921</v>
      </c>
      <c r="C111" t="s">
        <v>1856</v>
      </c>
      <c r="D111" s="8">
        <v>214840</v>
      </c>
      <c r="E111" s="8">
        <v>0</v>
      </c>
      <c r="F111" s="8">
        <v>131170.81</v>
      </c>
      <c r="G111" s="8">
        <v>0</v>
      </c>
      <c r="H111" s="8">
        <v>131170.81</v>
      </c>
      <c r="I111" s="8">
        <v>0</v>
      </c>
      <c r="J111" s="8"/>
      <c r="K111" s="8"/>
    </row>
    <row r="112" spans="1:11" x14ac:dyDescent="0.2">
      <c r="A112" t="s">
        <v>1750</v>
      </c>
      <c r="B112" t="s">
        <v>1857</v>
      </c>
      <c r="C112" t="s">
        <v>1858</v>
      </c>
      <c r="D112" s="8">
        <v>0</v>
      </c>
      <c r="E112" s="8">
        <v>0</v>
      </c>
      <c r="F112" s="8">
        <v>0</v>
      </c>
      <c r="G112" s="8">
        <v>0</v>
      </c>
      <c r="H112" s="8">
        <v>0</v>
      </c>
      <c r="I112" s="8">
        <v>0</v>
      </c>
      <c r="J112" s="8"/>
      <c r="K112" s="8"/>
    </row>
    <row r="113" spans="1:11" x14ac:dyDescent="0.2">
      <c r="A113" t="s">
        <v>1750</v>
      </c>
      <c r="B113" t="s">
        <v>1859</v>
      </c>
      <c r="C113" t="s">
        <v>1860</v>
      </c>
      <c r="D113" s="8">
        <v>0</v>
      </c>
      <c r="E113" s="8">
        <v>0</v>
      </c>
      <c r="F113" s="8">
        <v>0</v>
      </c>
      <c r="G113" s="8">
        <v>0</v>
      </c>
      <c r="H113" s="8">
        <v>0</v>
      </c>
      <c r="I113" s="8">
        <v>0</v>
      </c>
      <c r="J113" s="8"/>
      <c r="K113" s="8"/>
    </row>
    <row r="114" spans="1:11" x14ac:dyDescent="0.2">
      <c r="A114" t="s">
        <v>1750</v>
      </c>
      <c r="B114" t="s">
        <v>922</v>
      </c>
      <c r="C114" t="s">
        <v>1861</v>
      </c>
      <c r="D114" s="8">
        <v>744490</v>
      </c>
      <c r="E114" s="8">
        <v>0</v>
      </c>
      <c r="F114" s="8">
        <v>284917.21000000002</v>
      </c>
      <c r="G114" s="8">
        <v>0</v>
      </c>
      <c r="H114" s="8">
        <v>284917.21000000002</v>
      </c>
      <c r="I114" s="8">
        <v>0</v>
      </c>
      <c r="J114" s="8"/>
      <c r="K114" s="8"/>
    </row>
    <row r="115" spans="1:11" x14ac:dyDescent="0.2">
      <c r="A115" t="s">
        <v>1750</v>
      </c>
      <c r="B115" t="s">
        <v>1862</v>
      </c>
      <c r="C115" t="s">
        <v>1863</v>
      </c>
      <c r="D115" s="8">
        <v>0</v>
      </c>
      <c r="E115" s="8">
        <v>0</v>
      </c>
      <c r="F115" s="8">
        <v>0</v>
      </c>
      <c r="G115" s="8">
        <v>0</v>
      </c>
      <c r="H115" s="8">
        <v>0</v>
      </c>
      <c r="I115" s="8">
        <v>0</v>
      </c>
      <c r="J115" s="8"/>
      <c r="K115" s="8"/>
    </row>
    <row r="116" spans="1:11" x14ac:dyDescent="0.2">
      <c r="A116" t="s">
        <v>1750</v>
      </c>
      <c r="B116" t="s">
        <v>923</v>
      </c>
      <c r="C116" t="s">
        <v>1864</v>
      </c>
      <c r="D116" s="8">
        <v>5700</v>
      </c>
      <c r="E116" s="8">
        <v>0</v>
      </c>
      <c r="F116" s="8">
        <v>148.72</v>
      </c>
      <c r="G116" s="8">
        <v>0</v>
      </c>
      <c r="H116" s="8">
        <v>148.72</v>
      </c>
      <c r="I116" s="8">
        <v>0</v>
      </c>
      <c r="J116" s="8"/>
      <c r="K116" s="8"/>
    </row>
    <row r="117" spans="1:11" x14ac:dyDescent="0.2">
      <c r="A117" t="s">
        <v>1750</v>
      </c>
      <c r="B117" t="s">
        <v>924</v>
      </c>
      <c r="C117" t="s">
        <v>1865</v>
      </c>
      <c r="D117" s="8">
        <v>46270</v>
      </c>
      <c r="E117" s="8">
        <v>0</v>
      </c>
      <c r="F117" s="8">
        <v>15051.65</v>
      </c>
      <c r="G117" s="8">
        <v>0</v>
      </c>
      <c r="H117" s="8">
        <v>15051.65</v>
      </c>
      <c r="I117" s="8">
        <v>0</v>
      </c>
      <c r="J117" s="8"/>
      <c r="K117" s="8"/>
    </row>
    <row r="118" spans="1:11" x14ac:dyDescent="0.2">
      <c r="A118" t="s">
        <v>1750</v>
      </c>
      <c r="B118" t="s">
        <v>1866</v>
      </c>
      <c r="C118" t="s">
        <v>1867</v>
      </c>
      <c r="D118" s="8">
        <v>0</v>
      </c>
      <c r="E118" s="8">
        <v>0</v>
      </c>
      <c r="F118" s="8">
        <v>0</v>
      </c>
      <c r="G118" s="8">
        <v>0</v>
      </c>
      <c r="H118" s="8">
        <v>0</v>
      </c>
      <c r="I118" s="8">
        <v>0</v>
      </c>
      <c r="J118" s="8"/>
      <c r="K118" s="8"/>
    </row>
    <row r="119" spans="1:11" x14ac:dyDescent="0.2">
      <c r="A119" t="s">
        <v>1750</v>
      </c>
      <c r="B119" t="s">
        <v>925</v>
      </c>
      <c r="C119" t="s">
        <v>1868</v>
      </c>
      <c r="D119" s="8">
        <v>710050</v>
      </c>
      <c r="E119" s="8">
        <v>0</v>
      </c>
      <c r="F119" s="8">
        <v>0</v>
      </c>
      <c r="G119" s="8">
        <v>0</v>
      </c>
      <c r="H119" s="8">
        <v>0</v>
      </c>
      <c r="I119" s="8">
        <v>0</v>
      </c>
      <c r="J119" s="8"/>
      <c r="K119" s="8"/>
    </row>
    <row r="120" spans="1:11" x14ac:dyDescent="0.2">
      <c r="A120" t="s">
        <v>1750</v>
      </c>
      <c r="B120" t="s">
        <v>926</v>
      </c>
      <c r="C120" t="s">
        <v>1584</v>
      </c>
      <c r="D120" s="8">
        <v>1056000</v>
      </c>
      <c r="E120" s="8">
        <v>0</v>
      </c>
      <c r="F120" s="8">
        <v>0</v>
      </c>
      <c r="G120" s="8">
        <v>0</v>
      </c>
      <c r="H120" s="8">
        <v>0</v>
      </c>
      <c r="I120" s="8">
        <v>0</v>
      </c>
      <c r="J120" s="8"/>
      <c r="K120" s="8"/>
    </row>
    <row r="121" spans="1:11" x14ac:dyDescent="0.2">
      <c r="A121" t="s">
        <v>1750</v>
      </c>
      <c r="B121" t="s">
        <v>1869</v>
      </c>
      <c r="C121" t="s">
        <v>1870</v>
      </c>
      <c r="D121" s="8">
        <v>0</v>
      </c>
      <c r="E121" s="8">
        <v>0</v>
      </c>
      <c r="F121" s="8">
        <v>0</v>
      </c>
      <c r="G121" s="8">
        <v>0</v>
      </c>
      <c r="H121" s="8">
        <v>0</v>
      </c>
      <c r="I121" s="8">
        <v>0</v>
      </c>
      <c r="J121" s="8"/>
      <c r="K121" s="8"/>
    </row>
    <row r="122" spans="1:11" x14ac:dyDescent="0.2">
      <c r="A122" t="s">
        <v>1750</v>
      </c>
      <c r="B122" t="s">
        <v>927</v>
      </c>
      <c r="C122" t="s">
        <v>1585</v>
      </c>
      <c r="D122" s="8">
        <v>70</v>
      </c>
      <c r="E122" s="8">
        <v>0</v>
      </c>
      <c r="F122" s="8">
        <v>0</v>
      </c>
      <c r="G122" s="8">
        <v>0</v>
      </c>
      <c r="H122" s="8">
        <v>0</v>
      </c>
      <c r="I122" s="8">
        <v>0</v>
      </c>
      <c r="J122" s="8"/>
      <c r="K122" s="8"/>
    </row>
    <row r="123" spans="1:11" x14ac:dyDescent="0.2">
      <c r="A123" t="s">
        <v>1750</v>
      </c>
      <c r="B123" t="s">
        <v>1871</v>
      </c>
      <c r="C123" t="s">
        <v>1872</v>
      </c>
      <c r="D123" s="8">
        <v>0</v>
      </c>
      <c r="E123" s="8">
        <v>0</v>
      </c>
      <c r="F123" s="8">
        <v>0</v>
      </c>
      <c r="G123" s="8">
        <v>0</v>
      </c>
      <c r="H123" s="8">
        <v>0</v>
      </c>
      <c r="I123" s="8">
        <v>0</v>
      </c>
      <c r="J123" s="8"/>
      <c r="K123" s="8"/>
    </row>
    <row r="124" spans="1:11" x14ac:dyDescent="0.2">
      <c r="A124" t="s">
        <v>1750</v>
      </c>
      <c r="B124" t="s">
        <v>928</v>
      </c>
      <c r="C124" t="s">
        <v>1586</v>
      </c>
      <c r="D124" s="8">
        <v>787550</v>
      </c>
      <c r="E124" s="8">
        <v>0</v>
      </c>
      <c r="F124" s="8">
        <v>0</v>
      </c>
      <c r="G124" s="8">
        <v>0</v>
      </c>
      <c r="H124" s="8">
        <v>0</v>
      </c>
      <c r="I124" s="8">
        <v>0</v>
      </c>
      <c r="J124" s="8"/>
      <c r="K124" s="8"/>
    </row>
    <row r="125" spans="1:11" x14ac:dyDescent="0.2">
      <c r="A125" t="s">
        <v>1750</v>
      </c>
      <c r="B125" t="s">
        <v>1873</v>
      </c>
      <c r="C125" t="s">
        <v>1874</v>
      </c>
      <c r="D125" s="8">
        <v>0</v>
      </c>
      <c r="E125" s="8">
        <v>0</v>
      </c>
      <c r="F125" s="8">
        <v>0</v>
      </c>
      <c r="G125" s="8">
        <v>0</v>
      </c>
      <c r="H125" s="8">
        <v>0</v>
      </c>
      <c r="I125" s="8">
        <v>0</v>
      </c>
      <c r="J125" s="8"/>
      <c r="K125" s="8"/>
    </row>
    <row r="126" spans="1:11" x14ac:dyDescent="0.2">
      <c r="A126" t="s">
        <v>1750</v>
      </c>
      <c r="B126" t="s">
        <v>1875</v>
      </c>
      <c r="C126" t="s">
        <v>1876</v>
      </c>
      <c r="D126" s="8">
        <v>0</v>
      </c>
      <c r="E126" s="8">
        <v>0</v>
      </c>
      <c r="F126" s="8">
        <v>0</v>
      </c>
      <c r="G126" s="8">
        <v>0</v>
      </c>
      <c r="H126" s="8">
        <v>0</v>
      </c>
      <c r="I126" s="8">
        <v>0</v>
      </c>
      <c r="J126" s="8"/>
      <c r="K126" s="8"/>
    </row>
    <row r="127" spans="1:11" x14ac:dyDescent="0.2">
      <c r="A127" t="s">
        <v>1750</v>
      </c>
      <c r="B127" t="s">
        <v>1877</v>
      </c>
      <c r="C127" t="s">
        <v>1878</v>
      </c>
      <c r="D127" s="8">
        <v>0</v>
      </c>
      <c r="E127" s="8">
        <v>0</v>
      </c>
      <c r="F127" s="8">
        <v>0</v>
      </c>
      <c r="G127" s="8">
        <v>0</v>
      </c>
      <c r="H127" s="8">
        <v>0</v>
      </c>
      <c r="I127" s="8">
        <v>0</v>
      </c>
      <c r="J127" s="8"/>
      <c r="K127" s="8"/>
    </row>
    <row r="128" spans="1:11" x14ac:dyDescent="0.2">
      <c r="A128" t="s">
        <v>1750</v>
      </c>
      <c r="B128" t="s">
        <v>1879</v>
      </c>
      <c r="C128" t="s">
        <v>1880</v>
      </c>
      <c r="D128" s="8">
        <v>0</v>
      </c>
      <c r="E128" s="8">
        <v>0</v>
      </c>
      <c r="F128" s="8">
        <v>0</v>
      </c>
      <c r="G128" s="8">
        <v>0</v>
      </c>
      <c r="H128" s="8">
        <v>0</v>
      </c>
      <c r="I128" s="8">
        <v>0</v>
      </c>
      <c r="J128" s="8"/>
      <c r="K128" s="8"/>
    </row>
    <row r="129" spans="1:11" x14ac:dyDescent="0.2">
      <c r="A129" t="s">
        <v>1750</v>
      </c>
      <c r="B129" t="s">
        <v>1881</v>
      </c>
      <c r="C129" t="s">
        <v>1882</v>
      </c>
      <c r="D129" s="8">
        <v>0</v>
      </c>
      <c r="E129" s="8">
        <v>0</v>
      </c>
      <c r="F129" s="8">
        <v>0</v>
      </c>
      <c r="G129" s="8">
        <v>0</v>
      </c>
      <c r="H129" s="8">
        <v>0</v>
      </c>
      <c r="I129" s="8">
        <v>0</v>
      </c>
      <c r="J129" s="8"/>
      <c r="K129" s="8"/>
    </row>
    <row r="130" spans="1:11" x14ac:dyDescent="0.2">
      <c r="A130" t="s">
        <v>1750</v>
      </c>
      <c r="B130" t="s">
        <v>929</v>
      </c>
      <c r="C130" t="s">
        <v>1883</v>
      </c>
      <c r="D130" s="8">
        <v>1650000</v>
      </c>
      <c r="E130" s="8">
        <v>0</v>
      </c>
      <c r="F130" s="8">
        <v>2963177.91</v>
      </c>
      <c r="G130" s="8">
        <v>0</v>
      </c>
      <c r="H130" s="8">
        <v>2963177.91</v>
      </c>
      <c r="I130" s="8">
        <v>0</v>
      </c>
      <c r="J130" s="8"/>
      <c r="K130" s="8"/>
    </row>
    <row r="131" spans="1:11" x14ac:dyDescent="0.2">
      <c r="A131" t="s">
        <v>1750</v>
      </c>
      <c r="B131" t="s">
        <v>1884</v>
      </c>
      <c r="C131" t="s">
        <v>1885</v>
      </c>
      <c r="D131" s="8">
        <v>0</v>
      </c>
      <c r="E131" s="8">
        <v>0</v>
      </c>
      <c r="F131" s="8">
        <v>0</v>
      </c>
      <c r="G131" s="8">
        <v>0</v>
      </c>
      <c r="H131" s="8">
        <v>0</v>
      </c>
      <c r="I131" s="8">
        <v>0</v>
      </c>
      <c r="J131" s="8"/>
      <c r="K131" s="8"/>
    </row>
    <row r="132" spans="1:11" x14ac:dyDescent="0.2">
      <c r="A132" t="s">
        <v>1750</v>
      </c>
      <c r="B132" t="s">
        <v>1886</v>
      </c>
      <c r="C132" t="s">
        <v>1887</v>
      </c>
      <c r="D132" s="8">
        <v>0</v>
      </c>
      <c r="E132" s="8">
        <v>0</v>
      </c>
      <c r="F132" s="8">
        <v>0</v>
      </c>
      <c r="G132" s="8">
        <v>0</v>
      </c>
      <c r="H132" s="8">
        <v>0</v>
      </c>
      <c r="I132" s="8">
        <v>0</v>
      </c>
      <c r="J132" s="8"/>
      <c r="K132" s="8"/>
    </row>
    <row r="133" spans="1:11" x14ac:dyDescent="0.2">
      <c r="A133" t="s">
        <v>1750</v>
      </c>
      <c r="B133" t="s">
        <v>930</v>
      </c>
      <c r="C133" t="s">
        <v>1888</v>
      </c>
      <c r="D133" s="8">
        <v>97080</v>
      </c>
      <c r="E133" s="8">
        <v>0</v>
      </c>
      <c r="F133" s="8">
        <v>118739.02</v>
      </c>
      <c r="G133" s="8">
        <v>-27042.39</v>
      </c>
      <c r="H133" s="8">
        <v>91696.63</v>
      </c>
      <c r="I133" s="8">
        <v>0</v>
      </c>
      <c r="J133" s="8"/>
      <c r="K133" s="8"/>
    </row>
    <row r="134" spans="1:11" x14ac:dyDescent="0.2">
      <c r="A134" t="s">
        <v>1750</v>
      </c>
      <c r="B134" t="s">
        <v>931</v>
      </c>
      <c r="C134" t="s">
        <v>1889</v>
      </c>
      <c r="D134" s="8">
        <v>284620</v>
      </c>
      <c r="E134" s="8">
        <v>0</v>
      </c>
      <c r="F134" s="8">
        <v>62881.24</v>
      </c>
      <c r="G134" s="8">
        <v>-0.01</v>
      </c>
      <c r="H134" s="8">
        <v>62881.23</v>
      </c>
      <c r="I134" s="8">
        <v>0</v>
      </c>
      <c r="J134" s="8"/>
      <c r="K134" s="8"/>
    </row>
    <row r="135" spans="1:11" x14ac:dyDescent="0.2">
      <c r="A135" t="s">
        <v>1750</v>
      </c>
      <c r="B135" t="s">
        <v>932</v>
      </c>
      <c r="C135" t="s">
        <v>1890</v>
      </c>
      <c r="D135" s="8">
        <v>0</v>
      </c>
      <c r="E135" s="8">
        <v>0</v>
      </c>
      <c r="F135" s="8">
        <v>5118.41</v>
      </c>
      <c r="G135" s="8">
        <v>0</v>
      </c>
      <c r="H135" s="8">
        <v>5118.41</v>
      </c>
      <c r="I135" s="8">
        <v>0</v>
      </c>
      <c r="J135" s="8"/>
      <c r="K135" s="8"/>
    </row>
    <row r="136" spans="1:11" x14ac:dyDescent="0.2">
      <c r="A136" t="s">
        <v>1750</v>
      </c>
      <c r="B136" t="s">
        <v>933</v>
      </c>
      <c r="C136" t="s">
        <v>1587</v>
      </c>
      <c r="D136" s="8">
        <v>452450</v>
      </c>
      <c r="E136" s="8">
        <v>0</v>
      </c>
      <c r="F136" s="8">
        <v>150150.71</v>
      </c>
      <c r="G136" s="8">
        <v>0</v>
      </c>
      <c r="H136" s="8">
        <v>150150.71</v>
      </c>
      <c r="I136" s="8">
        <v>0</v>
      </c>
      <c r="J136" s="8"/>
      <c r="K136" s="8"/>
    </row>
    <row r="137" spans="1:11" x14ac:dyDescent="0.2">
      <c r="A137" t="s">
        <v>1750</v>
      </c>
      <c r="B137" t="s">
        <v>1891</v>
      </c>
      <c r="C137" t="s">
        <v>1892</v>
      </c>
      <c r="D137" s="8">
        <v>0</v>
      </c>
      <c r="E137" s="8">
        <v>0</v>
      </c>
      <c r="F137" s="8">
        <v>0</v>
      </c>
      <c r="G137" s="8">
        <v>0</v>
      </c>
      <c r="H137" s="8">
        <v>0</v>
      </c>
      <c r="I137" s="8">
        <v>0</v>
      </c>
      <c r="J137" s="8"/>
      <c r="K137" s="8"/>
    </row>
    <row r="138" spans="1:11" x14ac:dyDescent="0.2">
      <c r="A138" t="s">
        <v>1750</v>
      </c>
      <c r="B138" t="s">
        <v>934</v>
      </c>
      <c r="C138" t="s">
        <v>1588</v>
      </c>
      <c r="D138" s="8">
        <v>82550</v>
      </c>
      <c r="E138" s="8">
        <v>0</v>
      </c>
      <c r="F138" s="8">
        <v>39540.69</v>
      </c>
      <c r="G138" s="8">
        <v>-6578.95</v>
      </c>
      <c r="H138" s="8">
        <v>32961.74</v>
      </c>
      <c r="I138" s="8">
        <v>0</v>
      </c>
      <c r="J138" s="8"/>
      <c r="K138" s="8"/>
    </row>
    <row r="139" spans="1:11" x14ac:dyDescent="0.2">
      <c r="A139" t="s">
        <v>1750</v>
      </c>
      <c r="B139" t="s">
        <v>935</v>
      </c>
      <c r="C139" t="s">
        <v>1893</v>
      </c>
      <c r="D139" s="8">
        <v>1018730</v>
      </c>
      <c r="E139" s="8">
        <v>0</v>
      </c>
      <c r="F139" s="8">
        <v>175438.6</v>
      </c>
      <c r="G139" s="8">
        <v>0</v>
      </c>
      <c r="H139" s="8">
        <v>175438.6</v>
      </c>
      <c r="I139" s="8">
        <v>0</v>
      </c>
      <c r="J139" s="8"/>
      <c r="K139" s="8"/>
    </row>
    <row r="140" spans="1:11" x14ac:dyDescent="0.2">
      <c r="A140" t="s">
        <v>1750</v>
      </c>
      <c r="B140" t="s">
        <v>936</v>
      </c>
      <c r="C140" t="s">
        <v>1589</v>
      </c>
      <c r="D140" s="8">
        <v>30280</v>
      </c>
      <c r="E140" s="8">
        <v>0</v>
      </c>
      <c r="F140" s="8">
        <v>30103.84</v>
      </c>
      <c r="G140" s="8">
        <v>0</v>
      </c>
      <c r="H140" s="8">
        <v>30103.84</v>
      </c>
      <c r="I140" s="8">
        <v>0</v>
      </c>
      <c r="J140" s="8"/>
      <c r="K140" s="8"/>
    </row>
    <row r="141" spans="1:11" x14ac:dyDescent="0.2">
      <c r="A141" t="s">
        <v>1750</v>
      </c>
      <c r="B141" t="s">
        <v>937</v>
      </c>
      <c r="C141" t="s">
        <v>1590</v>
      </c>
      <c r="D141" s="8">
        <v>55440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/>
      <c r="K141" s="8"/>
    </row>
    <row r="142" spans="1:11" x14ac:dyDescent="0.2">
      <c r="A142" t="s">
        <v>1750</v>
      </c>
      <c r="B142" t="s">
        <v>1894</v>
      </c>
      <c r="C142" t="s">
        <v>1895</v>
      </c>
      <c r="D142" s="8">
        <v>0</v>
      </c>
      <c r="E142" s="8">
        <v>0</v>
      </c>
      <c r="F142" s="8">
        <v>0</v>
      </c>
      <c r="G142" s="8">
        <v>0</v>
      </c>
      <c r="H142" s="8">
        <v>0</v>
      </c>
      <c r="I142" s="8">
        <v>0</v>
      </c>
      <c r="J142" s="8"/>
      <c r="K142" s="8"/>
    </row>
    <row r="143" spans="1:11" x14ac:dyDescent="0.2">
      <c r="A143" t="s">
        <v>1750</v>
      </c>
      <c r="B143" t="s">
        <v>938</v>
      </c>
      <c r="C143" t="s">
        <v>1896</v>
      </c>
      <c r="D143" s="8">
        <v>437940</v>
      </c>
      <c r="E143" s="8">
        <v>0</v>
      </c>
      <c r="F143" s="8">
        <v>202646.85</v>
      </c>
      <c r="G143" s="8">
        <v>0</v>
      </c>
      <c r="H143" s="8">
        <v>202646.85</v>
      </c>
      <c r="I143" s="8">
        <v>0</v>
      </c>
      <c r="J143" s="8"/>
      <c r="K143" s="8"/>
    </row>
    <row r="144" spans="1:11" x14ac:dyDescent="0.2">
      <c r="A144" t="s">
        <v>1750</v>
      </c>
      <c r="B144" t="s">
        <v>1897</v>
      </c>
      <c r="C144" t="s">
        <v>1898</v>
      </c>
      <c r="D144" s="8">
        <v>0</v>
      </c>
      <c r="E144" s="8">
        <v>0</v>
      </c>
      <c r="F144" s="8">
        <v>0</v>
      </c>
      <c r="G144" s="8">
        <v>0</v>
      </c>
      <c r="H144" s="8">
        <v>0</v>
      </c>
      <c r="I144" s="8">
        <v>0</v>
      </c>
      <c r="J144" s="8"/>
      <c r="K144" s="8"/>
    </row>
    <row r="145" spans="1:11" x14ac:dyDescent="0.2">
      <c r="A145" t="s">
        <v>1750</v>
      </c>
      <c r="B145" t="s">
        <v>1899</v>
      </c>
      <c r="C145" t="s">
        <v>1900</v>
      </c>
      <c r="D145" s="8">
        <v>0</v>
      </c>
      <c r="E145" s="8">
        <v>0</v>
      </c>
      <c r="F145" s="8">
        <v>0</v>
      </c>
      <c r="G145" s="8">
        <v>0</v>
      </c>
      <c r="H145" s="8">
        <v>0</v>
      </c>
      <c r="I145" s="8">
        <v>0</v>
      </c>
      <c r="J145" s="8"/>
      <c r="K145" s="8"/>
    </row>
    <row r="146" spans="1:11" x14ac:dyDescent="0.2">
      <c r="A146" t="s">
        <v>1750</v>
      </c>
      <c r="B146" t="s">
        <v>939</v>
      </c>
      <c r="C146" t="s">
        <v>1901</v>
      </c>
      <c r="D146" s="8">
        <v>104620</v>
      </c>
      <c r="E146" s="8">
        <v>0</v>
      </c>
      <c r="F146" s="8">
        <v>0</v>
      </c>
      <c r="G146" s="8">
        <v>0</v>
      </c>
      <c r="H146" s="8">
        <v>0</v>
      </c>
      <c r="I146" s="8">
        <v>0</v>
      </c>
      <c r="J146" s="8"/>
      <c r="K146" s="8"/>
    </row>
    <row r="147" spans="1:11" x14ac:dyDescent="0.2">
      <c r="A147" t="s">
        <v>1750</v>
      </c>
      <c r="B147" t="s">
        <v>1902</v>
      </c>
      <c r="C147" t="s">
        <v>1903</v>
      </c>
      <c r="D147" s="8">
        <v>0</v>
      </c>
      <c r="E147" s="8">
        <v>0</v>
      </c>
      <c r="F147" s="8">
        <v>0</v>
      </c>
      <c r="G147" s="8">
        <v>0</v>
      </c>
      <c r="H147" s="8">
        <v>0</v>
      </c>
      <c r="I147" s="8">
        <v>0</v>
      </c>
      <c r="J147" s="8"/>
      <c r="K147" s="8"/>
    </row>
    <row r="148" spans="1:11" x14ac:dyDescent="0.2">
      <c r="A148" t="s">
        <v>1750</v>
      </c>
      <c r="B148" t="s">
        <v>1904</v>
      </c>
      <c r="C148" t="s">
        <v>1905</v>
      </c>
      <c r="D148" s="8">
        <v>0</v>
      </c>
      <c r="E148" s="8">
        <v>0</v>
      </c>
      <c r="F148" s="8">
        <v>0</v>
      </c>
      <c r="G148" s="8">
        <v>0</v>
      </c>
      <c r="H148" s="8">
        <v>0</v>
      </c>
      <c r="I148" s="8">
        <v>0</v>
      </c>
      <c r="J148" s="8"/>
      <c r="K148" s="8"/>
    </row>
    <row r="149" spans="1:11" x14ac:dyDescent="0.2">
      <c r="A149" t="s">
        <v>1750</v>
      </c>
      <c r="B149" t="s">
        <v>940</v>
      </c>
      <c r="C149" t="s">
        <v>1591</v>
      </c>
      <c r="D149" s="8">
        <v>117260</v>
      </c>
      <c r="E149" s="8">
        <v>0</v>
      </c>
      <c r="F149" s="8">
        <v>110428.12</v>
      </c>
      <c r="G149" s="8">
        <v>0</v>
      </c>
      <c r="H149" s="8">
        <v>110428.12</v>
      </c>
      <c r="I149" s="8">
        <v>0</v>
      </c>
      <c r="J149" s="8"/>
      <c r="K149" s="8"/>
    </row>
    <row r="150" spans="1:11" x14ac:dyDescent="0.2">
      <c r="A150" t="s">
        <v>1750</v>
      </c>
      <c r="B150" t="s">
        <v>941</v>
      </c>
      <c r="C150" t="s">
        <v>1592</v>
      </c>
      <c r="D150" s="8">
        <v>8510</v>
      </c>
      <c r="E150" s="8">
        <v>0</v>
      </c>
      <c r="F150" s="8">
        <v>0</v>
      </c>
      <c r="G150" s="8">
        <v>0</v>
      </c>
      <c r="H150" s="8">
        <v>0</v>
      </c>
      <c r="I150" s="8">
        <v>0</v>
      </c>
      <c r="J150" s="8"/>
      <c r="K150" s="8"/>
    </row>
    <row r="151" spans="1:11" x14ac:dyDescent="0.2">
      <c r="A151" t="s">
        <v>1750</v>
      </c>
      <c r="B151" t="s">
        <v>942</v>
      </c>
      <c r="C151" t="s">
        <v>1593</v>
      </c>
      <c r="D151" s="8">
        <v>4930</v>
      </c>
      <c r="E151" s="8">
        <v>0</v>
      </c>
      <c r="F151" s="8">
        <v>3448.82</v>
      </c>
      <c r="G151" s="8">
        <v>0</v>
      </c>
      <c r="H151" s="8">
        <v>3448.82</v>
      </c>
      <c r="I151" s="8">
        <v>0</v>
      </c>
      <c r="J151" s="8"/>
      <c r="K151" s="8"/>
    </row>
    <row r="152" spans="1:11" x14ac:dyDescent="0.2">
      <c r="A152" t="s">
        <v>1750</v>
      </c>
      <c r="B152" t="s">
        <v>943</v>
      </c>
      <c r="C152" t="s">
        <v>1906</v>
      </c>
      <c r="D152" s="8">
        <v>304420</v>
      </c>
      <c r="E152" s="8">
        <v>0</v>
      </c>
      <c r="F152" s="8">
        <v>0</v>
      </c>
      <c r="G152" s="8">
        <v>0</v>
      </c>
      <c r="H152" s="8">
        <v>0</v>
      </c>
      <c r="I152" s="8">
        <v>0</v>
      </c>
      <c r="J152" s="8"/>
      <c r="K152" s="8"/>
    </row>
    <row r="153" spans="1:11" x14ac:dyDescent="0.2">
      <c r="A153" t="s">
        <v>1750</v>
      </c>
      <c r="B153" t="s">
        <v>944</v>
      </c>
      <c r="C153" t="s">
        <v>1572</v>
      </c>
      <c r="D153" s="8">
        <v>8650</v>
      </c>
      <c r="E153" s="8">
        <v>0</v>
      </c>
      <c r="F153" s="8">
        <v>377.93</v>
      </c>
      <c r="G153" s="8">
        <v>0</v>
      </c>
      <c r="H153" s="8">
        <v>377.93</v>
      </c>
      <c r="I153" s="8">
        <v>0</v>
      </c>
      <c r="J153" s="8"/>
      <c r="K153" s="8"/>
    </row>
    <row r="154" spans="1:11" x14ac:dyDescent="0.2">
      <c r="A154" t="s">
        <v>1750</v>
      </c>
      <c r="B154" t="s">
        <v>1907</v>
      </c>
      <c r="C154" t="s">
        <v>1572</v>
      </c>
      <c r="D154" s="8">
        <v>0</v>
      </c>
      <c r="E154" s="8">
        <v>0</v>
      </c>
      <c r="F154" s="8">
        <v>0</v>
      </c>
      <c r="G154" s="8">
        <v>0</v>
      </c>
      <c r="H154" s="8">
        <v>0</v>
      </c>
      <c r="I154" s="8">
        <v>0</v>
      </c>
      <c r="J154" s="8"/>
      <c r="K154" s="8"/>
    </row>
    <row r="155" spans="1:11" x14ac:dyDescent="0.2">
      <c r="A155" t="s">
        <v>1750</v>
      </c>
      <c r="B155" t="s">
        <v>1908</v>
      </c>
      <c r="C155" t="s">
        <v>1909</v>
      </c>
      <c r="D155" s="8">
        <v>0</v>
      </c>
      <c r="E155" s="8">
        <v>0</v>
      </c>
      <c r="F155" s="8">
        <v>0</v>
      </c>
      <c r="G155" s="8">
        <v>0</v>
      </c>
      <c r="H155" s="8">
        <v>0</v>
      </c>
      <c r="I155" s="8">
        <v>0</v>
      </c>
      <c r="J155" s="8"/>
      <c r="K155" s="8"/>
    </row>
    <row r="156" spans="1:11" x14ac:dyDescent="0.2">
      <c r="A156" t="s">
        <v>1750</v>
      </c>
      <c r="B156" t="s">
        <v>945</v>
      </c>
      <c r="C156" t="s">
        <v>1594</v>
      </c>
      <c r="D156" s="8">
        <v>8440</v>
      </c>
      <c r="E156" s="8">
        <v>0</v>
      </c>
      <c r="F156" s="8">
        <v>1354.65</v>
      </c>
      <c r="G156" s="8">
        <v>0</v>
      </c>
      <c r="H156" s="8">
        <v>1354.65</v>
      </c>
      <c r="I156" s="8">
        <v>0</v>
      </c>
      <c r="J156" s="8"/>
      <c r="K156" s="8"/>
    </row>
    <row r="157" spans="1:11" x14ac:dyDescent="0.2">
      <c r="A157" t="s">
        <v>1750</v>
      </c>
      <c r="B157" t="s">
        <v>1910</v>
      </c>
      <c r="C157" t="s">
        <v>1911</v>
      </c>
      <c r="D157" s="8">
        <v>0</v>
      </c>
      <c r="E157" s="8">
        <v>0</v>
      </c>
      <c r="F157" s="8">
        <v>0</v>
      </c>
      <c r="G157" s="8">
        <v>0</v>
      </c>
      <c r="H157" s="8">
        <v>0</v>
      </c>
      <c r="I157" s="8">
        <v>0</v>
      </c>
      <c r="J157" s="8"/>
      <c r="K157" s="8"/>
    </row>
    <row r="158" spans="1:11" x14ac:dyDescent="0.2">
      <c r="A158" t="s">
        <v>1750</v>
      </c>
      <c r="B158" t="s">
        <v>1912</v>
      </c>
      <c r="C158" t="s">
        <v>1913</v>
      </c>
      <c r="D158" s="8">
        <v>0</v>
      </c>
      <c r="E158" s="8">
        <v>0</v>
      </c>
      <c r="F158" s="8">
        <v>0</v>
      </c>
      <c r="G158" s="8">
        <v>0</v>
      </c>
      <c r="H158" s="8">
        <v>0</v>
      </c>
      <c r="I158" s="8">
        <v>0</v>
      </c>
      <c r="J158" s="8"/>
      <c r="K158" s="8"/>
    </row>
    <row r="159" spans="1:11" x14ac:dyDescent="0.2">
      <c r="A159" t="s">
        <v>1750</v>
      </c>
      <c r="B159" t="s">
        <v>946</v>
      </c>
      <c r="C159" t="s">
        <v>1595</v>
      </c>
      <c r="D159" s="8">
        <v>59030</v>
      </c>
      <c r="E159" s="8">
        <v>0</v>
      </c>
      <c r="F159" s="8">
        <v>19358.919999999998</v>
      </c>
      <c r="G159" s="8">
        <v>0</v>
      </c>
      <c r="H159" s="8">
        <v>19358.919999999998</v>
      </c>
      <c r="I159" s="8">
        <v>0</v>
      </c>
      <c r="J159" s="8"/>
      <c r="K159" s="8"/>
    </row>
    <row r="160" spans="1:11" x14ac:dyDescent="0.2">
      <c r="A160" t="s">
        <v>1750</v>
      </c>
      <c r="B160" t="s">
        <v>947</v>
      </c>
      <c r="C160" t="s">
        <v>1596</v>
      </c>
      <c r="D160" s="8">
        <v>112940</v>
      </c>
      <c r="E160" s="8">
        <v>0</v>
      </c>
      <c r="F160" s="8">
        <v>82656.72</v>
      </c>
      <c r="G160" s="8">
        <v>-1347.6</v>
      </c>
      <c r="H160" s="8">
        <v>81309.119999999995</v>
      </c>
      <c r="I160" s="8">
        <v>0</v>
      </c>
      <c r="J160" s="8"/>
      <c r="K160" s="8"/>
    </row>
    <row r="161" spans="1:11" x14ac:dyDescent="0.2">
      <c r="A161" t="s">
        <v>1750</v>
      </c>
      <c r="B161" t="s">
        <v>948</v>
      </c>
      <c r="C161" t="s">
        <v>1597</v>
      </c>
      <c r="D161" s="8">
        <v>1070</v>
      </c>
      <c r="E161" s="8">
        <v>0</v>
      </c>
      <c r="F161" s="8">
        <v>6190.91</v>
      </c>
      <c r="G161" s="8">
        <v>0</v>
      </c>
      <c r="H161" s="8">
        <v>6190.91</v>
      </c>
      <c r="I161" s="8">
        <v>0</v>
      </c>
      <c r="J161" s="8"/>
      <c r="K161" s="8"/>
    </row>
    <row r="162" spans="1:11" x14ac:dyDescent="0.2">
      <c r="A162" t="s">
        <v>1750</v>
      </c>
      <c r="B162" t="s">
        <v>1914</v>
      </c>
      <c r="C162" t="s">
        <v>1915</v>
      </c>
      <c r="D162" s="8">
        <v>0</v>
      </c>
      <c r="E162" s="8">
        <v>0</v>
      </c>
      <c r="F162" s="8">
        <v>0</v>
      </c>
      <c r="G162" s="8">
        <v>0</v>
      </c>
      <c r="H162" s="8">
        <v>0</v>
      </c>
      <c r="I162" s="8">
        <v>0</v>
      </c>
      <c r="J162" s="8"/>
      <c r="K162" s="8"/>
    </row>
    <row r="163" spans="1:11" x14ac:dyDescent="0.2">
      <c r="A163" t="s">
        <v>1750</v>
      </c>
      <c r="B163" t="s">
        <v>1916</v>
      </c>
      <c r="C163" t="s">
        <v>1917</v>
      </c>
      <c r="D163" s="8">
        <v>0</v>
      </c>
      <c r="E163" s="8">
        <v>0</v>
      </c>
      <c r="F163" s="8">
        <v>0</v>
      </c>
      <c r="G163" s="8">
        <v>0</v>
      </c>
      <c r="H163" s="8">
        <v>0</v>
      </c>
      <c r="I163" s="8">
        <v>0</v>
      </c>
      <c r="J163" s="8"/>
      <c r="K163" s="8"/>
    </row>
    <row r="164" spans="1:11" x14ac:dyDescent="0.2">
      <c r="A164" t="s">
        <v>1750</v>
      </c>
      <c r="B164" t="s">
        <v>949</v>
      </c>
      <c r="C164" t="s">
        <v>1918</v>
      </c>
      <c r="D164" s="8">
        <v>568960</v>
      </c>
      <c r="E164" s="8">
        <v>0</v>
      </c>
      <c r="F164" s="8">
        <v>859048.78</v>
      </c>
      <c r="G164" s="8">
        <v>-53932.5</v>
      </c>
      <c r="H164" s="8">
        <v>805116.28</v>
      </c>
      <c r="I164" s="8">
        <v>0</v>
      </c>
      <c r="J164" s="8"/>
      <c r="K164" s="8"/>
    </row>
    <row r="165" spans="1:11" x14ac:dyDescent="0.2">
      <c r="A165" t="s">
        <v>1750</v>
      </c>
      <c r="B165" t="s">
        <v>1919</v>
      </c>
      <c r="C165" t="s">
        <v>1920</v>
      </c>
      <c r="D165" s="8">
        <v>0</v>
      </c>
      <c r="E165" s="8">
        <v>0</v>
      </c>
      <c r="F165" s="8">
        <v>0</v>
      </c>
      <c r="G165" s="8">
        <v>0</v>
      </c>
      <c r="H165" s="8">
        <v>0</v>
      </c>
      <c r="I165" s="8">
        <v>0</v>
      </c>
      <c r="J165" s="8"/>
      <c r="K165" s="8"/>
    </row>
    <row r="166" spans="1:11" x14ac:dyDescent="0.2">
      <c r="A166" t="s">
        <v>1750</v>
      </c>
      <c r="B166" t="s">
        <v>950</v>
      </c>
      <c r="C166" t="s">
        <v>1598</v>
      </c>
      <c r="D166" s="8">
        <v>488060</v>
      </c>
      <c r="E166" s="8">
        <v>0</v>
      </c>
      <c r="F166" s="8">
        <v>65416.87</v>
      </c>
      <c r="G166" s="8">
        <v>0</v>
      </c>
      <c r="H166" s="8">
        <v>65416.87</v>
      </c>
      <c r="I166" s="8">
        <v>0</v>
      </c>
      <c r="J166" s="8"/>
      <c r="K166" s="8"/>
    </row>
    <row r="167" spans="1:11" x14ac:dyDescent="0.2">
      <c r="A167" t="s">
        <v>1750</v>
      </c>
      <c r="B167" t="s">
        <v>951</v>
      </c>
      <c r="C167" t="s">
        <v>1599</v>
      </c>
      <c r="D167" s="8">
        <v>1234380</v>
      </c>
      <c r="E167" s="8">
        <v>0</v>
      </c>
      <c r="F167" s="8">
        <v>690650.86</v>
      </c>
      <c r="G167" s="8">
        <v>0</v>
      </c>
      <c r="H167" s="8">
        <v>690650.86</v>
      </c>
      <c r="I167" s="8">
        <v>0</v>
      </c>
      <c r="J167" s="8"/>
      <c r="K167" s="8"/>
    </row>
    <row r="168" spans="1:11" x14ac:dyDescent="0.2">
      <c r="A168" t="s">
        <v>1750</v>
      </c>
      <c r="B168" t="s">
        <v>952</v>
      </c>
      <c r="C168" t="s">
        <v>1921</v>
      </c>
      <c r="D168" s="8">
        <v>90</v>
      </c>
      <c r="E168" s="8">
        <v>0</v>
      </c>
      <c r="F168" s="8">
        <v>2114.0300000000002</v>
      </c>
      <c r="G168" s="8">
        <v>0</v>
      </c>
      <c r="H168" s="8">
        <v>2114.0300000000002</v>
      </c>
      <c r="I168" s="8">
        <v>0</v>
      </c>
      <c r="J168" s="8"/>
      <c r="K168" s="8"/>
    </row>
    <row r="169" spans="1:11" x14ac:dyDescent="0.2">
      <c r="A169" t="s">
        <v>1750</v>
      </c>
      <c r="B169" t="s">
        <v>953</v>
      </c>
      <c r="C169" t="s">
        <v>1600</v>
      </c>
      <c r="D169" s="8">
        <v>620</v>
      </c>
      <c r="E169" s="8">
        <v>0</v>
      </c>
      <c r="F169" s="8">
        <v>0</v>
      </c>
      <c r="G169" s="8">
        <v>0</v>
      </c>
      <c r="H169" s="8">
        <v>0</v>
      </c>
      <c r="I169" s="8">
        <v>0</v>
      </c>
      <c r="J169" s="8"/>
      <c r="K169" s="8"/>
    </row>
    <row r="170" spans="1:11" x14ac:dyDescent="0.2">
      <c r="A170" t="s">
        <v>1750</v>
      </c>
      <c r="B170" t="s">
        <v>1922</v>
      </c>
      <c r="C170" t="s">
        <v>1923</v>
      </c>
      <c r="D170" s="8">
        <v>0</v>
      </c>
      <c r="E170" s="8">
        <v>0</v>
      </c>
      <c r="F170" s="8">
        <v>0</v>
      </c>
      <c r="G170" s="8">
        <v>0</v>
      </c>
      <c r="H170" s="8">
        <v>0</v>
      </c>
      <c r="I170" s="8">
        <v>0</v>
      </c>
      <c r="J170" s="8"/>
      <c r="K170" s="8"/>
    </row>
    <row r="171" spans="1:11" x14ac:dyDescent="0.2">
      <c r="A171" t="s">
        <v>1750</v>
      </c>
      <c r="B171" t="s">
        <v>954</v>
      </c>
      <c r="C171" t="s">
        <v>1601</v>
      </c>
      <c r="D171" s="8">
        <v>331490</v>
      </c>
      <c r="E171" s="8">
        <v>0</v>
      </c>
      <c r="F171" s="8">
        <v>0</v>
      </c>
      <c r="G171" s="8">
        <v>0</v>
      </c>
      <c r="H171" s="8">
        <v>0</v>
      </c>
      <c r="I171" s="8">
        <v>0</v>
      </c>
      <c r="J171" s="8"/>
      <c r="K171" s="8"/>
    </row>
    <row r="172" spans="1:11" x14ac:dyDescent="0.2">
      <c r="A172" t="s">
        <v>1750</v>
      </c>
      <c r="B172" t="s">
        <v>955</v>
      </c>
      <c r="C172" t="s">
        <v>1602</v>
      </c>
      <c r="D172" s="8">
        <v>2082300</v>
      </c>
      <c r="E172" s="8">
        <v>0</v>
      </c>
      <c r="F172" s="8">
        <v>789115.74</v>
      </c>
      <c r="G172" s="8">
        <v>0</v>
      </c>
      <c r="H172" s="8">
        <v>789115.74</v>
      </c>
      <c r="I172" s="8">
        <v>0</v>
      </c>
      <c r="J172" s="8"/>
      <c r="K172" s="8"/>
    </row>
    <row r="173" spans="1:11" x14ac:dyDescent="0.2">
      <c r="A173" t="s">
        <v>1750</v>
      </c>
      <c r="B173" t="s">
        <v>1924</v>
      </c>
      <c r="C173" t="s">
        <v>1925</v>
      </c>
      <c r="D173" s="8">
        <v>0</v>
      </c>
      <c r="E173" s="8">
        <v>0</v>
      </c>
      <c r="F173" s="8">
        <v>0</v>
      </c>
      <c r="G173" s="8">
        <v>0</v>
      </c>
      <c r="H173" s="8">
        <v>0</v>
      </c>
      <c r="I173" s="8">
        <v>0</v>
      </c>
      <c r="J173" s="8"/>
      <c r="K173" s="8"/>
    </row>
    <row r="174" spans="1:11" x14ac:dyDescent="0.2">
      <c r="A174" t="s">
        <v>1750</v>
      </c>
      <c r="B174" t="s">
        <v>1926</v>
      </c>
      <c r="C174" t="s">
        <v>1927</v>
      </c>
      <c r="D174" s="8">
        <v>0</v>
      </c>
      <c r="E174" s="8">
        <v>0</v>
      </c>
      <c r="F174" s="8">
        <v>0</v>
      </c>
      <c r="G174" s="8">
        <v>0</v>
      </c>
      <c r="H174" s="8">
        <v>0</v>
      </c>
      <c r="I174" s="8">
        <v>0</v>
      </c>
      <c r="J174" s="8"/>
      <c r="K174" s="8"/>
    </row>
    <row r="175" spans="1:11" x14ac:dyDescent="0.2">
      <c r="A175" t="s">
        <v>1750</v>
      </c>
      <c r="B175" t="s">
        <v>956</v>
      </c>
      <c r="C175" t="s">
        <v>1573</v>
      </c>
      <c r="D175" s="8">
        <v>20340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/>
      <c r="K175" s="8"/>
    </row>
    <row r="176" spans="1:11" x14ac:dyDescent="0.2">
      <c r="A176" t="s">
        <v>1750</v>
      </c>
      <c r="B176" t="s">
        <v>1928</v>
      </c>
      <c r="C176" t="s">
        <v>1573</v>
      </c>
      <c r="D176" s="8">
        <v>0</v>
      </c>
      <c r="E176" s="8">
        <v>0</v>
      </c>
      <c r="F176" s="8">
        <v>0</v>
      </c>
      <c r="G176" s="8">
        <v>0</v>
      </c>
      <c r="H176" s="8">
        <v>0</v>
      </c>
      <c r="I176" s="8">
        <v>0</v>
      </c>
      <c r="J176" s="8"/>
      <c r="K176" s="8"/>
    </row>
    <row r="177" spans="1:11" x14ac:dyDescent="0.2">
      <c r="A177" t="s">
        <v>1750</v>
      </c>
      <c r="B177" t="s">
        <v>1929</v>
      </c>
      <c r="C177" t="s">
        <v>1930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/>
      <c r="K177" s="8"/>
    </row>
    <row r="178" spans="1:11" x14ac:dyDescent="0.2">
      <c r="A178" t="s">
        <v>1750</v>
      </c>
      <c r="B178" t="s">
        <v>957</v>
      </c>
      <c r="C178" t="s">
        <v>1603</v>
      </c>
      <c r="D178" s="8">
        <v>50920</v>
      </c>
      <c r="E178" s="8">
        <v>0</v>
      </c>
      <c r="F178" s="8">
        <v>0</v>
      </c>
      <c r="G178" s="8">
        <v>0</v>
      </c>
      <c r="H178" s="8">
        <v>0</v>
      </c>
      <c r="I178" s="8">
        <v>0</v>
      </c>
      <c r="J178" s="8"/>
      <c r="K178" s="8"/>
    </row>
    <row r="179" spans="1:11" x14ac:dyDescent="0.2">
      <c r="A179" t="s">
        <v>1750</v>
      </c>
      <c r="B179" t="s">
        <v>1931</v>
      </c>
      <c r="C179" t="s">
        <v>1932</v>
      </c>
      <c r="D179" s="8">
        <v>0</v>
      </c>
      <c r="E179" s="8">
        <v>0</v>
      </c>
      <c r="F179" s="8">
        <v>0</v>
      </c>
      <c r="G179" s="8">
        <v>0</v>
      </c>
      <c r="H179" s="8">
        <v>0</v>
      </c>
      <c r="I179" s="8">
        <v>0</v>
      </c>
      <c r="J179" s="8"/>
      <c r="K179" s="8"/>
    </row>
    <row r="180" spans="1:11" x14ac:dyDescent="0.2">
      <c r="A180" t="s">
        <v>1750</v>
      </c>
      <c r="B180" t="s">
        <v>958</v>
      </c>
      <c r="C180" t="s">
        <v>1604</v>
      </c>
      <c r="D180" s="8">
        <v>110</v>
      </c>
      <c r="E180" s="8">
        <v>0</v>
      </c>
      <c r="F180" s="8">
        <v>43784.4</v>
      </c>
      <c r="G180" s="8">
        <v>0</v>
      </c>
      <c r="H180" s="8">
        <v>43784.4</v>
      </c>
      <c r="I180" s="8">
        <v>0</v>
      </c>
      <c r="J180" s="8"/>
      <c r="K180" s="8"/>
    </row>
    <row r="181" spans="1:11" x14ac:dyDescent="0.2">
      <c r="A181" t="s">
        <v>1750</v>
      </c>
      <c r="B181" t="s">
        <v>1933</v>
      </c>
      <c r="C181" t="s">
        <v>1934</v>
      </c>
      <c r="D181" s="8">
        <v>0</v>
      </c>
      <c r="E181" s="8">
        <v>0</v>
      </c>
      <c r="F181" s="8">
        <v>0</v>
      </c>
      <c r="G181" s="8">
        <v>0</v>
      </c>
      <c r="H181" s="8">
        <v>0</v>
      </c>
      <c r="I181" s="8">
        <v>0</v>
      </c>
      <c r="J181" s="8"/>
      <c r="K181" s="8"/>
    </row>
    <row r="182" spans="1:11" x14ac:dyDescent="0.2">
      <c r="A182" t="s">
        <v>1750</v>
      </c>
      <c r="B182" t="s">
        <v>959</v>
      </c>
      <c r="C182" t="s">
        <v>672</v>
      </c>
      <c r="D182" s="8">
        <v>44850</v>
      </c>
      <c r="E182" s="8">
        <v>0</v>
      </c>
      <c r="F182" s="8">
        <v>0</v>
      </c>
      <c r="G182" s="8">
        <v>0</v>
      </c>
      <c r="H182" s="8">
        <v>0</v>
      </c>
      <c r="I182" s="8">
        <v>0</v>
      </c>
      <c r="J182" s="8"/>
      <c r="K182" s="8"/>
    </row>
    <row r="183" spans="1:11" x14ac:dyDescent="0.2">
      <c r="A183" t="s">
        <v>1750</v>
      </c>
      <c r="B183" t="s">
        <v>960</v>
      </c>
      <c r="C183" t="s">
        <v>672</v>
      </c>
      <c r="D183" s="8">
        <v>36170</v>
      </c>
      <c r="E183" s="8">
        <v>0</v>
      </c>
      <c r="F183" s="8">
        <v>0</v>
      </c>
      <c r="G183" s="8">
        <v>0</v>
      </c>
      <c r="H183" s="8">
        <v>0</v>
      </c>
      <c r="I183" s="8">
        <v>0</v>
      </c>
      <c r="J183" s="8"/>
      <c r="K183" s="8"/>
    </row>
    <row r="184" spans="1:11" x14ac:dyDescent="0.2">
      <c r="A184" t="s">
        <v>1750</v>
      </c>
      <c r="B184" t="s">
        <v>1935</v>
      </c>
      <c r="C184" t="s">
        <v>672</v>
      </c>
      <c r="D184" s="8">
        <v>0</v>
      </c>
      <c r="E184" s="8">
        <v>0</v>
      </c>
      <c r="F184" s="8">
        <v>0</v>
      </c>
      <c r="G184" s="8">
        <v>0</v>
      </c>
      <c r="H184" s="8">
        <v>0</v>
      </c>
      <c r="I184" s="8">
        <v>0</v>
      </c>
      <c r="J184" s="8"/>
      <c r="K184" s="8"/>
    </row>
    <row r="185" spans="1:11" x14ac:dyDescent="0.2">
      <c r="A185" t="s">
        <v>1750</v>
      </c>
      <c r="B185" t="s">
        <v>1936</v>
      </c>
      <c r="C185" t="s">
        <v>1937</v>
      </c>
      <c r="D185" s="8">
        <v>0</v>
      </c>
      <c r="E185" s="8">
        <v>0</v>
      </c>
      <c r="F185" s="8">
        <v>0</v>
      </c>
      <c r="G185" s="8">
        <v>0</v>
      </c>
      <c r="H185" s="8">
        <v>0</v>
      </c>
      <c r="I185" s="8">
        <v>0</v>
      </c>
      <c r="J185" s="8"/>
      <c r="K185" s="8"/>
    </row>
    <row r="186" spans="1:11" x14ac:dyDescent="0.2">
      <c r="A186" t="s">
        <v>1750</v>
      </c>
      <c r="B186" t="s">
        <v>961</v>
      </c>
      <c r="C186" t="s">
        <v>1605</v>
      </c>
      <c r="D186" s="8">
        <v>-5059720</v>
      </c>
      <c r="E186" s="8">
        <v>0</v>
      </c>
      <c r="F186" s="8">
        <v>21248.400000000001</v>
      </c>
      <c r="G186" s="8">
        <v>-3500178.75</v>
      </c>
      <c r="H186" s="8">
        <v>0</v>
      </c>
      <c r="I186" s="8">
        <v>-3478930.35</v>
      </c>
      <c r="J186" s="8"/>
      <c r="K186" s="8"/>
    </row>
    <row r="187" spans="1:11" x14ac:dyDescent="0.2">
      <c r="A187" t="s">
        <v>1750</v>
      </c>
      <c r="B187" t="s">
        <v>962</v>
      </c>
      <c r="C187" t="s">
        <v>1606</v>
      </c>
      <c r="D187" s="8">
        <v>-722830</v>
      </c>
      <c r="E187" s="8">
        <v>0</v>
      </c>
      <c r="F187" s="8">
        <v>0</v>
      </c>
      <c r="G187" s="8">
        <v>-540759.05000000005</v>
      </c>
      <c r="H187" s="8">
        <v>0</v>
      </c>
      <c r="I187" s="8">
        <v>-540759.05000000005</v>
      </c>
      <c r="J187" s="8"/>
      <c r="K187" s="8"/>
    </row>
    <row r="188" spans="1:11" x14ac:dyDescent="0.2">
      <c r="A188" t="s">
        <v>1750</v>
      </c>
      <c r="B188" t="s">
        <v>963</v>
      </c>
      <c r="C188" t="s">
        <v>1607</v>
      </c>
      <c r="D188" s="8">
        <v>1934400</v>
      </c>
      <c r="E188" s="8">
        <v>0</v>
      </c>
      <c r="F188" s="8">
        <v>1725164.55</v>
      </c>
      <c r="G188" s="8">
        <v>0</v>
      </c>
      <c r="H188" s="8">
        <v>1725164.55</v>
      </c>
      <c r="I188" s="8">
        <v>0</v>
      </c>
      <c r="J188" s="8"/>
      <c r="K188" s="8"/>
    </row>
    <row r="189" spans="1:11" x14ac:dyDescent="0.2">
      <c r="A189" t="s">
        <v>1750</v>
      </c>
      <c r="B189" t="s">
        <v>964</v>
      </c>
      <c r="C189" t="s">
        <v>1608</v>
      </c>
      <c r="D189" s="8">
        <v>-240790</v>
      </c>
      <c r="E189" s="8">
        <v>0</v>
      </c>
      <c r="F189" s="8">
        <v>11</v>
      </c>
      <c r="G189" s="8">
        <v>-81961.25</v>
      </c>
      <c r="H189" s="8">
        <v>0</v>
      </c>
      <c r="I189" s="8">
        <v>-81950.25</v>
      </c>
      <c r="J189" s="8"/>
      <c r="K189" s="8"/>
    </row>
    <row r="190" spans="1:11" x14ac:dyDescent="0.2">
      <c r="A190" t="s">
        <v>1750</v>
      </c>
      <c r="B190" t="s">
        <v>965</v>
      </c>
      <c r="C190" t="s">
        <v>684</v>
      </c>
      <c r="D190" s="8">
        <v>-5179870</v>
      </c>
      <c r="E190" s="8">
        <v>0</v>
      </c>
      <c r="F190" s="8">
        <v>83205.5</v>
      </c>
      <c r="G190" s="8">
        <v>-3934799.4</v>
      </c>
      <c r="H190" s="8">
        <v>0</v>
      </c>
      <c r="I190" s="8">
        <v>-3851593.9</v>
      </c>
      <c r="J190" s="8"/>
      <c r="K190" s="8"/>
    </row>
    <row r="191" spans="1:11" x14ac:dyDescent="0.2">
      <c r="A191" t="s">
        <v>1750</v>
      </c>
      <c r="B191" t="s">
        <v>1938</v>
      </c>
      <c r="C191" t="s">
        <v>1939</v>
      </c>
      <c r="D191" s="8">
        <v>0</v>
      </c>
      <c r="E191" s="8">
        <v>0</v>
      </c>
      <c r="F191" s="8">
        <v>0</v>
      </c>
      <c r="G191" s="8">
        <v>0</v>
      </c>
      <c r="H191" s="8">
        <v>0</v>
      </c>
      <c r="I191" s="8">
        <v>0</v>
      </c>
      <c r="J191" s="8"/>
      <c r="K191" s="8"/>
    </row>
    <row r="192" spans="1:11" x14ac:dyDescent="0.2">
      <c r="A192" t="s">
        <v>1750</v>
      </c>
      <c r="B192" t="s">
        <v>966</v>
      </c>
      <c r="C192" t="s">
        <v>1940</v>
      </c>
      <c r="D192" s="8">
        <v>-66110</v>
      </c>
      <c r="E192" s="8">
        <v>0</v>
      </c>
      <c r="F192" s="8">
        <v>0</v>
      </c>
      <c r="G192" s="8">
        <v>0</v>
      </c>
      <c r="H192" s="8">
        <v>0</v>
      </c>
      <c r="I192" s="8">
        <v>0</v>
      </c>
      <c r="J192" s="8"/>
      <c r="K192" s="8"/>
    </row>
    <row r="193" spans="1:11" x14ac:dyDescent="0.2">
      <c r="A193" t="s">
        <v>1750</v>
      </c>
      <c r="B193" t="s">
        <v>1941</v>
      </c>
      <c r="C193" t="s">
        <v>1942</v>
      </c>
      <c r="D193" s="8">
        <v>0</v>
      </c>
      <c r="E193" s="8">
        <v>0</v>
      </c>
      <c r="F193" s="8">
        <v>0</v>
      </c>
      <c r="G193" s="8">
        <v>0</v>
      </c>
      <c r="H193" s="8">
        <v>0</v>
      </c>
      <c r="I193" s="8">
        <v>0</v>
      </c>
      <c r="J193" s="8"/>
      <c r="K193" s="8"/>
    </row>
    <row r="194" spans="1:11" x14ac:dyDescent="0.2">
      <c r="A194" t="s">
        <v>1750</v>
      </c>
      <c r="B194" t="s">
        <v>967</v>
      </c>
      <c r="C194" t="s">
        <v>1609</v>
      </c>
      <c r="D194" s="8">
        <v>-2470</v>
      </c>
      <c r="E194" s="8">
        <v>0</v>
      </c>
      <c r="F194" s="8">
        <v>150</v>
      </c>
      <c r="G194" s="8">
        <v>-3238.11</v>
      </c>
      <c r="H194" s="8">
        <v>0</v>
      </c>
      <c r="I194" s="8">
        <v>-3088.11</v>
      </c>
      <c r="J194" s="8"/>
      <c r="K194" s="8"/>
    </row>
    <row r="195" spans="1:11" x14ac:dyDescent="0.2">
      <c r="A195" t="s">
        <v>1750</v>
      </c>
      <c r="B195" t="s">
        <v>968</v>
      </c>
      <c r="C195" t="s">
        <v>1610</v>
      </c>
      <c r="D195" s="8">
        <v>-2400</v>
      </c>
      <c r="E195" s="8">
        <v>0</v>
      </c>
      <c r="F195" s="8">
        <v>70478.52</v>
      </c>
      <c r="G195" s="8">
        <v>-319704.75</v>
      </c>
      <c r="H195" s="8">
        <v>0</v>
      </c>
      <c r="I195" s="8">
        <v>-249226.23</v>
      </c>
      <c r="J195" s="8"/>
      <c r="K195" s="8"/>
    </row>
    <row r="196" spans="1:11" x14ac:dyDescent="0.2">
      <c r="A196" t="s">
        <v>1750</v>
      </c>
      <c r="B196" t="s">
        <v>1943</v>
      </c>
      <c r="C196" t="s">
        <v>1944</v>
      </c>
      <c r="D196" s="8">
        <v>0</v>
      </c>
      <c r="E196" s="8">
        <v>0</v>
      </c>
      <c r="F196" s="8">
        <v>0</v>
      </c>
      <c r="G196" s="8">
        <v>0</v>
      </c>
      <c r="H196" s="8">
        <v>0</v>
      </c>
      <c r="I196" s="8">
        <v>0</v>
      </c>
      <c r="J196" s="8"/>
      <c r="K196" s="8"/>
    </row>
    <row r="197" spans="1:11" x14ac:dyDescent="0.2">
      <c r="A197" t="s">
        <v>1750</v>
      </c>
      <c r="B197" t="s">
        <v>969</v>
      </c>
      <c r="C197" t="s">
        <v>1945</v>
      </c>
      <c r="D197" s="8">
        <v>-9150</v>
      </c>
      <c r="E197" s="8">
        <v>0</v>
      </c>
      <c r="F197" s="8">
        <v>0</v>
      </c>
      <c r="G197" s="8">
        <v>-8925.31</v>
      </c>
      <c r="H197" s="8">
        <v>0</v>
      </c>
      <c r="I197" s="8">
        <v>-8925.31</v>
      </c>
      <c r="J197" s="8"/>
      <c r="K197" s="8"/>
    </row>
    <row r="198" spans="1:11" x14ac:dyDescent="0.2">
      <c r="A198" t="s">
        <v>1750</v>
      </c>
      <c r="B198" t="s">
        <v>970</v>
      </c>
      <c r="C198" t="s">
        <v>1611</v>
      </c>
      <c r="D198" s="8">
        <v>-1161590</v>
      </c>
      <c r="E198" s="8">
        <v>0</v>
      </c>
      <c r="F198" s="8">
        <v>0</v>
      </c>
      <c r="G198" s="8">
        <v>0</v>
      </c>
      <c r="H198" s="8">
        <v>0</v>
      </c>
      <c r="I198" s="8">
        <v>0</v>
      </c>
      <c r="J198" s="8"/>
      <c r="K198" s="8"/>
    </row>
    <row r="199" spans="1:11" x14ac:dyDescent="0.2">
      <c r="A199" t="s">
        <v>1750</v>
      </c>
      <c r="B199" t="s">
        <v>971</v>
      </c>
      <c r="C199" t="s">
        <v>1612</v>
      </c>
      <c r="D199" s="8">
        <v>-15217240</v>
      </c>
      <c r="E199" s="8">
        <v>0</v>
      </c>
      <c r="F199" s="8">
        <v>1381571.85</v>
      </c>
      <c r="G199" s="8">
        <v>-31160000</v>
      </c>
      <c r="H199" s="8">
        <v>0</v>
      </c>
      <c r="I199" s="8">
        <v>-29778428.149999999</v>
      </c>
      <c r="J199" s="8"/>
      <c r="K199" s="8"/>
    </row>
    <row r="200" spans="1:11" x14ac:dyDescent="0.2">
      <c r="A200" t="s">
        <v>1750</v>
      </c>
      <c r="B200" t="s">
        <v>972</v>
      </c>
      <c r="C200" t="s">
        <v>1946</v>
      </c>
      <c r="D200" s="8">
        <v>-1650000</v>
      </c>
      <c r="E200" s="8">
        <v>0</v>
      </c>
      <c r="F200" s="8">
        <v>0</v>
      </c>
      <c r="G200" s="8">
        <v>0</v>
      </c>
      <c r="H200" s="8">
        <v>0</v>
      </c>
      <c r="I200" s="8">
        <v>0</v>
      </c>
      <c r="J200" s="8"/>
      <c r="K200" s="8"/>
    </row>
    <row r="201" spans="1:11" x14ac:dyDescent="0.2">
      <c r="A201" t="s">
        <v>1750</v>
      </c>
      <c r="B201" t="s">
        <v>973</v>
      </c>
      <c r="C201" t="s">
        <v>1574</v>
      </c>
      <c r="D201" s="8">
        <v>-742370</v>
      </c>
      <c r="E201" s="8">
        <v>0</v>
      </c>
      <c r="F201" s="8">
        <v>0</v>
      </c>
      <c r="G201" s="8">
        <v>0</v>
      </c>
      <c r="H201" s="8">
        <v>0</v>
      </c>
      <c r="I201" s="8">
        <v>0</v>
      </c>
      <c r="J201" s="8"/>
      <c r="K201" s="8"/>
    </row>
    <row r="202" spans="1:11" x14ac:dyDescent="0.2">
      <c r="A202" t="s">
        <v>1750</v>
      </c>
      <c r="B202" t="s">
        <v>974</v>
      </c>
      <c r="C202" t="s">
        <v>1947</v>
      </c>
      <c r="D202" s="8">
        <v>-17110</v>
      </c>
      <c r="E202" s="8">
        <v>0</v>
      </c>
      <c r="F202" s="8">
        <v>2048.6</v>
      </c>
      <c r="G202" s="8">
        <v>-16684.63</v>
      </c>
      <c r="H202" s="8">
        <v>0</v>
      </c>
      <c r="I202" s="8">
        <v>-14636.03</v>
      </c>
      <c r="J202" s="8"/>
      <c r="K202" s="8"/>
    </row>
    <row r="203" spans="1:11" x14ac:dyDescent="0.2">
      <c r="A203" t="s">
        <v>1750</v>
      </c>
      <c r="B203" t="s">
        <v>1948</v>
      </c>
      <c r="C203" t="s">
        <v>1949</v>
      </c>
      <c r="D203" s="8">
        <v>0</v>
      </c>
      <c r="E203" s="8">
        <v>0</v>
      </c>
      <c r="F203" s="8">
        <v>0</v>
      </c>
      <c r="G203" s="8">
        <v>0</v>
      </c>
      <c r="H203" s="8">
        <v>0</v>
      </c>
      <c r="I203" s="8">
        <v>0</v>
      </c>
      <c r="J203" s="8"/>
      <c r="K203" s="8"/>
    </row>
    <row r="204" spans="1:11" x14ac:dyDescent="0.2">
      <c r="A204" t="s">
        <v>1750</v>
      </c>
      <c r="B204" t="s">
        <v>1950</v>
      </c>
      <c r="C204" t="s">
        <v>1951</v>
      </c>
      <c r="D204" s="8">
        <v>0</v>
      </c>
      <c r="E204" s="8">
        <v>0</v>
      </c>
      <c r="F204" s="8">
        <v>0</v>
      </c>
      <c r="G204" s="8">
        <v>0</v>
      </c>
      <c r="H204" s="8">
        <v>0</v>
      </c>
      <c r="I204" s="8">
        <v>0</v>
      </c>
      <c r="J204" s="8"/>
      <c r="K204" s="8"/>
    </row>
    <row r="205" spans="1:11" x14ac:dyDescent="0.2">
      <c r="A205" t="s">
        <v>1750</v>
      </c>
      <c r="B205" t="s">
        <v>975</v>
      </c>
      <c r="C205" t="s">
        <v>1952</v>
      </c>
      <c r="D205" s="8">
        <v>-330000</v>
      </c>
      <c r="E205" s="8">
        <v>0</v>
      </c>
      <c r="F205" s="8">
        <v>9013.7199999999993</v>
      </c>
      <c r="G205" s="8">
        <v>-105689.09</v>
      </c>
      <c r="H205" s="8">
        <v>0</v>
      </c>
      <c r="I205" s="8">
        <v>-96675.37</v>
      </c>
      <c r="J205" s="8"/>
      <c r="K205" s="8"/>
    </row>
    <row r="206" spans="1:11" x14ac:dyDescent="0.2">
      <c r="A206" t="s">
        <v>1750</v>
      </c>
      <c r="B206" t="s">
        <v>976</v>
      </c>
      <c r="C206" t="s">
        <v>1953</v>
      </c>
      <c r="D206" s="8">
        <v>-440</v>
      </c>
      <c r="E206" s="8">
        <v>0</v>
      </c>
      <c r="F206" s="8">
        <v>0</v>
      </c>
      <c r="G206" s="8">
        <v>0</v>
      </c>
      <c r="H206" s="8">
        <v>0</v>
      </c>
      <c r="I206" s="8">
        <v>0</v>
      </c>
      <c r="J206" s="8"/>
      <c r="K206" s="8"/>
    </row>
    <row r="207" spans="1:11" x14ac:dyDescent="0.2">
      <c r="A207" t="s">
        <v>1750</v>
      </c>
      <c r="B207" t="s">
        <v>977</v>
      </c>
      <c r="C207" t="s">
        <v>1954</v>
      </c>
      <c r="D207" s="8">
        <v>-2310</v>
      </c>
      <c r="E207" s="8">
        <v>0</v>
      </c>
      <c r="F207" s="8">
        <v>0</v>
      </c>
      <c r="G207" s="8">
        <v>0</v>
      </c>
      <c r="H207" s="8">
        <v>0</v>
      </c>
      <c r="I207" s="8">
        <v>0</v>
      </c>
      <c r="J207" s="8"/>
      <c r="K207" s="8"/>
    </row>
    <row r="208" spans="1:11" x14ac:dyDescent="0.2">
      <c r="A208" t="s">
        <v>1750</v>
      </c>
      <c r="B208" t="s">
        <v>1955</v>
      </c>
      <c r="C208" t="s">
        <v>1956</v>
      </c>
      <c r="D208" s="8">
        <v>0</v>
      </c>
      <c r="E208" s="8">
        <v>0</v>
      </c>
      <c r="F208" s="8">
        <v>0</v>
      </c>
      <c r="G208" s="8">
        <v>0</v>
      </c>
      <c r="H208" s="8">
        <v>0</v>
      </c>
      <c r="I208" s="8">
        <v>0</v>
      </c>
      <c r="J208" s="8"/>
      <c r="K208" s="8"/>
    </row>
    <row r="209" spans="1:11" x14ac:dyDescent="0.2">
      <c r="A209" t="s">
        <v>1750</v>
      </c>
      <c r="B209" t="s">
        <v>978</v>
      </c>
      <c r="C209" t="s">
        <v>1957</v>
      </c>
      <c r="D209" s="8">
        <v>-6003670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/>
      <c r="K209" s="8"/>
    </row>
    <row r="210" spans="1:11" x14ac:dyDescent="0.2">
      <c r="A210" t="s">
        <v>1750</v>
      </c>
      <c r="B210" t="s">
        <v>979</v>
      </c>
      <c r="C210" t="s">
        <v>1751</v>
      </c>
      <c r="D210" s="8">
        <v>1050820</v>
      </c>
      <c r="E210" s="8">
        <v>0</v>
      </c>
      <c r="F210" s="8">
        <v>525545.04</v>
      </c>
      <c r="G210" s="8">
        <v>-1500</v>
      </c>
      <c r="H210" s="8">
        <v>524045.04</v>
      </c>
      <c r="I210" s="8">
        <v>0</v>
      </c>
      <c r="J210" s="8"/>
      <c r="K210" s="8"/>
    </row>
    <row r="211" spans="1:11" x14ac:dyDescent="0.2">
      <c r="A211" t="s">
        <v>1750</v>
      </c>
      <c r="B211" t="s">
        <v>980</v>
      </c>
      <c r="C211" t="s">
        <v>1754</v>
      </c>
      <c r="D211" s="8">
        <v>84930</v>
      </c>
      <c r="E211" s="8">
        <v>0</v>
      </c>
      <c r="F211" s="8">
        <v>66671.16</v>
      </c>
      <c r="G211" s="8">
        <v>0</v>
      </c>
      <c r="H211" s="8">
        <v>66671.16</v>
      </c>
      <c r="I211" s="8">
        <v>0</v>
      </c>
      <c r="J211" s="8"/>
      <c r="K211" s="8"/>
    </row>
    <row r="212" spans="1:11" x14ac:dyDescent="0.2">
      <c r="A212" t="s">
        <v>1750</v>
      </c>
      <c r="B212" t="s">
        <v>1958</v>
      </c>
      <c r="C212" t="s">
        <v>1755</v>
      </c>
      <c r="D212" s="8">
        <v>0</v>
      </c>
      <c r="E212" s="8">
        <v>0</v>
      </c>
      <c r="F212" s="8">
        <v>0</v>
      </c>
      <c r="G212" s="8">
        <v>0</v>
      </c>
      <c r="H212" s="8">
        <v>0</v>
      </c>
      <c r="I212" s="8">
        <v>0</v>
      </c>
      <c r="J212" s="8"/>
      <c r="K212" s="8"/>
    </row>
    <row r="213" spans="1:11" x14ac:dyDescent="0.2">
      <c r="A213" t="s">
        <v>1750</v>
      </c>
      <c r="B213" t="s">
        <v>981</v>
      </c>
      <c r="C213" t="s">
        <v>1756</v>
      </c>
      <c r="D213" s="8">
        <v>0</v>
      </c>
      <c r="E213" s="8">
        <v>0</v>
      </c>
      <c r="F213" s="8">
        <v>1434</v>
      </c>
      <c r="G213" s="8">
        <v>0</v>
      </c>
      <c r="H213" s="8">
        <v>1434</v>
      </c>
      <c r="I213" s="8">
        <v>0</v>
      </c>
      <c r="J213" s="8"/>
      <c r="K213" s="8"/>
    </row>
    <row r="214" spans="1:11" x14ac:dyDescent="0.2">
      <c r="A214" t="s">
        <v>1750</v>
      </c>
      <c r="B214" t="s">
        <v>982</v>
      </c>
      <c r="C214" t="s">
        <v>1759</v>
      </c>
      <c r="D214" s="8">
        <v>6290</v>
      </c>
      <c r="E214" s="8">
        <v>0</v>
      </c>
      <c r="F214" s="8">
        <v>956</v>
      </c>
      <c r="G214" s="8">
        <v>0</v>
      </c>
      <c r="H214" s="8">
        <v>956</v>
      </c>
      <c r="I214" s="8">
        <v>0</v>
      </c>
      <c r="J214" s="8"/>
      <c r="K214" s="8"/>
    </row>
    <row r="215" spans="1:11" x14ac:dyDescent="0.2">
      <c r="A215" t="s">
        <v>1750</v>
      </c>
      <c r="B215" t="s">
        <v>983</v>
      </c>
      <c r="C215" t="s">
        <v>1959</v>
      </c>
      <c r="D215" s="8">
        <v>0</v>
      </c>
      <c r="E215" s="8">
        <v>0</v>
      </c>
      <c r="F215" s="8">
        <v>10100</v>
      </c>
      <c r="G215" s="8">
        <v>0</v>
      </c>
      <c r="H215" s="8">
        <v>10100</v>
      </c>
      <c r="I215" s="8">
        <v>0</v>
      </c>
      <c r="J215" s="8"/>
      <c r="K215" s="8"/>
    </row>
    <row r="216" spans="1:11" x14ac:dyDescent="0.2">
      <c r="A216" t="s">
        <v>1750</v>
      </c>
      <c r="B216" t="s">
        <v>984</v>
      </c>
      <c r="C216" t="s">
        <v>1760</v>
      </c>
      <c r="D216" s="8">
        <v>153860</v>
      </c>
      <c r="E216" s="8">
        <v>0</v>
      </c>
      <c r="F216" s="8">
        <v>74000</v>
      </c>
      <c r="G216" s="8">
        <v>0</v>
      </c>
      <c r="H216" s="8">
        <v>74000</v>
      </c>
      <c r="I216" s="8">
        <v>0</v>
      </c>
      <c r="J216" s="8"/>
      <c r="K216" s="8"/>
    </row>
    <row r="217" spans="1:11" x14ac:dyDescent="0.2">
      <c r="A217" t="s">
        <v>1750</v>
      </c>
      <c r="B217" t="s">
        <v>985</v>
      </c>
      <c r="C217" t="s">
        <v>1761</v>
      </c>
      <c r="D217" s="8">
        <v>820</v>
      </c>
      <c r="E217" s="8">
        <v>0</v>
      </c>
      <c r="F217" s="8">
        <v>228.6</v>
      </c>
      <c r="G217" s="8">
        <v>0</v>
      </c>
      <c r="H217" s="8">
        <v>228.6</v>
      </c>
      <c r="I217" s="8">
        <v>0</v>
      </c>
      <c r="J217" s="8"/>
      <c r="K217" s="8"/>
    </row>
    <row r="218" spans="1:11" x14ac:dyDescent="0.2">
      <c r="A218" t="s">
        <v>1750</v>
      </c>
      <c r="B218" t="s">
        <v>986</v>
      </c>
      <c r="C218" t="s">
        <v>1762</v>
      </c>
      <c r="D218" s="8">
        <v>11730</v>
      </c>
      <c r="E218" s="8">
        <v>0</v>
      </c>
      <c r="F218" s="8">
        <v>6370.51</v>
      </c>
      <c r="G218" s="8">
        <v>0</v>
      </c>
      <c r="H218" s="8">
        <v>6370.51</v>
      </c>
      <c r="I218" s="8">
        <v>0</v>
      </c>
      <c r="J218" s="8"/>
      <c r="K218" s="8"/>
    </row>
    <row r="219" spans="1:11" x14ac:dyDescent="0.2">
      <c r="A219" t="s">
        <v>1750</v>
      </c>
      <c r="B219" t="s">
        <v>1960</v>
      </c>
      <c r="C219" t="s">
        <v>1764</v>
      </c>
      <c r="D219" s="8">
        <v>0</v>
      </c>
      <c r="E219" s="8">
        <v>0</v>
      </c>
      <c r="F219" s="8">
        <v>0</v>
      </c>
      <c r="G219" s="8">
        <v>0</v>
      </c>
      <c r="H219" s="8">
        <v>0</v>
      </c>
      <c r="I219" s="8">
        <v>0</v>
      </c>
      <c r="J219" s="8"/>
      <c r="K219" s="8"/>
    </row>
    <row r="220" spans="1:11" x14ac:dyDescent="0.2">
      <c r="A220" t="s">
        <v>1750</v>
      </c>
      <c r="B220" t="s">
        <v>987</v>
      </c>
      <c r="C220" t="s">
        <v>1766</v>
      </c>
      <c r="D220" s="8">
        <v>27500</v>
      </c>
      <c r="E220" s="8">
        <v>0</v>
      </c>
      <c r="F220" s="8">
        <v>29713.200000000001</v>
      </c>
      <c r="G220" s="8">
        <v>-24000</v>
      </c>
      <c r="H220" s="8">
        <v>5713.2</v>
      </c>
      <c r="I220" s="8">
        <v>0</v>
      </c>
      <c r="J220" s="8"/>
      <c r="K220" s="8"/>
    </row>
    <row r="221" spans="1:11" x14ac:dyDescent="0.2">
      <c r="A221" t="s">
        <v>1750</v>
      </c>
      <c r="B221" t="s">
        <v>988</v>
      </c>
      <c r="C221" t="s">
        <v>1767</v>
      </c>
      <c r="D221" s="8">
        <v>185130</v>
      </c>
      <c r="E221" s="8">
        <v>0</v>
      </c>
      <c r="F221" s="8">
        <v>103935.62</v>
      </c>
      <c r="G221" s="8">
        <v>0</v>
      </c>
      <c r="H221" s="8">
        <v>103935.62</v>
      </c>
      <c r="I221" s="8">
        <v>0</v>
      </c>
      <c r="J221" s="8"/>
      <c r="K221" s="8"/>
    </row>
    <row r="222" spans="1:11" x14ac:dyDescent="0.2">
      <c r="A222" t="s">
        <v>1750</v>
      </c>
      <c r="B222" t="s">
        <v>989</v>
      </c>
      <c r="C222" t="s">
        <v>1768</v>
      </c>
      <c r="D222" s="8">
        <v>11040</v>
      </c>
      <c r="E222" s="8">
        <v>0</v>
      </c>
      <c r="F222" s="8">
        <v>4594.5200000000004</v>
      </c>
      <c r="G222" s="8">
        <v>0</v>
      </c>
      <c r="H222" s="8">
        <v>4594.5200000000004</v>
      </c>
      <c r="I222" s="8">
        <v>0</v>
      </c>
      <c r="J222" s="8"/>
      <c r="K222" s="8"/>
    </row>
    <row r="223" spans="1:11" x14ac:dyDescent="0.2">
      <c r="A223" t="s">
        <v>1750</v>
      </c>
      <c r="B223" t="s">
        <v>1961</v>
      </c>
      <c r="C223" t="s">
        <v>1962</v>
      </c>
      <c r="D223" s="8">
        <v>0</v>
      </c>
      <c r="E223" s="8">
        <v>0</v>
      </c>
      <c r="F223" s="8">
        <v>0</v>
      </c>
      <c r="G223" s="8">
        <v>0</v>
      </c>
      <c r="H223" s="8">
        <v>0</v>
      </c>
      <c r="I223" s="8">
        <v>0</v>
      </c>
      <c r="J223" s="8"/>
      <c r="K223" s="8"/>
    </row>
    <row r="224" spans="1:11" x14ac:dyDescent="0.2">
      <c r="A224" t="s">
        <v>1750</v>
      </c>
      <c r="B224" t="s">
        <v>1963</v>
      </c>
      <c r="C224" t="s">
        <v>1964</v>
      </c>
      <c r="D224" s="8">
        <v>0</v>
      </c>
      <c r="E224" s="8">
        <v>0</v>
      </c>
      <c r="F224" s="8">
        <v>0</v>
      </c>
      <c r="G224" s="8">
        <v>0</v>
      </c>
      <c r="H224" s="8">
        <v>0</v>
      </c>
      <c r="I224" s="8">
        <v>0</v>
      </c>
      <c r="J224" s="8"/>
      <c r="K224" s="8"/>
    </row>
    <row r="225" spans="1:11" x14ac:dyDescent="0.2">
      <c r="A225" t="s">
        <v>1750</v>
      </c>
      <c r="B225" t="s">
        <v>990</v>
      </c>
      <c r="C225" t="s">
        <v>1775</v>
      </c>
      <c r="D225" s="8">
        <v>5670</v>
      </c>
      <c r="E225" s="8">
        <v>0</v>
      </c>
      <c r="F225" s="8">
        <v>27851.93</v>
      </c>
      <c r="G225" s="8">
        <v>0</v>
      </c>
      <c r="H225" s="8">
        <v>27851.93</v>
      </c>
      <c r="I225" s="8">
        <v>0</v>
      </c>
      <c r="J225" s="8"/>
      <c r="K225" s="8"/>
    </row>
    <row r="226" spans="1:11" x14ac:dyDescent="0.2">
      <c r="A226" t="s">
        <v>1750</v>
      </c>
      <c r="B226" t="s">
        <v>991</v>
      </c>
      <c r="C226" t="s">
        <v>1782</v>
      </c>
      <c r="D226" s="8">
        <v>750</v>
      </c>
      <c r="E226" s="8">
        <v>0</v>
      </c>
      <c r="F226" s="8">
        <v>90.2</v>
      </c>
      <c r="G226" s="8">
        <v>0</v>
      </c>
      <c r="H226" s="8">
        <v>90.2</v>
      </c>
      <c r="I226" s="8">
        <v>0</v>
      </c>
      <c r="J226" s="8"/>
      <c r="K226" s="8"/>
    </row>
    <row r="227" spans="1:11" x14ac:dyDescent="0.2">
      <c r="A227" t="s">
        <v>1750</v>
      </c>
      <c r="B227" t="s">
        <v>992</v>
      </c>
      <c r="C227" t="s">
        <v>1572</v>
      </c>
      <c r="D227" s="8">
        <v>50</v>
      </c>
      <c r="E227" s="8">
        <v>0</v>
      </c>
      <c r="F227" s="8">
        <v>0</v>
      </c>
      <c r="G227" s="8">
        <v>0</v>
      </c>
      <c r="H227" s="8">
        <v>0</v>
      </c>
      <c r="I227" s="8">
        <v>0</v>
      </c>
      <c r="J227" s="8"/>
      <c r="K227" s="8"/>
    </row>
    <row r="228" spans="1:11" x14ac:dyDescent="0.2">
      <c r="A228" t="s">
        <v>1750</v>
      </c>
      <c r="B228" t="s">
        <v>993</v>
      </c>
      <c r="C228" t="s">
        <v>1789</v>
      </c>
      <c r="D228" s="8">
        <v>200000</v>
      </c>
      <c r="E228" s="8">
        <v>0</v>
      </c>
      <c r="F228" s="8">
        <v>12783</v>
      </c>
      <c r="G228" s="8">
        <v>0</v>
      </c>
      <c r="H228" s="8">
        <v>12783</v>
      </c>
      <c r="I228" s="8">
        <v>0</v>
      </c>
      <c r="J228" s="8"/>
      <c r="K228" s="8"/>
    </row>
    <row r="229" spans="1:11" x14ac:dyDescent="0.2">
      <c r="A229" t="s">
        <v>1750</v>
      </c>
      <c r="B229" t="s">
        <v>994</v>
      </c>
      <c r="C229" t="s">
        <v>1790</v>
      </c>
      <c r="D229" s="8">
        <v>108830</v>
      </c>
      <c r="E229" s="8">
        <v>0</v>
      </c>
      <c r="F229" s="8">
        <v>78452.98</v>
      </c>
      <c r="G229" s="8">
        <v>0</v>
      </c>
      <c r="H229" s="8">
        <v>78452.98</v>
      </c>
      <c r="I229" s="8">
        <v>0</v>
      </c>
      <c r="J229" s="8"/>
      <c r="K229" s="8"/>
    </row>
    <row r="230" spans="1:11" x14ac:dyDescent="0.2">
      <c r="A230" t="s">
        <v>1750</v>
      </c>
      <c r="B230" t="s">
        <v>995</v>
      </c>
      <c r="C230" t="s">
        <v>1791</v>
      </c>
      <c r="D230" s="8">
        <v>130</v>
      </c>
      <c r="E230" s="8">
        <v>0</v>
      </c>
      <c r="F230" s="8">
        <v>17491.87</v>
      </c>
      <c r="G230" s="8">
        <v>0</v>
      </c>
      <c r="H230" s="8">
        <v>17491.87</v>
      </c>
      <c r="I230" s="8">
        <v>0</v>
      </c>
      <c r="J230" s="8"/>
      <c r="K230" s="8"/>
    </row>
    <row r="231" spans="1:11" x14ac:dyDescent="0.2">
      <c r="A231" t="s">
        <v>1750</v>
      </c>
      <c r="B231" t="s">
        <v>996</v>
      </c>
      <c r="C231" t="s">
        <v>1799</v>
      </c>
      <c r="D231" s="8">
        <v>900</v>
      </c>
      <c r="E231" s="8">
        <v>0</v>
      </c>
      <c r="F231" s="8">
        <v>0</v>
      </c>
      <c r="G231" s="8">
        <v>0</v>
      </c>
      <c r="H231" s="8">
        <v>0</v>
      </c>
      <c r="I231" s="8">
        <v>0</v>
      </c>
      <c r="J231" s="8"/>
      <c r="K231" s="8"/>
    </row>
    <row r="232" spans="1:11" x14ac:dyDescent="0.2">
      <c r="A232" t="s">
        <v>1750</v>
      </c>
      <c r="B232" t="s">
        <v>997</v>
      </c>
      <c r="C232" t="s">
        <v>1815</v>
      </c>
      <c r="D232" s="8">
        <v>100000</v>
      </c>
      <c r="E232" s="8">
        <v>0</v>
      </c>
      <c r="F232" s="8">
        <v>0</v>
      </c>
      <c r="G232" s="8">
        <v>0</v>
      </c>
      <c r="H232" s="8">
        <v>0</v>
      </c>
      <c r="I232" s="8">
        <v>0</v>
      </c>
      <c r="J232" s="8"/>
      <c r="K232" s="8"/>
    </row>
    <row r="233" spans="1:11" x14ac:dyDescent="0.2">
      <c r="A233" t="s">
        <v>1750</v>
      </c>
      <c r="B233" t="s">
        <v>998</v>
      </c>
      <c r="C233" t="s">
        <v>1965</v>
      </c>
      <c r="D233" s="8">
        <v>100000</v>
      </c>
      <c r="E233" s="8">
        <v>0</v>
      </c>
      <c r="F233" s="8">
        <v>0</v>
      </c>
      <c r="G233" s="8">
        <v>0</v>
      </c>
      <c r="H233" s="8">
        <v>0</v>
      </c>
      <c r="I233" s="8">
        <v>0</v>
      </c>
      <c r="J233" s="8"/>
      <c r="K233" s="8"/>
    </row>
    <row r="234" spans="1:11" x14ac:dyDescent="0.2">
      <c r="A234" t="s">
        <v>1750</v>
      </c>
      <c r="B234" t="s">
        <v>999</v>
      </c>
      <c r="C234" t="s">
        <v>1573</v>
      </c>
      <c r="D234" s="8">
        <v>0</v>
      </c>
      <c r="E234" s="8">
        <v>0</v>
      </c>
      <c r="F234" s="8">
        <v>80</v>
      </c>
      <c r="G234" s="8">
        <v>0</v>
      </c>
      <c r="H234" s="8">
        <v>80</v>
      </c>
      <c r="I234" s="8">
        <v>0</v>
      </c>
      <c r="J234" s="8"/>
      <c r="K234" s="8"/>
    </row>
    <row r="235" spans="1:11" x14ac:dyDescent="0.2">
      <c r="A235" t="s">
        <v>1750</v>
      </c>
      <c r="B235" t="s">
        <v>1000</v>
      </c>
      <c r="C235" t="s">
        <v>1801</v>
      </c>
      <c r="D235" s="8">
        <v>110</v>
      </c>
      <c r="E235" s="8">
        <v>0</v>
      </c>
      <c r="F235" s="8">
        <v>0</v>
      </c>
      <c r="G235" s="8">
        <v>0</v>
      </c>
      <c r="H235" s="8">
        <v>0</v>
      </c>
      <c r="I235" s="8">
        <v>0</v>
      </c>
      <c r="J235" s="8"/>
      <c r="K235" s="8"/>
    </row>
    <row r="236" spans="1:11" x14ac:dyDescent="0.2">
      <c r="A236" t="s">
        <v>1750</v>
      </c>
      <c r="B236" t="s">
        <v>1966</v>
      </c>
      <c r="C236" t="s">
        <v>672</v>
      </c>
      <c r="D236" s="8">
        <v>0</v>
      </c>
      <c r="E236" s="8">
        <v>0</v>
      </c>
      <c r="F236" s="8">
        <v>0</v>
      </c>
      <c r="G236" s="8">
        <v>0</v>
      </c>
      <c r="H236" s="8">
        <v>0</v>
      </c>
      <c r="I236" s="8">
        <v>0</v>
      </c>
      <c r="J236" s="8"/>
      <c r="K236" s="8"/>
    </row>
    <row r="237" spans="1:11" x14ac:dyDescent="0.2">
      <c r="A237" t="s">
        <v>1750</v>
      </c>
      <c r="B237" t="s">
        <v>1001</v>
      </c>
      <c r="C237" t="s">
        <v>1802</v>
      </c>
      <c r="D237" s="8">
        <v>-1654590</v>
      </c>
      <c r="E237" s="8">
        <v>0</v>
      </c>
      <c r="F237" s="8">
        <v>0</v>
      </c>
      <c r="G237" s="8">
        <v>0</v>
      </c>
      <c r="H237" s="8">
        <v>0</v>
      </c>
      <c r="I237" s="8">
        <v>0</v>
      </c>
      <c r="J237" s="8"/>
      <c r="K237" s="8"/>
    </row>
    <row r="238" spans="1:11" x14ac:dyDescent="0.2">
      <c r="A238" t="s">
        <v>1750</v>
      </c>
      <c r="B238" t="s">
        <v>1002</v>
      </c>
      <c r="C238" t="s">
        <v>1965</v>
      </c>
      <c r="D238" s="8">
        <v>-100000</v>
      </c>
      <c r="E238" s="8">
        <v>0</v>
      </c>
      <c r="F238" s="8">
        <v>0</v>
      </c>
      <c r="G238" s="8">
        <v>-170788.11</v>
      </c>
      <c r="H238" s="8">
        <v>0</v>
      </c>
      <c r="I238" s="8">
        <v>-170788.11</v>
      </c>
      <c r="J238" s="8"/>
      <c r="K238" s="8"/>
    </row>
    <row r="239" spans="1:11" x14ac:dyDescent="0.2">
      <c r="A239" t="s">
        <v>1750</v>
      </c>
      <c r="B239" t="s">
        <v>1003</v>
      </c>
      <c r="C239" t="s">
        <v>1751</v>
      </c>
      <c r="D239" s="8">
        <v>230480</v>
      </c>
      <c r="E239" s="8">
        <v>0</v>
      </c>
      <c r="F239" s="8">
        <v>114143.32</v>
      </c>
      <c r="G239" s="8">
        <v>0</v>
      </c>
      <c r="H239" s="8">
        <v>114143.32</v>
      </c>
      <c r="I239" s="8">
        <v>0</v>
      </c>
      <c r="J239" s="8"/>
      <c r="K239" s="8"/>
    </row>
    <row r="240" spans="1:11" x14ac:dyDescent="0.2">
      <c r="A240" t="s">
        <v>1750</v>
      </c>
      <c r="B240" t="s">
        <v>1004</v>
      </c>
      <c r="C240" t="s">
        <v>1754</v>
      </c>
      <c r="D240" s="8">
        <v>18650</v>
      </c>
      <c r="E240" s="8">
        <v>0</v>
      </c>
      <c r="F240" s="8">
        <v>12236</v>
      </c>
      <c r="G240" s="8">
        <v>0</v>
      </c>
      <c r="H240" s="8">
        <v>12236</v>
      </c>
      <c r="I240" s="8">
        <v>0</v>
      </c>
      <c r="J240" s="8"/>
      <c r="K240" s="8"/>
    </row>
    <row r="241" spans="1:11" x14ac:dyDescent="0.2">
      <c r="A241" t="s">
        <v>1750</v>
      </c>
      <c r="B241" t="s">
        <v>1967</v>
      </c>
      <c r="C241" t="s">
        <v>1755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  <c r="I241" s="8">
        <v>0</v>
      </c>
      <c r="J241" s="8"/>
      <c r="K241" s="8"/>
    </row>
    <row r="242" spans="1:11" x14ac:dyDescent="0.2">
      <c r="A242" t="s">
        <v>1750</v>
      </c>
      <c r="B242" t="s">
        <v>1968</v>
      </c>
      <c r="C242" t="s">
        <v>1756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  <c r="I242" s="8">
        <v>0</v>
      </c>
      <c r="J242" s="8"/>
      <c r="K242" s="8"/>
    </row>
    <row r="243" spans="1:11" x14ac:dyDescent="0.2">
      <c r="A243" t="s">
        <v>1750</v>
      </c>
      <c r="B243" t="s">
        <v>1005</v>
      </c>
      <c r="C243" t="s">
        <v>1757</v>
      </c>
      <c r="D243" s="8">
        <v>15470</v>
      </c>
      <c r="E243" s="8">
        <v>0</v>
      </c>
      <c r="F243" s="8">
        <v>6544.83</v>
      </c>
      <c r="G243" s="8">
        <v>0</v>
      </c>
      <c r="H243" s="8">
        <v>6544.83</v>
      </c>
      <c r="I243" s="8">
        <v>0</v>
      </c>
      <c r="J243" s="8"/>
      <c r="K243" s="8"/>
    </row>
    <row r="244" spans="1:11" x14ac:dyDescent="0.2">
      <c r="A244" t="s">
        <v>1750</v>
      </c>
      <c r="B244" t="s">
        <v>1969</v>
      </c>
      <c r="C244" t="s">
        <v>1759</v>
      </c>
      <c r="D244" s="8">
        <v>0</v>
      </c>
      <c r="E244" s="8">
        <v>0</v>
      </c>
      <c r="F244" s="8">
        <v>0</v>
      </c>
      <c r="G244" s="8">
        <v>0</v>
      </c>
      <c r="H244" s="8">
        <v>0</v>
      </c>
      <c r="I244" s="8">
        <v>0</v>
      </c>
      <c r="J244" s="8"/>
      <c r="K244" s="8"/>
    </row>
    <row r="245" spans="1:11" x14ac:dyDescent="0.2">
      <c r="A245" t="s">
        <v>1750</v>
      </c>
      <c r="B245" t="s">
        <v>1970</v>
      </c>
      <c r="C245" t="s">
        <v>1760</v>
      </c>
      <c r="D245" s="8">
        <v>0</v>
      </c>
      <c r="E245" s="8">
        <v>0</v>
      </c>
      <c r="F245" s="8">
        <v>0</v>
      </c>
      <c r="G245" s="8">
        <v>0</v>
      </c>
      <c r="H245" s="8">
        <v>0</v>
      </c>
      <c r="I245" s="8">
        <v>0</v>
      </c>
      <c r="J245" s="8"/>
      <c r="K245" s="8"/>
    </row>
    <row r="246" spans="1:11" x14ac:dyDescent="0.2">
      <c r="A246" t="s">
        <v>1750</v>
      </c>
      <c r="B246" t="s">
        <v>1006</v>
      </c>
      <c r="C246" t="s">
        <v>1761</v>
      </c>
      <c r="D246" s="8">
        <v>270</v>
      </c>
      <c r="E246" s="8">
        <v>0</v>
      </c>
      <c r="F246" s="8">
        <v>76.2</v>
      </c>
      <c r="G246" s="8">
        <v>0</v>
      </c>
      <c r="H246" s="8">
        <v>76.2</v>
      </c>
      <c r="I246" s="8">
        <v>0</v>
      </c>
      <c r="J246" s="8"/>
      <c r="K246" s="8"/>
    </row>
    <row r="247" spans="1:11" x14ac:dyDescent="0.2">
      <c r="A247" t="s">
        <v>1750</v>
      </c>
      <c r="B247" t="s">
        <v>1007</v>
      </c>
      <c r="C247" t="s">
        <v>1762</v>
      </c>
      <c r="D247" s="8">
        <v>2420</v>
      </c>
      <c r="E247" s="8">
        <v>0</v>
      </c>
      <c r="F247" s="8">
        <v>1338.35</v>
      </c>
      <c r="G247" s="8">
        <v>0</v>
      </c>
      <c r="H247" s="8">
        <v>1338.35</v>
      </c>
      <c r="I247" s="8">
        <v>0</v>
      </c>
      <c r="J247" s="8"/>
      <c r="K247" s="8"/>
    </row>
    <row r="248" spans="1:11" x14ac:dyDescent="0.2">
      <c r="A248" t="s">
        <v>1750</v>
      </c>
      <c r="B248" t="s">
        <v>1971</v>
      </c>
      <c r="C248" t="s">
        <v>1764</v>
      </c>
      <c r="D248" s="8">
        <v>0</v>
      </c>
      <c r="E248" s="8">
        <v>0</v>
      </c>
      <c r="F248" s="8">
        <v>0</v>
      </c>
      <c r="G248" s="8">
        <v>0</v>
      </c>
      <c r="H248" s="8">
        <v>0</v>
      </c>
      <c r="I248" s="8">
        <v>0</v>
      </c>
      <c r="J248" s="8"/>
      <c r="K248" s="8"/>
    </row>
    <row r="249" spans="1:11" x14ac:dyDescent="0.2">
      <c r="A249" t="s">
        <v>1750</v>
      </c>
      <c r="B249" t="s">
        <v>1008</v>
      </c>
      <c r="C249" t="s">
        <v>1766</v>
      </c>
      <c r="D249" s="8">
        <v>20460</v>
      </c>
      <c r="E249" s="8">
        <v>0</v>
      </c>
      <c r="F249" s="8">
        <v>9471.6</v>
      </c>
      <c r="G249" s="8">
        <v>0</v>
      </c>
      <c r="H249" s="8">
        <v>9471.6</v>
      </c>
      <c r="I249" s="8">
        <v>0</v>
      </c>
      <c r="J249" s="8"/>
      <c r="K249" s="8"/>
    </row>
    <row r="250" spans="1:11" x14ac:dyDescent="0.2">
      <c r="A250" t="s">
        <v>1750</v>
      </c>
      <c r="B250" t="s">
        <v>1009</v>
      </c>
      <c r="C250" t="s">
        <v>1767</v>
      </c>
      <c r="D250" s="8">
        <v>40610</v>
      </c>
      <c r="E250" s="8">
        <v>0</v>
      </c>
      <c r="F250" s="8">
        <v>23719.02</v>
      </c>
      <c r="G250" s="8">
        <v>0</v>
      </c>
      <c r="H250" s="8">
        <v>23719.02</v>
      </c>
      <c r="I250" s="8">
        <v>0</v>
      </c>
      <c r="J250" s="8"/>
      <c r="K250" s="8"/>
    </row>
    <row r="251" spans="1:11" x14ac:dyDescent="0.2">
      <c r="A251" t="s">
        <v>1750</v>
      </c>
      <c r="B251" t="s">
        <v>1010</v>
      </c>
      <c r="C251" t="s">
        <v>1768</v>
      </c>
      <c r="D251" s="8">
        <v>2420</v>
      </c>
      <c r="E251" s="8">
        <v>0</v>
      </c>
      <c r="F251" s="8">
        <v>1327.95</v>
      </c>
      <c r="G251" s="8">
        <v>0</v>
      </c>
      <c r="H251" s="8">
        <v>1327.95</v>
      </c>
      <c r="I251" s="8">
        <v>0</v>
      </c>
      <c r="J251" s="8"/>
      <c r="K251" s="8"/>
    </row>
    <row r="252" spans="1:11" x14ac:dyDescent="0.2">
      <c r="A252" t="s">
        <v>1750</v>
      </c>
      <c r="B252" t="s">
        <v>1011</v>
      </c>
      <c r="C252" t="s">
        <v>1972</v>
      </c>
      <c r="D252" s="8">
        <v>0</v>
      </c>
      <c r="E252" s="8">
        <v>0</v>
      </c>
      <c r="F252" s="8">
        <v>232</v>
      </c>
      <c r="G252" s="8">
        <v>0</v>
      </c>
      <c r="H252" s="8">
        <v>232</v>
      </c>
      <c r="I252" s="8">
        <v>0</v>
      </c>
      <c r="J252" s="8"/>
      <c r="K252" s="8"/>
    </row>
    <row r="253" spans="1:11" x14ac:dyDescent="0.2">
      <c r="A253" t="s">
        <v>1750</v>
      </c>
      <c r="B253" t="s">
        <v>1012</v>
      </c>
      <c r="C253" t="s">
        <v>1775</v>
      </c>
      <c r="D253" s="8">
        <v>53280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8"/>
      <c r="K253" s="8"/>
    </row>
    <row r="254" spans="1:11" x14ac:dyDescent="0.2">
      <c r="A254" t="s">
        <v>1750</v>
      </c>
      <c r="B254" t="s">
        <v>1013</v>
      </c>
      <c r="C254" t="s">
        <v>1973</v>
      </c>
      <c r="D254" s="8">
        <v>3970</v>
      </c>
      <c r="E254" s="8">
        <v>0</v>
      </c>
      <c r="F254" s="8">
        <v>25166.67</v>
      </c>
      <c r="G254" s="8">
        <v>0</v>
      </c>
      <c r="H254" s="8">
        <v>25166.67</v>
      </c>
      <c r="I254" s="8">
        <v>0</v>
      </c>
      <c r="J254" s="8"/>
      <c r="K254" s="8"/>
    </row>
    <row r="255" spans="1:11" x14ac:dyDescent="0.2">
      <c r="A255" t="s">
        <v>1750</v>
      </c>
      <c r="B255" t="s">
        <v>1974</v>
      </c>
      <c r="C255" t="s">
        <v>1810</v>
      </c>
      <c r="D255" s="8">
        <v>0</v>
      </c>
      <c r="E255" s="8">
        <v>0</v>
      </c>
      <c r="F255" s="8">
        <v>0</v>
      </c>
      <c r="G255" s="8">
        <v>0</v>
      </c>
      <c r="H255" s="8">
        <v>0</v>
      </c>
      <c r="I255" s="8">
        <v>0</v>
      </c>
      <c r="J255" s="8"/>
      <c r="K255" s="8"/>
    </row>
    <row r="256" spans="1:11" x14ac:dyDescent="0.2">
      <c r="A256" t="s">
        <v>1750</v>
      </c>
      <c r="B256" t="s">
        <v>1014</v>
      </c>
      <c r="C256" t="s">
        <v>1782</v>
      </c>
      <c r="D256" s="8">
        <v>20</v>
      </c>
      <c r="E256" s="8">
        <v>0</v>
      </c>
      <c r="F256" s="8">
        <v>0</v>
      </c>
      <c r="G256" s="8">
        <v>0</v>
      </c>
      <c r="H256" s="8">
        <v>0</v>
      </c>
      <c r="I256" s="8">
        <v>0</v>
      </c>
      <c r="J256" s="8"/>
      <c r="K256" s="8"/>
    </row>
    <row r="257" spans="1:11" x14ac:dyDescent="0.2">
      <c r="A257" t="s">
        <v>1750</v>
      </c>
      <c r="B257" t="s">
        <v>1015</v>
      </c>
      <c r="C257" t="s">
        <v>1784</v>
      </c>
      <c r="D257" s="8">
        <v>31320</v>
      </c>
      <c r="E257" s="8">
        <v>0</v>
      </c>
      <c r="F257" s="8">
        <v>0</v>
      </c>
      <c r="G257" s="8">
        <v>0</v>
      </c>
      <c r="H257" s="8">
        <v>0</v>
      </c>
      <c r="I257" s="8">
        <v>0</v>
      </c>
      <c r="J257" s="8"/>
      <c r="K257" s="8"/>
    </row>
    <row r="258" spans="1:11" x14ac:dyDescent="0.2">
      <c r="A258" t="s">
        <v>1750</v>
      </c>
      <c r="B258" t="s">
        <v>1016</v>
      </c>
      <c r="C258" t="s">
        <v>1786</v>
      </c>
      <c r="D258" s="8">
        <v>53320</v>
      </c>
      <c r="E258" s="8">
        <v>0</v>
      </c>
      <c r="F258" s="8">
        <v>322392.25</v>
      </c>
      <c r="G258" s="8">
        <v>0</v>
      </c>
      <c r="H258" s="8">
        <v>322392.25</v>
      </c>
      <c r="I258" s="8">
        <v>0</v>
      </c>
      <c r="J258" s="8"/>
      <c r="K258" s="8"/>
    </row>
    <row r="259" spans="1:11" x14ac:dyDescent="0.2">
      <c r="A259" t="s">
        <v>1750</v>
      </c>
      <c r="B259" t="s">
        <v>1017</v>
      </c>
      <c r="C259" t="s">
        <v>1572</v>
      </c>
      <c r="D259" s="8">
        <v>70</v>
      </c>
      <c r="E259" s="8">
        <v>0</v>
      </c>
      <c r="F259" s="8">
        <v>0</v>
      </c>
      <c r="G259" s="8">
        <v>0</v>
      </c>
      <c r="H259" s="8">
        <v>0</v>
      </c>
      <c r="I259" s="8">
        <v>0</v>
      </c>
      <c r="J259" s="8"/>
      <c r="K259" s="8"/>
    </row>
    <row r="260" spans="1:11" x14ac:dyDescent="0.2">
      <c r="A260" t="s">
        <v>1750</v>
      </c>
      <c r="B260" t="s">
        <v>1975</v>
      </c>
      <c r="C260" t="s">
        <v>1790</v>
      </c>
      <c r="D260" s="8">
        <v>0</v>
      </c>
      <c r="E260" s="8">
        <v>0</v>
      </c>
      <c r="F260" s="8">
        <v>0</v>
      </c>
      <c r="G260" s="8">
        <v>0</v>
      </c>
      <c r="H260" s="8">
        <v>0</v>
      </c>
      <c r="I260" s="8">
        <v>0</v>
      </c>
      <c r="J260" s="8"/>
      <c r="K260" s="8"/>
    </row>
    <row r="261" spans="1:11" x14ac:dyDescent="0.2">
      <c r="A261" t="s">
        <v>1750</v>
      </c>
      <c r="B261" t="s">
        <v>1018</v>
      </c>
      <c r="C261" t="s">
        <v>1976</v>
      </c>
      <c r="D261" s="8">
        <v>467590</v>
      </c>
      <c r="E261" s="8">
        <v>0</v>
      </c>
      <c r="F261" s="8">
        <v>218142.48</v>
      </c>
      <c r="G261" s="8">
        <v>0</v>
      </c>
      <c r="H261" s="8">
        <v>218142.48</v>
      </c>
      <c r="I261" s="8">
        <v>0</v>
      </c>
      <c r="J261" s="8"/>
      <c r="K261" s="8"/>
    </row>
    <row r="262" spans="1:11" x14ac:dyDescent="0.2">
      <c r="A262" t="s">
        <v>1750</v>
      </c>
      <c r="B262" t="s">
        <v>1019</v>
      </c>
      <c r="C262" t="s">
        <v>1791</v>
      </c>
      <c r="D262" s="8">
        <v>340</v>
      </c>
      <c r="E262" s="8">
        <v>0</v>
      </c>
      <c r="F262" s="8">
        <v>0</v>
      </c>
      <c r="G262" s="8">
        <v>0</v>
      </c>
      <c r="H262" s="8">
        <v>0</v>
      </c>
      <c r="I262" s="8">
        <v>0</v>
      </c>
      <c r="J262" s="8"/>
      <c r="K262" s="8"/>
    </row>
    <row r="263" spans="1:11" x14ac:dyDescent="0.2">
      <c r="A263" t="s">
        <v>1750</v>
      </c>
      <c r="B263" t="s">
        <v>1977</v>
      </c>
      <c r="C263" t="s">
        <v>1798</v>
      </c>
      <c r="D263" s="8">
        <v>0</v>
      </c>
      <c r="E263" s="8">
        <v>0</v>
      </c>
      <c r="F263" s="8">
        <v>0</v>
      </c>
      <c r="G263" s="8">
        <v>0</v>
      </c>
      <c r="H263" s="8">
        <v>0</v>
      </c>
      <c r="I263" s="8">
        <v>0</v>
      </c>
      <c r="J263" s="8"/>
      <c r="K263" s="8"/>
    </row>
    <row r="264" spans="1:11" x14ac:dyDescent="0.2">
      <c r="A264" t="s">
        <v>1750</v>
      </c>
      <c r="B264" t="s">
        <v>1020</v>
      </c>
      <c r="C264" t="s">
        <v>1799</v>
      </c>
      <c r="D264" s="8">
        <v>350</v>
      </c>
      <c r="E264" s="8">
        <v>0</v>
      </c>
      <c r="F264" s="8">
        <v>0</v>
      </c>
      <c r="G264" s="8">
        <v>0</v>
      </c>
      <c r="H264" s="8">
        <v>0</v>
      </c>
      <c r="I264" s="8">
        <v>0</v>
      </c>
      <c r="J264" s="8"/>
      <c r="K264" s="8"/>
    </row>
    <row r="265" spans="1:11" x14ac:dyDescent="0.2">
      <c r="A265" t="s">
        <v>1750</v>
      </c>
      <c r="B265" t="s">
        <v>1021</v>
      </c>
      <c r="C265" t="s">
        <v>1573</v>
      </c>
      <c r="D265" s="8">
        <v>4600</v>
      </c>
      <c r="E265" s="8">
        <v>0</v>
      </c>
      <c r="F265" s="8">
        <v>395.27</v>
      </c>
      <c r="G265" s="8">
        <v>0</v>
      </c>
      <c r="H265" s="8">
        <v>395.27</v>
      </c>
      <c r="I265" s="8">
        <v>0</v>
      </c>
      <c r="J265" s="8"/>
      <c r="K265" s="8"/>
    </row>
    <row r="266" spans="1:11" x14ac:dyDescent="0.2">
      <c r="A266" t="s">
        <v>1750</v>
      </c>
      <c r="B266" t="s">
        <v>1022</v>
      </c>
      <c r="C266" t="s">
        <v>1800</v>
      </c>
      <c r="D266" s="8">
        <v>45720</v>
      </c>
      <c r="E266" s="8">
        <v>0</v>
      </c>
      <c r="F266" s="8">
        <v>1337.6</v>
      </c>
      <c r="G266" s="8">
        <v>0</v>
      </c>
      <c r="H266" s="8">
        <v>1337.6</v>
      </c>
      <c r="I266" s="8">
        <v>0</v>
      </c>
      <c r="J266" s="8"/>
      <c r="K266" s="8"/>
    </row>
    <row r="267" spans="1:11" x14ac:dyDescent="0.2">
      <c r="A267" t="s">
        <v>1750</v>
      </c>
      <c r="B267" t="s">
        <v>1023</v>
      </c>
      <c r="C267" t="s">
        <v>1801</v>
      </c>
      <c r="D267" s="8">
        <v>110</v>
      </c>
      <c r="E267" s="8">
        <v>0</v>
      </c>
      <c r="F267" s="8">
        <v>0</v>
      </c>
      <c r="G267" s="8">
        <v>0</v>
      </c>
      <c r="H267" s="8">
        <v>0</v>
      </c>
      <c r="I267" s="8">
        <v>0</v>
      </c>
      <c r="J267" s="8"/>
      <c r="K267" s="8"/>
    </row>
    <row r="268" spans="1:11" x14ac:dyDescent="0.2">
      <c r="A268" t="s">
        <v>1750</v>
      </c>
      <c r="B268" t="s">
        <v>1978</v>
      </c>
      <c r="C268" t="s">
        <v>672</v>
      </c>
      <c r="D268" s="8">
        <v>0</v>
      </c>
      <c r="E268" s="8">
        <v>0</v>
      </c>
      <c r="F268" s="8">
        <v>0</v>
      </c>
      <c r="G268" s="8">
        <v>0</v>
      </c>
      <c r="H268" s="8">
        <v>0</v>
      </c>
      <c r="I268" s="8">
        <v>0</v>
      </c>
      <c r="J268" s="8"/>
      <c r="K268" s="8"/>
    </row>
    <row r="269" spans="1:11" x14ac:dyDescent="0.2">
      <c r="A269" t="s">
        <v>1750</v>
      </c>
      <c r="B269" t="s">
        <v>1024</v>
      </c>
      <c r="C269" t="s">
        <v>1802</v>
      </c>
      <c r="D269" s="8">
        <v>-978900</v>
      </c>
      <c r="E269" s="8">
        <v>0</v>
      </c>
      <c r="F269" s="8">
        <v>0</v>
      </c>
      <c r="G269" s="8">
        <v>0</v>
      </c>
      <c r="H269" s="8">
        <v>0</v>
      </c>
      <c r="I269" s="8">
        <v>0</v>
      </c>
      <c r="J269" s="8"/>
      <c r="K269" s="8"/>
    </row>
    <row r="270" spans="1:11" x14ac:dyDescent="0.2">
      <c r="A270" t="s">
        <v>1750</v>
      </c>
      <c r="B270" t="s">
        <v>1979</v>
      </c>
      <c r="C270" t="s">
        <v>1980</v>
      </c>
      <c r="D270" s="8">
        <v>0</v>
      </c>
      <c r="E270" s="8">
        <v>0</v>
      </c>
      <c r="F270" s="8">
        <v>0</v>
      </c>
      <c r="G270" s="8">
        <v>0</v>
      </c>
      <c r="H270" s="8">
        <v>0</v>
      </c>
      <c r="I270" s="8">
        <v>0</v>
      </c>
      <c r="J270" s="8"/>
      <c r="K270" s="8"/>
    </row>
    <row r="271" spans="1:11" x14ac:dyDescent="0.2">
      <c r="A271" t="s">
        <v>1750</v>
      </c>
      <c r="B271" t="s">
        <v>1981</v>
      </c>
      <c r="C271" t="s">
        <v>1982</v>
      </c>
      <c r="D271" s="8">
        <v>0</v>
      </c>
      <c r="E271" s="8">
        <v>0</v>
      </c>
      <c r="F271" s="8">
        <v>0</v>
      </c>
      <c r="G271" s="8">
        <v>0</v>
      </c>
      <c r="H271" s="8">
        <v>0</v>
      </c>
      <c r="I271" s="8">
        <v>0</v>
      </c>
      <c r="J271" s="8"/>
      <c r="K271" s="8"/>
    </row>
    <row r="272" spans="1:11" x14ac:dyDescent="0.2">
      <c r="A272" t="s">
        <v>1750</v>
      </c>
      <c r="B272" t="s">
        <v>1983</v>
      </c>
      <c r="C272" t="s">
        <v>1984</v>
      </c>
      <c r="D272" s="8">
        <v>0</v>
      </c>
      <c r="E272" s="8">
        <v>0</v>
      </c>
      <c r="F272" s="8">
        <v>0</v>
      </c>
      <c r="G272" s="8">
        <v>0</v>
      </c>
      <c r="H272" s="8">
        <v>0</v>
      </c>
      <c r="I272" s="8">
        <v>0</v>
      </c>
      <c r="J272" s="8"/>
      <c r="K272" s="8"/>
    </row>
    <row r="273" spans="1:11" x14ac:dyDescent="0.2">
      <c r="A273" t="s">
        <v>1750</v>
      </c>
      <c r="B273" t="s">
        <v>1985</v>
      </c>
      <c r="C273" t="s">
        <v>1986</v>
      </c>
      <c r="D273" s="8">
        <v>0</v>
      </c>
      <c r="E273" s="8">
        <v>0</v>
      </c>
      <c r="F273" s="8">
        <v>0</v>
      </c>
      <c r="G273" s="8">
        <v>0</v>
      </c>
      <c r="H273" s="8">
        <v>0</v>
      </c>
      <c r="I273" s="8">
        <v>0</v>
      </c>
      <c r="J273" s="8"/>
      <c r="K273" s="8"/>
    </row>
    <row r="274" spans="1:11" x14ac:dyDescent="0.2">
      <c r="A274" t="s">
        <v>1750</v>
      </c>
      <c r="B274" t="s">
        <v>1987</v>
      </c>
      <c r="C274" t="s">
        <v>1988</v>
      </c>
      <c r="D274" s="8">
        <v>0</v>
      </c>
      <c r="E274" s="8">
        <v>0</v>
      </c>
      <c r="F274" s="8">
        <v>0</v>
      </c>
      <c r="G274" s="8">
        <v>0</v>
      </c>
      <c r="H274" s="8">
        <v>0</v>
      </c>
      <c r="I274" s="8">
        <v>0</v>
      </c>
      <c r="J274" s="8"/>
      <c r="K274" s="8"/>
    </row>
    <row r="275" spans="1:11" x14ac:dyDescent="0.2">
      <c r="A275" t="s">
        <v>1750</v>
      </c>
      <c r="B275" t="s">
        <v>1025</v>
      </c>
      <c r="C275" t="s">
        <v>1613</v>
      </c>
      <c r="D275" s="8">
        <v>280900</v>
      </c>
      <c r="E275" s="8">
        <v>0</v>
      </c>
      <c r="F275" s="8">
        <v>88396.49</v>
      </c>
      <c r="G275" s="8">
        <v>0</v>
      </c>
      <c r="H275" s="8">
        <v>88396.49</v>
      </c>
      <c r="I275" s="8">
        <v>0</v>
      </c>
      <c r="J275" s="8"/>
      <c r="K275" s="8"/>
    </row>
    <row r="276" spans="1:11" x14ac:dyDescent="0.2">
      <c r="A276" t="s">
        <v>1750</v>
      </c>
      <c r="B276" t="s">
        <v>1989</v>
      </c>
      <c r="C276" t="s">
        <v>1990</v>
      </c>
      <c r="D276" s="8">
        <v>0</v>
      </c>
      <c r="E276" s="8">
        <v>0</v>
      </c>
      <c r="F276" s="8">
        <v>0</v>
      </c>
      <c r="G276" s="8">
        <v>0</v>
      </c>
      <c r="H276" s="8">
        <v>0</v>
      </c>
      <c r="I276" s="8">
        <v>0</v>
      </c>
      <c r="J276" s="8"/>
      <c r="K276" s="8"/>
    </row>
    <row r="277" spans="1:11" x14ac:dyDescent="0.2">
      <c r="A277" t="s">
        <v>1750</v>
      </c>
      <c r="B277" t="s">
        <v>1026</v>
      </c>
      <c r="C277" t="s">
        <v>1614</v>
      </c>
      <c r="D277" s="8">
        <v>0</v>
      </c>
      <c r="E277" s="8">
        <v>0</v>
      </c>
      <c r="F277" s="8">
        <v>345897.31</v>
      </c>
      <c r="G277" s="8">
        <v>-67616.87</v>
      </c>
      <c r="H277" s="8">
        <v>278280.44</v>
      </c>
      <c r="I277" s="8">
        <v>0</v>
      </c>
      <c r="J277" s="8"/>
      <c r="K277" s="8"/>
    </row>
    <row r="278" spans="1:11" x14ac:dyDescent="0.2">
      <c r="A278" t="s">
        <v>1750</v>
      </c>
      <c r="B278" t="s">
        <v>1027</v>
      </c>
      <c r="C278" t="s">
        <v>1615</v>
      </c>
      <c r="D278" s="8">
        <v>1177440</v>
      </c>
      <c r="E278" s="8">
        <v>0</v>
      </c>
      <c r="F278" s="8">
        <v>138873.14000000001</v>
      </c>
      <c r="G278" s="8">
        <v>0</v>
      </c>
      <c r="H278" s="8">
        <v>138873.14000000001</v>
      </c>
      <c r="I278" s="8">
        <v>0</v>
      </c>
      <c r="J278" s="8"/>
      <c r="K278" s="8"/>
    </row>
    <row r="279" spans="1:11" x14ac:dyDescent="0.2">
      <c r="A279" t="s">
        <v>1750</v>
      </c>
      <c r="B279" t="s">
        <v>1028</v>
      </c>
      <c r="C279" t="s">
        <v>1616</v>
      </c>
      <c r="D279" s="8">
        <v>330750</v>
      </c>
      <c r="E279" s="8">
        <v>0</v>
      </c>
      <c r="F279" s="8">
        <v>362.5</v>
      </c>
      <c r="G279" s="8">
        <v>0</v>
      </c>
      <c r="H279" s="8">
        <v>362.5</v>
      </c>
      <c r="I279" s="8">
        <v>0</v>
      </c>
      <c r="J279" s="8"/>
      <c r="K279" s="8"/>
    </row>
    <row r="280" spans="1:11" x14ac:dyDescent="0.2">
      <c r="A280" t="s">
        <v>1750</v>
      </c>
      <c r="B280" t="s">
        <v>1991</v>
      </c>
      <c r="C280" t="s">
        <v>1573</v>
      </c>
      <c r="D280" s="8">
        <v>0</v>
      </c>
      <c r="E280" s="8">
        <v>0</v>
      </c>
      <c r="F280" s="8">
        <v>0</v>
      </c>
      <c r="G280" s="8">
        <v>0</v>
      </c>
      <c r="H280" s="8">
        <v>0</v>
      </c>
      <c r="I280" s="8">
        <v>0</v>
      </c>
      <c r="J280" s="8"/>
      <c r="K280" s="8"/>
    </row>
    <row r="281" spans="1:11" x14ac:dyDescent="0.2">
      <c r="A281" t="s">
        <v>1750</v>
      </c>
      <c r="B281" t="s">
        <v>1029</v>
      </c>
      <c r="C281" t="s">
        <v>1617</v>
      </c>
      <c r="D281" s="8">
        <v>10480</v>
      </c>
      <c r="E281" s="8">
        <v>0</v>
      </c>
      <c r="F281" s="8">
        <v>1222.3</v>
      </c>
      <c r="G281" s="8">
        <v>0</v>
      </c>
      <c r="H281" s="8">
        <v>1222.3</v>
      </c>
      <c r="I281" s="8">
        <v>0</v>
      </c>
      <c r="J281" s="8"/>
      <c r="K281" s="8"/>
    </row>
    <row r="282" spans="1:11" x14ac:dyDescent="0.2">
      <c r="A282" t="s">
        <v>1750</v>
      </c>
      <c r="B282" t="s">
        <v>1992</v>
      </c>
      <c r="C282" t="s">
        <v>1993</v>
      </c>
      <c r="D282" s="8">
        <v>0</v>
      </c>
      <c r="E282" s="8">
        <v>0</v>
      </c>
      <c r="F282" s="8">
        <v>0</v>
      </c>
      <c r="G282" s="8">
        <v>0</v>
      </c>
      <c r="H282" s="8">
        <v>0</v>
      </c>
      <c r="I282" s="8">
        <v>0</v>
      </c>
      <c r="J282" s="8"/>
      <c r="K282" s="8"/>
    </row>
    <row r="283" spans="1:11" x14ac:dyDescent="0.2">
      <c r="A283" t="s">
        <v>1750</v>
      </c>
      <c r="B283" t="s">
        <v>1994</v>
      </c>
      <c r="C283" t="s">
        <v>1995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/>
      <c r="K283" s="8"/>
    </row>
    <row r="284" spans="1:11" x14ac:dyDescent="0.2">
      <c r="A284" t="s">
        <v>1750</v>
      </c>
      <c r="B284" t="s">
        <v>1996</v>
      </c>
      <c r="C284" t="s">
        <v>1997</v>
      </c>
      <c r="D284" s="8">
        <v>0</v>
      </c>
      <c r="E284" s="8">
        <v>0</v>
      </c>
      <c r="F284" s="8">
        <v>0</v>
      </c>
      <c r="G284" s="8">
        <v>0</v>
      </c>
      <c r="H284" s="8">
        <v>0</v>
      </c>
      <c r="I284" s="8">
        <v>0</v>
      </c>
      <c r="J284" s="8"/>
      <c r="K284" s="8"/>
    </row>
    <row r="285" spans="1:11" x14ac:dyDescent="0.2">
      <c r="A285" t="s">
        <v>1750</v>
      </c>
      <c r="B285" t="s">
        <v>1030</v>
      </c>
      <c r="C285" t="s">
        <v>1618</v>
      </c>
      <c r="D285" s="8">
        <v>0</v>
      </c>
      <c r="E285" s="8">
        <v>0</v>
      </c>
      <c r="F285" s="8">
        <v>29.74</v>
      </c>
      <c r="G285" s="8">
        <v>0</v>
      </c>
      <c r="H285" s="8">
        <v>29.74</v>
      </c>
      <c r="I285" s="8">
        <v>0</v>
      </c>
      <c r="J285" s="8"/>
      <c r="K285" s="8"/>
    </row>
    <row r="286" spans="1:11" x14ac:dyDescent="0.2">
      <c r="A286" t="s">
        <v>1750</v>
      </c>
      <c r="B286" t="s">
        <v>1998</v>
      </c>
      <c r="C286" t="s">
        <v>1999</v>
      </c>
      <c r="D286" s="8">
        <v>0</v>
      </c>
      <c r="E286" s="8">
        <v>0</v>
      </c>
      <c r="F286" s="8">
        <v>0</v>
      </c>
      <c r="G286" s="8">
        <v>0</v>
      </c>
      <c r="H286" s="8">
        <v>0</v>
      </c>
      <c r="I286" s="8">
        <v>0</v>
      </c>
      <c r="J286" s="8"/>
      <c r="K286" s="8"/>
    </row>
    <row r="287" spans="1:11" x14ac:dyDescent="0.2">
      <c r="A287" t="s">
        <v>1750</v>
      </c>
      <c r="B287" t="s">
        <v>2000</v>
      </c>
      <c r="C287" t="s">
        <v>2001</v>
      </c>
      <c r="D287" s="8">
        <v>0</v>
      </c>
      <c r="E287" s="8">
        <v>0</v>
      </c>
      <c r="F287" s="8">
        <v>0</v>
      </c>
      <c r="G287" s="8">
        <v>0</v>
      </c>
      <c r="H287" s="8">
        <v>0</v>
      </c>
      <c r="I287" s="8">
        <v>0</v>
      </c>
      <c r="J287" s="8"/>
      <c r="K287" s="8"/>
    </row>
    <row r="288" spans="1:11" x14ac:dyDescent="0.2">
      <c r="A288" t="s">
        <v>1750</v>
      </c>
      <c r="B288" t="s">
        <v>2002</v>
      </c>
      <c r="C288" t="s">
        <v>2003</v>
      </c>
      <c r="D288" s="8">
        <v>0</v>
      </c>
      <c r="E288" s="8">
        <v>0</v>
      </c>
      <c r="F288" s="8">
        <v>0</v>
      </c>
      <c r="G288" s="8">
        <v>0</v>
      </c>
      <c r="H288" s="8">
        <v>0</v>
      </c>
      <c r="I288" s="8">
        <v>0</v>
      </c>
      <c r="J288" s="8"/>
      <c r="K288" s="8"/>
    </row>
    <row r="289" spans="1:11" x14ac:dyDescent="0.2">
      <c r="A289" t="s">
        <v>1750</v>
      </c>
      <c r="B289" t="s">
        <v>1031</v>
      </c>
      <c r="C289" t="s">
        <v>1619</v>
      </c>
      <c r="D289" s="8">
        <v>800</v>
      </c>
      <c r="E289" s="8">
        <v>0</v>
      </c>
      <c r="F289" s="8">
        <v>0</v>
      </c>
      <c r="G289" s="8">
        <v>0</v>
      </c>
      <c r="H289" s="8">
        <v>0</v>
      </c>
      <c r="I289" s="8">
        <v>0</v>
      </c>
      <c r="J289" s="8"/>
      <c r="K289" s="8"/>
    </row>
    <row r="290" spans="1:11" x14ac:dyDescent="0.2">
      <c r="A290" t="s">
        <v>1750</v>
      </c>
      <c r="B290" t="s">
        <v>2004</v>
      </c>
      <c r="C290" t="s">
        <v>2005</v>
      </c>
      <c r="D290" s="8">
        <v>0</v>
      </c>
      <c r="E290" s="8">
        <v>0</v>
      </c>
      <c r="F290" s="8">
        <v>0</v>
      </c>
      <c r="G290" s="8">
        <v>0</v>
      </c>
      <c r="H290" s="8">
        <v>0</v>
      </c>
      <c r="I290" s="8">
        <v>0</v>
      </c>
      <c r="J290" s="8"/>
      <c r="K290" s="8"/>
    </row>
    <row r="291" spans="1:11" x14ac:dyDescent="0.2">
      <c r="A291" t="s">
        <v>1750</v>
      </c>
      <c r="B291" t="s">
        <v>2006</v>
      </c>
      <c r="C291" t="s">
        <v>2007</v>
      </c>
      <c r="D291" s="8">
        <v>0</v>
      </c>
      <c r="E291" s="8">
        <v>0</v>
      </c>
      <c r="F291" s="8">
        <v>0</v>
      </c>
      <c r="G291" s="8">
        <v>0</v>
      </c>
      <c r="H291" s="8">
        <v>0</v>
      </c>
      <c r="I291" s="8">
        <v>0</v>
      </c>
      <c r="J291" s="8"/>
      <c r="K291" s="8"/>
    </row>
    <row r="292" spans="1:11" x14ac:dyDescent="0.2">
      <c r="A292" t="s">
        <v>1750</v>
      </c>
      <c r="B292" t="s">
        <v>2008</v>
      </c>
      <c r="C292" t="s">
        <v>2009</v>
      </c>
      <c r="D292" s="8">
        <v>0</v>
      </c>
      <c r="E292" s="8">
        <v>0</v>
      </c>
      <c r="F292" s="8">
        <v>0</v>
      </c>
      <c r="G292" s="8">
        <v>0</v>
      </c>
      <c r="H292" s="8">
        <v>0</v>
      </c>
      <c r="I292" s="8">
        <v>0</v>
      </c>
      <c r="J292" s="8"/>
      <c r="K292" s="8"/>
    </row>
    <row r="293" spans="1:11" x14ac:dyDescent="0.2">
      <c r="A293" t="s">
        <v>1750</v>
      </c>
      <c r="B293" t="s">
        <v>2010</v>
      </c>
      <c r="C293" t="s">
        <v>2011</v>
      </c>
      <c r="D293" s="8">
        <v>0</v>
      </c>
      <c r="E293" s="8">
        <v>0</v>
      </c>
      <c r="F293" s="8">
        <v>0</v>
      </c>
      <c r="G293" s="8">
        <v>0</v>
      </c>
      <c r="H293" s="8">
        <v>0</v>
      </c>
      <c r="I293" s="8">
        <v>0</v>
      </c>
      <c r="J293" s="8"/>
      <c r="K293" s="8"/>
    </row>
    <row r="294" spans="1:11" x14ac:dyDescent="0.2">
      <c r="A294" t="s">
        <v>1750</v>
      </c>
      <c r="B294" t="s">
        <v>2012</v>
      </c>
      <c r="C294" t="s">
        <v>2013</v>
      </c>
      <c r="D294" s="8">
        <v>0</v>
      </c>
      <c r="E294" s="8">
        <v>0</v>
      </c>
      <c r="F294" s="8">
        <v>0</v>
      </c>
      <c r="G294" s="8">
        <v>0</v>
      </c>
      <c r="H294" s="8">
        <v>0</v>
      </c>
      <c r="I294" s="8">
        <v>0</v>
      </c>
      <c r="J294" s="8"/>
      <c r="K294" s="8"/>
    </row>
    <row r="295" spans="1:11" x14ac:dyDescent="0.2">
      <c r="A295" t="s">
        <v>1750</v>
      </c>
      <c r="B295" t="s">
        <v>1032</v>
      </c>
      <c r="C295" t="s">
        <v>1620</v>
      </c>
      <c r="D295" s="8">
        <v>-2008000</v>
      </c>
      <c r="E295" s="8">
        <v>0</v>
      </c>
      <c r="F295" s="8">
        <v>369.25</v>
      </c>
      <c r="G295" s="8">
        <v>-13431.93</v>
      </c>
      <c r="H295" s="8">
        <v>0</v>
      </c>
      <c r="I295" s="8">
        <v>-13062.68</v>
      </c>
      <c r="J295" s="8"/>
      <c r="K295" s="8"/>
    </row>
    <row r="296" spans="1:11" x14ac:dyDescent="0.2">
      <c r="A296" t="s">
        <v>1750</v>
      </c>
      <c r="B296" t="s">
        <v>1033</v>
      </c>
      <c r="C296" t="s">
        <v>1621</v>
      </c>
      <c r="D296" s="8">
        <v>-550</v>
      </c>
      <c r="E296" s="8">
        <v>0</v>
      </c>
      <c r="F296" s="8">
        <v>0</v>
      </c>
      <c r="G296" s="8">
        <v>0</v>
      </c>
      <c r="H296" s="8">
        <v>0</v>
      </c>
      <c r="I296" s="8">
        <v>0</v>
      </c>
      <c r="J296" s="8"/>
      <c r="K296" s="8"/>
    </row>
    <row r="297" spans="1:11" x14ac:dyDescent="0.2">
      <c r="A297" t="s">
        <v>1750</v>
      </c>
      <c r="B297" t="s">
        <v>2014</v>
      </c>
      <c r="C297" t="s">
        <v>2015</v>
      </c>
      <c r="D297" s="8">
        <v>0</v>
      </c>
      <c r="E297" s="8">
        <v>0</v>
      </c>
      <c r="F297" s="8">
        <v>0</v>
      </c>
      <c r="G297" s="8">
        <v>0</v>
      </c>
      <c r="H297" s="8">
        <v>0</v>
      </c>
      <c r="I297" s="8">
        <v>0</v>
      </c>
      <c r="J297" s="8"/>
      <c r="K297" s="8"/>
    </row>
    <row r="298" spans="1:11" x14ac:dyDescent="0.2">
      <c r="A298" t="s">
        <v>1750</v>
      </c>
      <c r="B298" t="s">
        <v>1034</v>
      </c>
      <c r="C298" t="s">
        <v>1622</v>
      </c>
      <c r="D298" s="8">
        <v>-67380</v>
      </c>
      <c r="E298" s="8">
        <v>0</v>
      </c>
      <c r="F298" s="8">
        <v>0</v>
      </c>
      <c r="G298" s="8">
        <v>0</v>
      </c>
      <c r="H298" s="8">
        <v>0</v>
      </c>
      <c r="I298" s="8">
        <v>0</v>
      </c>
      <c r="J298" s="8"/>
      <c r="K298" s="8"/>
    </row>
    <row r="299" spans="1:11" x14ac:dyDescent="0.2">
      <c r="A299" t="s">
        <v>1750</v>
      </c>
      <c r="B299" t="s">
        <v>1035</v>
      </c>
      <c r="C299" t="s">
        <v>1611</v>
      </c>
      <c r="D299" s="8">
        <v>-1542580</v>
      </c>
      <c r="E299" s="8">
        <v>0</v>
      </c>
      <c r="F299" s="8">
        <v>0</v>
      </c>
      <c r="G299" s="8">
        <v>0</v>
      </c>
      <c r="H299" s="8">
        <v>0</v>
      </c>
      <c r="I299" s="8">
        <v>0</v>
      </c>
      <c r="J299" s="8"/>
      <c r="K299" s="8"/>
    </row>
    <row r="300" spans="1:11" x14ac:dyDescent="0.2">
      <c r="A300" t="s">
        <v>1750</v>
      </c>
      <c r="B300" t="s">
        <v>1036</v>
      </c>
      <c r="C300" t="s">
        <v>1623</v>
      </c>
      <c r="D300" s="8">
        <v>420370</v>
      </c>
      <c r="E300" s="8">
        <v>0</v>
      </c>
      <c r="F300" s="8">
        <v>214519.3</v>
      </c>
      <c r="G300" s="8">
        <v>0</v>
      </c>
      <c r="H300" s="8">
        <v>214519.3</v>
      </c>
      <c r="I300" s="8">
        <v>0</v>
      </c>
      <c r="J300" s="8"/>
      <c r="K300" s="8"/>
    </row>
    <row r="301" spans="1:11" x14ac:dyDescent="0.2">
      <c r="A301" t="s">
        <v>1750</v>
      </c>
      <c r="B301" t="s">
        <v>1037</v>
      </c>
      <c r="C301" t="s">
        <v>1624</v>
      </c>
      <c r="D301" s="8">
        <v>1476050</v>
      </c>
      <c r="E301" s="8">
        <v>0</v>
      </c>
      <c r="F301" s="8">
        <v>517946.54</v>
      </c>
      <c r="G301" s="8">
        <v>0</v>
      </c>
      <c r="H301" s="8">
        <v>517946.54</v>
      </c>
      <c r="I301" s="8">
        <v>0</v>
      </c>
      <c r="J301" s="8"/>
      <c r="K301" s="8"/>
    </row>
    <row r="302" spans="1:11" x14ac:dyDescent="0.2">
      <c r="A302" t="s">
        <v>1750</v>
      </c>
      <c r="B302" t="s">
        <v>1038</v>
      </c>
      <c r="C302" t="s">
        <v>2016</v>
      </c>
      <c r="D302" s="8">
        <v>0</v>
      </c>
      <c r="E302" s="8">
        <v>0</v>
      </c>
      <c r="F302" s="8">
        <v>61512.56</v>
      </c>
      <c r="G302" s="8">
        <v>0</v>
      </c>
      <c r="H302" s="8">
        <v>61512.56</v>
      </c>
      <c r="I302" s="8">
        <v>0</v>
      </c>
      <c r="J302" s="8"/>
      <c r="K302" s="8"/>
    </row>
    <row r="303" spans="1:11" x14ac:dyDescent="0.2">
      <c r="A303" t="s">
        <v>1750</v>
      </c>
      <c r="B303" t="s">
        <v>1039</v>
      </c>
      <c r="C303" t="s">
        <v>2017</v>
      </c>
      <c r="D303" s="8">
        <v>1361920</v>
      </c>
      <c r="E303" s="8">
        <v>0</v>
      </c>
      <c r="F303" s="8">
        <v>737383.43</v>
      </c>
      <c r="G303" s="8">
        <v>-5106.1400000000003</v>
      </c>
      <c r="H303" s="8">
        <v>732277.29</v>
      </c>
      <c r="I303" s="8">
        <v>0</v>
      </c>
      <c r="J303" s="8"/>
      <c r="K303" s="8"/>
    </row>
    <row r="304" spans="1:11" x14ac:dyDescent="0.2">
      <c r="A304" t="s">
        <v>1750</v>
      </c>
      <c r="B304" t="s">
        <v>1040</v>
      </c>
      <c r="C304" t="s">
        <v>1625</v>
      </c>
      <c r="D304" s="8">
        <v>95480</v>
      </c>
      <c r="E304" s="8">
        <v>0</v>
      </c>
      <c r="F304" s="8">
        <v>0</v>
      </c>
      <c r="G304" s="8">
        <v>0</v>
      </c>
      <c r="H304" s="8">
        <v>0</v>
      </c>
      <c r="I304" s="8">
        <v>0</v>
      </c>
      <c r="J304" s="8"/>
      <c r="K304" s="8"/>
    </row>
    <row r="305" spans="1:11" x14ac:dyDescent="0.2">
      <c r="A305" t="s">
        <v>1750</v>
      </c>
      <c r="B305" t="s">
        <v>1041</v>
      </c>
      <c r="C305" t="s">
        <v>1626</v>
      </c>
      <c r="D305" s="8">
        <v>95180</v>
      </c>
      <c r="E305" s="8">
        <v>0</v>
      </c>
      <c r="F305" s="8">
        <v>0</v>
      </c>
      <c r="G305" s="8">
        <v>0</v>
      </c>
      <c r="H305" s="8">
        <v>0</v>
      </c>
      <c r="I305" s="8">
        <v>0</v>
      </c>
      <c r="J305" s="8"/>
      <c r="K305" s="8"/>
    </row>
    <row r="306" spans="1:11" x14ac:dyDescent="0.2">
      <c r="A306" t="s">
        <v>1750</v>
      </c>
      <c r="B306" t="s">
        <v>2018</v>
      </c>
      <c r="C306" t="s">
        <v>2019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  <c r="I306" s="8">
        <v>0</v>
      </c>
      <c r="J306" s="8"/>
      <c r="K306" s="8"/>
    </row>
    <row r="307" spans="1:11" x14ac:dyDescent="0.2">
      <c r="A307" t="s">
        <v>1750</v>
      </c>
      <c r="B307" t="s">
        <v>1042</v>
      </c>
      <c r="C307" t="s">
        <v>1627</v>
      </c>
      <c r="D307" s="8">
        <v>71620</v>
      </c>
      <c r="E307" s="8">
        <v>0</v>
      </c>
      <c r="F307" s="8">
        <v>0</v>
      </c>
      <c r="G307" s="8">
        <v>0</v>
      </c>
      <c r="H307" s="8">
        <v>0</v>
      </c>
      <c r="I307" s="8">
        <v>0</v>
      </c>
      <c r="J307" s="8"/>
      <c r="K307" s="8"/>
    </row>
    <row r="308" spans="1:11" x14ac:dyDescent="0.2">
      <c r="A308" t="s">
        <v>1750</v>
      </c>
      <c r="B308" t="s">
        <v>2020</v>
      </c>
      <c r="C308" t="s">
        <v>2021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  <c r="I308" s="8">
        <v>0</v>
      </c>
      <c r="J308" s="8"/>
      <c r="K308" s="8"/>
    </row>
    <row r="309" spans="1:11" x14ac:dyDescent="0.2">
      <c r="A309" t="s">
        <v>1750</v>
      </c>
      <c r="B309" t="s">
        <v>1043</v>
      </c>
      <c r="C309" t="s">
        <v>2022</v>
      </c>
      <c r="D309" s="8">
        <v>110200</v>
      </c>
      <c r="E309" s="8">
        <v>0</v>
      </c>
      <c r="F309" s="8">
        <v>46607.97</v>
      </c>
      <c r="G309" s="8">
        <v>0</v>
      </c>
      <c r="H309" s="8">
        <v>46607.97</v>
      </c>
      <c r="I309" s="8">
        <v>0</v>
      </c>
      <c r="J309" s="8"/>
      <c r="K309" s="8"/>
    </row>
    <row r="310" spans="1:11" x14ac:dyDescent="0.2">
      <c r="A310" t="s">
        <v>1750</v>
      </c>
      <c r="B310" t="s">
        <v>2023</v>
      </c>
      <c r="C310" t="s">
        <v>1628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  <c r="I310" s="8">
        <v>0</v>
      </c>
      <c r="J310" s="8"/>
      <c r="K310" s="8"/>
    </row>
    <row r="311" spans="1:11" x14ac:dyDescent="0.2">
      <c r="A311" t="s">
        <v>1750</v>
      </c>
      <c r="B311" t="s">
        <v>1044</v>
      </c>
      <c r="C311" t="s">
        <v>1628</v>
      </c>
      <c r="D311" s="8">
        <v>5220</v>
      </c>
      <c r="E311" s="8">
        <v>0</v>
      </c>
      <c r="F311" s="8">
        <v>0</v>
      </c>
      <c r="G311" s="8">
        <v>0</v>
      </c>
      <c r="H311" s="8">
        <v>0</v>
      </c>
      <c r="I311" s="8">
        <v>0</v>
      </c>
      <c r="J311" s="8"/>
      <c r="K311" s="8"/>
    </row>
    <row r="312" spans="1:11" x14ac:dyDescent="0.2">
      <c r="A312" t="s">
        <v>1750</v>
      </c>
      <c r="B312" t="s">
        <v>1045</v>
      </c>
      <c r="C312" t="s">
        <v>1629</v>
      </c>
      <c r="D312" s="8">
        <v>0</v>
      </c>
      <c r="E312" s="8">
        <v>0</v>
      </c>
      <c r="F312" s="8">
        <v>1000</v>
      </c>
      <c r="G312" s="8">
        <v>0</v>
      </c>
      <c r="H312" s="8">
        <v>1000</v>
      </c>
      <c r="I312" s="8">
        <v>0</v>
      </c>
      <c r="J312" s="8"/>
      <c r="K312" s="8"/>
    </row>
    <row r="313" spans="1:11" x14ac:dyDescent="0.2">
      <c r="A313" t="s">
        <v>1750</v>
      </c>
      <c r="B313" t="s">
        <v>1046</v>
      </c>
      <c r="C313" t="s">
        <v>1630</v>
      </c>
      <c r="D313" s="8">
        <v>4810</v>
      </c>
      <c r="E313" s="8">
        <v>0</v>
      </c>
      <c r="F313" s="8">
        <v>6156</v>
      </c>
      <c r="G313" s="8">
        <v>0</v>
      </c>
      <c r="H313" s="8">
        <v>6156</v>
      </c>
      <c r="I313" s="8">
        <v>0</v>
      </c>
      <c r="J313" s="8"/>
      <c r="K313" s="8"/>
    </row>
    <row r="314" spans="1:11" x14ac:dyDescent="0.2">
      <c r="A314" t="s">
        <v>1750</v>
      </c>
      <c r="B314" t="s">
        <v>2024</v>
      </c>
      <c r="C314" t="s">
        <v>2025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  <c r="I314" s="8">
        <v>0</v>
      </c>
      <c r="J314" s="8"/>
      <c r="K314" s="8"/>
    </row>
    <row r="315" spans="1:11" x14ac:dyDescent="0.2">
      <c r="A315" t="s">
        <v>1750</v>
      </c>
      <c r="B315" t="s">
        <v>2026</v>
      </c>
      <c r="C315" t="s">
        <v>2027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  <c r="I315" s="8">
        <v>0</v>
      </c>
      <c r="J315" s="8"/>
      <c r="K315" s="8"/>
    </row>
    <row r="316" spans="1:11" x14ac:dyDescent="0.2">
      <c r="A316" t="s">
        <v>1750</v>
      </c>
      <c r="B316" t="s">
        <v>2028</v>
      </c>
      <c r="C316" t="s">
        <v>2029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  <c r="I316" s="8">
        <v>0</v>
      </c>
      <c r="J316" s="8"/>
      <c r="K316" s="8"/>
    </row>
    <row r="317" spans="1:11" x14ac:dyDescent="0.2">
      <c r="A317" t="s">
        <v>1750</v>
      </c>
      <c r="B317" t="s">
        <v>1047</v>
      </c>
      <c r="C317" t="s">
        <v>1631</v>
      </c>
      <c r="D317" s="8">
        <v>860</v>
      </c>
      <c r="E317" s="8">
        <v>0</v>
      </c>
      <c r="F317" s="8">
        <v>17987.23</v>
      </c>
      <c r="G317" s="8">
        <v>0</v>
      </c>
      <c r="H317" s="8">
        <v>17987.23</v>
      </c>
      <c r="I317" s="8">
        <v>0</v>
      </c>
      <c r="J317" s="8"/>
      <c r="K317" s="8"/>
    </row>
    <row r="318" spans="1:11" x14ac:dyDescent="0.2">
      <c r="A318" t="s">
        <v>1750</v>
      </c>
      <c r="B318" t="s">
        <v>2030</v>
      </c>
      <c r="C318" t="s">
        <v>2031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  <c r="I318" s="8">
        <v>0</v>
      </c>
      <c r="J318" s="8"/>
      <c r="K318" s="8"/>
    </row>
    <row r="319" spans="1:11" x14ac:dyDescent="0.2">
      <c r="A319" t="s">
        <v>1750</v>
      </c>
      <c r="B319" t="s">
        <v>2032</v>
      </c>
      <c r="C319" t="s">
        <v>2033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/>
      <c r="K319" s="8"/>
    </row>
    <row r="320" spans="1:11" x14ac:dyDescent="0.2">
      <c r="A320" t="s">
        <v>1750</v>
      </c>
      <c r="B320" t="s">
        <v>2034</v>
      </c>
      <c r="C320" t="s">
        <v>2035</v>
      </c>
      <c r="D320" s="8">
        <v>0</v>
      </c>
      <c r="E320" s="8">
        <v>0</v>
      </c>
      <c r="F320" s="8">
        <v>0</v>
      </c>
      <c r="G320" s="8">
        <v>0</v>
      </c>
      <c r="H320" s="8">
        <v>0</v>
      </c>
      <c r="I320" s="8">
        <v>0</v>
      </c>
      <c r="J320" s="8"/>
      <c r="K320" s="8"/>
    </row>
    <row r="321" spans="1:11" x14ac:dyDescent="0.2">
      <c r="A321" t="s">
        <v>1750</v>
      </c>
      <c r="B321" t="s">
        <v>1048</v>
      </c>
      <c r="C321" t="s">
        <v>1632</v>
      </c>
      <c r="D321" s="8">
        <v>23060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8"/>
      <c r="K321" s="8"/>
    </row>
    <row r="322" spans="1:11" x14ac:dyDescent="0.2">
      <c r="A322" t="s">
        <v>1750</v>
      </c>
      <c r="B322" t="s">
        <v>1049</v>
      </c>
      <c r="C322" t="s">
        <v>2036</v>
      </c>
      <c r="D322" s="8">
        <v>160280</v>
      </c>
      <c r="E322" s="8">
        <v>0</v>
      </c>
      <c r="F322" s="8">
        <v>75000</v>
      </c>
      <c r="G322" s="8">
        <v>0</v>
      </c>
      <c r="H322" s="8">
        <v>75000</v>
      </c>
      <c r="I322" s="8">
        <v>0</v>
      </c>
      <c r="J322" s="8"/>
      <c r="K322" s="8"/>
    </row>
    <row r="323" spans="1:11" x14ac:dyDescent="0.2">
      <c r="A323" t="s">
        <v>1750</v>
      </c>
      <c r="B323" t="s">
        <v>1050</v>
      </c>
      <c r="C323" t="s">
        <v>2036</v>
      </c>
      <c r="D323" s="8">
        <v>82100</v>
      </c>
      <c r="E323" s="8">
        <v>0</v>
      </c>
      <c r="F323" s="8">
        <v>3500</v>
      </c>
      <c r="G323" s="8">
        <v>0</v>
      </c>
      <c r="H323" s="8">
        <v>3500</v>
      </c>
      <c r="I323" s="8">
        <v>0</v>
      </c>
      <c r="J323" s="8"/>
      <c r="K323" s="8"/>
    </row>
    <row r="324" spans="1:11" x14ac:dyDescent="0.2">
      <c r="A324" t="s">
        <v>1750</v>
      </c>
      <c r="B324" t="s">
        <v>1051</v>
      </c>
      <c r="C324" t="s">
        <v>1633</v>
      </c>
      <c r="D324" s="8">
        <v>0</v>
      </c>
      <c r="E324" s="8">
        <v>0</v>
      </c>
      <c r="F324" s="8">
        <v>14120</v>
      </c>
      <c r="G324" s="8">
        <v>0</v>
      </c>
      <c r="H324" s="8">
        <v>14120</v>
      </c>
      <c r="I324" s="8">
        <v>0</v>
      </c>
      <c r="J324" s="8"/>
      <c r="K324" s="8"/>
    </row>
    <row r="325" spans="1:11" x14ac:dyDescent="0.2">
      <c r="A325" t="s">
        <v>1750</v>
      </c>
      <c r="B325" t="s">
        <v>1052</v>
      </c>
      <c r="C325" t="s">
        <v>1634</v>
      </c>
      <c r="D325" s="8">
        <v>108990</v>
      </c>
      <c r="E325" s="8">
        <v>0</v>
      </c>
      <c r="F325" s="8">
        <v>50560</v>
      </c>
      <c r="G325" s="8">
        <v>0</v>
      </c>
      <c r="H325" s="8">
        <v>50560</v>
      </c>
      <c r="I325" s="8">
        <v>0</v>
      </c>
      <c r="J325" s="8"/>
      <c r="K325" s="8"/>
    </row>
    <row r="326" spans="1:11" x14ac:dyDescent="0.2">
      <c r="A326" t="s">
        <v>1750</v>
      </c>
      <c r="B326" t="s">
        <v>1053</v>
      </c>
      <c r="C326" t="s">
        <v>1635</v>
      </c>
      <c r="D326" s="8">
        <v>150</v>
      </c>
      <c r="E326" s="8">
        <v>0</v>
      </c>
      <c r="F326" s="8">
        <v>38.1</v>
      </c>
      <c r="G326" s="8">
        <v>0</v>
      </c>
      <c r="H326" s="8">
        <v>38.1</v>
      </c>
      <c r="I326" s="8">
        <v>0</v>
      </c>
      <c r="J326" s="8"/>
      <c r="K326" s="8"/>
    </row>
    <row r="327" spans="1:11" x14ac:dyDescent="0.2">
      <c r="A327" t="s">
        <v>1750</v>
      </c>
      <c r="B327" t="s">
        <v>1054</v>
      </c>
      <c r="C327" t="s">
        <v>1635</v>
      </c>
      <c r="D327" s="8">
        <v>620</v>
      </c>
      <c r="E327" s="8">
        <v>0</v>
      </c>
      <c r="F327" s="8">
        <v>95.25</v>
      </c>
      <c r="G327" s="8">
        <v>0</v>
      </c>
      <c r="H327" s="8">
        <v>95.25</v>
      </c>
      <c r="I327" s="8">
        <v>0</v>
      </c>
      <c r="J327" s="8"/>
      <c r="K327" s="8"/>
    </row>
    <row r="328" spans="1:11" x14ac:dyDescent="0.2">
      <c r="A328" t="s">
        <v>1750</v>
      </c>
      <c r="B328" t="s">
        <v>1055</v>
      </c>
      <c r="C328" t="s">
        <v>1636</v>
      </c>
      <c r="D328" s="8">
        <v>0</v>
      </c>
      <c r="E328" s="8">
        <v>0</v>
      </c>
      <c r="F328" s="8">
        <v>19.05</v>
      </c>
      <c r="G328" s="8">
        <v>0</v>
      </c>
      <c r="H328" s="8">
        <v>19.05</v>
      </c>
      <c r="I328" s="8">
        <v>0</v>
      </c>
      <c r="J328" s="8"/>
      <c r="K328" s="8"/>
    </row>
    <row r="329" spans="1:11" x14ac:dyDescent="0.2">
      <c r="A329" t="s">
        <v>1750</v>
      </c>
      <c r="B329" t="s">
        <v>1056</v>
      </c>
      <c r="C329" t="s">
        <v>1637</v>
      </c>
      <c r="D329" s="8">
        <v>1230</v>
      </c>
      <c r="E329" s="8">
        <v>0</v>
      </c>
      <c r="F329" s="8">
        <v>368.3</v>
      </c>
      <c r="G329" s="8">
        <v>0</v>
      </c>
      <c r="H329" s="8">
        <v>368.3</v>
      </c>
      <c r="I329" s="8">
        <v>0</v>
      </c>
      <c r="J329" s="8"/>
      <c r="K329" s="8"/>
    </row>
    <row r="330" spans="1:11" x14ac:dyDescent="0.2">
      <c r="A330" t="s">
        <v>1750</v>
      </c>
      <c r="B330" t="s">
        <v>1057</v>
      </c>
      <c r="C330" t="s">
        <v>1638</v>
      </c>
      <c r="D330" s="8">
        <v>5490</v>
      </c>
      <c r="E330" s="8">
        <v>0</v>
      </c>
      <c r="F330" s="8">
        <v>2731.68</v>
      </c>
      <c r="G330" s="8">
        <v>0</v>
      </c>
      <c r="H330" s="8">
        <v>2731.68</v>
      </c>
      <c r="I330" s="8">
        <v>0</v>
      </c>
      <c r="J330" s="8"/>
      <c r="K330" s="8"/>
    </row>
    <row r="331" spans="1:11" x14ac:dyDescent="0.2">
      <c r="A331" t="s">
        <v>1750</v>
      </c>
      <c r="B331" t="s">
        <v>1058</v>
      </c>
      <c r="C331" t="s">
        <v>1638</v>
      </c>
      <c r="D331" s="8">
        <v>13880</v>
      </c>
      <c r="E331" s="8">
        <v>0</v>
      </c>
      <c r="F331" s="8">
        <v>4845.0600000000004</v>
      </c>
      <c r="G331" s="8">
        <v>0</v>
      </c>
      <c r="H331" s="8">
        <v>4845.0600000000004</v>
      </c>
      <c r="I331" s="8">
        <v>0</v>
      </c>
      <c r="J331" s="8"/>
      <c r="K331" s="8"/>
    </row>
    <row r="332" spans="1:11" x14ac:dyDescent="0.2">
      <c r="A332" t="s">
        <v>1750</v>
      </c>
      <c r="B332" t="s">
        <v>1059</v>
      </c>
      <c r="C332" t="s">
        <v>1639</v>
      </c>
      <c r="D332" s="8">
        <v>0</v>
      </c>
      <c r="E332" s="8">
        <v>0</v>
      </c>
      <c r="F332" s="8">
        <v>703.93</v>
      </c>
      <c r="G332" s="8">
        <v>0</v>
      </c>
      <c r="H332" s="8">
        <v>703.93</v>
      </c>
      <c r="I332" s="8">
        <v>0</v>
      </c>
      <c r="J332" s="8"/>
      <c r="K332" s="8"/>
    </row>
    <row r="333" spans="1:11" x14ac:dyDescent="0.2">
      <c r="A333" t="s">
        <v>1750</v>
      </c>
      <c r="B333" t="s">
        <v>1060</v>
      </c>
      <c r="C333" t="s">
        <v>1640</v>
      </c>
      <c r="D333" s="8">
        <v>14940</v>
      </c>
      <c r="E333" s="8">
        <v>0</v>
      </c>
      <c r="F333" s="8">
        <v>8881.2199999999993</v>
      </c>
      <c r="G333" s="8">
        <v>0</v>
      </c>
      <c r="H333" s="8">
        <v>8881.2199999999993</v>
      </c>
      <c r="I333" s="8">
        <v>0</v>
      </c>
      <c r="J333" s="8"/>
      <c r="K333" s="8"/>
    </row>
    <row r="334" spans="1:11" x14ac:dyDescent="0.2">
      <c r="A334" t="s">
        <v>1750</v>
      </c>
      <c r="B334" t="s">
        <v>2037</v>
      </c>
      <c r="C334" t="s">
        <v>2038</v>
      </c>
      <c r="D334" s="8">
        <v>0</v>
      </c>
      <c r="E334" s="8">
        <v>0</v>
      </c>
      <c r="F334" s="8">
        <v>0</v>
      </c>
      <c r="G334" s="8">
        <v>0</v>
      </c>
      <c r="H334" s="8">
        <v>0</v>
      </c>
      <c r="I334" s="8">
        <v>0</v>
      </c>
      <c r="J334" s="8"/>
      <c r="K334" s="8"/>
    </row>
    <row r="335" spans="1:11" x14ac:dyDescent="0.2">
      <c r="A335" t="s">
        <v>1750</v>
      </c>
      <c r="B335" t="s">
        <v>2039</v>
      </c>
      <c r="C335" t="s">
        <v>2038</v>
      </c>
      <c r="D335" s="8">
        <v>0</v>
      </c>
      <c r="E335" s="8">
        <v>0</v>
      </c>
      <c r="F335" s="8">
        <v>0</v>
      </c>
      <c r="G335" s="8">
        <v>0</v>
      </c>
      <c r="H335" s="8">
        <v>0</v>
      </c>
      <c r="I335" s="8">
        <v>0</v>
      </c>
      <c r="J335" s="8"/>
      <c r="K335" s="8"/>
    </row>
    <row r="336" spans="1:11" x14ac:dyDescent="0.2">
      <c r="A336" t="s">
        <v>1750</v>
      </c>
      <c r="B336" t="s">
        <v>2040</v>
      </c>
      <c r="C336" t="s">
        <v>2041</v>
      </c>
      <c r="D336" s="8">
        <v>0</v>
      </c>
      <c r="E336" s="8">
        <v>0</v>
      </c>
      <c r="F336" s="8">
        <v>0</v>
      </c>
      <c r="G336" s="8">
        <v>0</v>
      </c>
      <c r="H336" s="8">
        <v>0</v>
      </c>
      <c r="I336" s="8">
        <v>0</v>
      </c>
      <c r="J336" s="8"/>
      <c r="K336" s="8"/>
    </row>
    <row r="337" spans="1:11" x14ac:dyDescent="0.2">
      <c r="A337" t="s">
        <v>1750</v>
      </c>
      <c r="B337" t="s">
        <v>2042</v>
      </c>
      <c r="C337" t="s">
        <v>2043</v>
      </c>
      <c r="D337" s="8">
        <v>0</v>
      </c>
      <c r="E337" s="8">
        <v>0</v>
      </c>
      <c r="F337" s="8">
        <v>0</v>
      </c>
      <c r="G337" s="8">
        <v>0</v>
      </c>
      <c r="H337" s="8">
        <v>0</v>
      </c>
      <c r="I337" s="8">
        <v>0</v>
      </c>
      <c r="J337" s="8"/>
      <c r="K337" s="8"/>
    </row>
    <row r="338" spans="1:11" x14ac:dyDescent="0.2">
      <c r="A338" t="s">
        <v>1750</v>
      </c>
      <c r="B338" t="s">
        <v>1061</v>
      </c>
      <c r="C338" t="s">
        <v>1641</v>
      </c>
      <c r="D338" s="8">
        <v>33100</v>
      </c>
      <c r="E338" s="8">
        <v>0</v>
      </c>
      <c r="F338" s="8">
        <v>15325.2</v>
      </c>
      <c r="G338" s="8">
        <v>0</v>
      </c>
      <c r="H338" s="8">
        <v>15325.2</v>
      </c>
      <c r="I338" s="8">
        <v>0</v>
      </c>
      <c r="J338" s="8"/>
      <c r="K338" s="8"/>
    </row>
    <row r="339" spans="1:11" x14ac:dyDescent="0.2">
      <c r="A339" t="s">
        <v>1750</v>
      </c>
      <c r="B339" t="s">
        <v>2044</v>
      </c>
      <c r="C339" t="s">
        <v>2045</v>
      </c>
      <c r="D339" s="8">
        <v>0</v>
      </c>
      <c r="E339" s="8">
        <v>0</v>
      </c>
      <c r="F339" s="8">
        <v>0</v>
      </c>
      <c r="G339" s="8">
        <v>0</v>
      </c>
      <c r="H339" s="8">
        <v>0</v>
      </c>
      <c r="I339" s="8">
        <v>0</v>
      </c>
      <c r="J339" s="8"/>
      <c r="K339" s="8"/>
    </row>
    <row r="340" spans="1:11" x14ac:dyDescent="0.2">
      <c r="A340" t="s">
        <v>1750</v>
      </c>
      <c r="B340" t="s">
        <v>1642</v>
      </c>
      <c r="C340" t="s">
        <v>1643</v>
      </c>
      <c r="D340" s="8">
        <v>0</v>
      </c>
      <c r="E340" s="8">
        <v>0</v>
      </c>
      <c r="F340" s="8">
        <v>2208</v>
      </c>
      <c r="G340" s="8">
        <v>0</v>
      </c>
      <c r="H340" s="8">
        <v>2208</v>
      </c>
      <c r="I340" s="8">
        <v>0</v>
      </c>
      <c r="J340" s="8"/>
      <c r="K340" s="8"/>
    </row>
    <row r="341" spans="1:11" x14ac:dyDescent="0.2">
      <c r="A341" t="s">
        <v>1750</v>
      </c>
      <c r="B341" t="s">
        <v>1062</v>
      </c>
      <c r="C341" t="s">
        <v>1644</v>
      </c>
      <c r="D341" s="8">
        <v>121250</v>
      </c>
      <c r="E341" s="8">
        <v>0</v>
      </c>
      <c r="F341" s="8">
        <v>53298.6</v>
      </c>
      <c r="G341" s="8">
        <v>0</v>
      </c>
      <c r="H341" s="8">
        <v>53298.6</v>
      </c>
      <c r="I341" s="8">
        <v>0</v>
      </c>
      <c r="J341" s="8"/>
      <c r="K341" s="8"/>
    </row>
    <row r="342" spans="1:11" x14ac:dyDescent="0.2">
      <c r="A342" t="s">
        <v>1750</v>
      </c>
      <c r="B342" t="s">
        <v>1063</v>
      </c>
      <c r="C342" t="s">
        <v>1645</v>
      </c>
      <c r="D342" s="8">
        <v>68220</v>
      </c>
      <c r="E342" s="8">
        <v>0</v>
      </c>
      <c r="F342" s="8">
        <v>38216.06</v>
      </c>
      <c r="G342" s="8">
        <v>0</v>
      </c>
      <c r="H342" s="8">
        <v>38216.06</v>
      </c>
      <c r="I342" s="8">
        <v>0</v>
      </c>
      <c r="J342" s="8"/>
      <c r="K342" s="8"/>
    </row>
    <row r="343" spans="1:11" x14ac:dyDescent="0.2">
      <c r="A343" t="s">
        <v>1750</v>
      </c>
      <c r="B343" t="s">
        <v>1064</v>
      </c>
      <c r="C343" t="s">
        <v>1646</v>
      </c>
      <c r="D343" s="8">
        <v>175250</v>
      </c>
      <c r="E343" s="8">
        <v>0</v>
      </c>
      <c r="F343" s="8">
        <v>52074.81</v>
      </c>
      <c r="G343" s="8">
        <v>0</v>
      </c>
      <c r="H343" s="8">
        <v>52074.81</v>
      </c>
      <c r="I343" s="8">
        <v>0</v>
      </c>
      <c r="J343" s="8"/>
      <c r="K343" s="8"/>
    </row>
    <row r="344" spans="1:11" x14ac:dyDescent="0.2">
      <c r="A344" t="s">
        <v>1750</v>
      </c>
      <c r="B344" t="s">
        <v>1065</v>
      </c>
      <c r="C344" t="s">
        <v>1647</v>
      </c>
      <c r="D344" s="8">
        <v>0</v>
      </c>
      <c r="E344" s="8">
        <v>0</v>
      </c>
      <c r="F344" s="8">
        <v>10246.6</v>
      </c>
      <c r="G344" s="8">
        <v>0</v>
      </c>
      <c r="H344" s="8">
        <v>10246.6</v>
      </c>
      <c r="I344" s="8">
        <v>0</v>
      </c>
      <c r="J344" s="8"/>
      <c r="K344" s="8"/>
    </row>
    <row r="345" spans="1:11" x14ac:dyDescent="0.2">
      <c r="A345" t="s">
        <v>1750</v>
      </c>
      <c r="B345" t="s">
        <v>1066</v>
      </c>
      <c r="C345" t="s">
        <v>1648</v>
      </c>
      <c r="D345" s="8">
        <v>239960</v>
      </c>
      <c r="E345" s="8">
        <v>0</v>
      </c>
      <c r="F345" s="8">
        <v>147025.42000000001</v>
      </c>
      <c r="G345" s="8">
        <v>0</v>
      </c>
      <c r="H345" s="8">
        <v>147025.42000000001</v>
      </c>
      <c r="I345" s="8">
        <v>0</v>
      </c>
      <c r="J345" s="8"/>
      <c r="K345" s="8"/>
    </row>
    <row r="346" spans="1:11" x14ac:dyDescent="0.2">
      <c r="A346" t="s">
        <v>1750</v>
      </c>
      <c r="B346" t="s">
        <v>1067</v>
      </c>
      <c r="C346" t="s">
        <v>2046</v>
      </c>
      <c r="D346" s="8">
        <v>4200</v>
      </c>
      <c r="E346" s="8">
        <v>0</v>
      </c>
      <c r="F346" s="8">
        <v>892.32</v>
      </c>
      <c r="G346" s="8">
        <v>0</v>
      </c>
      <c r="H346" s="8">
        <v>892.32</v>
      </c>
      <c r="I346" s="8">
        <v>0</v>
      </c>
      <c r="J346" s="8"/>
      <c r="K346" s="8"/>
    </row>
    <row r="347" spans="1:11" x14ac:dyDescent="0.2">
      <c r="A347" t="s">
        <v>1750</v>
      </c>
      <c r="B347" t="s">
        <v>1068</v>
      </c>
      <c r="C347" t="s">
        <v>1649</v>
      </c>
      <c r="D347" s="8">
        <v>15160</v>
      </c>
      <c r="E347" s="8">
        <v>0</v>
      </c>
      <c r="F347" s="8">
        <v>2379.52</v>
      </c>
      <c r="G347" s="8">
        <v>0</v>
      </c>
      <c r="H347" s="8">
        <v>2379.52</v>
      </c>
      <c r="I347" s="8">
        <v>0</v>
      </c>
      <c r="J347" s="8"/>
      <c r="K347" s="8"/>
    </row>
    <row r="348" spans="1:11" x14ac:dyDescent="0.2">
      <c r="A348" t="s">
        <v>1750</v>
      </c>
      <c r="B348" t="s">
        <v>1069</v>
      </c>
      <c r="C348" t="s">
        <v>2047</v>
      </c>
      <c r="D348" s="8">
        <v>0</v>
      </c>
      <c r="E348" s="8">
        <v>0</v>
      </c>
      <c r="F348" s="8">
        <v>446.16</v>
      </c>
      <c r="G348" s="8">
        <v>0</v>
      </c>
      <c r="H348" s="8">
        <v>446.16</v>
      </c>
      <c r="I348" s="8">
        <v>0</v>
      </c>
      <c r="J348" s="8"/>
      <c r="K348" s="8"/>
    </row>
    <row r="349" spans="1:11" x14ac:dyDescent="0.2">
      <c r="A349" t="s">
        <v>1750</v>
      </c>
      <c r="B349" t="s">
        <v>1070</v>
      </c>
      <c r="C349" t="s">
        <v>2048</v>
      </c>
      <c r="D349" s="8">
        <v>14330</v>
      </c>
      <c r="E349" s="8">
        <v>0</v>
      </c>
      <c r="F349" s="8">
        <v>6467.38</v>
      </c>
      <c r="G349" s="8">
        <v>0</v>
      </c>
      <c r="H349" s="8">
        <v>6467.38</v>
      </c>
      <c r="I349" s="8">
        <v>0</v>
      </c>
      <c r="J349" s="8"/>
      <c r="K349" s="8"/>
    </row>
    <row r="350" spans="1:11" x14ac:dyDescent="0.2">
      <c r="A350" t="s">
        <v>1750</v>
      </c>
      <c r="B350" t="s">
        <v>2049</v>
      </c>
      <c r="C350" t="s">
        <v>2050</v>
      </c>
      <c r="D350" s="8">
        <v>0</v>
      </c>
      <c r="E350" s="8">
        <v>0</v>
      </c>
      <c r="F350" s="8">
        <v>0</v>
      </c>
      <c r="G350" s="8">
        <v>0</v>
      </c>
      <c r="H350" s="8">
        <v>0</v>
      </c>
      <c r="I350" s="8">
        <v>0</v>
      </c>
      <c r="J350" s="8"/>
      <c r="K350" s="8"/>
    </row>
    <row r="351" spans="1:11" x14ac:dyDescent="0.2">
      <c r="A351" t="s">
        <v>1750</v>
      </c>
      <c r="B351" t="s">
        <v>2051</v>
      </c>
      <c r="C351" t="s">
        <v>2052</v>
      </c>
      <c r="D351" s="8">
        <v>0</v>
      </c>
      <c r="E351" s="8">
        <v>0</v>
      </c>
      <c r="F351" s="8">
        <v>0</v>
      </c>
      <c r="G351" s="8">
        <v>0</v>
      </c>
      <c r="H351" s="8">
        <v>0</v>
      </c>
      <c r="I351" s="8">
        <v>0</v>
      </c>
      <c r="J351" s="8"/>
      <c r="K351" s="8"/>
    </row>
    <row r="352" spans="1:11" x14ac:dyDescent="0.2">
      <c r="A352" t="s">
        <v>1750</v>
      </c>
      <c r="B352" t="s">
        <v>2053</v>
      </c>
      <c r="C352" t="s">
        <v>2054</v>
      </c>
      <c r="D352" s="8">
        <v>0</v>
      </c>
      <c r="E352" s="8">
        <v>0</v>
      </c>
      <c r="F352" s="8">
        <v>0</v>
      </c>
      <c r="G352" s="8">
        <v>0</v>
      </c>
      <c r="H352" s="8">
        <v>0</v>
      </c>
      <c r="I352" s="8">
        <v>0</v>
      </c>
      <c r="J352" s="8"/>
      <c r="K352" s="8"/>
    </row>
    <row r="353" spans="1:11" x14ac:dyDescent="0.2">
      <c r="A353" t="s">
        <v>1750</v>
      </c>
      <c r="B353" t="s">
        <v>1071</v>
      </c>
      <c r="C353" t="s">
        <v>1650</v>
      </c>
      <c r="D353" s="8">
        <v>890000</v>
      </c>
      <c r="E353" s="8">
        <v>0</v>
      </c>
      <c r="F353" s="8">
        <v>200000</v>
      </c>
      <c r="G353" s="8">
        <v>0</v>
      </c>
      <c r="H353" s="8">
        <v>200000</v>
      </c>
      <c r="I353" s="8">
        <v>0</v>
      </c>
      <c r="J353" s="8"/>
      <c r="K353" s="8"/>
    </row>
    <row r="354" spans="1:11" x14ac:dyDescent="0.2">
      <c r="A354" t="s">
        <v>1750</v>
      </c>
      <c r="B354" t="s">
        <v>1072</v>
      </c>
      <c r="C354" t="s">
        <v>1651</v>
      </c>
      <c r="D354" s="8">
        <v>894350</v>
      </c>
      <c r="E354" s="8">
        <v>0</v>
      </c>
      <c r="F354" s="8">
        <v>438.6</v>
      </c>
      <c r="G354" s="8">
        <v>0</v>
      </c>
      <c r="H354" s="8">
        <v>438.6</v>
      </c>
      <c r="I354" s="8">
        <v>0</v>
      </c>
      <c r="J354" s="8"/>
      <c r="K354" s="8"/>
    </row>
    <row r="355" spans="1:11" x14ac:dyDescent="0.2">
      <c r="A355" t="s">
        <v>1750</v>
      </c>
      <c r="B355" t="s">
        <v>2055</v>
      </c>
      <c r="C355" t="s">
        <v>2056</v>
      </c>
      <c r="D355" s="8">
        <v>0</v>
      </c>
      <c r="E355" s="8">
        <v>0</v>
      </c>
      <c r="F355" s="8">
        <v>0</v>
      </c>
      <c r="G355" s="8">
        <v>0</v>
      </c>
      <c r="H355" s="8">
        <v>0</v>
      </c>
      <c r="I355" s="8">
        <v>0</v>
      </c>
      <c r="J355" s="8"/>
      <c r="K355" s="8"/>
    </row>
    <row r="356" spans="1:11" x14ac:dyDescent="0.2">
      <c r="A356" t="s">
        <v>1750</v>
      </c>
      <c r="B356" t="s">
        <v>1073</v>
      </c>
      <c r="C356" t="s">
        <v>1652</v>
      </c>
      <c r="D356" s="8">
        <v>273040</v>
      </c>
      <c r="E356" s="8">
        <v>0</v>
      </c>
      <c r="F356" s="8">
        <v>63513.25</v>
      </c>
      <c r="G356" s="8">
        <v>0</v>
      </c>
      <c r="H356" s="8">
        <v>63513.25</v>
      </c>
      <c r="I356" s="8">
        <v>0</v>
      </c>
      <c r="J356" s="8"/>
      <c r="K356" s="8"/>
    </row>
    <row r="357" spans="1:11" x14ac:dyDescent="0.2">
      <c r="A357" t="s">
        <v>1750</v>
      </c>
      <c r="B357" t="s">
        <v>1074</v>
      </c>
      <c r="C357" t="s">
        <v>1653</v>
      </c>
      <c r="D357" s="8">
        <v>0</v>
      </c>
      <c r="E357" s="8">
        <v>0</v>
      </c>
      <c r="F357" s="8">
        <v>170.61</v>
      </c>
      <c r="G357" s="8">
        <v>0</v>
      </c>
      <c r="H357" s="8">
        <v>170.61</v>
      </c>
      <c r="I357" s="8">
        <v>0</v>
      </c>
      <c r="J357" s="8"/>
      <c r="K357" s="8"/>
    </row>
    <row r="358" spans="1:11" x14ac:dyDescent="0.2">
      <c r="A358" t="s">
        <v>1750</v>
      </c>
      <c r="B358" t="s">
        <v>1075</v>
      </c>
      <c r="C358" t="s">
        <v>1653</v>
      </c>
      <c r="D358" s="8">
        <v>310</v>
      </c>
      <c r="E358" s="8">
        <v>0</v>
      </c>
      <c r="F358" s="8">
        <v>0</v>
      </c>
      <c r="G358" s="8">
        <v>0</v>
      </c>
      <c r="H358" s="8">
        <v>0</v>
      </c>
      <c r="I358" s="8">
        <v>0</v>
      </c>
      <c r="J358" s="8"/>
      <c r="K358" s="8"/>
    </row>
    <row r="359" spans="1:11" x14ac:dyDescent="0.2">
      <c r="A359" t="s">
        <v>1750</v>
      </c>
      <c r="B359" t="s">
        <v>1076</v>
      </c>
      <c r="C359" t="s">
        <v>1654</v>
      </c>
      <c r="D359" s="8">
        <v>198740</v>
      </c>
      <c r="E359" s="8">
        <v>0</v>
      </c>
      <c r="F359" s="8">
        <v>12315.57</v>
      </c>
      <c r="G359" s="8">
        <v>0</v>
      </c>
      <c r="H359" s="8">
        <v>12315.57</v>
      </c>
      <c r="I359" s="8">
        <v>0</v>
      </c>
      <c r="J359" s="8"/>
      <c r="K359" s="8"/>
    </row>
    <row r="360" spans="1:11" x14ac:dyDescent="0.2">
      <c r="A360" t="s">
        <v>1750</v>
      </c>
      <c r="B360" t="s">
        <v>1077</v>
      </c>
      <c r="C360" t="s">
        <v>1655</v>
      </c>
      <c r="D360" s="8">
        <v>105160</v>
      </c>
      <c r="E360" s="8">
        <v>0</v>
      </c>
      <c r="F360" s="8">
        <v>15913.66</v>
      </c>
      <c r="G360" s="8">
        <v>0</v>
      </c>
      <c r="H360" s="8">
        <v>15913.66</v>
      </c>
      <c r="I360" s="8">
        <v>0</v>
      </c>
      <c r="J360" s="8"/>
      <c r="K360" s="8"/>
    </row>
    <row r="361" spans="1:11" x14ac:dyDescent="0.2">
      <c r="A361" t="s">
        <v>1750</v>
      </c>
      <c r="B361" t="s">
        <v>1078</v>
      </c>
      <c r="C361" t="s">
        <v>1656</v>
      </c>
      <c r="D361" s="8">
        <v>12660</v>
      </c>
      <c r="E361" s="8">
        <v>0</v>
      </c>
      <c r="F361" s="8">
        <v>0</v>
      </c>
      <c r="G361" s="8">
        <v>0</v>
      </c>
      <c r="H361" s="8">
        <v>0</v>
      </c>
      <c r="I361" s="8">
        <v>0</v>
      </c>
      <c r="J361" s="8"/>
      <c r="K361" s="8"/>
    </row>
    <row r="362" spans="1:11" x14ac:dyDescent="0.2">
      <c r="A362" t="s">
        <v>1750</v>
      </c>
      <c r="B362" t="s">
        <v>1079</v>
      </c>
      <c r="C362" t="s">
        <v>1657</v>
      </c>
      <c r="D362" s="8">
        <v>4330</v>
      </c>
      <c r="E362" s="8">
        <v>0</v>
      </c>
      <c r="F362" s="8">
        <v>37367.910000000003</v>
      </c>
      <c r="G362" s="8">
        <v>-4385.96</v>
      </c>
      <c r="H362" s="8">
        <v>32981.949999999997</v>
      </c>
      <c r="I362" s="8">
        <v>0</v>
      </c>
      <c r="J362" s="8"/>
      <c r="K362" s="8"/>
    </row>
    <row r="363" spans="1:11" x14ac:dyDescent="0.2">
      <c r="A363" t="s">
        <v>1750</v>
      </c>
      <c r="B363" t="s">
        <v>1080</v>
      </c>
      <c r="C363" t="s">
        <v>1658</v>
      </c>
      <c r="D363" s="8">
        <v>0</v>
      </c>
      <c r="E363" s="8">
        <v>0</v>
      </c>
      <c r="F363" s="8">
        <v>298.93</v>
      </c>
      <c r="G363" s="8">
        <v>0</v>
      </c>
      <c r="H363" s="8">
        <v>298.93</v>
      </c>
      <c r="I363" s="8">
        <v>0</v>
      </c>
      <c r="J363" s="8"/>
      <c r="K363" s="8"/>
    </row>
    <row r="364" spans="1:11" x14ac:dyDescent="0.2">
      <c r="A364" t="s">
        <v>1750</v>
      </c>
      <c r="B364" t="s">
        <v>2057</v>
      </c>
      <c r="C364" t="s">
        <v>2058</v>
      </c>
      <c r="D364" s="8">
        <v>0</v>
      </c>
      <c r="E364" s="8">
        <v>0</v>
      </c>
      <c r="F364" s="8">
        <v>0</v>
      </c>
      <c r="G364" s="8">
        <v>0</v>
      </c>
      <c r="H364" s="8">
        <v>0</v>
      </c>
      <c r="I364" s="8">
        <v>0</v>
      </c>
      <c r="J364" s="8"/>
      <c r="K364" s="8"/>
    </row>
    <row r="365" spans="1:11" x14ac:dyDescent="0.2">
      <c r="A365" t="s">
        <v>1750</v>
      </c>
      <c r="B365" t="s">
        <v>2059</v>
      </c>
      <c r="C365" t="s">
        <v>2060</v>
      </c>
      <c r="D365" s="8">
        <v>0</v>
      </c>
      <c r="E365" s="8">
        <v>0</v>
      </c>
      <c r="F365" s="8">
        <v>0</v>
      </c>
      <c r="G365" s="8">
        <v>0</v>
      </c>
      <c r="H365" s="8">
        <v>0</v>
      </c>
      <c r="I365" s="8">
        <v>0</v>
      </c>
      <c r="J365" s="8"/>
      <c r="K365" s="8"/>
    </row>
    <row r="366" spans="1:11" x14ac:dyDescent="0.2">
      <c r="A366" t="s">
        <v>1750</v>
      </c>
      <c r="B366" t="s">
        <v>1081</v>
      </c>
      <c r="C366" t="s">
        <v>2061</v>
      </c>
      <c r="D366" s="8">
        <v>12320</v>
      </c>
      <c r="E366" s="8">
        <v>0</v>
      </c>
      <c r="F366" s="8">
        <v>12666.9</v>
      </c>
      <c r="G366" s="8">
        <v>0</v>
      </c>
      <c r="H366" s="8">
        <v>12666.9</v>
      </c>
      <c r="I366" s="8">
        <v>0</v>
      </c>
      <c r="J366" s="8"/>
      <c r="K366" s="8"/>
    </row>
    <row r="367" spans="1:11" x14ac:dyDescent="0.2">
      <c r="A367" t="s">
        <v>1750</v>
      </c>
      <c r="B367" t="s">
        <v>2062</v>
      </c>
      <c r="C367" t="s">
        <v>2063</v>
      </c>
      <c r="D367" s="8">
        <v>0</v>
      </c>
      <c r="E367" s="8">
        <v>0</v>
      </c>
      <c r="F367" s="8">
        <v>0</v>
      </c>
      <c r="G367" s="8">
        <v>0</v>
      </c>
      <c r="H367" s="8">
        <v>0</v>
      </c>
      <c r="I367" s="8">
        <v>0</v>
      </c>
      <c r="J367" s="8"/>
      <c r="K367" s="8"/>
    </row>
    <row r="368" spans="1:11" x14ac:dyDescent="0.2">
      <c r="A368" t="s">
        <v>1750</v>
      </c>
      <c r="B368" t="s">
        <v>1082</v>
      </c>
      <c r="C368" t="s">
        <v>2064</v>
      </c>
      <c r="D368" s="8">
        <v>380</v>
      </c>
      <c r="E368" s="8">
        <v>0</v>
      </c>
      <c r="F368" s="8">
        <v>0</v>
      </c>
      <c r="G368" s="8">
        <v>0</v>
      </c>
      <c r="H368" s="8">
        <v>0</v>
      </c>
      <c r="I368" s="8">
        <v>0</v>
      </c>
      <c r="J368" s="8"/>
      <c r="K368" s="8"/>
    </row>
    <row r="369" spans="1:11" x14ac:dyDescent="0.2">
      <c r="A369" t="s">
        <v>1750</v>
      </c>
      <c r="B369" t="s">
        <v>1083</v>
      </c>
      <c r="C369" t="s">
        <v>2065</v>
      </c>
      <c r="D369" s="8">
        <v>500000</v>
      </c>
      <c r="E369" s="8">
        <v>0</v>
      </c>
      <c r="F369" s="8">
        <v>117024.34</v>
      </c>
      <c r="G369" s="8">
        <v>0</v>
      </c>
      <c r="H369" s="8">
        <v>117024.34</v>
      </c>
      <c r="I369" s="8">
        <v>0</v>
      </c>
      <c r="J369" s="8"/>
      <c r="K369" s="8"/>
    </row>
    <row r="370" spans="1:11" x14ac:dyDescent="0.2">
      <c r="A370" t="s">
        <v>1750</v>
      </c>
      <c r="B370" t="s">
        <v>1084</v>
      </c>
      <c r="C370" t="s">
        <v>1659</v>
      </c>
      <c r="D370" s="8">
        <v>400000</v>
      </c>
      <c r="E370" s="8">
        <v>0</v>
      </c>
      <c r="F370" s="8">
        <v>126579.34</v>
      </c>
      <c r="G370" s="8">
        <v>-42032</v>
      </c>
      <c r="H370" s="8">
        <v>84547.34</v>
      </c>
      <c r="I370" s="8">
        <v>0</v>
      </c>
      <c r="J370" s="8"/>
      <c r="K370" s="8"/>
    </row>
    <row r="371" spans="1:11" x14ac:dyDescent="0.2">
      <c r="A371" t="s">
        <v>1750</v>
      </c>
      <c r="B371" t="s">
        <v>1085</v>
      </c>
      <c r="C371" t="s">
        <v>1660</v>
      </c>
      <c r="D371" s="8">
        <v>4550</v>
      </c>
      <c r="E371" s="8">
        <v>0</v>
      </c>
      <c r="F371" s="8">
        <v>1500</v>
      </c>
      <c r="G371" s="8">
        <v>0</v>
      </c>
      <c r="H371" s="8">
        <v>1500</v>
      </c>
      <c r="I371" s="8">
        <v>0</v>
      </c>
      <c r="J371" s="8"/>
      <c r="K371" s="8"/>
    </row>
    <row r="372" spans="1:11" x14ac:dyDescent="0.2">
      <c r="A372" t="s">
        <v>1750</v>
      </c>
      <c r="B372" t="s">
        <v>1086</v>
      </c>
      <c r="C372" t="s">
        <v>1661</v>
      </c>
      <c r="D372" s="8">
        <v>1380</v>
      </c>
      <c r="E372" s="8">
        <v>0</v>
      </c>
      <c r="F372" s="8">
        <v>0</v>
      </c>
      <c r="G372" s="8">
        <v>0</v>
      </c>
      <c r="H372" s="8">
        <v>0</v>
      </c>
      <c r="I372" s="8">
        <v>0</v>
      </c>
      <c r="J372" s="8"/>
      <c r="K372" s="8"/>
    </row>
    <row r="373" spans="1:11" x14ac:dyDescent="0.2">
      <c r="A373" t="s">
        <v>1750</v>
      </c>
      <c r="B373" t="s">
        <v>2066</v>
      </c>
      <c r="C373" t="s">
        <v>2067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  <c r="I373" s="8">
        <v>0</v>
      </c>
      <c r="J373" s="8"/>
      <c r="K373" s="8"/>
    </row>
    <row r="374" spans="1:11" x14ac:dyDescent="0.2">
      <c r="A374" t="s">
        <v>1750</v>
      </c>
      <c r="B374" t="s">
        <v>1087</v>
      </c>
      <c r="C374" t="s">
        <v>1572</v>
      </c>
      <c r="D374" s="8">
        <v>850</v>
      </c>
      <c r="E374" s="8">
        <v>0</v>
      </c>
      <c r="F374" s="8">
        <v>97920</v>
      </c>
      <c r="G374" s="8">
        <v>0</v>
      </c>
      <c r="H374" s="8">
        <v>97920</v>
      </c>
      <c r="I374" s="8">
        <v>0</v>
      </c>
      <c r="J374" s="8"/>
      <c r="K374" s="8"/>
    </row>
    <row r="375" spans="1:11" x14ac:dyDescent="0.2">
      <c r="A375" t="s">
        <v>1750</v>
      </c>
      <c r="B375" t="s">
        <v>1088</v>
      </c>
      <c r="C375" t="s">
        <v>1572</v>
      </c>
      <c r="D375" s="8">
        <v>45320</v>
      </c>
      <c r="E375" s="8">
        <v>0</v>
      </c>
      <c r="F375" s="8">
        <v>372.02</v>
      </c>
      <c r="G375" s="8">
        <v>0</v>
      </c>
      <c r="H375" s="8">
        <v>372.02</v>
      </c>
      <c r="I375" s="8">
        <v>0</v>
      </c>
      <c r="J375" s="8"/>
      <c r="K375" s="8"/>
    </row>
    <row r="376" spans="1:11" x14ac:dyDescent="0.2">
      <c r="A376" t="s">
        <v>1750</v>
      </c>
      <c r="B376" t="s">
        <v>1089</v>
      </c>
      <c r="C376" t="s">
        <v>1662</v>
      </c>
      <c r="D376" s="8">
        <v>9040</v>
      </c>
      <c r="E376" s="8">
        <v>0</v>
      </c>
      <c r="F376" s="8">
        <v>2323.94</v>
      </c>
      <c r="G376" s="8">
        <v>0</v>
      </c>
      <c r="H376" s="8">
        <v>2323.94</v>
      </c>
      <c r="I376" s="8">
        <v>0</v>
      </c>
      <c r="J376" s="8"/>
      <c r="K376" s="8"/>
    </row>
    <row r="377" spans="1:11" x14ac:dyDescent="0.2">
      <c r="A377" t="s">
        <v>1750</v>
      </c>
      <c r="B377" t="s">
        <v>1090</v>
      </c>
      <c r="C377" t="s">
        <v>1663</v>
      </c>
      <c r="D377" s="8">
        <v>1390</v>
      </c>
      <c r="E377" s="8">
        <v>0</v>
      </c>
      <c r="F377" s="8">
        <v>16400</v>
      </c>
      <c r="G377" s="8">
        <v>0</v>
      </c>
      <c r="H377" s="8">
        <v>16400</v>
      </c>
      <c r="I377" s="8">
        <v>0</v>
      </c>
      <c r="J377" s="8"/>
      <c r="K377" s="8"/>
    </row>
    <row r="378" spans="1:11" x14ac:dyDescent="0.2">
      <c r="A378" t="s">
        <v>1750</v>
      </c>
      <c r="B378" t="s">
        <v>1091</v>
      </c>
      <c r="C378" t="s">
        <v>2068</v>
      </c>
      <c r="D378" s="8">
        <v>0</v>
      </c>
      <c r="E378" s="8">
        <v>0</v>
      </c>
      <c r="F378" s="8">
        <v>66950</v>
      </c>
      <c r="G378" s="8">
        <v>0</v>
      </c>
      <c r="H378" s="8">
        <v>66950</v>
      </c>
      <c r="I378" s="8">
        <v>0</v>
      </c>
      <c r="J378" s="8"/>
      <c r="K378" s="8"/>
    </row>
    <row r="379" spans="1:11" x14ac:dyDescent="0.2">
      <c r="A379" t="s">
        <v>1750</v>
      </c>
      <c r="B379" t="s">
        <v>1092</v>
      </c>
      <c r="C379" t="s">
        <v>2069</v>
      </c>
      <c r="D379" s="8">
        <v>0</v>
      </c>
      <c r="E379" s="8">
        <v>0</v>
      </c>
      <c r="F379" s="8">
        <v>2100</v>
      </c>
      <c r="G379" s="8">
        <v>0</v>
      </c>
      <c r="H379" s="8">
        <v>2100</v>
      </c>
      <c r="I379" s="8">
        <v>0</v>
      </c>
      <c r="J379" s="8"/>
      <c r="K379" s="8"/>
    </row>
    <row r="380" spans="1:11" x14ac:dyDescent="0.2">
      <c r="A380" t="s">
        <v>1750</v>
      </c>
      <c r="B380" t="s">
        <v>1093</v>
      </c>
      <c r="C380" t="s">
        <v>1664</v>
      </c>
      <c r="D380" s="8">
        <v>57740</v>
      </c>
      <c r="E380" s="8">
        <v>0</v>
      </c>
      <c r="F380" s="8">
        <v>21860.92</v>
      </c>
      <c r="G380" s="8">
        <v>0</v>
      </c>
      <c r="H380" s="8">
        <v>21860.92</v>
      </c>
      <c r="I380" s="8">
        <v>0</v>
      </c>
      <c r="J380" s="8"/>
      <c r="K380" s="8"/>
    </row>
    <row r="381" spans="1:11" x14ac:dyDescent="0.2">
      <c r="A381" t="s">
        <v>1750</v>
      </c>
      <c r="B381" t="s">
        <v>1094</v>
      </c>
      <c r="C381" t="s">
        <v>1664</v>
      </c>
      <c r="D381" s="8">
        <v>120970</v>
      </c>
      <c r="E381" s="8">
        <v>0</v>
      </c>
      <c r="F381" s="8">
        <v>32205.99</v>
      </c>
      <c r="G381" s="8">
        <v>0</v>
      </c>
      <c r="H381" s="8">
        <v>32205.99</v>
      </c>
      <c r="I381" s="8">
        <v>0</v>
      </c>
      <c r="J381" s="8"/>
      <c r="K381" s="8"/>
    </row>
    <row r="382" spans="1:11" x14ac:dyDescent="0.2">
      <c r="A382" t="s">
        <v>1750</v>
      </c>
      <c r="B382" t="s">
        <v>1095</v>
      </c>
      <c r="C382" t="s">
        <v>1665</v>
      </c>
      <c r="D382" s="8">
        <v>4280</v>
      </c>
      <c r="E382" s="8">
        <v>0</v>
      </c>
      <c r="F382" s="8">
        <v>7840.8</v>
      </c>
      <c r="G382" s="8">
        <v>0</v>
      </c>
      <c r="H382" s="8">
        <v>7840.8</v>
      </c>
      <c r="I382" s="8">
        <v>0</v>
      </c>
      <c r="J382" s="8"/>
      <c r="K382" s="8"/>
    </row>
    <row r="383" spans="1:11" x14ac:dyDescent="0.2">
      <c r="A383" t="s">
        <v>1750</v>
      </c>
      <c r="B383" t="s">
        <v>1096</v>
      </c>
      <c r="C383" t="s">
        <v>1666</v>
      </c>
      <c r="D383" s="8">
        <v>126120</v>
      </c>
      <c r="E383" s="8">
        <v>0</v>
      </c>
      <c r="F383" s="8">
        <v>79045.97</v>
      </c>
      <c r="G383" s="8">
        <v>-692.7</v>
      </c>
      <c r="H383" s="8">
        <v>78353.27</v>
      </c>
      <c r="I383" s="8">
        <v>0</v>
      </c>
      <c r="J383" s="8"/>
      <c r="K383" s="8"/>
    </row>
    <row r="384" spans="1:11" x14ac:dyDescent="0.2">
      <c r="A384" t="s">
        <v>1750</v>
      </c>
      <c r="B384" t="s">
        <v>2070</v>
      </c>
      <c r="C384" t="s">
        <v>2071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  <c r="I384" s="8">
        <v>0</v>
      </c>
      <c r="J384" s="8"/>
      <c r="K384" s="8"/>
    </row>
    <row r="385" spans="1:11" x14ac:dyDescent="0.2">
      <c r="A385" t="s">
        <v>1750</v>
      </c>
      <c r="B385" t="s">
        <v>1097</v>
      </c>
      <c r="C385" t="s">
        <v>1667</v>
      </c>
      <c r="D385" s="8">
        <v>59530</v>
      </c>
      <c r="E385" s="8">
        <v>0</v>
      </c>
      <c r="F385" s="8">
        <v>7338.12</v>
      </c>
      <c r="G385" s="8">
        <v>0</v>
      </c>
      <c r="H385" s="8">
        <v>7338.12</v>
      </c>
      <c r="I385" s="8">
        <v>0</v>
      </c>
      <c r="J385" s="8"/>
      <c r="K385" s="8"/>
    </row>
    <row r="386" spans="1:11" x14ac:dyDescent="0.2">
      <c r="A386" t="s">
        <v>1750</v>
      </c>
      <c r="B386" t="s">
        <v>1098</v>
      </c>
      <c r="C386" t="s">
        <v>1668</v>
      </c>
      <c r="D386" s="8">
        <v>0</v>
      </c>
      <c r="E386" s="8">
        <v>0</v>
      </c>
      <c r="F386" s="8">
        <v>421733.71</v>
      </c>
      <c r="G386" s="8">
        <v>0</v>
      </c>
      <c r="H386" s="8">
        <v>421733.71</v>
      </c>
      <c r="I386" s="8">
        <v>0</v>
      </c>
      <c r="J386" s="8"/>
      <c r="K386" s="8"/>
    </row>
    <row r="387" spans="1:11" x14ac:dyDescent="0.2">
      <c r="A387" t="s">
        <v>1750</v>
      </c>
      <c r="B387" t="s">
        <v>1099</v>
      </c>
      <c r="C387" t="s">
        <v>1669</v>
      </c>
      <c r="D387" s="8">
        <v>281880</v>
      </c>
      <c r="E387" s="8">
        <v>0</v>
      </c>
      <c r="F387" s="8">
        <v>175677.42</v>
      </c>
      <c r="G387" s="8">
        <v>0</v>
      </c>
      <c r="H387" s="8">
        <v>175677.42</v>
      </c>
      <c r="I387" s="8">
        <v>0</v>
      </c>
      <c r="J387" s="8"/>
      <c r="K387" s="8"/>
    </row>
    <row r="388" spans="1:11" x14ac:dyDescent="0.2">
      <c r="A388" t="s">
        <v>1750</v>
      </c>
      <c r="B388" t="s">
        <v>1100</v>
      </c>
      <c r="C388" t="s">
        <v>1670</v>
      </c>
      <c r="D388" s="8">
        <v>860</v>
      </c>
      <c r="E388" s="8">
        <v>0</v>
      </c>
      <c r="F388" s="8">
        <v>0</v>
      </c>
      <c r="G388" s="8">
        <v>0</v>
      </c>
      <c r="H388" s="8">
        <v>0</v>
      </c>
      <c r="I388" s="8">
        <v>0</v>
      </c>
      <c r="J388" s="8"/>
      <c r="K388" s="8"/>
    </row>
    <row r="389" spans="1:11" x14ac:dyDescent="0.2">
      <c r="A389" t="s">
        <v>1750</v>
      </c>
      <c r="B389" t="s">
        <v>2072</v>
      </c>
      <c r="C389" t="s">
        <v>2073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  <c r="I389" s="8">
        <v>0</v>
      </c>
      <c r="J389" s="8"/>
      <c r="K389" s="8"/>
    </row>
    <row r="390" spans="1:11" x14ac:dyDescent="0.2">
      <c r="A390" t="s">
        <v>1750</v>
      </c>
      <c r="B390" t="s">
        <v>1101</v>
      </c>
      <c r="C390" t="s">
        <v>1671</v>
      </c>
      <c r="D390" s="8">
        <v>640</v>
      </c>
      <c r="E390" s="8">
        <v>0</v>
      </c>
      <c r="F390" s="8">
        <v>7450.85</v>
      </c>
      <c r="G390" s="8">
        <v>0</v>
      </c>
      <c r="H390" s="8">
        <v>7450.85</v>
      </c>
      <c r="I390" s="8">
        <v>0</v>
      </c>
      <c r="J390" s="8"/>
      <c r="K390" s="8"/>
    </row>
    <row r="391" spans="1:11" x14ac:dyDescent="0.2">
      <c r="A391" t="s">
        <v>1750</v>
      </c>
      <c r="B391" t="s">
        <v>1102</v>
      </c>
      <c r="C391" t="s">
        <v>2074</v>
      </c>
      <c r="D391" s="8">
        <v>1980</v>
      </c>
      <c r="E391" s="8">
        <v>0</v>
      </c>
      <c r="F391" s="8">
        <v>4798.05</v>
      </c>
      <c r="G391" s="8">
        <v>0</v>
      </c>
      <c r="H391" s="8">
        <v>4798.05</v>
      </c>
      <c r="I391" s="8">
        <v>0</v>
      </c>
      <c r="J391" s="8"/>
      <c r="K391" s="8"/>
    </row>
    <row r="392" spans="1:11" x14ac:dyDescent="0.2">
      <c r="A392" t="s">
        <v>1750</v>
      </c>
      <c r="B392" t="s">
        <v>2075</v>
      </c>
      <c r="C392" t="s">
        <v>2076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  <c r="I392" s="8">
        <v>0</v>
      </c>
      <c r="J392" s="8"/>
      <c r="K392" s="8"/>
    </row>
    <row r="393" spans="1:11" x14ac:dyDescent="0.2">
      <c r="A393" t="s">
        <v>1750</v>
      </c>
      <c r="B393" t="s">
        <v>2077</v>
      </c>
      <c r="C393" t="s">
        <v>1713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/>
      <c r="K393" s="8"/>
    </row>
    <row r="394" spans="1:11" x14ac:dyDescent="0.2">
      <c r="A394" t="s">
        <v>1750</v>
      </c>
      <c r="B394" t="s">
        <v>1103</v>
      </c>
      <c r="C394" t="s">
        <v>1672</v>
      </c>
      <c r="D394" s="8">
        <v>60000</v>
      </c>
      <c r="E394" s="8">
        <v>0</v>
      </c>
      <c r="F394" s="8">
        <v>145198.04</v>
      </c>
      <c r="G394" s="8">
        <v>0</v>
      </c>
      <c r="H394" s="8">
        <v>145198.04</v>
      </c>
      <c r="I394" s="8">
        <v>0</v>
      </c>
      <c r="J394" s="8"/>
      <c r="K394" s="8"/>
    </row>
    <row r="395" spans="1:11" x14ac:dyDescent="0.2">
      <c r="A395" t="s">
        <v>1750</v>
      </c>
      <c r="B395" t="s">
        <v>1104</v>
      </c>
      <c r="C395" t="s">
        <v>1673</v>
      </c>
      <c r="D395" s="8">
        <v>100000</v>
      </c>
      <c r="E395" s="8">
        <v>0</v>
      </c>
      <c r="F395" s="8">
        <v>452685.08</v>
      </c>
      <c r="G395" s="8">
        <v>0</v>
      </c>
      <c r="H395" s="8">
        <v>452685.08</v>
      </c>
      <c r="I395" s="8">
        <v>0</v>
      </c>
      <c r="J395" s="8"/>
      <c r="K395" s="8"/>
    </row>
    <row r="396" spans="1:11" x14ac:dyDescent="0.2">
      <c r="A396" t="s">
        <v>1750</v>
      </c>
      <c r="B396" t="s">
        <v>2078</v>
      </c>
      <c r="C396" t="s">
        <v>2079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  <c r="I396" s="8">
        <v>0</v>
      </c>
      <c r="J396" s="8"/>
      <c r="K396" s="8"/>
    </row>
    <row r="397" spans="1:11" x14ac:dyDescent="0.2">
      <c r="A397" t="s">
        <v>1750</v>
      </c>
      <c r="B397" t="s">
        <v>1105</v>
      </c>
      <c r="C397" t="s">
        <v>1674</v>
      </c>
      <c r="D397" s="8">
        <v>60000</v>
      </c>
      <c r="E397" s="8">
        <v>0</v>
      </c>
      <c r="F397" s="8">
        <v>0</v>
      </c>
      <c r="G397" s="8">
        <v>0</v>
      </c>
      <c r="H397" s="8">
        <v>0</v>
      </c>
      <c r="I397" s="8">
        <v>0</v>
      </c>
      <c r="J397" s="8"/>
      <c r="K397" s="8"/>
    </row>
    <row r="398" spans="1:11" x14ac:dyDescent="0.2">
      <c r="A398" t="s">
        <v>1750</v>
      </c>
      <c r="B398" t="s">
        <v>1675</v>
      </c>
      <c r="C398" t="s">
        <v>1676</v>
      </c>
      <c r="D398" s="8">
        <v>0</v>
      </c>
      <c r="E398" s="8">
        <v>0</v>
      </c>
      <c r="F398" s="8">
        <v>43090</v>
      </c>
      <c r="G398" s="8">
        <v>0</v>
      </c>
      <c r="H398" s="8">
        <v>43090</v>
      </c>
      <c r="I398" s="8">
        <v>0</v>
      </c>
      <c r="J398" s="8"/>
      <c r="K398" s="8"/>
    </row>
    <row r="399" spans="1:11" x14ac:dyDescent="0.2">
      <c r="A399" t="s">
        <v>1750</v>
      </c>
      <c r="B399" t="s">
        <v>2080</v>
      </c>
      <c r="C399" t="s">
        <v>1573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  <c r="I399" s="8">
        <v>0</v>
      </c>
      <c r="J399" s="8"/>
      <c r="K399" s="8"/>
    </row>
    <row r="400" spans="1:11" x14ac:dyDescent="0.2">
      <c r="A400" t="s">
        <v>1750</v>
      </c>
      <c r="B400" t="s">
        <v>1106</v>
      </c>
      <c r="C400" t="s">
        <v>1573</v>
      </c>
      <c r="D400" s="8">
        <v>160</v>
      </c>
      <c r="E400" s="8">
        <v>0</v>
      </c>
      <c r="F400" s="8">
        <v>0</v>
      </c>
      <c r="G400" s="8">
        <v>0</v>
      </c>
      <c r="H400" s="8">
        <v>0</v>
      </c>
      <c r="I400" s="8">
        <v>0</v>
      </c>
      <c r="J400" s="8"/>
      <c r="K400" s="8"/>
    </row>
    <row r="401" spans="1:11" x14ac:dyDescent="0.2">
      <c r="A401" t="s">
        <v>1750</v>
      </c>
      <c r="B401" t="s">
        <v>1107</v>
      </c>
      <c r="C401" t="s">
        <v>1677</v>
      </c>
      <c r="D401" s="8">
        <v>90</v>
      </c>
      <c r="E401" s="8">
        <v>0</v>
      </c>
      <c r="F401" s="8">
        <v>294.05</v>
      </c>
      <c r="G401" s="8">
        <v>-134.05000000000001</v>
      </c>
      <c r="H401" s="8">
        <v>160</v>
      </c>
      <c r="I401" s="8">
        <v>0</v>
      </c>
      <c r="J401" s="8"/>
      <c r="K401" s="8"/>
    </row>
    <row r="402" spans="1:11" x14ac:dyDescent="0.2">
      <c r="A402" t="s">
        <v>1750</v>
      </c>
      <c r="B402" t="s">
        <v>1108</v>
      </c>
      <c r="C402" t="s">
        <v>1678</v>
      </c>
      <c r="D402" s="8">
        <v>150000</v>
      </c>
      <c r="E402" s="8">
        <v>0</v>
      </c>
      <c r="F402" s="8">
        <v>0</v>
      </c>
      <c r="G402" s="8">
        <v>0</v>
      </c>
      <c r="H402" s="8">
        <v>0</v>
      </c>
      <c r="I402" s="8">
        <v>0</v>
      </c>
      <c r="J402" s="8"/>
      <c r="K402" s="8"/>
    </row>
    <row r="403" spans="1:11" x14ac:dyDescent="0.2">
      <c r="A403" t="s">
        <v>1750</v>
      </c>
      <c r="B403" t="s">
        <v>1109</v>
      </c>
      <c r="C403" t="s">
        <v>1679</v>
      </c>
      <c r="D403" s="8">
        <v>110</v>
      </c>
      <c r="E403" s="8">
        <v>0</v>
      </c>
      <c r="F403" s="8">
        <v>0</v>
      </c>
      <c r="G403" s="8">
        <v>0</v>
      </c>
      <c r="H403" s="8">
        <v>0</v>
      </c>
      <c r="I403" s="8">
        <v>0</v>
      </c>
      <c r="J403" s="8"/>
      <c r="K403" s="8"/>
    </row>
    <row r="404" spans="1:11" x14ac:dyDescent="0.2">
      <c r="A404" t="s">
        <v>1750</v>
      </c>
      <c r="B404" t="s">
        <v>1110</v>
      </c>
      <c r="C404" t="s">
        <v>1680</v>
      </c>
      <c r="D404" s="8">
        <v>110</v>
      </c>
      <c r="E404" s="8">
        <v>0</v>
      </c>
      <c r="F404" s="8">
        <v>26777.88</v>
      </c>
      <c r="G404" s="8">
        <v>0</v>
      </c>
      <c r="H404" s="8">
        <v>26777.88</v>
      </c>
      <c r="I404" s="8">
        <v>0</v>
      </c>
      <c r="J404" s="8"/>
      <c r="K404" s="8"/>
    </row>
    <row r="405" spans="1:11" x14ac:dyDescent="0.2">
      <c r="A405" t="s">
        <v>1750</v>
      </c>
      <c r="B405" t="s">
        <v>2081</v>
      </c>
      <c r="C405" t="s">
        <v>672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  <c r="I405" s="8">
        <v>0</v>
      </c>
      <c r="J405" s="8"/>
      <c r="K405" s="8"/>
    </row>
    <row r="406" spans="1:11" x14ac:dyDescent="0.2">
      <c r="A406" t="s">
        <v>1750</v>
      </c>
      <c r="B406" t="s">
        <v>1111</v>
      </c>
      <c r="C406" t="s">
        <v>672</v>
      </c>
      <c r="D406" s="8">
        <v>18400</v>
      </c>
      <c r="E406" s="8">
        <v>0</v>
      </c>
      <c r="F406" s="8">
        <v>0</v>
      </c>
      <c r="G406" s="8">
        <v>0</v>
      </c>
      <c r="H406" s="8">
        <v>0</v>
      </c>
      <c r="I406" s="8">
        <v>0</v>
      </c>
      <c r="J406" s="8"/>
      <c r="K406" s="8"/>
    </row>
    <row r="407" spans="1:11" x14ac:dyDescent="0.2">
      <c r="A407" t="s">
        <v>1750</v>
      </c>
      <c r="B407" t="s">
        <v>1112</v>
      </c>
      <c r="C407" t="s">
        <v>1681</v>
      </c>
      <c r="D407" s="8">
        <v>-538910</v>
      </c>
      <c r="E407" s="8">
        <v>0</v>
      </c>
      <c r="F407" s="8">
        <v>0</v>
      </c>
      <c r="G407" s="8">
        <v>-890000</v>
      </c>
      <c r="H407" s="8">
        <v>0</v>
      </c>
      <c r="I407" s="8">
        <v>-890000</v>
      </c>
      <c r="J407" s="8"/>
      <c r="K407" s="8"/>
    </row>
    <row r="408" spans="1:11" x14ac:dyDescent="0.2">
      <c r="A408" t="s">
        <v>1750</v>
      </c>
      <c r="B408" t="s">
        <v>1113</v>
      </c>
      <c r="C408" t="s">
        <v>1681</v>
      </c>
      <c r="D408" s="8">
        <v>-604670</v>
      </c>
      <c r="E408" s="8">
        <v>0</v>
      </c>
      <c r="F408" s="8">
        <v>0</v>
      </c>
      <c r="G408" s="8">
        <v>0</v>
      </c>
      <c r="H408" s="8">
        <v>0</v>
      </c>
      <c r="I408" s="8">
        <v>0</v>
      </c>
      <c r="J408" s="8"/>
      <c r="K408" s="8"/>
    </row>
    <row r="409" spans="1:11" x14ac:dyDescent="0.2">
      <c r="A409" t="s">
        <v>1750</v>
      </c>
      <c r="B409" t="s">
        <v>1114</v>
      </c>
      <c r="C409" t="s">
        <v>1682</v>
      </c>
      <c r="D409" s="8">
        <v>-1379900</v>
      </c>
      <c r="E409" s="8">
        <v>0</v>
      </c>
      <c r="F409" s="8">
        <v>0</v>
      </c>
      <c r="G409" s="8">
        <v>0</v>
      </c>
      <c r="H409" s="8">
        <v>0</v>
      </c>
      <c r="I409" s="8">
        <v>0</v>
      </c>
      <c r="J409" s="8"/>
      <c r="K409" s="8"/>
    </row>
    <row r="410" spans="1:11" x14ac:dyDescent="0.2">
      <c r="A410" t="s">
        <v>1750</v>
      </c>
      <c r="B410" t="s">
        <v>1115</v>
      </c>
      <c r="C410" t="s">
        <v>1683</v>
      </c>
      <c r="D410" s="8">
        <v>-4075540</v>
      </c>
      <c r="E410" s="8">
        <v>0</v>
      </c>
      <c r="F410" s="8">
        <v>0</v>
      </c>
      <c r="G410" s="8">
        <v>0</v>
      </c>
      <c r="H410" s="8">
        <v>0</v>
      </c>
      <c r="I410" s="8">
        <v>0</v>
      </c>
      <c r="J410" s="8"/>
      <c r="K410" s="8"/>
    </row>
    <row r="411" spans="1:11" x14ac:dyDescent="0.2">
      <c r="A411" t="s">
        <v>1750</v>
      </c>
      <c r="B411" t="s">
        <v>1116</v>
      </c>
      <c r="C411" t="s">
        <v>1684</v>
      </c>
      <c r="D411" s="8">
        <v>-890000</v>
      </c>
      <c r="E411" s="8">
        <v>0</v>
      </c>
      <c r="F411" s="8">
        <v>0</v>
      </c>
      <c r="G411" s="8">
        <v>0</v>
      </c>
      <c r="H411" s="8">
        <v>0</v>
      </c>
      <c r="I411" s="8">
        <v>0</v>
      </c>
      <c r="J411" s="8"/>
      <c r="K411" s="8"/>
    </row>
    <row r="412" spans="1:11" x14ac:dyDescent="0.2">
      <c r="A412" t="s">
        <v>1750</v>
      </c>
      <c r="B412" t="s">
        <v>1117</v>
      </c>
      <c r="C412" t="s">
        <v>1574</v>
      </c>
      <c r="D412" s="8">
        <v>-742370</v>
      </c>
      <c r="E412" s="8">
        <v>0</v>
      </c>
      <c r="F412" s="8">
        <v>0</v>
      </c>
      <c r="G412" s="8">
        <v>0</v>
      </c>
      <c r="H412" s="8">
        <v>0</v>
      </c>
      <c r="I412" s="8">
        <v>0</v>
      </c>
      <c r="J412" s="8"/>
      <c r="K412" s="8"/>
    </row>
    <row r="413" spans="1:11" x14ac:dyDescent="0.2">
      <c r="A413" t="s">
        <v>1750</v>
      </c>
      <c r="B413" t="s">
        <v>1118</v>
      </c>
      <c r="C413" t="s">
        <v>1574</v>
      </c>
      <c r="D413" s="8">
        <v>-742370</v>
      </c>
      <c r="E413" s="8">
        <v>0</v>
      </c>
      <c r="F413" s="8">
        <v>0</v>
      </c>
      <c r="G413" s="8">
        <v>0</v>
      </c>
      <c r="H413" s="8">
        <v>0</v>
      </c>
      <c r="I413" s="8">
        <v>0</v>
      </c>
      <c r="J413" s="8"/>
      <c r="K413" s="8"/>
    </row>
    <row r="414" spans="1:11" x14ac:dyDescent="0.2">
      <c r="A414" t="s">
        <v>1750</v>
      </c>
      <c r="B414" t="s">
        <v>1119</v>
      </c>
      <c r="C414" t="s">
        <v>1685</v>
      </c>
      <c r="D414" s="8">
        <v>-894350</v>
      </c>
      <c r="E414" s="8">
        <v>0</v>
      </c>
      <c r="F414" s="8">
        <v>0</v>
      </c>
      <c r="G414" s="8">
        <v>0</v>
      </c>
      <c r="H414" s="8">
        <v>0</v>
      </c>
      <c r="I414" s="8">
        <v>0</v>
      </c>
      <c r="J414" s="8"/>
      <c r="K414" s="8"/>
    </row>
    <row r="415" spans="1:11" x14ac:dyDescent="0.2">
      <c r="A415" t="s">
        <v>1750</v>
      </c>
      <c r="B415" t="s">
        <v>2082</v>
      </c>
      <c r="C415" t="s">
        <v>2083</v>
      </c>
      <c r="D415" s="8">
        <v>0</v>
      </c>
      <c r="E415" s="8">
        <v>0</v>
      </c>
      <c r="F415" s="8">
        <v>0</v>
      </c>
      <c r="G415" s="8">
        <v>0</v>
      </c>
      <c r="H415" s="8">
        <v>0</v>
      </c>
      <c r="I415" s="8">
        <v>0</v>
      </c>
      <c r="J415" s="8"/>
      <c r="K415" s="8"/>
    </row>
    <row r="416" spans="1:11" x14ac:dyDescent="0.2">
      <c r="A416" t="s">
        <v>1750</v>
      </c>
      <c r="B416" t="s">
        <v>2084</v>
      </c>
      <c r="C416" t="s">
        <v>2085</v>
      </c>
      <c r="D416" s="8">
        <v>0</v>
      </c>
      <c r="E416" s="8">
        <v>0</v>
      </c>
      <c r="F416" s="8">
        <v>0</v>
      </c>
      <c r="G416" s="8">
        <v>0</v>
      </c>
      <c r="H416" s="8">
        <v>0</v>
      </c>
      <c r="I416" s="8">
        <v>0</v>
      </c>
      <c r="J416" s="8"/>
      <c r="K416" s="8"/>
    </row>
    <row r="417" spans="1:11" x14ac:dyDescent="0.2">
      <c r="A417" t="s">
        <v>1750</v>
      </c>
      <c r="B417" t="s">
        <v>2086</v>
      </c>
      <c r="C417" t="s">
        <v>2087</v>
      </c>
      <c r="D417" s="8">
        <v>0</v>
      </c>
      <c r="E417" s="8">
        <v>0</v>
      </c>
      <c r="F417" s="8">
        <v>0</v>
      </c>
      <c r="G417" s="8">
        <v>0</v>
      </c>
      <c r="H417" s="8">
        <v>0</v>
      </c>
      <c r="I417" s="8">
        <v>0</v>
      </c>
      <c r="J417" s="8"/>
      <c r="K417" s="8"/>
    </row>
    <row r="418" spans="1:11" x14ac:dyDescent="0.2">
      <c r="A418" t="s">
        <v>1750</v>
      </c>
      <c r="B418" t="s">
        <v>1120</v>
      </c>
      <c r="C418" t="s">
        <v>1751</v>
      </c>
      <c r="D418" s="8">
        <v>976410</v>
      </c>
      <c r="E418" s="8">
        <v>0</v>
      </c>
      <c r="F418" s="8">
        <v>568022.07999999996</v>
      </c>
      <c r="G418" s="8">
        <v>0</v>
      </c>
      <c r="H418" s="8">
        <v>568022.07999999996</v>
      </c>
      <c r="I418" s="8">
        <v>0</v>
      </c>
      <c r="J418" s="8"/>
      <c r="K418" s="8"/>
    </row>
    <row r="419" spans="1:11" x14ac:dyDescent="0.2">
      <c r="A419" t="s">
        <v>1750</v>
      </c>
      <c r="B419" t="s">
        <v>1121</v>
      </c>
      <c r="C419" t="s">
        <v>1754</v>
      </c>
      <c r="D419" s="8">
        <v>80960</v>
      </c>
      <c r="E419" s="8">
        <v>0</v>
      </c>
      <c r="F419" s="8">
        <v>17101.919999999998</v>
      </c>
      <c r="G419" s="8">
        <v>0</v>
      </c>
      <c r="H419" s="8">
        <v>17101.919999999998</v>
      </c>
      <c r="I419" s="8">
        <v>0</v>
      </c>
      <c r="J419" s="8"/>
      <c r="K419" s="8"/>
    </row>
    <row r="420" spans="1:11" x14ac:dyDescent="0.2">
      <c r="A420" t="s">
        <v>1750</v>
      </c>
      <c r="B420" t="s">
        <v>2088</v>
      </c>
      <c r="C420" t="s">
        <v>1755</v>
      </c>
      <c r="D420" s="8">
        <v>0</v>
      </c>
      <c r="E420" s="8">
        <v>0</v>
      </c>
      <c r="F420" s="8">
        <v>0</v>
      </c>
      <c r="G420" s="8">
        <v>0</v>
      </c>
      <c r="H420" s="8">
        <v>0</v>
      </c>
      <c r="I420" s="8">
        <v>0</v>
      </c>
      <c r="J420" s="8"/>
      <c r="K420" s="8"/>
    </row>
    <row r="421" spans="1:11" x14ac:dyDescent="0.2">
      <c r="A421" t="s">
        <v>1750</v>
      </c>
      <c r="B421" t="s">
        <v>1122</v>
      </c>
      <c r="C421" t="s">
        <v>1756</v>
      </c>
      <c r="D421" s="8">
        <v>6600</v>
      </c>
      <c r="E421" s="8">
        <v>0</v>
      </c>
      <c r="F421" s="8">
        <v>2868</v>
      </c>
      <c r="G421" s="8">
        <v>0</v>
      </c>
      <c r="H421" s="8">
        <v>2868</v>
      </c>
      <c r="I421" s="8">
        <v>0</v>
      </c>
      <c r="J421" s="8"/>
      <c r="K421" s="8"/>
    </row>
    <row r="422" spans="1:11" x14ac:dyDescent="0.2">
      <c r="A422" t="s">
        <v>1750</v>
      </c>
      <c r="B422" t="s">
        <v>2089</v>
      </c>
      <c r="C422" t="s">
        <v>1757</v>
      </c>
      <c r="D422" s="8">
        <v>0</v>
      </c>
      <c r="E422" s="8">
        <v>0</v>
      </c>
      <c r="F422" s="8">
        <v>0</v>
      </c>
      <c r="G422" s="8">
        <v>0</v>
      </c>
      <c r="H422" s="8">
        <v>0</v>
      </c>
      <c r="I422" s="8">
        <v>0</v>
      </c>
      <c r="J422" s="8"/>
      <c r="K422" s="8"/>
    </row>
    <row r="423" spans="1:11" x14ac:dyDescent="0.2">
      <c r="A423" t="s">
        <v>1750</v>
      </c>
      <c r="B423" t="s">
        <v>1123</v>
      </c>
      <c r="C423" t="s">
        <v>1759</v>
      </c>
      <c r="D423" s="8">
        <v>5140</v>
      </c>
      <c r="E423" s="8">
        <v>0</v>
      </c>
      <c r="F423" s="8">
        <v>0</v>
      </c>
      <c r="G423" s="8">
        <v>0</v>
      </c>
      <c r="H423" s="8">
        <v>0</v>
      </c>
      <c r="I423" s="8">
        <v>0</v>
      </c>
      <c r="J423" s="8"/>
      <c r="K423" s="8"/>
    </row>
    <row r="424" spans="1:11" x14ac:dyDescent="0.2">
      <c r="A424" t="s">
        <v>1750</v>
      </c>
      <c r="B424" t="s">
        <v>1124</v>
      </c>
      <c r="C424" t="s">
        <v>1760</v>
      </c>
      <c r="D424" s="8">
        <v>193040</v>
      </c>
      <c r="E424" s="8">
        <v>0</v>
      </c>
      <c r="F424" s="8">
        <v>111000</v>
      </c>
      <c r="G424" s="8">
        <v>0</v>
      </c>
      <c r="H424" s="8">
        <v>111000</v>
      </c>
      <c r="I424" s="8">
        <v>0</v>
      </c>
      <c r="J424" s="8"/>
      <c r="K424" s="8"/>
    </row>
    <row r="425" spans="1:11" x14ac:dyDescent="0.2">
      <c r="A425" t="s">
        <v>1750</v>
      </c>
      <c r="B425" t="s">
        <v>1125</v>
      </c>
      <c r="C425" t="s">
        <v>1761</v>
      </c>
      <c r="D425" s="8">
        <v>550</v>
      </c>
      <c r="E425" s="8">
        <v>0</v>
      </c>
      <c r="F425" s="8">
        <v>190.5</v>
      </c>
      <c r="G425" s="8">
        <v>0</v>
      </c>
      <c r="H425" s="8">
        <v>190.5</v>
      </c>
      <c r="I425" s="8">
        <v>0</v>
      </c>
      <c r="J425" s="8"/>
      <c r="K425" s="8"/>
    </row>
    <row r="426" spans="1:11" x14ac:dyDescent="0.2">
      <c r="A426" t="s">
        <v>1750</v>
      </c>
      <c r="B426" t="s">
        <v>1126</v>
      </c>
      <c r="C426" t="s">
        <v>1762</v>
      </c>
      <c r="D426" s="8">
        <v>11980</v>
      </c>
      <c r="E426" s="8">
        <v>0</v>
      </c>
      <c r="F426" s="8">
        <v>6821.05</v>
      </c>
      <c r="G426" s="8">
        <v>0</v>
      </c>
      <c r="H426" s="8">
        <v>6821.05</v>
      </c>
      <c r="I426" s="8">
        <v>0</v>
      </c>
      <c r="J426" s="8"/>
      <c r="K426" s="8"/>
    </row>
    <row r="427" spans="1:11" x14ac:dyDescent="0.2">
      <c r="A427" t="s">
        <v>1750</v>
      </c>
      <c r="B427" t="s">
        <v>2090</v>
      </c>
      <c r="C427" t="s">
        <v>1764</v>
      </c>
      <c r="D427" s="8">
        <v>0</v>
      </c>
      <c r="E427" s="8">
        <v>0</v>
      </c>
      <c r="F427" s="8">
        <v>0</v>
      </c>
      <c r="G427" s="8">
        <v>0</v>
      </c>
      <c r="H427" s="8">
        <v>0</v>
      </c>
      <c r="I427" s="8">
        <v>0</v>
      </c>
      <c r="J427" s="8"/>
      <c r="K427" s="8"/>
    </row>
    <row r="428" spans="1:11" x14ac:dyDescent="0.2">
      <c r="A428" t="s">
        <v>1750</v>
      </c>
      <c r="B428" t="s">
        <v>1127</v>
      </c>
      <c r="C428" t="s">
        <v>1766</v>
      </c>
      <c r="D428" s="8">
        <v>95720</v>
      </c>
      <c r="E428" s="8">
        <v>0</v>
      </c>
      <c r="F428" s="8">
        <v>47462.400000000001</v>
      </c>
      <c r="G428" s="8">
        <v>0</v>
      </c>
      <c r="H428" s="8">
        <v>47462.400000000001</v>
      </c>
      <c r="I428" s="8">
        <v>0</v>
      </c>
      <c r="J428" s="8"/>
      <c r="K428" s="8"/>
    </row>
    <row r="429" spans="1:11" x14ac:dyDescent="0.2">
      <c r="A429" t="s">
        <v>1750</v>
      </c>
      <c r="B429" t="s">
        <v>1128</v>
      </c>
      <c r="C429" t="s">
        <v>1767</v>
      </c>
      <c r="D429" s="8">
        <v>172350</v>
      </c>
      <c r="E429" s="8">
        <v>0</v>
      </c>
      <c r="F429" s="8">
        <v>112727.22</v>
      </c>
      <c r="G429" s="8">
        <v>0</v>
      </c>
      <c r="H429" s="8">
        <v>112727.22</v>
      </c>
      <c r="I429" s="8">
        <v>0</v>
      </c>
      <c r="J429" s="8"/>
      <c r="K429" s="8"/>
    </row>
    <row r="430" spans="1:11" x14ac:dyDescent="0.2">
      <c r="A430" t="s">
        <v>1750</v>
      </c>
      <c r="B430" t="s">
        <v>1129</v>
      </c>
      <c r="C430" t="s">
        <v>1768</v>
      </c>
      <c r="D430" s="8">
        <v>10530</v>
      </c>
      <c r="E430" s="8">
        <v>0</v>
      </c>
      <c r="F430" s="8">
        <v>4303.3999999999996</v>
      </c>
      <c r="G430" s="8">
        <v>0</v>
      </c>
      <c r="H430" s="8">
        <v>4303.3999999999996</v>
      </c>
      <c r="I430" s="8">
        <v>0</v>
      </c>
      <c r="J430" s="8"/>
      <c r="K430" s="8"/>
    </row>
    <row r="431" spans="1:11" x14ac:dyDescent="0.2">
      <c r="A431" t="s">
        <v>1750</v>
      </c>
      <c r="B431" t="s">
        <v>2091</v>
      </c>
      <c r="C431" t="s">
        <v>2092</v>
      </c>
      <c r="D431" s="8">
        <v>0</v>
      </c>
      <c r="E431" s="8">
        <v>0</v>
      </c>
      <c r="F431" s="8">
        <v>0</v>
      </c>
      <c r="G431" s="8">
        <v>0</v>
      </c>
      <c r="H431" s="8">
        <v>0</v>
      </c>
      <c r="I431" s="8">
        <v>0</v>
      </c>
      <c r="J431" s="8"/>
      <c r="K431" s="8"/>
    </row>
    <row r="432" spans="1:11" x14ac:dyDescent="0.2">
      <c r="A432" t="s">
        <v>1750</v>
      </c>
      <c r="B432" t="s">
        <v>2093</v>
      </c>
      <c r="C432" t="s">
        <v>2094</v>
      </c>
      <c r="D432" s="8">
        <v>0</v>
      </c>
      <c r="E432" s="8">
        <v>0</v>
      </c>
      <c r="F432" s="8">
        <v>0</v>
      </c>
      <c r="G432" s="8">
        <v>0</v>
      </c>
      <c r="H432" s="8">
        <v>0</v>
      </c>
      <c r="I432" s="8">
        <v>0</v>
      </c>
      <c r="J432" s="8"/>
      <c r="K432" s="8"/>
    </row>
    <row r="433" spans="1:11" x14ac:dyDescent="0.2">
      <c r="A433" t="s">
        <v>1750</v>
      </c>
      <c r="B433" t="s">
        <v>2095</v>
      </c>
      <c r="C433" t="s">
        <v>510</v>
      </c>
      <c r="D433" s="8">
        <v>0</v>
      </c>
      <c r="E433" s="8">
        <v>0</v>
      </c>
      <c r="F433" s="8">
        <v>0</v>
      </c>
      <c r="G433" s="8">
        <v>0</v>
      </c>
      <c r="H433" s="8">
        <v>0</v>
      </c>
      <c r="I433" s="8">
        <v>0</v>
      </c>
      <c r="J433" s="8"/>
      <c r="K433" s="8"/>
    </row>
    <row r="434" spans="1:11" x14ac:dyDescent="0.2">
      <c r="A434" t="s">
        <v>1750</v>
      </c>
      <c r="B434" t="s">
        <v>1130</v>
      </c>
      <c r="C434" t="s">
        <v>2096</v>
      </c>
      <c r="D434" s="8">
        <v>60000</v>
      </c>
      <c r="E434" s="8">
        <v>0</v>
      </c>
      <c r="F434" s="8">
        <v>0</v>
      </c>
      <c r="G434" s="8">
        <v>0</v>
      </c>
      <c r="H434" s="8">
        <v>0</v>
      </c>
      <c r="I434" s="8">
        <v>0</v>
      </c>
      <c r="J434" s="8"/>
      <c r="K434" s="8"/>
    </row>
    <row r="435" spans="1:11" x14ac:dyDescent="0.2">
      <c r="A435" t="s">
        <v>1750</v>
      </c>
      <c r="B435" t="s">
        <v>2097</v>
      </c>
      <c r="C435" t="s">
        <v>2098</v>
      </c>
      <c r="D435" s="8">
        <v>0</v>
      </c>
      <c r="E435" s="8">
        <v>0</v>
      </c>
      <c r="F435" s="8">
        <v>0</v>
      </c>
      <c r="G435" s="8">
        <v>0</v>
      </c>
      <c r="H435" s="8">
        <v>0</v>
      </c>
      <c r="I435" s="8">
        <v>0</v>
      </c>
      <c r="J435" s="8"/>
      <c r="K435" s="8"/>
    </row>
    <row r="436" spans="1:11" x14ac:dyDescent="0.2">
      <c r="A436" t="s">
        <v>1750</v>
      </c>
      <c r="B436" t="s">
        <v>2099</v>
      </c>
      <c r="C436" t="s">
        <v>2100</v>
      </c>
      <c r="D436" s="8">
        <v>0</v>
      </c>
      <c r="E436" s="8">
        <v>0</v>
      </c>
      <c r="F436" s="8">
        <v>0</v>
      </c>
      <c r="G436" s="8">
        <v>0</v>
      </c>
      <c r="H436" s="8">
        <v>0</v>
      </c>
      <c r="I436" s="8">
        <v>0</v>
      </c>
      <c r="J436" s="8"/>
      <c r="K436" s="8"/>
    </row>
    <row r="437" spans="1:11" x14ac:dyDescent="0.2">
      <c r="A437" t="s">
        <v>1750</v>
      </c>
      <c r="B437" t="s">
        <v>1131</v>
      </c>
      <c r="C437" t="s">
        <v>2101</v>
      </c>
      <c r="D437" s="8">
        <v>50000</v>
      </c>
      <c r="E437" s="8">
        <v>0</v>
      </c>
      <c r="F437" s="8">
        <v>199.52</v>
      </c>
      <c r="G437" s="8">
        <v>0</v>
      </c>
      <c r="H437" s="8">
        <v>199.52</v>
      </c>
      <c r="I437" s="8">
        <v>0</v>
      </c>
      <c r="J437" s="8"/>
      <c r="K437" s="8"/>
    </row>
    <row r="438" spans="1:11" x14ac:dyDescent="0.2">
      <c r="A438" t="s">
        <v>1750</v>
      </c>
      <c r="B438" t="s">
        <v>2102</v>
      </c>
      <c r="C438" t="s">
        <v>1964</v>
      </c>
      <c r="D438" s="8">
        <v>0</v>
      </c>
      <c r="E438" s="8">
        <v>0</v>
      </c>
      <c r="F438" s="8">
        <v>0</v>
      </c>
      <c r="G438" s="8">
        <v>0</v>
      </c>
      <c r="H438" s="8">
        <v>0</v>
      </c>
      <c r="I438" s="8">
        <v>0</v>
      </c>
      <c r="J438" s="8"/>
      <c r="K438" s="8"/>
    </row>
    <row r="439" spans="1:11" x14ac:dyDescent="0.2">
      <c r="A439" t="s">
        <v>1750</v>
      </c>
      <c r="B439" t="s">
        <v>2103</v>
      </c>
      <c r="C439" t="s">
        <v>1775</v>
      </c>
      <c r="D439" s="8">
        <v>0</v>
      </c>
      <c r="E439" s="8">
        <v>0</v>
      </c>
      <c r="F439" s="8">
        <v>0</v>
      </c>
      <c r="G439" s="8">
        <v>0</v>
      </c>
      <c r="H439" s="8">
        <v>0</v>
      </c>
      <c r="I439" s="8">
        <v>0</v>
      </c>
      <c r="J439" s="8"/>
      <c r="K439" s="8"/>
    </row>
    <row r="440" spans="1:11" x14ac:dyDescent="0.2">
      <c r="A440" t="s">
        <v>1750</v>
      </c>
      <c r="B440" t="s">
        <v>2104</v>
      </c>
      <c r="C440" t="s">
        <v>1782</v>
      </c>
      <c r="D440" s="8">
        <v>0</v>
      </c>
      <c r="E440" s="8">
        <v>0</v>
      </c>
      <c r="F440" s="8">
        <v>0</v>
      </c>
      <c r="G440" s="8">
        <v>0</v>
      </c>
      <c r="H440" s="8">
        <v>0</v>
      </c>
      <c r="I440" s="8">
        <v>0</v>
      </c>
      <c r="J440" s="8"/>
      <c r="K440" s="8"/>
    </row>
    <row r="441" spans="1:11" x14ac:dyDescent="0.2">
      <c r="A441" t="s">
        <v>1750</v>
      </c>
      <c r="B441" t="s">
        <v>2105</v>
      </c>
      <c r="C441" t="s">
        <v>1572</v>
      </c>
      <c r="D441" s="8">
        <v>0</v>
      </c>
      <c r="E441" s="8">
        <v>0</v>
      </c>
      <c r="F441" s="8">
        <v>0</v>
      </c>
      <c r="G441" s="8">
        <v>0</v>
      </c>
      <c r="H441" s="8">
        <v>0</v>
      </c>
      <c r="I441" s="8">
        <v>0</v>
      </c>
      <c r="J441" s="8"/>
      <c r="K441" s="8"/>
    </row>
    <row r="442" spans="1:11" x14ac:dyDescent="0.2">
      <c r="A442" t="s">
        <v>1750</v>
      </c>
      <c r="B442" t="s">
        <v>2106</v>
      </c>
      <c r="C442" t="s">
        <v>2107</v>
      </c>
      <c r="D442" s="8">
        <v>0</v>
      </c>
      <c r="E442" s="8">
        <v>0</v>
      </c>
      <c r="F442" s="8">
        <v>0</v>
      </c>
      <c r="G442" s="8">
        <v>0</v>
      </c>
      <c r="H442" s="8">
        <v>0</v>
      </c>
      <c r="I442" s="8">
        <v>0</v>
      </c>
      <c r="J442" s="8"/>
      <c r="K442" s="8"/>
    </row>
    <row r="443" spans="1:11" x14ac:dyDescent="0.2">
      <c r="A443" t="s">
        <v>1750</v>
      </c>
      <c r="B443" t="s">
        <v>2108</v>
      </c>
      <c r="C443" t="s">
        <v>1789</v>
      </c>
      <c r="D443" s="8">
        <v>0</v>
      </c>
      <c r="E443" s="8">
        <v>0</v>
      </c>
      <c r="F443" s="8">
        <v>0</v>
      </c>
      <c r="G443" s="8">
        <v>0</v>
      </c>
      <c r="H443" s="8">
        <v>0</v>
      </c>
      <c r="I443" s="8">
        <v>0</v>
      </c>
      <c r="J443" s="8"/>
      <c r="K443" s="8"/>
    </row>
    <row r="444" spans="1:11" x14ac:dyDescent="0.2">
      <c r="A444" t="s">
        <v>1750</v>
      </c>
      <c r="B444" t="s">
        <v>1132</v>
      </c>
      <c r="C444" t="s">
        <v>1790</v>
      </c>
      <c r="D444" s="8">
        <v>104100</v>
      </c>
      <c r="E444" s="8">
        <v>0</v>
      </c>
      <c r="F444" s="8">
        <v>61559.16</v>
      </c>
      <c r="G444" s="8">
        <v>0</v>
      </c>
      <c r="H444" s="8">
        <v>61559.16</v>
      </c>
      <c r="I444" s="8">
        <v>0</v>
      </c>
      <c r="J444" s="8"/>
      <c r="K444" s="8"/>
    </row>
    <row r="445" spans="1:11" x14ac:dyDescent="0.2">
      <c r="A445" t="s">
        <v>1750</v>
      </c>
      <c r="B445" t="s">
        <v>2109</v>
      </c>
      <c r="C445" t="s">
        <v>2110</v>
      </c>
      <c r="D445" s="8">
        <v>0</v>
      </c>
      <c r="E445" s="8">
        <v>0</v>
      </c>
      <c r="F445" s="8">
        <v>0</v>
      </c>
      <c r="G445" s="8">
        <v>0</v>
      </c>
      <c r="H445" s="8">
        <v>0</v>
      </c>
      <c r="I445" s="8">
        <v>0</v>
      </c>
      <c r="J445" s="8"/>
      <c r="K445" s="8"/>
    </row>
    <row r="446" spans="1:11" x14ac:dyDescent="0.2">
      <c r="A446" t="s">
        <v>1750</v>
      </c>
      <c r="B446" t="s">
        <v>1133</v>
      </c>
      <c r="C446" t="s">
        <v>1791</v>
      </c>
      <c r="D446" s="8">
        <v>138950</v>
      </c>
      <c r="E446" s="8">
        <v>0</v>
      </c>
      <c r="F446" s="8">
        <v>1355.55</v>
      </c>
      <c r="G446" s="8">
        <v>0</v>
      </c>
      <c r="H446" s="8">
        <v>1355.55</v>
      </c>
      <c r="I446" s="8">
        <v>0</v>
      </c>
      <c r="J446" s="8"/>
      <c r="K446" s="8"/>
    </row>
    <row r="447" spans="1:11" x14ac:dyDescent="0.2">
      <c r="A447" t="s">
        <v>1750</v>
      </c>
      <c r="B447" t="s">
        <v>2111</v>
      </c>
      <c r="C447" t="s">
        <v>2112</v>
      </c>
      <c r="D447" s="8">
        <v>0</v>
      </c>
      <c r="E447" s="8">
        <v>0</v>
      </c>
      <c r="F447" s="8">
        <v>0</v>
      </c>
      <c r="G447" s="8">
        <v>0</v>
      </c>
      <c r="H447" s="8">
        <v>0</v>
      </c>
      <c r="I447" s="8">
        <v>0</v>
      </c>
      <c r="J447" s="8"/>
      <c r="K447" s="8"/>
    </row>
    <row r="448" spans="1:11" x14ac:dyDescent="0.2">
      <c r="A448" t="s">
        <v>1750</v>
      </c>
      <c r="B448" t="s">
        <v>2113</v>
      </c>
      <c r="C448" t="s">
        <v>1670</v>
      </c>
      <c r="D448" s="8">
        <v>0</v>
      </c>
      <c r="E448" s="8">
        <v>0</v>
      </c>
      <c r="F448" s="8">
        <v>0</v>
      </c>
      <c r="G448" s="8">
        <v>0</v>
      </c>
      <c r="H448" s="8">
        <v>0</v>
      </c>
      <c r="I448" s="8">
        <v>0</v>
      </c>
      <c r="J448" s="8"/>
      <c r="K448" s="8"/>
    </row>
    <row r="449" spans="1:11" x14ac:dyDescent="0.2">
      <c r="A449" t="s">
        <v>1750</v>
      </c>
      <c r="B449" t="s">
        <v>2114</v>
      </c>
      <c r="C449" t="s">
        <v>1795</v>
      </c>
      <c r="D449" s="8">
        <v>0</v>
      </c>
      <c r="E449" s="8">
        <v>0</v>
      </c>
      <c r="F449" s="8">
        <v>0</v>
      </c>
      <c r="G449" s="8">
        <v>0</v>
      </c>
      <c r="H449" s="8">
        <v>0</v>
      </c>
      <c r="I449" s="8">
        <v>0</v>
      </c>
      <c r="J449" s="8"/>
      <c r="K449" s="8"/>
    </row>
    <row r="450" spans="1:11" x14ac:dyDescent="0.2">
      <c r="A450" t="s">
        <v>1750</v>
      </c>
      <c r="B450" t="s">
        <v>2115</v>
      </c>
      <c r="C450" t="s">
        <v>1798</v>
      </c>
      <c r="D450" s="8">
        <v>0</v>
      </c>
      <c r="E450" s="8">
        <v>0</v>
      </c>
      <c r="F450" s="8">
        <v>0</v>
      </c>
      <c r="G450" s="8">
        <v>0</v>
      </c>
      <c r="H450" s="8">
        <v>0</v>
      </c>
      <c r="I450" s="8">
        <v>0</v>
      </c>
      <c r="J450" s="8"/>
      <c r="K450" s="8"/>
    </row>
    <row r="451" spans="1:11" x14ac:dyDescent="0.2">
      <c r="A451" t="s">
        <v>1750</v>
      </c>
      <c r="B451" t="s">
        <v>2116</v>
      </c>
      <c r="C451" t="s">
        <v>1799</v>
      </c>
      <c r="D451" s="8">
        <v>0</v>
      </c>
      <c r="E451" s="8">
        <v>0</v>
      </c>
      <c r="F451" s="8">
        <v>0</v>
      </c>
      <c r="G451" s="8">
        <v>0</v>
      </c>
      <c r="H451" s="8">
        <v>0</v>
      </c>
      <c r="I451" s="8">
        <v>0</v>
      </c>
      <c r="J451" s="8"/>
      <c r="K451" s="8"/>
    </row>
    <row r="452" spans="1:11" x14ac:dyDescent="0.2">
      <c r="A452" t="s">
        <v>1750</v>
      </c>
      <c r="B452" t="s">
        <v>2117</v>
      </c>
      <c r="C452" t="s">
        <v>1713</v>
      </c>
      <c r="D452" s="8">
        <v>0</v>
      </c>
      <c r="E452" s="8">
        <v>0</v>
      </c>
      <c r="F452" s="8">
        <v>0</v>
      </c>
      <c r="G452" s="8">
        <v>0</v>
      </c>
      <c r="H452" s="8">
        <v>0</v>
      </c>
      <c r="I452" s="8">
        <v>0</v>
      </c>
      <c r="J452" s="8"/>
      <c r="K452" s="8"/>
    </row>
    <row r="453" spans="1:11" x14ac:dyDescent="0.2">
      <c r="A453" t="s">
        <v>1750</v>
      </c>
      <c r="B453" t="s">
        <v>2118</v>
      </c>
      <c r="C453" t="s">
        <v>1815</v>
      </c>
      <c r="D453" s="8">
        <v>0</v>
      </c>
      <c r="E453" s="8">
        <v>0</v>
      </c>
      <c r="F453" s="8">
        <v>0</v>
      </c>
      <c r="G453" s="8">
        <v>0</v>
      </c>
      <c r="H453" s="8">
        <v>0</v>
      </c>
      <c r="I453" s="8">
        <v>0</v>
      </c>
      <c r="J453" s="8"/>
      <c r="K453" s="8"/>
    </row>
    <row r="454" spans="1:11" x14ac:dyDescent="0.2">
      <c r="A454" t="s">
        <v>1750</v>
      </c>
      <c r="B454" t="s">
        <v>2119</v>
      </c>
      <c r="C454" t="s">
        <v>2120</v>
      </c>
      <c r="D454" s="8">
        <v>0</v>
      </c>
      <c r="E454" s="8">
        <v>0</v>
      </c>
      <c r="F454" s="8">
        <v>0</v>
      </c>
      <c r="G454" s="8">
        <v>0</v>
      </c>
      <c r="H454" s="8">
        <v>0</v>
      </c>
      <c r="I454" s="8">
        <v>0</v>
      </c>
      <c r="J454" s="8"/>
      <c r="K454" s="8"/>
    </row>
    <row r="455" spans="1:11" x14ac:dyDescent="0.2">
      <c r="A455" t="s">
        <v>1750</v>
      </c>
      <c r="B455" t="s">
        <v>2121</v>
      </c>
      <c r="C455" t="s">
        <v>1573</v>
      </c>
      <c r="D455" s="8">
        <v>0</v>
      </c>
      <c r="E455" s="8">
        <v>0</v>
      </c>
      <c r="F455" s="8">
        <v>0</v>
      </c>
      <c r="G455" s="8">
        <v>0</v>
      </c>
      <c r="H455" s="8">
        <v>0</v>
      </c>
      <c r="I455" s="8">
        <v>0</v>
      </c>
      <c r="J455" s="8"/>
      <c r="K455" s="8"/>
    </row>
    <row r="456" spans="1:11" x14ac:dyDescent="0.2">
      <c r="A456" t="s">
        <v>1750</v>
      </c>
      <c r="B456" t="s">
        <v>1134</v>
      </c>
      <c r="C456" t="s">
        <v>1801</v>
      </c>
      <c r="D456" s="8">
        <v>110</v>
      </c>
      <c r="E456" s="8">
        <v>0</v>
      </c>
      <c r="F456" s="8">
        <v>0</v>
      </c>
      <c r="G456" s="8">
        <v>0</v>
      </c>
      <c r="H456" s="8">
        <v>0</v>
      </c>
      <c r="I456" s="8">
        <v>0</v>
      </c>
      <c r="J456" s="8"/>
      <c r="K456" s="8"/>
    </row>
    <row r="457" spans="1:11" x14ac:dyDescent="0.2">
      <c r="A457" t="s">
        <v>1750</v>
      </c>
      <c r="B457" t="s">
        <v>1135</v>
      </c>
      <c r="C457" t="s">
        <v>672</v>
      </c>
      <c r="D457" s="8">
        <v>6290</v>
      </c>
      <c r="E457" s="8">
        <v>0</v>
      </c>
      <c r="F457" s="8">
        <v>0</v>
      </c>
      <c r="G457" s="8">
        <v>0</v>
      </c>
      <c r="H457" s="8">
        <v>0</v>
      </c>
      <c r="I457" s="8">
        <v>0</v>
      </c>
      <c r="J457" s="8"/>
      <c r="K457" s="8"/>
    </row>
    <row r="458" spans="1:11" x14ac:dyDescent="0.2">
      <c r="A458" t="s">
        <v>1750</v>
      </c>
      <c r="B458" t="s">
        <v>1136</v>
      </c>
      <c r="C458" t="s">
        <v>1802</v>
      </c>
      <c r="D458" s="8">
        <v>-1526580</v>
      </c>
      <c r="E458" s="8">
        <v>0</v>
      </c>
      <c r="F458" s="8">
        <v>0</v>
      </c>
      <c r="G458" s="8">
        <v>0</v>
      </c>
      <c r="H458" s="8">
        <v>0</v>
      </c>
      <c r="I458" s="8">
        <v>0</v>
      </c>
      <c r="J458" s="8"/>
      <c r="K458" s="8"/>
    </row>
    <row r="459" spans="1:11" x14ac:dyDescent="0.2">
      <c r="A459" t="s">
        <v>1750</v>
      </c>
      <c r="B459" t="s">
        <v>2122</v>
      </c>
      <c r="C459" t="s">
        <v>2123</v>
      </c>
      <c r="D459" s="8">
        <v>0</v>
      </c>
      <c r="E459" s="8">
        <v>0</v>
      </c>
      <c r="F459" s="8">
        <v>0</v>
      </c>
      <c r="G459" s="8">
        <v>0</v>
      </c>
      <c r="H459" s="8">
        <v>0</v>
      </c>
      <c r="I459" s="8">
        <v>0</v>
      </c>
      <c r="J459" s="8"/>
      <c r="K459" s="8"/>
    </row>
    <row r="460" spans="1:11" x14ac:dyDescent="0.2">
      <c r="A460" t="s">
        <v>1750</v>
      </c>
      <c r="B460" t="s">
        <v>1137</v>
      </c>
      <c r="C460" t="s">
        <v>1751</v>
      </c>
      <c r="D460" s="8">
        <v>745190</v>
      </c>
      <c r="E460" s="8">
        <v>0</v>
      </c>
      <c r="F460" s="8">
        <v>339561.68</v>
      </c>
      <c r="G460" s="8">
        <v>0</v>
      </c>
      <c r="H460" s="8">
        <v>339561.68</v>
      </c>
      <c r="I460" s="8">
        <v>0</v>
      </c>
      <c r="J460" s="8"/>
      <c r="K460" s="8"/>
    </row>
    <row r="461" spans="1:11" x14ac:dyDescent="0.2">
      <c r="A461" t="s">
        <v>1750</v>
      </c>
      <c r="B461" t="s">
        <v>1138</v>
      </c>
      <c r="C461" t="s">
        <v>1754</v>
      </c>
      <c r="D461" s="8">
        <v>61790</v>
      </c>
      <c r="E461" s="8">
        <v>0</v>
      </c>
      <c r="F461" s="8">
        <v>57708.36</v>
      </c>
      <c r="G461" s="8">
        <v>0</v>
      </c>
      <c r="H461" s="8">
        <v>57708.36</v>
      </c>
      <c r="I461" s="8">
        <v>0</v>
      </c>
      <c r="J461" s="8"/>
      <c r="K461" s="8"/>
    </row>
    <row r="462" spans="1:11" x14ac:dyDescent="0.2">
      <c r="A462" t="s">
        <v>1750</v>
      </c>
      <c r="B462" t="s">
        <v>1139</v>
      </c>
      <c r="C462" t="s">
        <v>1759</v>
      </c>
      <c r="D462" s="8">
        <v>23840</v>
      </c>
      <c r="E462" s="8">
        <v>0</v>
      </c>
      <c r="F462" s="8">
        <v>0</v>
      </c>
      <c r="G462" s="8">
        <v>0</v>
      </c>
      <c r="H462" s="8">
        <v>0</v>
      </c>
      <c r="I462" s="8">
        <v>0</v>
      </c>
      <c r="J462" s="8"/>
      <c r="K462" s="8"/>
    </row>
    <row r="463" spans="1:11" x14ac:dyDescent="0.2">
      <c r="A463" t="s">
        <v>1750</v>
      </c>
      <c r="B463" t="s">
        <v>1140</v>
      </c>
      <c r="C463" t="s">
        <v>1761</v>
      </c>
      <c r="D463" s="8">
        <v>820</v>
      </c>
      <c r="E463" s="8">
        <v>0</v>
      </c>
      <c r="F463" s="8">
        <v>190.5</v>
      </c>
      <c r="G463" s="8">
        <v>0</v>
      </c>
      <c r="H463" s="8">
        <v>190.5</v>
      </c>
      <c r="I463" s="8">
        <v>0</v>
      </c>
      <c r="J463" s="8"/>
      <c r="K463" s="8"/>
    </row>
    <row r="464" spans="1:11" x14ac:dyDescent="0.2">
      <c r="A464" t="s">
        <v>1750</v>
      </c>
      <c r="B464" t="s">
        <v>1141</v>
      </c>
      <c r="C464" t="s">
        <v>1762</v>
      </c>
      <c r="D464" s="8">
        <v>8130</v>
      </c>
      <c r="E464" s="8">
        <v>0</v>
      </c>
      <c r="F464" s="8">
        <v>4094.22</v>
      </c>
      <c r="G464" s="8">
        <v>0</v>
      </c>
      <c r="H464" s="8">
        <v>4094.22</v>
      </c>
      <c r="I464" s="8">
        <v>0</v>
      </c>
      <c r="J464" s="8"/>
      <c r="K464" s="8"/>
    </row>
    <row r="465" spans="1:11" x14ac:dyDescent="0.2">
      <c r="A465" t="s">
        <v>1750</v>
      </c>
      <c r="B465" t="s">
        <v>2124</v>
      </c>
      <c r="C465" t="s">
        <v>1764</v>
      </c>
      <c r="D465" s="8">
        <v>0</v>
      </c>
      <c r="E465" s="8">
        <v>0</v>
      </c>
      <c r="F465" s="8">
        <v>0</v>
      </c>
      <c r="G465" s="8">
        <v>0</v>
      </c>
      <c r="H465" s="8">
        <v>0</v>
      </c>
      <c r="I465" s="8">
        <v>0</v>
      </c>
      <c r="J465" s="8"/>
      <c r="K465" s="8"/>
    </row>
    <row r="466" spans="1:11" x14ac:dyDescent="0.2">
      <c r="A466" t="s">
        <v>1750</v>
      </c>
      <c r="B466" t="s">
        <v>1142</v>
      </c>
      <c r="C466" t="s">
        <v>1766</v>
      </c>
      <c r="D466" s="8">
        <v>61020</v>
      </c>
      <c r="E466" s="8">
        <v>0</v>
      </c>
      <c r="F466" s="8">
        <v>28249.200000000001</v>
      </c>
      <c r="G466" s="8">
        <v>0</v>
      </c>
      <c r="H466" s="8">
        <v>28249.200000000001</v>
      </c>
      <c r="I466" s="8">
        <v>0</v>
      </c>
      <c r="J466" s="8"/>
      <c r="K466" s="8"/>
    </row>
    <row r="467" spans="1:11" x14ac:dyDescent="0.2">
      <c r="A467" t="s">
        <v>1750</v>
      </c>
      <c r="B467" t="s">
        <v>1143</v>
      </c>
      <c r="C467" t="s">
        <v>1767</v>
      </c>
      <c r="D467" s="8">
        <v>131540</v>
      </c>
      <c r="E467" s="8">
        <v>0</v>
      </c>
      <c r="F467" s="8">
        <v>64744.32</v>
      </c>
      <c r="G467" s="8">
        <v>0</v>
      </c>
      <c r="H467" s="8">
        <v>64744.32</v>
      </c>
      <c r="I467" s="8">
        <v>0</v>
      </c>
      <c r="J467" s="8"/>
      <c r="K467" s="8"/>
    </row>
    <row r="468" spans="1:11" x14ac:dyDescent="0.2">
      <c r="A468" t="s">
        <v>1750</v>
      </c>
      <c r="B468" t="s">
        <v>1144</v>
      </c>
      <c r="C468" t="s">
        <v>1768</v>
      </c>
      <c r="D468" s="8">
        <v>8030</v>
      </c>
      <c r="E468" s="8">
        <v>0</v>
      </c>
      <c r="F468" s="8">
        <v>3480.36</v>
      </c>
      <c r="G468" s="8">
        <v>0</v>
      </c>
      <c r="H468" s="8">
        <v>3480.36</v>
      </c>
      <c r="I468" s="8">
        <v>0</v>
      </c>
      <c r="J468" s="8"/>
      <c r="K468" s="8"/>
    </row>
    <row r="469" spans="1:11" x14ac:dyDescent="0.2">
      <c r="A469" t="s">
        <v>1750</v>
      </c>
      <c r="B469" t="s">
        <v>2125</v>
      </c>
      <c r="C469" t="s">
        <v>1775</v>
      </c>
      <c r="D469" s="8">
        <v>0</v>
      </c>
      <c r="E469" s="8">
        <v>0</v>
      </c>
      <c r="F469" s="8">
        <v>0</v>
      </c>
      <c r="G469" s="8">
        <v>0</v>
      </c>
      <c r="H469" s="8">
        <v>0</v>
      </c>
      <c r="I469" s="8">
        <v>0</v>
      </c>
      <c r="J469" s="8"/>
      <c r="K469" s="8"/>
    </row>
    <row r="470" spans="1:11" x14ac:dyDescent="0.2">
      <c r="A470" t="s">
        <v>1750</v>
      </c>
      <c r="B470" t="s">
        <v>1145</v>
      </c>
      <c r="C470" t="s">
        <v>2126</v>
      </c>
      <c r="D470" s="8">
        <v>3070</v>
      </c>
      <c r="E470" s="8">
        <v>0</v>
      </c>
      <c r="F470" s="8">
        <v>0</v>
      </c>
      <c r="G470" s="8">
        <v>0</v>
      </c>
      <c r="H470" s="8">
        <v>0</v>
      </c>
      <c r="I470" s="8">
        <v>0</v>
      </c>
      <c r="J470" s="8"/>
      <c r="K470" s="8"/>
    </row>
    <row r="471" spans="1:11" x14ac:dyDescent="0.2">
      <c r="A471" t="s">
        <v>1750</v>
      </c>
      <c r="B471" t="s">
        <v>2127</v>
      </c>
      <c r="C471" t="s">
        <v>1782</v>
      </c>
      <c r="D471" s="8">
        <v>0</v>
      </c>
      <c r="E471" s="8">
        <v>0</v>
      </c>
      <c r="F471" s="8">
        <v>0</v>
      </c>
      <c r="G471" s="8">
        <v>0</v>
      </c>
      <c r="H471" s="8">
        <v>0</v>
      </c>
      <c r="I471" s="8">
        <v>0</v>
      </c>
      <c r="J471" s="8"/>
      <c r="K471" s="8"/>
    </row>
    <row r="472" spans="1:11" x14ac:dyDescent="0.2">
      <c r="A472" t="s">
        <v>1750</v>
      </c>
      <c r="B472" t="s">
        <v>2128</v>
      </c>
      <c r="C472" t="s">
        <v>1789</v>
      </c>
      <c r="D472" s="8">
        <v>0</v>
      </c>
      <c r="E472" s="8">
        <v>0</v>
      </c>
      <c r="F472" s="8">
        <v>0</v>
      </c>
      <c r="G472" s="8">
        <v>0</v>
      </c>
      <c r="H472" s="8">
        <v>0</v>
      </c>
      <c r="I472" s="8">
        <v>0</v>
      </c>
      <c r="J472" s="8"/>
      <c r="K472" s="8"/>
    </row>
    <row r="473" spans="1:11" x14ac:dyDescent="0.2">
      <c r="A473" t="s">
        <v>1750</v>
      </c>
      <c r="B473" t="s">
        <v>2129</v>
      </c>
      <c r="C473" t="s">
        <v>1790</v>
      </c>
      <c r="D473" s="8">
        <v>0</v>
      </c>
      <c r="E473" s="8">
        <v>0</v>
      </c>
      <c r="F473" s="8">
        <v>0</v>
      </c>
      <c r="G473" s="8">
        <v>0</v>
      </c>
      <c r="H473" s="8">
        <v>0</v>
      </c>
      <c r="I473" s="8">
        <v>0</v>
      </c>
      <c r="J473" s="8"/>
      <c r="K473" s="8"/>
    </row>
    <row r="474" spans="1:11" x14ac:dyDescent="0.2">
      <c r="A474" t="s">
        <v>1750</v>
      </c>
      <c r="B474" t="s">
        <v>1146</v>
      </c>
      <c r="C474" t="s">
        <v>1791</v>
      </c>
      <c r="D474" s="8">
        <v>1940</v>
      </c>
      <c r="E474" s="8">
        <v>0</v>
      </c>
      <c r="F474" s="8">
        <v>1316.77</v>
      </c>
      <c r="G474" s="8">
        <v>0</v>
      </c>
      <c r="H474" s="8">
        <v>1316.77</v>
      </c>
      <c r="I474" s="8">
        <v>0</v>
      </c>
      <c r="J474" s="8"/>
      <c r="K474" s="8"/>
    </row>
    <row r="475" spans="1:11" x14ac:dyDescent="0.2">
      <c r="A475" t="s">
        <v>1750</v>
      </c>
      <c r="B475" t="s">
        <v>2130</v>
      </c>
      <c r="C475" t="s">
        <v>2131</v>
      </c>
      <c r="D475" s="8">
        <v>0</v>
      </c>
      <c r="E475" s="8">
        <v>0</v>
      </c>
      <c r="F475" s="8">
        <v>0</v>
      </c>
      <c r="G475" s="8">
        <v>0</v>
      </c>
      <c r="H475" s="8">
        <v>0</v>
      </c>
      <c r="I475" s="8">
        <v>0</v>
      </c>
      <c r="J475" s="8"/>
      <c r="K475" s="8"/>
    </row>
    <row r="476" spans="1:11" x14ac:dyDescent="0.2">
      <c r="A476" t="s">
        <v>1750</v>
      </c>
      <c r="B476" t="s">
        <v>2132</v>
      </c>
      <c r="C476" t="s">
        <v>1795</v>
      </c>
      <c r="D476" s="8">
        <v>0</v>
      </c>
      <c r="E476" s="8">
        <v>0</v>
      </c>
      <c r="F476" s="8">
        <v>0</v>
      </c>
      <c r="G476" s="8">
        <v>0</v>
      </c>
      <c r="H476" s="8">
        <v>0</v>
      </c>
      <c r="I476" s="8">
        <v>0</v>
      </c>
      <c r="J476" s="8"/>
      <c r="K476" s="8"/>
    </row>
    <row r="477" spans="1:11" x14ac:dyDescent="0.2">
      <c r="A477" t="s">
        <v>1750</v>
      </c>
      <c r="B477" t="s">
        <v>2133</v>
      </c>
      <c r="C477" t="s">
        <v>1799</v>
      </c>
      <c r="D477" s="8">
        <v>0</v>
      </c>
      <c r="E477" s="8">
        <v>0</v>
      </c>
      <c r="F477" s="8">
        <v>0</v>
      </c>
      <c r="G477" s="8">
        <v>0</v>
      </c>
      <c r="H477" s="8">
        <v>0</v>
      </c>
      <c r="I477" s="8">
        <v>0</v>
      </c>
      <c r="J477" s="8"/>
      <c r="K477" s="8"/>
    </row>
    <row r="478" spans="1:11" x14ac:dyDescent="0.2">
      <c r="A478" t="s">
        <v>1750</v>
      </c>
      <c r="B478" t="s">
        <v>2134</v>
      </c>
      <c r="C478" t="s">
        <v>1573</v>
      </c>
      <c r="D478" s="8">
        <v>0</v>
      </c>
      <c r="E478" s="8">
        <v>0</v>
      </c>
      <c r="F478" s="8">
        <v>0</v>
      </c>
      <c r="G478" s="8">
        <v>0</v>
      </c>
      <c r="H478" s="8">
        <v>0</v>
      </c>
      <c r="I478" s="8">
        <v>0</v>
      </c>
      <c r="J478" s="8"/>
      <c r="K478" s="8"/>
    </row>
    <row r="479" spans="1:11" x14ac:dyDescent="0.2">
      <c r="A479" t="s">
        <v>1750</v>
      </c>
      <c r="B479" t="s">
        <v>1147</v>
      </c>
      <c r="C479" t="s">
        <v>1801</v>
      </c>
      <c r="D479" s="8">
        <v>39730</v>
      </c>
      <c r="E479" s="8">
        <v>0</v>
      </c>
      <c r="F479" s="8">
        <v>0</v>
      </c>
      <c r="G479" s="8">
        <v>0</v>
      </c>
      <c r="H479" s="8">
        <v>0</v>
      </c>
      <c r="I479" s="8">
        <v>0</v>
      </c>
      <c r="J479" s="8"/>
      <c r="K479" s="8"/>
    </row>
    <row r="480" spans="1:11" x14ac:dyDescent="0.2">
      <c r="A480" t="s">
        <v>1750</v>
      </c>
      <c r="B480" t="s">
        <v>1148</v>
      </c>
      <c r="C480" t="s">
        <v>672</v>
      </c>
      <c r="D480" s="8">
        <v>10900</v>
      </c>
      <c r="E480" s="8">
        <v>0</v>
      </c>
      <c r="F480" s="8">
        <v>0</v>
      </c>
      <c r="G480" s="8">
        <v>0</v>
      </c>
      <c r="H480" s="8">
        <v>0</v>
      </c>
      <c r="I480" s="8">
        <v>0</v>
      </c>
      <c r="J480" s="8"/>
      <c r="K480" s="8"/>
    </row>
    <row r="481" spans="1:11" x14ac:dyDescent="0.2">
      <c r="A481" t="s">
        <v>1750</v>
      </c>
      <c r="B481" t="s">
        <v>2135</v>
      </c>
      <c r="C481" t="s">
        <v>2136</v>
      </c>
      <c r="D481" s="8">
        <v>0</v>
      </c>
      <c r="E481" s="8">
        <v>0</v>
      </c>
      <c r="F481" s="8">
        <v>0</v>
      </c>
      <c r="G481" s="8">
        <v>0</v>
      </c>
      <c r="H481" s="8">
        <v>0</v>
      </c>
      <c r="I481" s="8">
        <v>0</v>
      </c>
      <c r="J481" s="8"/>
      <c r="K481" s="8"/>
    </row>
    <row r="482" spans="1:11" x14ac:dyDescent="0.2">
      <c r="A482" t="s">
        <v>1750</v>
      </c>
      <c r="B482" t="s">
        <v>1149</v>
      </c>
      <c r="C482" t="s">
        <v>1802</v>
      </c>
      <c r="D482" s="8">
        <v>-1132970</v>
      </c>
      <c r="E482" s="8">
        <v>0</v>
      </c>
      <c r="F482" s="8">
        <v>0</v>
      </c>
      <c r="G482" s="8">
        <v>0</v>
      </c>
      <c r="H482" s="8">
        <v>0</v>
      </c>
      <c r="I482" s="8">
        <v>0</v>
      </c>
      <c r="J482" s="8"/>
      <c r="K482" s="8"/>
    </row>
    <row r="483" spans="1:11" x14ac:dyDescent="0.2">
      <c r="A483" t="s">
        <v>1750</v>
      </c>
      <c r="B483" t="s">
        <v>2137</v>
      </c>
      <c r="C483" t="s">
        <v>2138</v>
      </c>
      <c r="D483" s="8">
        <v>0</v>
      </c>
      <c r="E483" s="8">
        <v>0</v>
      </c>
      <c r="F483" s="8">
        <v>0</v>
      </c>
      <c r="G483" s="8">
        <v>0</v>
      </c>
      <c r="H483" s="8">
        <v>0</v>
      </c>
      <c r="I483" s="8">
        <v>0</v>
      </c>
      <c r="J483" s="8"/>
      <c r="K483" s="8"/>
    </row>
    <row r="484" spans="1:11" x14ac:dyDescent="0.2">
      <c r="A484" t="s">
        <v>1750</v>
      </c>
      <c r="B484" t="s">
        <v>2139</v>
      </c>
      <c r="C484" t="s">
        <v>2140</v>
      </c>
      <c r="D484" s="8">
        <v>0</v>
      </c>
      <c r="E484" s="8">
        <v>0</v>
      </c>
      <c r="F484" s="8">
        <v>0</v>
      </c>
      <c r="G484" s="8">
        <v>0</v>
      </c>
      <c r="H484" s="8">
        <v>0</v>
      </c>
      <c r="I484" s="8">
        <v>0</v>
      </c>
      <c r="J484" s="8"/>
      <c r="K484" s="8"/>
    </row>
    <row r="485" spans="1:11" x14ac:dyDescent="0.2">
      <c r="A485" t="s">
        <v>1750</v>
      </c>
      <c r="B485" t="s">
        <v>1150</v>
      </c>
      <c r="C485" t="s">
        <v>1751</v>
      </c>
      <c r="D485" s="8">
        <v>70470</v>
      </c>
      <c r="E485" s="8">
        <v>0</v>
      </c>
      <c r="F485" s="8">
        <v>35214.160000000003</v>
      </c>
      <c r="G485" s="8">
        <v>0</v>
      </c>
      <c r="H485" s="8">
        <v>35214.160000000003</v>
      </c>
      <c r="I485" s="8">
        <v>0</v>
      </c>
      <c r="J485" s="8"/>
      <c r="K485" s="8"/>
    </row>
    <row r="486" spans="1:11" x14ac:dyDescent="0.2">
      <c r="A486" t="s">
        <v>1750</v>
      </c>
      <c r="B486" t="s">
        <v>1151</v>
      </c>
      <c r="C486" t="s">
        <v>1754</v>
      </c>
      <c r="D486" s="8">
        <v>5840</v>
      </c>
      <c r="E486" s="8">
        <v>0</v>
      </c>
      <c r="F486" s="8">
        <v>6151</v>
      </c>
      <c r="G486" s="8">
        <v>0</v>
      </c>
      <c r="H486" s="8">
        <v>6151</v>
      </c>
      <c r="I486" s="8">
        <v>0</v>
      </c>
      <c r="J486" s="8"/>
      <c r="K486" s="8"/>
    </row>
    <row r="487" spans="1:11" x14ac:dyDescent="0.2">
      <c r="A487" t="s">
        <v>1750</v>
      </c>
      <c r="B487" t="s">
        <v>2141</v>
      </c>
      <c r="C487" t="s">
        <v>1757</v>
      </c>
      <c r="D487" s="8">
        <v>0</v>
      </c>
      <c r="E487" s="8">
        <v>0</v>
      </c>
      <c r="F487" s="8">
        <v>0</v>
      </c>
      <c r="G487" s="8">
        <v>0</v>
      </c>
      <c r="H487" s="8">
        <v>0</v>
      </c>
      <c r="I487" s="8">
        <v>0</v>
      </c>
      <c r="J487" s="8"/>
      <c r="K487" s="8"/>
    </row>
    <row r="488" spans="1:11" x14ac:dyDescent="0.2">
      <c r="A488" t="s">
        <v>1750</v>
      </c>
      <c r="B488" t="s">
        <v>1152</v>
      </c>
      <c r="C488" t="s">
        <v>1759</v>
      </c>
      <c r="D488" s="8">
        <v>3210</v>
      </c>
      <c r="E488" s="8">
        <v>0</v>
      </c>
      <c r="F488" s="8">
        <v>0</v>
      </c>
      <c r="G488" s="8">
        <v>0</v>
      </c>
      <c r="H488" s="8">
        <v>0</v>
      </c>
      <c r="I488" s="8">
        <v>0</v>
      </c>
      <c r="J488" s="8"/>
      <c r="K488" s="8"/>
    </row>
    <row r="489" spans="1:11" x14ac:dyDescent="0.2">
      <c r="A489" t="s">
        <v>1750</v>
      </c>
      <c r="B489" t="s">
        <v>1153</v>
      </c>
      <c r="C489" t="s">
        <v>1761</v>
      </c>
      <c r="D489" s="8">
        <v>140</v>
      </c>
      <c r="E489" s="8">
        <v>0</v>
      </c>
      <c r="F489" s="8">
        <v>38.1</v>
      </c>
      <c r="G489" s="8">
        <v>0</v>
      </c>
      <c r="H489" s="8">
        <v>38.1</v>
      </c>
      <c r="I489" s="8">
        <v>0</v>
      </c>
      <c r="J489" s="8"/>
      <c r="K489" s="8"/>
    </row>
    <row r="490" spans="1:11" x14ac:dyDescent="0.2">
      <c r="A490" t="s">
        <v>1750</v>
      </c>
      <c r="B490" t="s">
        <v>1154</v>
      </c>
      <c r="C490" t="s">
        <v>1762</v>
      </c>
      <c r="D490" s="8">
        <v>760</v>
      </c>
      <c r="E490" s="8">
        <v>0</v>
      </c>
      <c r="F490" s="8">
        <v>413.66</v>
      </c>
      <c r="G490" s="8">
        <v>0</v>
      </c>
      <c r="H490" s="8">
        <v>413.66</v>
      </c>
      <c r="I490" s="8">
        <v>0</v>
      </c>
      <c r="J490" s="8"/>
      <c r="K490" s="8"/>
    </row>
    <row r="491" spans="1:11" x14ac:dyDescent="0.2">
      <c r="A491" t="s">
        <v>1750</v>
      </c>
      <c r="B491" t="s">
        <v>2142</v>
      </c>
      <c r="C491" t="s">
        <v>1764</v>
      </c>
      <c r="D491" s="8">
        <v>0</v>
      </c>
      <c r="E491" s="8">
        <v>0</v>
      </c>
      <c r="F491" s="8">
        <v>0</v>
      </c>
      <c r="G491" s="8">
        <v>0</v>
      </c>
      <c r="H491" s="8">
        <v>0</v>
      </c>
      <c r="I491" s="8">
        <v>0</v>
      </c>
      <c r="J491" s="8"/>
      <c r="K491" s="8"/>
    </row>
    <row r="492" spans="1:11" x14ac:dyDescent="0.2">
      <c r="A492" t="s">
        <v>1750</v>
      </c>
      <c r="B492" t="s">
        <v>2143</v>
      </c>
      <c r="C492" t="s">
        <v>1766</v>
      </c>
      <c r="D492" s="8">
        <v>0</v>
      </c>
      <c r="E492" s="8">
        <v>0</v>
      </c>
      <c r="F492" s="8">
        <v>0</v>
      </c>
      <c r="G492" s="8">
        <v>0</v>
      </c>
      <c r="H492" s="8">
        <v>0</v>
      </c>
      <c r="I492" s="8">
        <v>0</v>
      </c>
      <c r="J492" s="8"/>
      <c r="K492" s="8"/>
    </row>
    <row r="493" spans="1:11" x14ac:dyDescent="0.2">
      <c r="A493" t="s">
        <v>1750</v>
      </c>
      <c r="B493" t="s">
        <v>1155</v>
      </c>
      <c r="C493" t="s">
        <v>1767</v>
      </c>
      <c r="D493" s="8">
        <v>12440</v>
      </c>
      <c r="E493" s="8">
        <v>0</v>
      </c>
      <c r="F493" s="8">
        <v>6363.22</v>
      </c>
      <c r="G493" s="8">
        <v>0</v>
      </c>
      <c r="H493" s="8">
        <v>6363.22</v>
      </c>
      <c r="I493" s="8">
        <v>0</v>
      </c>
      <c r="J493" s="8"/>
      <c r="K493" s="8"/>
    </row>
    <row r="494" spans="1:11" x14ac:dyDescent="0.2">
      <c r="A494" t="s">
        <v>1750</v>
      </c>
      <c r="B494" t="s">
        <v>1156</v>
      </c>
      <c r="C494" t="s">
        <v>1768</v>
      </c>
      <c r="D494" s="8">
        <v>760</v>
      </c>
      <c r="E494" s="8">
        <v>0</v>
      </c>
      <c r="F494" s="8">
        <v>413.65</v>
      </c>
      <c r="G494" s="8">
        <v>0</v>
      </c>
      <c r="H494" s="8">
        <v>413.65</v>
      </c>
      <c r="I494" s="8">
        <v>0</v>
      </c>
      <c r="J494" s="8"/>
      <c r="K494" s="8"/>
    </row>
    <row r="495" spans="1:11" x14ac:dyDescent="0.2">
      <c r="A495" t="s">
        <v>1750</v>
      </c>
      <c r="B495" t="s">
        <v>2144</v>
      </c>
      <c r="C495" t="s">
        <v>2145</v>
      </c>
      <c r="D495" s="8">
        <v>0</v>
      </c>
      <c r="E495" s="8">
        <v>0</v>
      </c>
      <c r="F495" s="8">
        <v>0</v>
      </c>
      <c r="G495" s="8">
        <v>0</v>
      </c>
      <c r="H495" s="8">
        <v>0</v>
      </c>
      <c r="I495" s="8">
        <v>0</v>
      </c>
      <c r="J495" s="8"/>
      <c r="K495" s="8"/>
    </row>
    <row r="496" spans="1:11" x14ac:dyDescent="0.2">
      <c r="A496" t="s">
        <v>1750</v>
      </c>
      <c r="B496" t="s">
        <v>2146</v>
      </c>
      <c r="C496" t="s">
        <v>2147</v>
      </c>
      <c r="D496" s="8">
        <v>0</v>
      </c>
      <c r="E496" s="8">
        <v>0</v>
      </c>
      <c r="F496" s="8">
        <v>0</v>
      </c>
      <c r="G496" s="8">
        <v>0</v>
      </c>
      <c r="H496" s="8">
        <v>0</v>
      </c>
      <c r="I496" s="8">
        <v>0</v>
      </c>
      <c r="J496" s="8"/>
      <c r="K496" s="8"/>
    </row>
    <row r="497" spans="1:11" x14ac:dyDescent="0.2">
      <c r="A497" t="s">
        <v>1750</v>
      </c>
      <c r="B497" t="s">
        <v>2148</v>
      </c>
      <c r="C497" t="s">
        <v>2126</v>
      </c>
      <c r="D497" s="8">
        <v>0</v>
      </c>
      <c r="E497" s="8">
        <v>0</v>
      </c>
      <c r="F497" s="8">
        <v>0</v>
      </c>
      <c r="G497" s="8">
        <v>0</v>
      </c>
      <c r="H497" s="8">
        <v>0</v>
      </c>
      <c r="I497" s="8">
        <v>0</v>
      </c>
      <c r="J497" s="8"/>
      <c r="K497" s="8"/>
    </row>
    <row r="498" spans="1:11" x14ac:dyDescent="0.2">
      <c r="A498" t="s">
        <v>1750</v>
      </c>
      <c r="B498" t="s">
        <v>2149</v>
      </c>
      <c r="C498" t="s">
        <v>2150</v>
      </c>
      <c r="D498" s="8">
        <v>0</v>
      </c>
      <c r="E498" s="8">
        <v>0</v>
      </c>
      <c r="F498" s="8">
        <v>0</v>
      </c>
      <c r="G498" s="8">
        <v>0</v>
      </c>
      <c r="H498" s="8">
        <v>0</v>
      </c>
      <c r="I498" s="8">
        <v>0</v>
      </c>
      <c r="J498" s="8"/>
      <c r="K498" s="8"/>
    </row>
    <row r="499" spans="1:11" x14ac:dyDescent="0.2">
      <c r="A499" t="s">
        <v>1750</v>
      </c>
      <c r="B499" t="s">
        <v>2151</v>
      </c>
      <c r="C499" t="s">
        <v>1572</v>
      </c>
      <c r="D499" s="8">
        <v>0</v>
      </c>
      <c r="E499" s="8">
        <v>0</v>
      </c>
      <c r="F499" s="8">
        <v>0</v>
      </c>
      <c r="G499" s="8">
        <v>0</v>
      </c>
      <c r="H499" s="8">
        <v>0</v>
      </c>
      <c r="I499" s="8">
        <v>0</v>
      </c>
      <c r="J499" s="8"/>
      <c r="K499" s="8"/>
    </row>
    <row r="500" spans="1:11" x14ac:dyDescent="0.2">
      <c r="A500" t="s">
        <v>1750</v>
      </c>
      <c r="B500" t="s">
        <v>1157</v>
      </c>
      <c r="C500" t="s">
        <v>2110</v>
      </c>
      <c r="D500" s="8">
        <v>13570</v>
      </c>
      <c r="E500" s="8">
        <v>0</v>
      </c>
      <c r="F500" s="8">
        <v>3800.85</v>
      </c>
      <c r="G500" s="8">
        <v>0</v>
      </c>
      <c r="H500" s="8">
        <v>3800.85</v>
      </c>
      <c r="I500" s="8">
        <v>0</v>
      </c>
      <c r="J500" s="8"/>
      <c r="K500" s="8"/>
    </row>
    <row r="501" spans="1:11" x14ac:dyDescent="0.2">
      <c r="A501" t="s">
        <v>1750</v>
      </c>
      <c r="B501" t="s">
        <v>2152</v>
      </c>
      <c r="C501" t="s">
        <v>1670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/>
      <c r="K501" s="8"/>
    </row>
    <row r="502" spans="1:11" x14ac:dyDescent="0.2">
      <c r="A502" t="s">
        <v>1750</v>
      </c>
      <c r="B502" t="s">
        <v>2153</v>
      </c>
      <c r="C502" t="s">
        <v>1795</v>
      </c>
      <c r="D502" s="8">
        <v>0</v>
      </c>
      <c r="E502" s="8">
        <v>0</v>
      </c>
      <c r="F502" s="8">
        <v>0</v>
      </c>
      <c r="G502" s="8">
        <v>0</v>
      </c>
      <c r="H502" s="8">
        <v>0</v>
      </c>
      <c r="I502" s="8">
        <v>0</v>
      </c>
      <c r="J502" s="8"/>
      <c r="K502" s="8"/>
    </row>
    <row r="503" spans="1:11" x14ac:dyDescent="0.2">
      <c r="A503" t="s">
        <v>1750</v>
      </c>
      <c r="B503" t="s">
        <v>2154</v>
      </c>
      <c r="C503" t="s">
        <v>1798</v>
      </c>
      <c r="D503" s="8">
        <v>0</v>
      </c>
      <c r="E503" s="8">
        <v>0</v>
      </c>
      <c r="F503" s="8">
        <v>0</v>
      </c>
      <c r="G503" s="8">
        <v>0</v>
      </c>
      <c r="H503" s="8">
        <v>0</v>
      </c>
      <c r="I503" s="8">
        <v>0</v>
      </c>
      <c r="J503" s="8"/>
      <c r="K503" s="8"/>
    </row>
    <row r="504" spans="1:11" x14ac:dyDescent="0.2">
      <c r="A504" t="s">
        <v>1750</v>
      </c>
      <c r="B504" t="s">
        <v>2155</v>
      </c>
      <c r="C504" t="s">
        <v>1799</v>
      </c>
      <c r="D504" s="8">
        <v>0</v>
      </c>
      <c r="E504" s="8">
        <v>0</v>
      </c>
      <c r="F504" s="8">
        <v>0</v>
      </c>
      <c r="G504" s="8">
        <v>0</v>
      </c>
      <c r="H504" s="8">
        <v>0</v>
      </c>
      <c r="I504" s="8">
        <v>0</v>
      </c>
      <c r="J504" s="8"/>
      <c r="K504" s="8"/>
    </row>
    <row r="505" spans="1:11" x14ac:dyDescent="0.2">
      <c r="A505" t="s">
        <v>1750</v>
      </c>
      <c r="B505" t="s">
        <v>1158</v>
      </c>
      <c r="C505" t="s">
        <v>2156</v>
      </c>
      <c r="D505" s="8">
        <v>10000</v>
      </c>
      <c r="E505" s="8">
        <v>0</v>
      </c>
      <c r="F505" s="8">
        <v>2000</v>
      </c>
      <c r="G505" s="8">
        <v>0</v>
      </c>
      <c r="H505" s="8">
        <v>2000</v>
      </c>
      <c r="I505" s="8">
        <v>0</v>
      </c>
      <c r="J505" s="8"/>
      <c r="K505" s="8"/>
    </row>
    <row r="506" spans="1:11" x14ac:dyDescent="0.2">
      <c r="A506" t="s">
        <v>1750</v>
      </c>
      <c r="B506" t="s">
        <v>2157</v>
      </c>
      <c r="C506" t="s">
        <v>2158</v>
      </c>
      <c r="D506" s="8">
        <v>0</v>
      </c>
      <c r="E506" s="8">
        <v>0</v>
      </c>
      <c r="F506" s="8">
        <v>0</v>
      </c>
      <c r="G506" s="8">
        <v>0</v>
      </c>
      <c r="H506" s="8">
        <v>0</v>
      </c>
      <c r="I506" s="8">
        <v>0</v>
      </c>
      <c r="J506" s="8"/>
      <c r="K506" s="8"/>
    </row>
    <row r="507" spans="1:11" x14ac:dyDescent="0.2">
      <c r="A507" t="s">
        <v>1750</v>
      </c>
      <c r="B507" t="s">
        <v>2159</v>
      </c>
      <c r="C507" t="s">
        <v>1601</v>
      </c>
      <c r="D507" s="8">
        <v>0</v>
      </c>
      <c r="E507" s="8">
        <v>0</v>
      </c>
      <c r="F507" s="8">
        <v>0</v>
      </c>
      <c r="G507" s="8">
        <v>0</v>
      </c>
      <c r="H507" s="8">
        <v>0</v>
      </c>
      <c r="I507" s="8">
        <v>0</v>
      </c>
      <c r="J507" s="8"/>
      <c r="K507" s="8"/>
    </row>
    <row r="508" spans="1:11" x14ac:dyDescent="0.2">
      <c r="A508" t="s">
        <v>1750</v>
      </c>
      <c r="B508" t="s">
        <v>2160</v>
      </c>
      <c r="C508" t="s">
        <v>2161</v>
      </c>
      <c r="D508" s="8">
        <v>0</v>
      </c>
      <c r="E508" s="8">
        <v>0</v>
      </c>
      <c r="F508" s="8">
        <v>0</v>
      </c>
      <c r="G508" s="8">
        <v>0</v>
      </c>
      <c r="H508" s="8">
        <v>0</v>
      </c>
      <c r="I508" s="8">
        <v>0</v>
      </c>
      <c r="J508" s="8"/>
      <c r="K508" s="8"/>
    </row>
    <row r="509" spans="1:11" x14ac:dyDescent="0.2">
      <c r="A509" t="s">
        <v>1750</v>
      </c>
      <c r="B509" t="s">
        <v>2162</v>
      </c>
      <c r="C509" t="s">
        <v>2163</v>
      </c>
      <c r="D509" s="8">
        <v>0</v>
      </c>
      <c r="E509" s="8">
        <v>0</v>
      </c>
      <c r="F509" s="8">
        <v>0</v>
      </c>
      <c r="G509" s="8">
        <v>0</v>
      </c>
      <c r="H509" s="8">
        <v>0</v>
      </c>
      <c r="I509" s="8">
        <v>0</v>
      </c>
      <c r="J509" s="8"/>
      <c r="K509" s="8"/>
    </row>
    <row r="510" spans="1:11" x14ac:dyDescent="0.2">
      <c r="A510" t="s">
        <v>1750</v>
      </c>
      <c r="B510" t="s">
        <v>1159</v>
      </c>
      <c r="C510" t="s">
        <v>2164</v>
      </c>
      <c r="D510" s="8">
        <v>130980</v>
      </c>
      <c r="E510" s="8">
        <v>0</v>
      </c>
      <c r="F510" s="8">
        <v>0</v>
      </c>
      <c r="G510" s="8">
        <v>0</v>
      </c>
      <c r="H510" s="8">
        <v>0</v>
      </c>
      <c r="I510" s="8">
        <v>0</v>
      </c>
      <c r="J510" s="8"/>
      <c r="K510" s="8"/>
    </row>
    <row r="511" spans="1:11" x14ac:dyDescent="0.2">
      <c r="A511" t="s">
        <v>1750</v>
      </c>
      <c r="B511" t="s">
        <v>2165</v>
      </c>
      <c r="C511" t="s">
        <v>2120</v>
      </c>
      <c r="D511" s="8">
        <v>0</v>
      </c>
      <c r="E511" s="8">
        <v>0</v>
      </c>
      <c r="F511" s="8">
        <v>0</v>
      </c>
      <c r="G511" s="8">
        <v>0</v>
      </c>
      <c r="H511" s="8">
        <v>0</v>
      </c>
      <c r="I511" s="8">
        <v>0</v>
      </c>
      <c r="J511" s="8"/>
      <c r="K511" s="8"/>
    </row>
    <row r="512" spans="1:11" x14ac:dyDescent="0.2">
      <c r="A512" t="s">
        <v>1750</v>
      </c>
      <c r="B512" t="s">
        <v>2166</v>
      </c>
      <c r="C512" t="s">
        <v>1800</v>
      </c>
      <c r="D512" s="8">
        <v>0</v>
      </c>
      <c r="E512" s="8">
        <v>0</v>
      </c>
      <c r="F512" s="8">
        <v>0</v>
      </c>
      <c r="G512" s="8">
        <v>0</v>
      </c>
      <c r="H512" s="8">
        <v>0</v>
      </c>
      <c r="I512" s="8">
        <v>0</v>
      </c>
      <c r="J512" s="8"/>
      <c r="K512" s="8"/>
    </row>
    <row r="513" spans="1:11" x14ac:dyDescent="0.2">
      <c r="A513" t="s">
        <v>1750</v>
      </c>
      <c r="B513" t="s">
        <v>1160</v>
      </c>
      <c r="C513" t="s">
        <v>2167</v>
      </c>
      <c r="D513" s="8">
        <v>1320</v>
      </c>
      <c r="E513" s="8">
        <v>0</v>
      </c>
      <c r="F513" s="8">
        <v>0</v>
      </c>
      <c r="G513" s="8">
        <v>0</v>
      </c>
      <c r="H513" s="8">
        <v>0</v>
      </c>
      <c r="I513" s="8">
        <v>0</v>
      </c>
      <c r="J513" s="8"/>
      <c r="K513" s="8"/>
    </row>
    <row r="514" spans="1:11" x14ac:dyDescent="0.2">
      <c r="A514" t="s">
        <v>1750</v>
      </c>
      <c r="B514" t="s">
        <v>1161</v>
      </c>
      <c r="C514" t="s">
        <v>1801</v>
      </c>
      <c r="D514" s="8">
        <v>110</v>
      </c>
      <c r="E514" s="8">
        <v>0</v>
      </c>
      <c r="F514" s="8">
        <v>0</v>
      </c>
      <c r="G514" s="8">
        <v>0</v>
      </c>
      <c r="H514" s="8">
        <v>0</v>
      </c>
      <c r="I514" s="8">
        <v>0</v>
      </c>
      <c r="J514" s="8"/>
      <c r="K514" s="8"/>
    </row>
    <row r="515" spans="1:11" x14ac:dyDescent="0.2">
      <c r="A515" t="s">
        <v>1750</v>
      </c>
      <c r="B515" t="s">
        <v>1162</v>
      </c>
      <c r="C515" t="s">
        <v>672</v>
      </c>
      <c r="D515" s="8">
        <v>2810</v>
      </c>
      <c r="E515" s="8">
        <v>0</v>
      </c>
      <c r="F515" s="8">
        <v>0</v>
      </c>
      <c r="G515" s="8">
        <v>0</v>
      </c>
      <c r="H515" s="8">
        <v>0</v>
      </c>
      <c r="I515" s="8">
        <v>0</v>
      </c>
      <c r="J515" s="8"/>
      <c r="K515" s="8"/>
    </row>
    <row r="516" spans="1:11" x14ac:dyDescent="0.2">
      <c r="A516" t="s">
        <v>1750</v>
      </c>
      <c r="B516" t="s">
        <v>1163</v>
      </c>
      <c r="C516" t="s">
        <v>2168</v>
      </c>
      <c r="D516" s="8">
        <v>-14300</v>
      </c>
      <c r="E516" s="8">
        <v>0</v>
      </c>
      <c r="F516" s="8">
        <v>2017.27</v>
      </c>
      <c r="G516" s="8">
        <v>-14535.6</v>
      </c>
      <c r="H516" s="8">
        <v>0</v>
      </c>
      <c r="I516" s="8">
        <v>-12518.33</v>
      </c>
      <c r="J516" s="8"/>
      <c r="K516" s="8"/>
    </row>
    <row r="517" spans="1:11" x14ac:dyDescent="0.2">
      <c r="A517" t="s">
        <v>1750</v>
      </c>
      <c r="B517" t="s">
        <v>1164</v>
      </c>
      <c r="C517" t="s">
        <v>2169</v>
      </c>
      <c r="D517" s="8">
        <v>-280</v>
      </c>
      <c r="E517" s="8">
        <v>0</v>
      </c>
      <c r="F517" s="8">
        <v>0</v>
      </c>
      <c r="G517" s="8">
        <v>0</v>
      </c>
      <c r="H517" s="8">
        <v>0</v>
      </c>
      <c r="I517" s="8">
        <v>0</v>
      </c>
      <c r="J517" s="8"/>
      <c r="K517" s="8"/>
    </row>
    <row r="518" spans="1:11" x14ac:dyDescent="0.2">
      <c r="A518" t="s">
        <v>1750</v>
      </c>
      <c r="B518" t="s">
        <v>1165</v>
      </c>
      <c r="C518" t="s">
        <v>1802</v>
      </c>
      <c r="D518" s="8">
        <v>-389280</v>
      </c>
      <c r="E518" s="8">
        <v>0</v>
      </c>
      <c r="F518" s="8">
        <v>0</v>
      </c>
      <c r="G518" s="8">
        <v>0</v>
      </c>
      <c r="H518" s="8">
        <v>0</v>
      </c>
      <c r="I518" s="8">
        <v>0</v>
      </c>
      <c r="J518" s="8"/>
      <c r="K518" s="8"/>
    </row>
    <row r="519" spans="1:11" x14ac:dyDescent="0.2">
      <c r="A519" t="s">
        <v>1750</v>
      </c>
      <c r="B519" t="s">
        <v>2170</v>
      </c>
      <c r="C519" t="s">
        <v>1959</v>
      </c>
      <c r="D519" s="8">
        <v>0</v>
      </c>
      <c r="E519" s="8">
        <v>0</v>
      </c>
      <c r="F519" s="8">
        <v>0</v>
      </c>
      <c r="G519" s="8">
        <v>0</v>
      </c>
      <c r="H519" s="8">
        <v>0</v>
      </c>
      <c r="I519" s="8">
        <v>0</v>
      </c>
      <c r="J519" s="8"/>
      <c r="K519" s="8"/>
    </row>
    <row r="520" spans="1:11" x14ac:dyDescent="0.2">
      <c r="A520" t="s">
        <v>1750</v>
      </c>
      <c r="B520" t="s">
        <v>2171</v>
      </c>
      <c r="C520" t="s">
        <v>1779</v>
      </c>
      <c r="D520" s="8">
        <v>0</v>
      </c>
      <c r="E520" s="8">
        <v>0</v>
      </c>
      <c r="F520" s="8">
        <v>0</v>
      </c>
      <c r="G520" s="8">
        <v>0</v>
      </c>
      <c r="H520" s="8">
        <v>0</v>
      </c>
      <c r="I520" s="8">
        <v>0</v>
      </c>
      <c r="J520" s="8"/>
      <c r="K520" s="8"/>
    </row>
    <row r="521" spans="1:11" x14ac:dyDescent="0.2">
      <c r="A521" t="s">
        <v>1750</v>
      </c>
      <c r="B521" t="s">
        <v>1166</v>
      </c>
      <c r="C521" t="s">
        <v>2164</v>
      </c>
      <c r="D521" s="8">
        <v>190</v>
      </c>
      <c r="E521" s="8">
        <v>0</v>
      </c>
      <c r="F521" s="8">
        <v>0</v>
      </c>
      <c r="G521" s="8">
        <v>0</v>
      </c>
      <c r="H521" s="8">
        <v>0</v>
      </c>
      <c r="I521" s="8">
        <v>0</v>
      </c>
      <c r="J521" s="8"/>
      <c r="K521" s="8"/>
    </row>
    <row r="522" spans="1:11" x14ac:dyDescent="0.2">
      <c r="A522" t="s">
        <v>1750</v>
      </c>
      <c r="B522" t="s">
        <v>1167</v>
      </c>
      <c r="C522" t="s">
        <v>2172</v>
      </c>
      <c r="D522" s="8">
        <v>0</v>
      </c>
      <c r="E522" s="8">
        <v>0</v>
      </c>
      <c r="F522" s="8">
        <v>3940</v>
      </c>
      <c r="G522" s="8">
        <v>0</v>
      </c>
      <c r="H522" s="8">
        <v>3940</v>
      </c>
      <c r="I522" s="8">
        <v>0</v>
      </c>
      <c r="J522" s="8"/>
      <c r="K522" s="8"/>
    </row>
    <row r="523" spans="1:11" x14ac:dyDescent="0.2">
      <c r="A523" t="s">
        <v>1750</v>
      </c>
      <c r="B523" t="s">
        <v>1168</v>
      </c>
      <c r="C523" t="s">
        <v>2173</v>
      </c>
      <c r="D523" s="8">
        <v>660</v>
      </c>
      <c r="E523" s="8">
        <v>0</v>
      </c>
      <c r="F523" s="8">
        <v>0</v>
      </c>
      <c r="G523" s="8">
        <v>0</v>
      </c>
      <c r="H523" s="8">
        <v>0</v>
      </c>
      <c r="I523" s="8">
        <v>0</v>
      </c>
      <c r="J523" s="8"/>
      <c r="K523" s="8"/>
    </row>
    <row r="524" spans="1:11" x14ac:dyDescent="0.2">
      <c r="A524" t="s">
        <v>1750</v>
      </c>
      <c r="B524" t="s">
        <v>1169</v>
      </c>
      <c r="C524" t="s">
        <v>1802</v>
      </c>
      <c r="D524" s="8">
        <v>-64050</v>
      </c>
      <c r="E524" s="8">
        <v>0</v>
      </c>
      <c r="F524" s="8">
        <v>0</v>
      </c>
      <c r="G524" s="8">
        <v>0</v>
      </c>
      <c r="H524" s="8">
        <v>0</v>
      </c>
      <c r="I524" s="8">
        <v>0</v>
      </c>
      <c r="J524" s="8"/>
      <c r="K524" s="8"/>
    </row>
    <row r="525" spans="1:11" x14ac:dyDescent="0.2">
      <c r="A525" t="s">
        <v>1750</v>
      </c>
      <c r="B525" t="s">
        <v>1170</v>
      </c>
      <c r="C525" t="s">
        <v>2174</v>
      </c>
      <c r="D525" s="8">
        <v>-47140</v>
      </c>
      <c r="E525" s="8">
        <v>0</v>
      </c>
      <c r="F525" s="8">
        <v>3917.51</v>
      </c>
      <c r="G525" s="8">
        <v>-30731</v>
      </c>
      <c r="H525" s="8">
        <v>0</v>
      </c>
      <c r="I525" s="8">
        <v>-26813.49</v>
      </c>
      <c r="J525" s="8"/>
      <c r="K525" s="8"/>
    </row>
    <row r="526" spans="1:11" x14ac:dyDescent="0.2">
      <c r="A526" t="s">
        <v>1750</v>
      </c>
      <c r="B526" t="s">
        <v>1171</v>
      </c>
      <c r="C526" t="s">
        <v>1686</v>
      </c>
      <c r="D526" s="8">
        <v>420370</v>
      </c>
      <c r="E526" s="8">
        <v>0</v>
      </c>
      <c r="F526" s="8">
        <v>0</v>
      </c>
      <c r="G526" s="8">
        <v>0</v>
      </c>
      <c r="H526" s="8">
        <v>0</v>
      </c>
      <c r="I526" s="8">
        <v>0</v>
      </c>
      <c r="J526" s="8"/>
      <c r="K526" s="8"/>
    </row>
    <row r="527" spans="1:11" x14ac:dyDescent="0.2">
      <c r="A527" t="s">
        <v>1750</v>
      </c>
      <c r="B527" t="s">
        <v>1172</v>
      </c>
      <c r="C527" t="s">
        <v>2175</v>
      </c>
      <c r="D527" s="8">
        <v>3924890</v>
      </c>
      <c r="E527" s="8">
        <v>0</v>
      </c>
      <c r="F527" s="8">
        <v>1381487.97</v>
      </c>
      <c r="G527" s="8">
        <v>0</v>
      </c>
      <c r="H527" s="8">
        <v>1381487.97</v>
      </c>
      <c r="I527" s="8">
        <v>0</v>
      </c>
      <c r="J527" s="8"/>
      <c r="K527" s="8"/>
    </row>
    <row r="528" spans="1:11" x14ac:dyDescent="0.2">
      <c r="A528" t="s">
        <v>1750</v>
      </c>
      <c r="B528" t="s">
        <v>2176</v>
      </c>
      <c r="C528" t="s">
        <v>2177</v>
      </c>
      <c r="D528" s="8">
        <v>0</v>
      </c>
      <c r="E528" s="8">
        <v>0</v>
      </c>
      <c r="F528" s="8">
        <v>0</v>
      </c>
      <c r="G528" s="8">
        <v>0</v>
      </c>
      <c r="H528" s="8">
        <v>0</v>
      </c>
      <c r="I528" s="8">
        <v>0</v>
      </c>
      <c r="J528" s="8"/>
      <c r="K528" s="8"/>
    </row>
    <row r="529" spans="1:11" x14ac:dyDescent="0.2">
      <c r="A529" t="s">
        <v>1750</v>
      </c>
      <c r="B529" t="s">
        <v>1173</v>
      </c>
      <c r="C529" t="s">
        <v>1687</v>
      </c>
      <c r="D529" s="8">
        <v>95480</v>
      </c>
      <c r="E529" s="8">
        <v>0</v>
      </c>
      <c r="F529" s="8">
        <v>0</v>
      </c>
      <c r="G529" s="8">
        <v>0</v>
      </c>
      <c r="H529" s="8">
        <v>0</v>
      </c>
      <c r="I529" s="8">
        <v>0</v>
      </c>
      <c r="J529" s="8"/>
      <c r="K529" s="8"/>
    </row>
    <row r="530" spans="1:11" x14ac:dyDescent="0.2">
      <c r="A530" t="s">
        <v>1750</v>
      </c>
      <c r="B530" t="s">
        <v>2178</v>
      </c>
      <c r="C530" t="s">
        <v>2179</v>
      </c>
      <c r="D530" s="8">
        <v>0</v>
      </c>
      <c r="E530" s="8">
        <v>0</v>
      </c>
      <c r="F530" s="8">
        <v>0</v>
      </c>
      <c r="G530" s="8">
        <v>0</v>
      </c>
      <c r="H530" s="8">
        <v>0</v>
      </c>
      <c r="I530" s="8">
        <v>0</v>
      </c>
      <c r="J530" s="8"/>
      <c r="K530" s="8"/>
    </row>
    <row r="531" spans="1:11" x14ac:dyDescent="0.2">
      <c r="A531" t="s">
        <v>1750</v>
      </c>
      <c r="B531" t="s">
        <v>1174</v>
      </c>
      <c r="C531" t="s">
        <v>1688</v>
      </c>
      <c r="D531" s="8">
        <v>324220</v>
      </c>
      <c r="E531" s="8">
        <v>0</v>
      </c>
      <c r="F531" s="8">
        <v>102556.73</v>
      </c>
      <c r="G531" s="8">
        <v>0</v>
      </c>
      <c r="H531" s="8">
        <v>102556.73</v>
      </c>
      <c r="I531" s="8">
        <v>0</v>
      </c>
      <c r="J531" s="8"/>
      <c r="K531" s="8"/>
    </row>
    <row r="532" spans="1:11" x14ac:dyDescent="0.2">
      <c r="A532" t="s">
        <v>1750</v>
      </c>
      <c r="B532" t="s">
        <v>2180</v>
      </c>
      <c r="C532" t="s">
        <v>2181</v>
      </c>
      <c r="D532" s="8">
        <v>0</v>
      </c>
      <c r="E532" s="8">
        <v>0</v>
      </c>
      <c r="F532" s="8">
        <v>0</v>
      </c>
      <c r="G532" s="8">
        <v>0</v>
      </c>
      <c r="H532" s="8">
        <v>0</v>
      </c>
      <c r="I532" s="8">
        <v>0</v>
      </c>
      <c r="J532" s="8"/>
      <c r="K532" s="8"/>
    </row>
    <row r="533" spans="1:11" x14ac:dyDescent="0.2">
      <c r="A533" t="s">
        <v>1750</v>
      </c>
      <c r="B533" t="s">
        <v>2182</v>
      </c>
      <c r="C533" t="s">
        <v>1628</v>
      </c>
      <c r="D533" s="8">
        <v>0</v>
      </c>
      <c r="E533" s="8">
        <v>0</v>
      </c>
      <c r="F533" s="8">
        <v>0</v>
      </c>
      <c r="G533" s="8">
        <v>0</v>
      </c>
      <c r="H533" s="8">
        <v>0</v>
      </c>
      <c r="I533" s="8">
        <v>0</v>
      </c>
      <c r="J533" s="8"/>
      <c r="K533" s="8"/>
    </row>
    <row r="534" spans="1:11" x14ac:dyDescent="0.2">
      <c r="A534" t="s">
        <v>1750</v>
      </c>
      <c r="B534" t="s">
        <v>1175</v>
      </c>
      <c r="C534" t="s">
        <v>1689</v>
      </c>
      <c r="D534" s="8">
        <v>25130</v>
      </c>
      <c r="E534" s="8">
        <v>0</v>
      </c>
      <c r="F534" s="8">
        <v>6000</v>
      </c>
      <c r="G534" s="8">
        <v>0</v>
      </c>
      <c r="H534" s="8">
        <v>6000</v>
      </c>
      <c r="I534" s="8">
        <v>0</v>
      </c>
      <c r="J534" s="8"/>
      <c r="K534" s="8"/>
    </row>
    <row r="535" spans="1:11" x14ac:dyDescent="0.2">
      <c r="A535" t="s">
        <v>1750</v>
      </c>
      <c r="B535" t="s">
        <v>2183</v>
      </c>
      <c r="C535" t="s">
        <v>2184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  <c r="J535" s="8"/>
      <c r="K535" s="8"/>
    </row>
    <row r="536" spans="1:11" x14ac:dyDescent="0.2">
      <c r="A536" t="s">
        <v>1750</v>
      </c>
      <c r="B536" t="s">
        <v>2185</v>
      </c>
      <c r="C536" t="s">
        <v>2186</v>
      </c>
      <c r="D536" s="8">
        <v>0</v>
      </c>
      <c r="E536" s="8">
        <v>0</v>
      </c>
      <c r="F536" s="8">
        <v>0</v>
      </c>
      <c r="G536" s="8">
        <v>0</v>
      </c>
      <c r="H536" s="8">
        <v>0</v>
      </c>
      <c r="I536" s="8">
        <v>0</v>
      </c>
      <c r="J536" s="8"/>
      <c r="K536" s="8"/>
    </row>
    <row r="537" spans="1:11" x14ac:dyDescent="0.2">
      <c r="A537" t="s">
        <v>1750</v>
      </c>
      <c r="B537" t="s">
        <v>2187</v>
      </c>
      <c r="C537" t="s">
        <v>2188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  <c r="J537" s="8"/>
      <c r="K537" s="8"/>
    </row>
    <row r="538" spans="1:11" x14ac:dyDescent="0.2">
      <c r="A538" t="s">
        <v>1750</v>
      </c>
      <c r="B538" t="s">
        <v>1176</v>
      </c>
      <c r="C538" t="s">
        <v>2189</v>
      </c>
      <c r="D538" s="8">
        <v>31740</v>
      </c>
      <c r="E538" s="8">
        <v>0</v>
      </c>
      <c r="F538" s="8">
        <v>30200.54</v>
      </c>
      <c r="G538" s="8">
        <v>0</v>
      </c>
      <c r="H538" s="8">
        <v>30200.54</v>
      </c>
      <c r="I538" s="8">
        <v>0</v>
      </c>
      <c r="J538" s="8"/>
      <c r="K538" s="8"/>
    </row>
    <row r="539" spans="1:11" x14ac:dyDescent="0.2">
      <c r="A539" t="s">
        <v>1750</v>
      </c>
      <c r="B539" t="s">
        <v>2190</v>
      </c>
      <c r="C539" t="s">
        <v>2191</v>
      </c>
      <c r="D539" s="8">
        <v>0</v>
      </c>
      <c r="E539" s="8">
        <v>0</v>
      </c>
      <c r="F539" s="8">
        <v>0</v>
      </c>
      <c r="G539" s="8">
        <v>0</v>
      </c>
      <c r="H539" s="8">
        <v>0</v>
      </c>
      <c r="I539" s="8">
        <v>0</v>
      </c>
      <c r="J539" s="8"/>
      <c r="K539" s="8"/>
    </row>
    <row r="540" spans="1:11" x14ac:dyDescent="0.2">
      <c r="A540" t="s">
        <v>1750</v>
      </c>
      <c r="B540" t="s">
        <v>2192</v>
      </c>
      <c r="C540" t="s">
        <v>2193</v>
      </c>
      <c r="D540" s="8">
        <v>0</v>
      </c>
      <c r="E540" s="8">
        <v>0</v>
      </c>
      <c r="F540" s="8">
        <v>0</v>
      </c>
      <c r="G540" s="8">
        <v>0</v>
      </c>
      <c r="H540" s="8">
        <v>0</v>
      </c>
      <c r="I540" s="8">
        <v>0</v>
      </c>
      <c r="J540" s="8"/>
      <c r="K540" s="8"/>
    </row>
    <row r="541" spans="1:11" x14ac:dyDescent="0.2">
      <c r="A541" t="s">
        <v>1750</v>
      </c>
      <c r="B541" t="s">
        <v>1177</v>
      </c>
      <c r="C541" t="s">
        <v>2194</v>
      </c>
      <c r="D541" s="8">
        <v>29010</v>
      </c>
      <c r="E541" s="8">
        <v>0</v>
      </c>
      <c r="F541" s="8">
        <v>0</v>
      </c>
      <c r="G541" s="8">
        <v>0</v>
      </c>
      <c r="H541" s="8">
        <v>0</v>
      </c>
      <c r="I541" s="8">
        <v>0</v>
      </c>
      <c r="J541" s="8"/>
      <c r="K541" s="8"/>
    </row>
    <row r="542" spans="1:11" x14ac:dyDescent="0.2">
      <c r="A542" t="s">
        <v>1750</v>
      </c>
      <c r="B542" t="s">
        <v>2195</v>
      </c>
      <c r="C542" t="s">
        <v>2196</v>
      </c>
      <c r="D542" s="8">
        <v>0</v>
      </c>
      <c r="E542" s="8">
        <v>0</v>
      </c>
      <c r="F542" s="8">
        <v>0</v>
      </c>
      <c r="G542" s="8">
        <v>0</v>
      </c>
      <c r="H542" s="8">
        <v>0</v>
      </c>
      <c r="I542" s="8">
        <v>0</v>
      </c>
      <c r="J542" s="8"/>
      <c r="K542" s="8"/>
    </row>
    <row r="543" spans="1:11" x14ac:dyDescent="0.2">
      <c r="A543" t="s">
        <v>1750</v>
      </c>
      <c r="B543" t="s">
        <v>1178</v>
      </c>
      <c r="C543" t="s">
        <v>2197</v>
      </c>
      <c r="D543" s="8">
        <v>0</v>
      </c>
      <c r="E543" s="8">
        <v>0</v>
      </c>
      <c r="F543" s="8">
        <v>47030.65</v>
      </c>
      <c r="G543" s="8">
        <v>0</v>
      </c>
      <c r="H543" s="8">
        <v>47030.65</v>
      </c>
      <c r="I543" s="8">
        <v>0</v>
      </c>
      <c r="J543" s="8"/>
      <c r="K543" s="8"/>
    </row>
    <row r="544" spans="1:11" x14ac:dyDescent="0.2">
      <c r="A544" t="s">
        <v>1750</v>
      </c>
      <c r="B544" t="s">
        <v>1179</v>
      </c>
      <c r="C544" t="s">
        <v>2036</v>
      </c>
      <c r="D544" s="8">
        <v>160280</v>
      </c>
      <c r="E544" s="8">
        <v>0</v>
      </c>
      <c r="F544" s="8">
        <v>0</v>
      </c>
      <c r="G544" s="8">
        <v>0</v>
      </c>
      <c r="H544" s="8">
        <v>0</v>
      </c>
      <c r="I544" s="8">
        <v>0</v>
      </c>
      <c r="J544" s="8"/>
      <c r="K544" s="8"/>
    </row>
    <row r="545" spans="1:11" x14ac:dyDescent="0.2">
      <c r="A545" t="s">
        <v>1750</v>
      </c>
      <c r="B545" t="s">
        <v>1180</v>
      </c>
      <c r="C545" t="s">
        <v>1690</v>
      </c>
      <c r="D545" s="8">
        <v>280830</v>
      </c>
      <c r="E545" s="8">
        <v>0</v>
      </c>
      <c r="F545" s="8">
        <v>130500</v>
      </c>
      <c r="G545" s="8">
        <v>0</v>
      </c>
      <c r="H545" s="8">
        <v>130500</v>
      </c>
      <c r="I545" s="8">
        <v>0</v>
      </c>
      <c r="J545" s="8"/>
      <c r="K545" s="8"/>
    </row>
    <row r="546" spans="1:11" x14ac:dyDescent="0.2">
      <c r="A546" t="s">
        <v>1750</v>
      </c>
      <c r="B546" t="s">
        <v>1181</v>
      </c>
      <c r="C546" t="s">
        <v>1635</v>
      </c>
      <c r="D546" s="8">
        <v>150</v>
      </c>
      <c r="E546" s="8">
        <v>0</v>
      </c>
      <c r="F546" s="8">
        <v>0</v>
      </c>
      <c r="G546" s="8">
        <v>0</v>
      </c>
      <c r="H546" s="8">
        <v>0</v>
      </c>
      <c r="I546" s="8">
        <v>0</v>
      </c>
      <c r="J546" s="8"/>
      <c r="K546" s="8"/>
    </row>
    <row r="547" spans="1:11" x14ac:dyDescent="0.2">
      <c r="A547" t="s">
        <v>1750</v>
      </c>
      <c r="B547" t="s">
        <v>1182</v>
      </c>
      <c r="C547" t="s">
        <v>1691</v>
      </c>
      <c r="D547" s="8">
        <v>5880</v>
      </c>
      <c r="E547" s="8">
        <v>0</v>
      </c>
      <c r="F547" s="8">
        <v>965.2</v>
      </c>
      <c r="G547" s="8">
        <v>0</v>
      </c>
      <c r="H547" s="8">
        <v>965.2</v>
      </c>
      <c r="I547" s="8">
        <v>0</v>
      </c>
      <c r="J547" s="8"/>
      <c r="K547" s="8"/>
    </row>
    <row r="548" spans="1:11" x14ac:dyDescent="0.2">
      <c r="A548" t="s">
        <v>1750</v>
      </c>
      <c r="B548" t="s">
        <v>2198</v>
      </c>
      <c r="C548" t="s">
        <v>2199</v>
      </c>
      <c r="D548" s="8">
        <v>0</v>
      </c>
      <c r="E548" s="8">
        <v>0</v>
      </c>
      <c r="F548" s="8">
        <v>0</v>
      </c>
      <c r="G548" s="8">
        <v>0</v>
      </c>
      <c r="H548" s="8">
        <v>0</v>
      </c>
      <c r="I548" s="8">
        <v>0</v>
      </c>
      <c r="J548" s="8"/>
      <c r="K548" s="8"/>
    </row>
    <row r="549" spans="1:11" x14ac:dyDescent="0.2">
      <c r="A549" t="s">
        <v>1750</v>
      </c>
      <c r="B549" t="s">
        <v>1183</v>
      </c>
      <c r="C549" t="s">
        <v>1638</v>
      </c>
      <c r="D549" s="8">
        <v>5490</v>
      </c>
      <c r="E549" s="8">
        <v>0</v>
      </c>
      <c r="F549" s="8">
        <v>0</v>
      </c>
      <c r="G549" s="8">
        <v>0</v>
      </c>
      <c r="H549" s="8">
        <v>0</v>
      </c>
      <c r="I549" s="8">
        <v>0</v>
      </c>
      <c r="J549" s="8"/>
      <c r="K549" s="8"/>
    </row>
    <row r="550" spans="1:11" x14ac:dyDescent="0.2">
      <c r="A550" t="s">
        <v>1750</v>
      </c>
      <c r="B550" t="s">
        <v>1184</v>
      </c>
      <c r="C550" t="s">
        <v>1692</v>
      </c>
      <c r="D550" s="8">
        <v>45320</v>
      </c>
      <c r="E550" s="8">
        <v>0</v>
      </c>
      <c r="F550" s="8">
        <v>16947.21</v>
      </c>
      <c r="G550" s="8">
        <v>0</v>
      </c>
      <c r="H550" s="8">
        <v>16947.21</v>
      </c>
      <c r="I550" s="8">
        <v>0</v>
      </c>
      <c r="J550" s="8"/>
      <c r="K550" s="8"/>
    </row>
    <row r="551" spans="1:11" x14ac:dyDescent="0.2">
      <c r="A551" t="s">
        <v>1750</v>
      </c>
      <c r="B551" t="s">
        <v>2200</v>
      </c>
      <c r="C551" t="s">
        <v>2038</v>
      </c>
      <c r="D551" s="8">
        <v>0</v>
      </c>
      <c r="E551" s="8">
        <v>0</v>
      </c>
      <c r="F551" s="8">
        <v>0</v>
      </c>
      <c r="G551" s="8">
        <v>0</v>
      </c>
      <c r="H551" s="8">
        <v>0</v>
      </c>
      <c r="I551" s="8">
        <v>0</v>
      </c>
      <c r="J551" s="8"/>
      <c r="K551" s="8"/>
    </row>
    <row r="552" spans="1:11" x14ac:dyDescent="0.2">
      <c r="A552" t="s">
        <v>1750</v>
      </c>
      <c r="B552" t="s">
        <v>2201</v>
      </c>
      <c r="C552" t="s">
        <v>2202</v>
      </c>
      <c r="D552" s="8">
        <v>0</v>
      </c>
      <c r="E552" s="8">
        <v>0</v>
      </c>
      <c r="F552" s="8">
        <v>0</v>
      </c>
      <c r="G552" s="8">
        <v>0</v>
      </c>
      <c r="H552" s="8">
        <v>0</v>
      </c>
      <c r="I552" s="8">
        <v>0</v>
      </c>
      <c r="J552" s="8"/>
      <c r="K552" s="8"/>
    </row>
    <row r="553" spans="1:11" x14ac:dyDescent="0.2">
      <c r="A553" t="s">
        <v>1750</v>
      </c>
      <c r="B553" t="s">
        <v>1185</v>
      </c>
      <c r="C553" t="s">
        <v>1693</v>
      </c>
      <c r="D553" s="8">
        <v>33100</v>
      </c>
      <c r="E553" s="8">
        <v>0</v>
      </c>
      <c r="F553" s="8">
        <v>0</v>
      </c>
      <c r="G553" s="8">
        <v>0</v>
      </c>
      <c r="H553" s="8">
        <v>0</v>
      </c>
      <c r="I553" s="8">
        <v>0</v>
      </c>
      <c r="J553" s="8"/>
      <c r="K553" s="8"/>
    </row>
    <row r="554" spans="1:11" x14ac:dyDescent="0.2">
      <c r="A554" t="s">
        <v>1750</v>
      </c>
      <c r="B554" t="s">
        <v>1186</v>
      </c>
      <c r="C554" t="s">
        <v>1694</v>
      </c>
      <c r="D554" s="8">
        <v>248890</v>
      </c>
      <c r="E554" s="8">
        <v>0</v>
      </c>
      <c r="F554" s="8">
        <v>122983.8</v>
      </c>
      <c r="G554" s="8">
        <v>0</v>
      </c>
      <c r="H554" s="8">
        <v>122983.8</v>
      </c>
      <c r="I554" s="8">
        <v>0</v>
      </c>
      <c r="J554" s="8"/>
      <c r="K554" s="8"/>
    </row>
    <row r="555" spans="1:11" x14ac:dyDescent="0.2">
      <c r="A555" t="s">
        <v>1750</v>
      </c>
      <c r="B555" t="s">
        <v>2203</v>
      </c>
      <c r="C555" t="s">
        <v>2204</v>
      </c>
      <c r="D555" s="8">
        <v>0</v>
      </c>
      <c r="E555" s="8">
        <v>0</v>
      </c>
      <c r="F555" s="8">
        <v>0</v>
      </c>
      <c r="G555" s="8">
        <v>0</v>
      </c>
      <c r="H555" s="8">
        <v>0</v>
      </c>
      <c r="I555" s="8">
        <v>0</v>
      </c>
      <c r="J555" s="8"/>
      <c r="K555" s="8"/>
    </row>
    <row r="556" spans="1:11" x14ac:dyDescent="0.2">
      <c r="A556" t="s">
        <v>1750</v>
      </c>
      <c r="B556" t="s">
        <v>1187</v>
      </c>
      <c r="C556" t="s">
        <v>1695</v>
      </c>
      <c r="D556" s="8">
        <v>68220</v>
      </c>
      <c r="E556" s="8">
        <v>0</v>
      </c>
      <c r="F556" s="8">
        <v>0</v>
      </c>
      <c r="G556" s="8">
        <v>0</v>
      </c>
      <c r="H556" s="8">
        <v>0</v>
      </c>
      <c r="I556" s="8">
        <v>0</v>
      </c>
      <c r="J556" s="8"/>
      <c r="K556" s="8"/>
    </row>
    <row r="557" spans="1:11" x14ac:dyDescent="0.2">
      <c r="A557" t="s">
        <v>1750</v>
      </c>
      <c r="B557" t="s">
        <v>1188</v>
      </c>
      <c r="C557" t="s">
        <v>1696</v>
      </c>
      <c r="D557" s="8">
        <v>695000</v>
      </c>
      <c r="E557" s="8">
        <v>0</v>
      </c>
      <c r="F557" s="8">
        <v>266405.98</v>
      </c>
      <c r="G557" s="8">
        <v>0</v>
      </c>
      <c r="H557" s="8">
        <v>266405.98</v>
      </c>
      <c r="I557" s="8">
        <v>0</v>
      </c>
      <c r="J557" s="8"/>
      <c r="K557" s="8"/>
    </row>
    <row r="558" spans="1:11" x14ac:dyDescent="0.2">
      <c r="A558" t="s">
        <v>1750</v>
      </c>
      <c r="B558" t="s">
        <v>2205</v>
      </c>
      <c r="C558" t="s">
        <v>2206</v>
      </c>
      <c r="D558" s="8">
        <v>0</v>
      </c>
      <c r="E558" s="8">
        <v>0</v>
      </c>
      <c r="F558" s="8">
        <v>0</v>
      </c>
      <c r="G558" s="8">
        <v>0</v>
      </c>
      <c r="H558" s="8">
        <v>0</v>
      </c>
      <c r="I558" s="8">
        <v>0</v>
      </c>
      <c r="J558" s="8"/>
      <c r="K558" s="8"/>
    </row>
    <row r="559" spans="1:11" x14ac:dyDescent="0.2">
      <c r="A559" t="s">
        <v>1750</v>
      </c>
      <c r="B559" t="s">
        <v>1189</v>
      </c>
      <c r="C559" t="s">
        <v>2207</v>
      </c>
      <c r="D559" s="8">
        <v>4200</v>
      </c>
      <c r="E559" s="8">
        <v>0</v>
      </c>
      <c r="F559" s="8">
        <v>0</v>
      </c>
      <c r="G559" s="8">
        <v>0</v>
      </c>
      <c r="H559" s="8">
        <v>0</v>
      </c>
      <c r="I559" s="8">
        <v>0</v>
      </c>
      <c r="J559" s="8"/>
      <c r="K559" s="8"/>
    </row>
    <row r="560" spans="1:11" x14ac:dyDescent="0.2">
      <c r="A560" t="s">
        <v>1750</v>
      </c>
      <c r="B560" t="s">
        <v>1190</v>
      </c>
      <c r="C560" t="s">
        <v>2208</v>
      </c>
      <c r="D560" s="8">
        <v>42150</v>
      </c>
      <c r="E560" s="8">
        <v>0</v>
      </c>
      <c r="F560" s="8">
        <v>13944.13</v>
      </c>
      <c r="G560" s="8">
        <v>0</v>
      </c>
      <c r="H560" s="8">
        <v>13944.13</v>
      </c>
      <c r="I560" s="8">
        <v>0</v>
      </c>
      <c r="J560" s="8"/>
      <c r="K560" s="8"/>
    </row>
    <row r="561" spans="1:11" x14ac:dyDescent="0.2">
      <c r="A561" t="s">
        <v>1750</v>
      </c>
      <c r="B561" t="s">
        <v>2209</v>
      </c>
      <c r="C561" t="s">
        <v>2210</v>
      </c>
      <c r="D561" s="8">
        <v>0</v>
      </c>
      <c r="E561" s="8">
        <v>0</v>
      </c>
      <c r="F561" s="8">
        <v>0</v>
      </c>
      <c r="G561" s="8">
        <v>0</v>
      </c>
      <c r="H561" s="8">
        <v>0</v>
      </c>
      <c r="I561" s="8">
        <v>0</v>
      </c>
      <c r="J561" s="8"/>
      <c r="K561" s="8"/>
    </row>
    <row r="562" spans="1:11" x14ac:dyDescent="0.2">
      <c r="A562" t="s">
        <v>1750</v>
      </c>
      <c r="B562" t="s">
        <v>1191</v>
      </c>
      <c r="C562" t="s">
        <v>1653</v>
      </c>
      <c r="D562" s="8">
        <v>670</v>
      </c>
      <c r="E562" s="8">
        <v>0</v>
      </c>
      <c r="F562" s="8">
        <v>0</v>
      </c>
      <c r="G562" s="8">
        <v>0</v>
      </c>
      <c r="H562" s="8">
        <v>0</v>
      </c>
      <c r="I562" s="8">
        <v>0</v>
      </c>
      <c r="J562" s="8"/>
      <c r="K562" s="8"/>
    </row>
    <row r="563" spans="1:11" x14ac:dyDescent="0.2">
      <c r="A563" t="s">
        <v>1750</v>
      </c>
      <c r="B563" t="s">
        <v>1192</v>
      </c>
      <c r="C563" t="s">
        <v>1697</v>
      </c>
      <c r="D563" s="8">
        <v>3000</v>
      </c>
      <c r="E563" s="8">
        <v>0</v>
      </c>
      <c r="F563" s="8">
        <v>0</v>
      </c>
      <c r="G563" s="8">
        <v>0</v>
      </c>
      <c r="H563" s="8">
        <v>0</v>
      </c>
      <c r="I563" s="8">
        <v>0</v>
      </c>
      <c r="J563" s="8"/>
      <c r="K563" s="8"/>
    </row>
    <row r="564" spans="1:11" x14ac:dyDescent="0.2">
      <c r="A564" t="s">
        <v>1750</v>
      </c>
      <c r="B564" t="s">
        <v>2211</v>
      </c>
      <c r="C564" t="s">
        <v>2212</v>
      </c>
      <c r="D564" s="8">
        <v>0</v>
      </c>
      <c r="E564" s="8">
        <v>0</v>
      </c>
      <c r="F564" s="8">
        <v>0</v>
      </c>
      <c r="G564" s="8">
        <v>0</v>
      </c>
      <c r="H564" s="8">
        <v>0</v>
      </c>
      <c r="I564" s="8">
        <v>0</v>
      </c>
      <c r="J564" s="8"/>
      <c r="K564" s="8"/>
    </row>
    <row r="565" spans="1:11" x14ac:dyDescent="0.2">
      <c r="A565" t="s">
        <v>1750</v>
      </c>
      <c r="B565" t="s">
        <v>2213</v>
      </c>
      <c r="C565" t="s">
        <v>2214</v>
      </c>
      <c r="D565" s="8">
        <v>0</v>
      </c>
      <c r="E565" s="8">
        <v>0</v>
      </c>
      <c r="F565" s="8">
        <v>0</v>
      </c>
      <c r="G565" s="8">
        <v>0</v>
      </c>
      <c r="H565" s="8">
        <v>0</v>
      </c>
      <c r="I565" s="8">
        <v>0</v>
      </c>
      <c r="J565" s="8"/>
      <c r="K565" s="8"/>
    </row>
    <row r="566" spans="1:11" x14ac:dyDescent="0.2">
      <c r="A566" t="s">
        <v>1750</v>
      </c>
      <c r="B566" t="s">
        <v>2215</v>
      </c>
      <c r="C566" t="s">
        <v>2216</v>
      </c>
      <c r="D566" s="8">
        <v>0</v>
      </c>
      <c r="E566" s="8">
        <v>0</v>
      </c>
      <c r="F566" s="8">
        <v>0</v>
      </c>
      <c r="G566" s="8">
        <v>0</v>
      </c>
      <c r="H566" s="8">
        <v>0</v>
      </c>
      <c r="I566" s="8">
        <v>0</v>
      </c>
      <c r="J566" s="8"/>
      <c r="K566" s="8"/>
    </row>
    <row r="567" spans="1:11" x14ac:dyDescent="0.2">
      <c r="A567" t="s">
        <v>1750</v>
      </c>
      <c r="B567" t="s">
        <v>2217</v>
      </c>
      <c r="C567" t="s">
        <v>2218</v>
      </c>
      <c r="D567" s="8">
        <v>0</v>
      </c>
      <c r="E567" s="8">
        <v>0</v>
      </c>
      <c r="F567" s="8">
        <v>0</v>
      </c>
      <c r="G567" s="8">
        <v>0</v>
      </c>
      <c r="H567" s="8">
        <v>0</v>
      </c>
      <c r="I567" s="8">
        <v>0</v>
      </c>
      <c r="J567" s="8"/>
      <c r="K567" s="8"/>
    </row>
    <row r="568" spans="1:11" x14ac:dyDescent="0.2">
      <c r="A568" t="s">
        <v>1750</v>
      </c>
      <c r="B568" t="s">
        <v>1193</v>
      </c>
      <c r="C568" t="s">
        <v>1572</v>
      </c>
      <c r="D568" s="8">
        <v>22520</v>
      </c>
      <c r="E568" s="8">
        <v>0</v>
      </c>
      <c r="F568" s="8">
        <v>6023.42</v>
      </c>
      <c r="G568" s="8">
        <v>0</v>
      </c>
      <c r="H568" s="8">
        <v>6023.42</v>
      </c>
      <c r="I568" s="8">
        <v>0</v>
      </c>
      <c r="J568" s="8"/>
      <c r="K568" s="8"/>
    </row>
    <row r="569" spans="1:11" x14ac:dyDescent="0.2">
      <c r="A569" t="s">
        <v>1750</v>
      </c>
      <c r="B569" t="s">
        <v>1194</v>
      </c>
      <c r="C569" t="s">
        <v>1698</v>
      </c>
      <c r="D569" s="8">
        <v>7730</v>
      </c>
      <c r="E569" s="8">
        <v>0</v>
      </c>
      <c r="F569" s="8">
        <v>0</v>
      </c>
      <c r="G569" s="8">
        <v>0</v>
      </c>
      <c r="H569" s="8">
        <v>0</v>
      </c>
      <c r="I569" s="8">
        <v>0</v>
      </c>
      <c r="J569" s="8"/>
      <c r="K569" s="8"/>
    </row>
    <row r="570" spans="1:11" x14ac:dyDescent="0.2">
      <c r="A570" t="s">
        <v>1750</v>
      </c>
      <c r="B570" t="s">
        <v>2219</v>
      </c>
      <c r="C570" t="s">
        <v>2220</v>
      </c>
      <c r="D570" s="8">
        <v>0</v>
      </c>
      <c r="E570" s="8">
        <v>0</v>
      </c>
      <c r="F570" s="8">
        <v>0</v>
      </c>
      <c r="G570" s="8">
        <v>0</v>
      </c>
      <c r="H570" s="8">
        <v>0</v>
      </c>
      <c r="I570" s="8">
        <v>0</v>
      </c>
      <c r="J570" s="8"/>
      <c r="K570" s="8"/>
    </row>
    <row r="571" spans="1:11" x14ac:dyDescent="0.2">
      <c r="A571" t="s">
        <v>1750</v>
      </c>
      <c r="B571" t="s">
        <v>1195</v>
      </c>
      <c r="C571" t="s">
        <v>1664</v>
      </c>
      <c r="D571" s="8">
        <v>28490</v>
      </c>
      <c r="E571" s="8">
        <v>0</v>
      </c>
      <c r="F571" s="8">
        <v>2050.92</v>
      </c>
      <c r="G571" s="8">
        <v>0</v>
      </c>
      <c r="H571" s="8">
        <v>2050.92</v>
      </c>
      <c r="I571" s="8">
        <v>0</v>
      </c>
      <c r="J571" s="8"/>
      <c r="K571" s="8"/>
    </row>
    <row r="572" spans="1:11" x14ac:dyDescent="0.2">
      <c r="A572" t="s">
        <v>1750</v>
      </c>
      <c r="B572" t="s">
        <v>1196</v>
      </c>
      <c r="C572" t="s">
        <v>1699</v>
      </c>
      <c r="D572" s="8">
        <v>62050</v>
      </c>
      <c r="E572" s="8">
        <v>0</v>
      </c>
      <c r="F572" s="8">
        <v>41339.64</v>
      </c>
      <c r="G572" s="8">
        <v>0</v>
      </c>
      <c r="H572" s="8">
        <v>41339.64</v>
      </c>
      <c r="I572" s="8">
        <v>0</v>
      </c>
      <c r="J572" s="8"/>
      <c r="K572" s="8"/>
    </row>
    <row r="573" spans="1:11" x14ac:dyDescent="0.2">
      <c r="A573" t="s">
        <v>1750</v>
      </c>
      <c r="B573" t="s">
        <v>1197</v>
      </c>
      <c r="C573" t="s">
        <v>2221</v>
      </c>
      <c r="D573" s="8">
        <v>20270</v>
      </c>
      <c r="E573" s="8">
        <v>0</v>
      </c>
      <c r="F573" s="8">
        <v>70881.08</v>
      </c>
      <c r="G573" s="8">
        <v>0</v>
      </c>
      <c r="H573" s="8">
        <v>70881.08</v>
      </c>
      <c r="I573" s="8">
        <v>0</v>
      </c>
      <c r="J573" s="8"/>
      <c r="K573" s="8"/>
    </row>
    <row r="574" spans="1:11" x14ac:dyDescent="0.2">
      <c r="A574" t="s">
        <v>1750</v>
      </c>
      <c r="B574" t="s">
        <v>1198</v>
      </c>
      <c r="C574" t="s">
        <v>2222</v>
      </c>
      <c r="D574" s="8">
        <v>0</v>
      </c>
      <c r="E574" s="8">
        <v>0</v>
      </c>
      <c r="F574" s="8">
        <v>17870.7</v>
      </c>
      <c r="G574" s="8">
        <v>0</v>
      </c>
      <c r="H574" s="8">
        <v>17870.7</v>
      </c>
      <c r="I574" s="8">
        <v>0</v>
      </c>
      <c r="J574" s="8"/>
      <c r="K574" s="8"/>
    </row>
    <row r="575" spans="1:11" x14ac:dyDescent="0.2">
      <c r="A575" t="s">
        <v>1750</v>
      </c>
      <c r="B575" t="s">
        <v>1199</v>
      </c>
      <c r="C575" t="s">
        <v>1700</v>
      </c>
      <c r="D575" s="8">
        <v>15610</v>
      </c>
      <c r="E575" s="8">
        <v>0</v>
      </c>
      <c r="F575" s="8">
        <v>22985.22</v>
      </c>
      <c r="G575" s="8">
        <v>0</v>
      </c>
      <c r="H575" s="8">
        <v>22985.22</v>
      </c>
      <c r="I575" s="8">
        <v>0</v>
      </c>
      <c r="J575" s="8"/>
      <c r="K575" s="8"/>
    </row>
    <row r="576" spans="1:11" x14ac:dyDescent="0.2">
      <c r="A576" t="s">
        <v>1750</v>
      </c>
      <c r="B576" t="s">
        <v>1200</v>
      </c>
      <c r="C576" t="s">
        <v>1701</v>
      </c>
      <c r="D576" s="8">
        <v>12000</v>
      </c>
      <c r="E576" s="8">
        <v>0</v>
      </c>
      <c r="F576" s="8">
        <v>0</v>
      </c>
      <c r="G576" s="8">
        <v>0</v>
      </c>
      <c r="H576" s="8">
        <v>0</v>
      </c>
      <c r="I576" s="8">
        <v>0</v>
      </c>
      <c r="J576" s="8"/>
      <c r="K576" s="8"/>
    </row>
    <row r="577" spans="1:11" x14ac:dyDescent="0.2">
      <c r="A577" t="s">
        <v>1750</v>
      </c>
      <c r="B577" t="s">
        <v>1201</v>
      </c>
      <c r="C577" t="s">
        <v>1601</v>
      </c>
      <c r="D577" s="8">
        <v>15000</v>
      </c>
      <c r="E577" s="8">
        <v>0</v>
      </c>
      <c r="F577" s="8">
        <v>0</v>
      </c>
      <c r="G577" s="8">
        <v>0</v>
      </c>
      <c r="H577" s="8">
        <v>0</v>
      </c>
      <c r="I577" s="8">
        <v>0</v>
      </c>
      <c r="J577" s="8"/>
      <c r="K577" s="8"/>
    </row>
    <row r="578" spans="1:11" x14ac:dyDescent="0.2">
      <c r="A578" t="s">
        <v>1750</v>
      </c>
      <c r="B578" t="s">
        <v>2223</v>
      </c>
      <c r="C578" t="s">
        <v>2224</v>
      </c>
      <c r="D578" s="8">
        <v>0</v>
      </c>
      <c r="E578" s="8">
        <v>0</v>
      </c>
      <c r="F578" s="8">
        <v>0</v>
      </c>
      <c r="G578" s="8">
        <v>0</v>
      </c>
      <c r="H578" s="8">
        <v>0</v>
      </c>
      <c r="I578" s="8">
        <v>0</v>
      </c>
      <c r="J578" s="8"/>
      <c r="K578" s="8"/>
    </row>
    <row r="579" spans="1:11" x14ac:dyDescent="0.2">
      <c r="A579" t="s">
        <v>1750</v>
      </c>
      <c r="B579" t="s">
        <v>1202</v>
      </c>
      <c r="C579" t="s">
        <v>1573</v>
      </c>
      <c r="D579" s="8">
        <v>0</v>
      </c>
      <c r="E579" s="8">
        <v>0</v>
      </c>
      <c r="F579" s="8">
        <v>450</v>
      </c>
      <c r="G579" s="8">
        <v>0</v>
      </c>
      <c r="H579" s="8">
        <v>450</v>
      </c>
      <c r="I579" s="8">
        <v>0</v>
      </c>
      <c r="J579" s="8"/>
      <c r="K579" s="8"/>
    </row>
    <row r="580" spans="1:11" x14ac:dyDescent="0.2">
      <c r="A580" t="s">
        <v>1750</v>
      </c>
      <c r="B580" t="s">
        <v>1203</v>
      </c>
      <c r="C580" t="s">
        <v>1702</v>
      </c>
      <c r="D580" s="8">
        <v>134910</v>
      </c>
      <c r="E580" s="8">
        <v>0</v>
      </c>
      <c r="F580" s="8">
        <v>13268.5</v>
      </c>
      <c r="G580" s="8">
        <v>0</v>
      </c>
      <c r="H580" s="8">
        <v>13268.5</v>
      </c>
      <c r="I580" s="8">
        <v>0</v>
      </c>
      <c r="J580" s="8"/>
      <c r="K580" s="8"/>
    </row>
    <row r="581" spans="1:11" x14ac:dyDescent="0.2">
      <c r="A581" t="s">
        <v>1750</v>
      </c>
      <c r="B581" t="s">
        <v>1204</v>
      </c>
      <c r="C581" t="s">
        <v>1703</v>
      </c>
      <c r="D581" s="8">
        <v>110</v>
      </c>
      <c r="E581" s="8">
        <v>0</v>
      </c>
      <c r="F581" s="8">
        <v>4124.1099999999997</v>
      </c>
      <c r="G581" s="8">
        <v>0</v>
      </c>
      <c r="H581" s="8">
        <v>4124.1099999999997</v>
      </c>
      <c r="I581" s="8">
        <v>0</v>
      </c>
      <c r="J581" s="8"/>
      <c r="K581" s="8"/>
    </row>
    <row r="582" spans="1:11" x14ac:dyDescent="0.2">
      <c r="A582" t="s">
        <v>1750</v>
      </c>
      <c r="B582" t="s">
        <v>1205</v>
      </c>
      <c r="C582" t="s">
        <v>672</v>
      </c>
      <c r="D582" s="8">
        <v>34250</v>
      </c>
      <c r="E582" s="8">
        <v>0</v>
      </c>
      <c r="F582" s="8">
        <v>0</v>
      </c>
      <c r="G582" s="8">
        <v>0</v>
      </c>
      <c r="H582" s="8">
        <v>0</v>
      </c>
      <c r="I582" s="8">
        <v>0</v>
      </c>
      <c r="J582" s="8"/>
      <c r="K582" s="8"/>
    </row>
    <row r="583" spans="1:11" x14ac:dyDescent="0.2">
      <c r="A583" t="s">
        <v>1750</v>
      </c>
      <c r="B583" t="s">
        <v>1206</v>
      </c>
      <c r="C583" t="s">
        <v>1681</v>
      </c>
      <c r="D583" s="8">
        <v>-99870</v>
      </c>
      <c r="E583" s="8">
        <v>0</v>
      </c>
      <c r="F583" s="8">
        <v>0</v>
      </c>
      <c r="G583" s="8">
        <v>0</v>
      </c>
      <c r="H583" s="8">
        <v>0</v>
      </c>
      <c r="I583" s="8">
        <v>0</v>
      </c>
      <c r="J583" s="8"/>
      <c r="K583" s="8"/>
    </row>
    <row r="584" spans="1:11" x14ac:dyDescent="0.2">
      <c r="A584" t="s">
        <v>1750</v>
      </c>
      <c r="B584" t="s">
        <v>1207</v>
      </c>
      <c r="C584" t="s">
        <v>1611</v>
      </c>
      <c r="D584" s="8">
        <v>-1413380</v>
      </c>
      <c r="E584" s="8">
        <v>0</v>
      </c>
      <c r="F584" s="8">
        <v>0</v>
      </c>
      <c r="G584" s="8">
        <v>0</v>
      </c>
      <c r="H584" s="8">
        <v>0</v>
      </c>
      <c r="I584" s="8">
        <v>0</v>
      </c>
      <c r="J584" s="8"/>
      <c r="K584" s="8"/>
    </row>
    <row r="585" spans="1:11" x14ac:dyDescent="0.2">
      <c r="A585" t="s">
        <v>1750</v>
      </c>
      <c r="B585" t="s">
        <v>1208</v>
      </c>
      <c r="C585" t="s">
        <v>1574</v>
      </c>
      <c r="D585" s="8">
        <v>-742370</v>
      </c>
      <c r="E585" s="8">
        <v>0</v>
      </c>
      <c r="F585" s="8">
        <v>0</v>
      </c>
      <c r="G585" s="8">
        <v>0</v>
      </c>
      <c r="H585" s="8">
        <v>0</v>
      </c>
      <c r="I585" s="8">
        <v>0</v>
      </c>
      <c r="J585" s="8"/>
      <c r="K585" s="8"/>
    </row>
    <row r="586" spans="1:11" x14ac:dyDescent="0.2">
      <c r="A586" t="s">
        <v>1750</v>
      </c>
      <c r="B586" t="s">
        <v>1209</v>
      </c>
      <c r="C586" t="s">
        <v>1704</v>
      </c>
      <c r="D586" s="8">
        <v>-2200</v>
      </c>
      <c r="E586" s="8">
        <v>0</v>
      </c>
      <c r="F586" s="8">
        <v>0</v>
      </c>
      <c r="G586" s="8">
        <v>0</v>
      </c>
      <c r="H586" s="8">
        <v>0</v>
      </c>
      <c r="I586" s="8">
        <v>0</v>
      </c>
      <c r="J586" s="8"/>
      <c r="K586" s="8"/>
    </row>
    <row r="587" spans="1:11" x14ac:dyDescent="0.2">
      <c r="A587" t="s">
        <v>1750</v>
      </c>
      <c r="B587" t="s">
        <v>1210</v>
      </c>
      <c r="C587" t="s">
        <v>1751</v>
      </c>
      <c r="D587" s="8">
        <v>300300</v>
      </c>
      <c r="E587" s="8">
        <v>0</v>
      </c>
      <c r="F587" s="8">
        <v>172037.5</v>
      </c>
      <c r="G587" s="8">
        <v>0</v>
      </c>
      <c r="H587" s="8">
        <v>172037.5</v>
      </c>
      <c r="I587" s="8">
        <v>0</v>
      </c>
      <c r="J587" s="8"/>
      <c r="K587" s="8"/>
    </row>
    <row r="588" spans="1:11" x14ac:dyDescent="0.2">
      <c r="A588" t="s">
        <v>1750</v>
      </c>
      <c r="B588" t="s">
        <v>1211</v>
      </c>
      <c r="C588" t="s">
        <v>1754</v>
      </c>
      <c r="D588" s="8">
        <v>24920</v>
      </c>
      <c r="E588" s="8">
        <v>0</v>
      </c>
      <c r="F588" s="8">
        <v>27464</v>
      </c>
      <c r="G588" s="8">
        <v>0</v>
      </c>
      <c r="H588" s="8">
        <v>27464</v>
      </c>
      <c r="I588" s="8">
        <v>0</v>
      </c>
      <c r="J588" s="8"/>
      <c r="K588" s="8"/>
    </row>
    <row r="589" spans="1:11" x14ac:dyDescent="0.2">
      <c r="A589" t="s">
        <v>1750</v>
      </c>
      <c r="B589" t="s">
        <v>1212</v>
      </c>
      <c r="C589" t="s">
        <v>1757</v>
      </c>
      <c r="D589" s="8">
        <v>0</v>
      </c>
      <c r="E589" s="8">
        <v>0</v>
      </c>
      <c r="F589" s="8">
        <v>21515.9</v>
      </c>
      <c r="G589" s="8">
        <v>0</v>
      </c>
      <c r="H589" s="8">
        <v>21515.9</v>
      </c>
      <c r="I589" s="8">
        <v>0</v>
      </c>
      <c r="J589" s="8"/>
      <c r="K589" s="8"/>
    </row>
    <row r="590" spans="1:11" x14ac:dyDescent="0.2">
      <c r="A590" t="s">
        <v>1750</v>
      </c>
      <c r="B590" t="s">
        <v>2225</v>
      </c>
      <c r="C590" t="s">
        <v>1759</v>
      </c>
      <c r="D590" s="8">
        <v>0</v>
      </c>
      <c r="E590" s="8">
        <v>0</v>
      </c>
      <c r="F590" s="8">
        <v>0</v>
      </c>
      <c r="G590" s="8">
        <v>0</v>
      </c>
      <c r="H590" s="8">
        <v>0</v>
      </c>
      <c r="I590" s="8">
        <v>0</v>
      </c>
      <c r="J590" s="8"/>
      <c r="K590" s="8"/>
    </row>
    <row r="591" spans="1:11" x14ac:dyDescent="0.2">
      <c r="A591" t="s">
        <v>1750</v>
      </c>
      <c r="B591" t="s">
        <v>2226</v>
      </c>
      <c r="C591" t="s">
        <v>1760</v>
      </c>
      <c r="D591" s="8">
        <v>0</v>
      </c>
      <c r="E591" s="8">
        <v>0</v>
      </c>
      <c r="F591" s="8">
        <v>0</v>
      </c>
      <c r="G591" s="8">
        <v>0</v>
      </c>
      <c r="H591" s="8">
        <v>0</v>
      </c>
      <c r="I591" s="8">
        <v>0</v>
      </c>
      <c r="J591" s="8"/>
      <c r="K591" s="8"/>
    </row>
    <row r="592" spans="1:11" x14ac:dyDescent="0.2">
      <c r="A592" t="s">
        <v>1750</v>
      </c>
      <c r="B592" t="s">
        <v>1213</v>
      </c>
      <c r="C592" t="s">
        <v>1761</v>
      </c>
      <c r="D592" s="8">
        <v>410</v>
      </c>
      <c r="E592" s="8">
        <v>0</v>
      </c>
      <c r="F592" s="8">
        <v>114.3</v>
      </c>
      <c r="G592" s="8">
        <v>0</v>
      </c>
      <c r="H592" s="8">
        <v>114.3</v>
      </c>
      <c r="I592" s="8">
        <v>0</v>
      </c>
      <c r="J592" s="8"/>
      <c r="K592" s="8"/>
    </row>
    <row r="593" spans="1:11" x14ac:dyDescent="0.2">
      <c r="A593" t="s">
        <v>1750</v>
      </c>
      <c r="B593" t="s">
        <v>1214</v>
      </c>
      <c r="C593" t="s">
        <v>1762</v>
      </c>
      <c r="D593" s="8">
        <v>2790</v>
      </c>
      <c r="E593" s="8">
        <v>0</v>
      </c>
      <c r="F593" s="8">
        <v>2248.56</v>
      </c>
      <c r="G593" s="8">
        <v>0</v>
      </c>
      <c r="H593" s="8">
        <v>2248.56</v>
      </c>
      <c r="I593" s="8">
        <v>0</v>
      </c>
      <c r="J593" s="8"/>
      <c r="K593" s="8"/>
    </row>
    <row r="594" spans="1:11" x14ac:dyDescent="0.2">
      <c r="A594" t="s">
        <v>1750</v>
      </c>
      <c r="B594" t="s">
        <v>2227</v>
      </c>
      <c r="C594" t="s">
        <v>1764</v>
      </c>
      <c r="D594" s="8">
        <v>0</v>
      </c>
      <c r="E594" s="8">
        <v>0</v>
      </c>
      <c r="F594" s="8">
        <v>0</v>
      </c>
      <c r="G594" s="8">
        <v>0</v>
      </c>
      <c r="H594" s="8">
        <v>0</v>
      </c>
      <c r="I594" s="8">
        <v>0</v>
      </c>
      <c r="J594" s="8"/>
      <c r="K594" s="8"/>
    </row>
    <row r="595" spans="1:11" x14ac:dyDescent="0.2">
      <c r="A595" t="s">
        <v>1750</v>
      </c>
      <c r="B595" t="s">
        <v>1215</v>
      </c>
      <c r="C595" t="s">
        <v>1766</v>
      </c>
      <c r="D595" s="8">
        <v>0</v>
      </c>
      <c r="E595" s="8">
        <v>0</v>
      </c>
      <c r="F595" s="8">
        <v>7678.8</v>
      </c>
      <c r="G595" s="8">
        <v>0</v>
      </c>
      <c r="H595" s="8">
        <v>7678.8</v>
      </c>
      <c r="I595" s="8">
        <v>0</v>
      </c>
      <c r="J595" s="8"/>
      <c r="K595" s="8"/>
    </row>
    <row r="596" spans="1:11" x14ac:dyDescent="0.2">
      <c r="A596" t="s">
        <v>1750</v>
      </c>
      <c r="B596" t="s">
        <v>1216</v>
      </c>
      <c r="C596" t="s">
        <v>1767</v>
      </c>
      <c r="D596" s="8">
        <v>53010</v>
      </c>
      <c r="E596" s="8">
        <v>0</v>
      </c>
      <c r="F596" s="8">
        <v>30808.87</v>
      </c>
      <c r="G596" s="8">
        <v>0</v>
      </c>
      <c r="H596" s="8">
        <v>30808.87</v>
      </c>
      <c r="I596" s="8">
        <v>0</v>
      </c>
      <c r="J596" s="8"/>
      <c r="K596" s="8"/>
    </row>
    <row r="597" spans="1:11" x14ac:dyDescent="0.2">
      <c r="A597" t="s">
        <v>1750</v>
      </c>
      <c r="B597" t="s">
        <v>1217</v>
      </c>
      <c r="C597" t="s">
        <v>1768</v>
      </c>
      <c r="D597" s="8">
        <v>3240</v>
      </c>
      <c r="E597" s="8">
        <v>0</v>
      </c>
      <c r="F597" s="8">
        <v>2081.5100000000002</v>
      </c>
      <c r="G597" s="8">
        <v>0</v>
      </c>
      <c r="H597" s="8">
        <v>2081.5100000000002</v>
      </c>
      <c r="I597" s="8">
        <v>0</v>
      </c>
      <c r="J597" s="8"/>
      <c r="K597" s="8"/>
    </row>
    <row r="598" spans="1:11" x14ac:dyDescent="0.2">
      <c r="A598" t="s">
        <v>1750</v>
      </c>
      <c r="B598" t="s">
        <v>1218</v>
      </c>
      <c r="C598" t="s">
        <v>1775</v>
      </c>
      <c r="D598" s="8">
        <v>340</v>
      </c>
      <c r="E598" s="8">
        <v>0</v>
      </c>
      <c r="F598" s="8">
        <v>0</v>
      </c>
      <c r="G598" s="8">
        <v>0</v>
      </c>
      <c r="H598" s="8">
        <v>0</v>
      </c>
      <c r="I598" s="8">
        <v>0</v>
      </c>
      <c r="J598" s="8"/>
      <c r="K598" s="8"/>
    </row>
    <row r="599" spans="1:11" x14ac:dyDescent="0.2">
      <c r="A599" t="s">
        <v>1750</v>
      </c>
      <c r="B599" t="s">
        <v>2228</v>
      </c>
      <c r="C599" t="s">
        <v>1782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  <c r="I599" s="8">
        <v>0</v>
      </c>
      <c r="J599" s="8"/>
      <c r="K599" s="8"/>
    </row>
    <row r="600" spans="1:11" x14ac:dyDescent="0.2">
      <c r="A600" t="s">
        <v>1750</v>
      </c>
      <c r="B600" t="s">
        <v>2229</v>
      </c>
      <c r="C600" t="s">
        <v>1572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  <c r="I600" s="8">
        <v>0</v>
      </c>
      <c r="J600" s="8"/>
      <c r="K600" s="8"/>
    </row>
    <row r="601" spans="1:11" x14ac:dyDescent="0.2">
      <c r="A601" t="s">
        <v>1750</v>
      </c>
      <c r="B601" t="s">
        <v>2230</v>
      </c>
      <c r="C601" t="s">
        <v>1789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  <c r="I601" s="8">
        <v>0</v>
      </c>
      <c r="J601" s="8"/>
      <c r="K601" s="8"/>
    </row>
    <row r="602" spans="1:11" x14ac:dyDescent="0.2">
      <c r="A602" t="s">
        <v>1750</v>
      </c>
      <c r="B602" t="s">
        <v>1219</v>
      </c>
      <c r="C602" t="s">
        <v>1790</v>
      </c>
      <c r="D602" s="8">
        <v>16310</v>
      </c>
      <c r="E602" s="8">
        <v>0</v>
      </c>
      <c r="F602" s="8">
        <v>588</v>
      </c>
      <c r="G602" s="8">
        <v>0</v>
      </c>
      <c r="H602" s="8">
        <v>588</v>
      </c>
      <c r="I602" s="8">
        <v>0</v>
      </c>
      <c r="J602" s="8"/>
      <c r="K602" s="8"/>
    </row>
    <row r="603" spans="1:11" x14ac:dyDescent="0.2">
      <c r="A603" t="s">
        <v>1750</v>
      </c>
      <c r="B603" t="s">
        <v>2231</v>
      </c>
      <c r="C603" t="s">
        <v>1791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  <c r="I603" s="8">
        <v>0</v>
      </c>
      <c r="J603" s="8"/>
      <c r="K603" s="8"/>
    </row>
    <row r="604" spans="1:11" x14ac:dyDescent="0.2">
      <c r="A604" t="s">
        <v>1750</v>
      </c>
      <c r="B604" t="s">
        <v>1220</v>
      </c>
      <c r="C604" t="s">
        <v>1799</v>
      </c>
      <c r="D604" s="8">
        <v>0</v>
      </c>
      <c r="E604" s="8">
        <v>0</v>
      </c>
      <c r="F604" s="8">
        <v>640</v>
      </c>
      <c r="G604" s="8">
        <v>0</v>
      </c>
      <c r="H604" s="8">
        <v>640</v>
      </c>
      <c r="I604" s="8">
        <v>0</v>
      </c>
      <c r="J604" s="8"/>
      <c r="K604" s="8"/>
    </row>
    <row r="605" spans="1:11" x14ac:dyDescent="0.2">
      <c r="A605" t="s">
        <v>1750</v>
      </c>
      <c r="B605" t="s">
        <v>2232</v>
      </c>
      <c r="C605" t="s">
        <v>1573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  <c r="I605" s="8">
        <v>0</v>
      </c>
      <c r="J605" s="8"/>
      <c r="K605" s="8"/>
    </row>
    <row r="606" spans="1:11" x14ac:dyDescent="0.2">
      <c r="A606" t="s">
        <v>1750</v>
      </c>
      <c r="B606" t="s">
        <v>1221</v>
      </c>
      <c r="C606" t="s">
        <v>1801</v>
      </c>
      <c r="D606" s="8">
        <v>110</v>
      </c>
      <c r="E606" s="8">
        <v>0</v>
      </c>
      <c r="F606" s="8">
        <v>0</v>
      </c>
      <c r="G606" s="8">
        <v>0</v>
      </c>
      <c r="H606" s="8">
        <v>0</v>
      </c>
      <c r="I606" s="8">
        <v>0</v>
      </c>
      <c r="J606" s="8"/>
      <c r="K606" s="8"/>
    </row>
    <row r="607" spans="1:11" x14ac:dyDescent="0.2">
      <c r="A607" t="s">
        <v>1750</v>
      </c>
      <c r="B607" t="s">
        <v>1222</v>
      </c>
      <c r="C607" t="s">
        <v>672</v>
      </c>
      <c r="D607" s="8">
        <v>1890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/>
      <c r="K607" s="8"/>
    </row>
    <row r="608" spans="1:11" x14ac:dyDescent="0.2">
      <c r="A608" t="s">
        <v>1750</v>
      </c>
      <c r="B608" t="s">
        <v>1223</v>
      </c>
      <c r="C608" t="s">
        <v>2233</v>
      </c>
      <c r="D608" s="8">
        <v>-311370</v>
      </c>
      <c r="E608" s="8">
        <v>0</v>
      </c>
      <c r="F608" s="8">
        <v>5839.4</v>
      </c>
      <c r="G608" s="8">
        <v>-199180.7</v>
      </c>
      <c r="H608" s="8">
        <v>0</v>
      </c>
      <c r="I608" s="8">
        <v>-193341.3</v>
      </c>
      <c r="J608" s="8"/>
      <c r="K608" s="8"/>
    </row>
    <row r="609" spans="1:11" x14ac:dyDescent="0.2">
      <c r="A609" t="s">
        <v>1750</v>
      </c>
      <c r="B609" t="s">
        <v>1224</v>
      </c>
      <c r="C609" t="s">
        <v>2234</v>
      </c>
      <c r="D609" s="8">
        <v>-140</v>
      </c>
      <c r="E609" s="8">
        <v>0</v>
      </c>
      <c r="F609" s="8">
        <v>6.14</v>
      </c>
      <c r="G609" s="8">
        <v>-50</v>
      </c>
      <c r="H609" s="8">
        <v>0</v>
      </c>
      <c r="I609" s="8">
        <v>-43.86</v>
      </c>
      <c r="J609" s="8"/>
      <c r="K609" s="8"/>
    </row>
    <row r="610" spans="1:11" x14ac:dyDescent="0.2">
      <c r="A610" t="s">
        <v>1750</v>
      </c>
      <c r="B610" t="s">
        <v>1225</v>
      </c>
      <c r="C610" t="s">
        <v>1802</v>
      </c>
      <c r="D610" s="8">
        <v>-474260</v>
      </c>
      <c r="E610" s="8">
        <v>0</v>
      </c>
      <c r="F610" s="8">
        <v>0</v>
      </c>
      <c r="G610" s="8">
        <v>0</v>
      </c>
      <c r="H610" s="8">
        <v>0</v>
      </c>
      <c r="I610" s="8">
        <v>0</v>
      </c>
      <c r="J610" s="8"/>
      <c r="K610" s="8"/>
    </row>
    <row r="611" spans="1:11" x14ac:dyDescent="0.2">
      <c r="A611" t="s">
        <v>1750</v>
      </c>
      <c r="B611" t="s">
        <v>1226</v>
      </c>
      <c r="C611" t="s">
        <v>1705</v>
      </c>
      <c r="D611" s="8">
        <v>-1680</v>
      </c>
      <c r="E611" s="8">
        <v>0</v>
      </c>
      <c r="F611" s="8">
        <v>85.96</v>
      </c>
      <c r="G611" s="8">
        <v>-700</v>
      </c>
      <c r="H611" s="8">
        <v>0</v>
      </c>
      <c r="I611" s="8">
        <v>-614.04</v>
      </c>
      <c r="J611" s="8"/>
      <c r="K611" s="8"/>
    </row>
    <row r="612" spans="1:11" x14ac:dyDescent="0.2">
      <c r="A612" t="s">
        <v>1750</v>
      </c>
      <c r="B612" t="s">
        <v>1227</v>
      </c>
      <c r="C612" t="s">
        <v>1751</v>
      </c>
      <c r="D612" s="8">
        <v>581870</v>
      </c>
      <c r="E612" s="8">
        <v>0</v>
      </c>
      <c r="F612" s="8">
        <v>291747.96000000002</v>
      </c>
      <c r="G612" s="8">
        <v>0</v>
      </c>
      <c r="H612" s="8">
        <v>291747.96000000002</v>
      </c>
      <c r="I612" s="8">
        <v>0</v>
      </c>
      <c r="J612" s="8"/>
      <c r="K612" s="8"/>
    </row>
    <row r="613" spans="1:11" x14ac:dyDescent="0.2">
      <c r="A613" t="s">
        <v>1750</v>
      </c>
      <c r="B613" t="s">
        <v>1228</v>
      </c>
      <c r="C613" t="s">
        <v>1754</v>
      </c>
      <c r="D613" s="8">
        <v>48250</v>
      </c>
      <c r="E613" s="8">
        <v>0</v>
      </c>
      <c r="F613" s="8">
        <v>27249.82</v>
      </c>
      <c r="G613" s="8">
        <v>0</v>
      </c>
      <c r="H613" s="8">
        <v>27249.82</v>
      </c>
      <c r="I613" s="8">
        <v>0</v>
      </c>
      <c r="J613" s="8"/>
      <c r="K613" s="8"/>
    </row>
    <row r="614" spans="1:11" x14ac:dyDescent="0.2">
      <c r="A614" t="s">
        <v>1750</v>
      </c>
      <c r="B614" t="s">
        <v>1229</v>
      </c>
      <c r="C614" t="s">
        <v>1755</v>
      </c>
      <c r="D614" s="8">
        <v>8330</v>
      </c>
      <c r="E614" s="8">
        <v>0</v>
      </c>
      <c r="F614" s="8">
        <v>5400</v>
      </c>
      <c r="G614" s="8">
        <v>0</v>
      </c>
      <c r="H614" s="8">
        <v>5400</v>
      </c>
      <c r="I614" s="8">
        <v>0</v>
      </c>
      <c r="J614" s="8"/>
      <c r="K614" s="8"/>
    </row>
    <row r="615" spans="1:11" x14ac:dyDescent="0.2">
      <c r="A615" t="s">
        <v>1750</v>
      </c>
      <c r="B615" t="s">
        <v>1230</v>
      </c>
      <c r="C615" t="s">
        <v>1756</v>
      </c>
      <c r="D615" s="8">
        <v>2440</v>
      </c>
      <c r="E615" s="8">
        <v>0</v>
      </c>
      <c r="F615" s="8">
        <v>1039.8599999999999</v>
      </c>
      <c r="G615" s="8">
        <v>0</v>
      </c>
      <c r="H615" s="8">
        <v>1039.8599999999999</v>
      </c>
      <c r="I615" s="8">
        <v>0</v>
      </c>
      <c r="J615" s="8"/>
      <c r="K615" s="8"/>
    </row>
    <row r="616" spans="1:11" x14ac:dyDescent="0.2">
      <c r="A616" t="s">
        <v>1750</v>
      </c>
      <c r="B616" t="s">
        <v>1231</v>
      </c>
      <c r="C616" t="s">
        <v>1757</v>
      </c>
      <c r="D616" s="8">
        <v>44760</v>
      </c>
      <c r="E616" s="8">
        <v>0</v>
      </c>
      <c r="F616" s="8">
        <v>53800.04</v>
      </c>
      <c r="G616" s="8">
        <v>0</v>
      </c>
      <c r="H616" s="8">
        <v>53800.04</v>
      </c>
      <c r="I616" s="8">
        <v>0</v>
      </c>
      <c r="J616" s="8"/>
      <c r="K616" s="8"/>
    </row>
    <row r="617" spans="1:11" x14ac:dyDescent="0.2">
      <c r="A617" t="s">
        <v>1750</v>
      </c>
      <c r="B617" t="s">
        <v>1232</v>
      </c>
      <c r="C617" t="s">
        <v>1759</v>
      </c>
      <c r="D617" s="8">
        <v>6810</v>
      </c>
      <c r="E617" s="8">
        <v>0</v>
      </c>
      <c r="F617" s="8">
        <v>0</v>
      </c>
      <c r="G617" s="8">
        <v>0</v>
      </c>
      <c r="H617" s="8">
        <v>0</v>
      </c>
      <c r="I617" s="8">
        <v>0</v>
      </c>
      <c r="J617" s="8"/>
      <c r="K617" s="8"/>
    </row>
    <row r="618" spans="1:11" x14ac:dyDescent="0.2">
      <c r="A618" t="s">
        <v>1750</v>
      </c>
      <c r="B618" t="s">
        <v>1233</v>
      </c>
      <c r="C618" t="s">
        <v>1760</v>
      </c>
      <c r="D618" s="8">
        <v>154660</v>
      </c>
      <c r="E618" s="8">
        <v>0</v>
      </c>
      <c r="F618" s="8">
        <v>64500</v>
      </c>
      <c r="G618" s="8">
        <v>0</v>
      </c>
      <c r="H618" s="8">
        <v>64500</v>
      </c>
      <c r="I618" s="8">
        <v>0</v>
      </c>
      <c r="J618" s="8"/>
      <c r="K618" s="8"/>
    </row>
    <row r="619" spans="1:11" x14ac:dyDescent="0.2">
      <c r="A619" t="s">
        <v>1750</v>
      </c>
      <c r="B619" t="s">
        <v>1234</v>
      </c>
      <c r="C619" t="s">
        <v>1761</v>
      </c>
      <c r="D619" s="8">
        <v>680</v>
      </c>
      <c r="E619" s="8">
        <v>0</v>
      </c>
      <c r="F619" s="8">
        <v>190.5</v>
      </c>
      <c r="G619" s="8">
        <v>0</v>
      </c>
      <c r="H619" s="8">
        <v>190.5</v>
      </c>
      <c r="I619" s="8">
        <v>0</v>
      </c>
      <c r="J619" s="8"/>
      <c r="K619" s="8"/>
    </row>
    <row r="620" spans="1:11" x14ac:dyDescent="0.2">
      <c r="A620" t="s">
        <v>1750</v>
      </c>
      <c r="B620" t="s">
        <v>1235</v>
      </c>
      <c r="C620" t="s">
        <v>1762</v>
      </c>
      <c r="D620" s="8">
        <v>8180</v>
      </c>
      <c r="E620" s="8">
        <v>0</v>
      </c>
      <c r="F620" s="8">
        <v>4297.7700000000004</v>
      </c>
      <c r="G620" s="8">
        <v>0</v>
      </c>
      <c r="H620" s="8">
        <v>4297.7700000000004</v>
      </c>
      <c r="I620" s="8">
        <v>0</v>
      </c>
      <c r="J620" s="8"/>
      <c r="K620" s="8"/>
    </row>
    <row r="621" spans="1:11" x14ac:dyDescent="0.2">
      <c r="A621" t="s">
        <v>1750</v>
      </c>
      <c r="B621" t="s">
        <v>2235</v>
      </c>
      <c r="C621" t="s">
        <v>1764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  <c r="I621" s="8">
        <v>0</v>
      </c>
      <c r="J621" s="8"/>
      <c r="K621" s="8"/>
    </row>
    <row r="622" spans="1:11" x14ac:dyDescent="0.2">
      <c r="A622" t="s">
        <v>1750</v>
      </c>
      <c r="B622" t="s">
        <v>1236</v>
      </c>
      <c r="C622" t="s">
        <v>1766</v>
      </c>
      <c r="D622" s="8">
        <v>38600</v>
      </c>
      <c r="E622" s="8">
        <v>0</v>
      </c>
      <c r="F622" s="8">
        <v>17870.400000000001</v>
      </c>
      <c r="G622" s="8">
        <v>0</v>
      </c>
      <c r="H622" s="8">
        <v>17870.400000000001</v>
      </c>
      <c r="I622" s="8">
        <v>0</v>
      </c>
      <c r="J622" s="8"/>
      <c r="K622" s="8"/>
    </row>
    <row r="623" spans="1:11" x14ac:dyDescent="0.2">
      <c r="A623" t="s">
        <v>1750</v>
      </c>
      <c r="B623" t="s">
        <v>1237</v>
      </c>
      <c r="C623" t="s">
        <v>1767</v>
      </c>
      <c r="D623" s="8">
        <v>102710</v>
      </c>
      <c r="E623" s="8">
        <v>0</v>
      </c>
      <c r="F623" s="8">
        <v>59559.56</v>
      </c>
      <c r="G623" s="8">
        <v>0</v>
      </c>
      <c r="H623" s="8">
        <v>59559.56</v>
      </c>
      <c r="I623" s="8">
        <v>0</v>
      </c>
      <c r="J623" s="8"/>
      <c r="K623" s="8"/>
    </row>
    <row r="624" spans="1:11" x14ac:dyDescent="0.2">
      <c r="A624" t="s">
        <v>1750</v>
      </c>
      <c r="B624" t="s">
        <v>1238</v>
      </c>
      <c r="C624" t="s">
        <v>1768</v>
      </c>
      <c r="D624" s="8">
        <v>6270</v>
      </c>
      <c r="E624" s="8">
        <v>0</v>
      </c>
      <c r="F624" s="8">
        <v>3515.28</v>
      </c>
      <c r="G624" s="8">
        <v>0</v>
      </c>
      <c r="H624" s="8">
        <v>3515.28</v>
      </c>
      <c r="I624" s="8">
        <v>0</v>
      </c>
      <c r="J624" s="8"/>
      <c r="K624" s="8"/>
    </row>
    <row r="625" spans="1:11" x14ac:dyDescent="0.2">
      <c r="A625" t="s">
        <v>1750</v>
      </c>
      <c r="B625" t="s">
        <v>1239</v>
      </c>
      <c r="C625" t="s">
        <v>1775</v>
      </c>
      <c r="D625" s="8">
        <v>2000</v>
      </c>
      <c r="E625" s="8">
        <v>0</v>
      </c>
      <c r="F625" s="8">
        <v>0</v>
      </c>
      <c r="G625" s="8">
        <v>0</v>
      </c>
      <c r="H625" s="8">
        <v>0</v>
      </c>
      <c r="I625" s="8">
        <v>0</v>
      </c>
      <c r="J625" s="8"/>
      <c r="K625" s="8"/>
    </row>
    <row r="626" spans="1:11" x14ac:dyDescent="0.2">
      <c r="A626" t="s">
        <v>1750</v>
      </c>
      <c r="B626" t="s">
        <v>2236</v>
      </c>
      <c r="C626" t="s">
        <v>1782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  <c r="I626" s="8">
        <v>0</v>
      </c>
      <c r="J626" s="8"/>
      <c r="K626" s="8"/>
    </row>
    <row r="627" spans="1:11" x14ac:dyDescent="0.2">
      <c r="A627" t="s">
        <v>1750</v>
      </c>
      <c r="B627" t="s">
        <v>2237</v>
      </c>
      <c r="C627" t="s">
        <v>2238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  <c r="I627" s="8">
        <v>0</v>
      </c>
      <c r="J627" s="8"/>
      <c r="K627" s="8"/>
    </row>
    <row r="628" spans="1:11" x14ac:dyDescent="0.2">
      <c r="A628" t="s">
        <v>1750</v>
      </c>
      <c r="B628" t="s">
        <v>2239</v>
      </c>
      <c r="C628" t="s">
        <v>1784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  <c r="I628" s="8">
        <v>0</v>
      </c>
      <c r="J628" s="8"/>
      <c r="K628" s="8"/>
    </row>
    <row r="629" spans="1:11" x14ac:dyDescent="0.2">
      <c r="A629" t="s">
        <v>1750</v>
      </c>
      <c r="B629" t="s">
        <v>2240</v>
      </c>
      <c r="C629" t="s">
        <v>1787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  <c r="I629" s="8">
        <v>0</v>
      </c>
      <c r="J629" s="8"/>
      <c r="K629" s="8"/>
    </row>
    <row r="630" spans="1:11" x14ac:dyDescent="0.2">
      <c r="A630" t="s">
        <v>1750</v>
      </c>
      <c r="B630" t="s">
        <v>2241</v>
      </c>
      <c r="C630" t="s">
        <v>1572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  <c r="I630" s="8">
        <v>0</v>
      </c>
      <c r="J630" s="8"/>
      <c r="K630" s="8"/>
    </row>
    <row r="631" spans="1:11" x14ac:dyDescent="0.2">
      <c r="A631" t="s">
        <v>1750</v>
      </c>
      <c r="B631" t="s">
        <v>2242</v>
      </c>
      <c r="C631" t="s">
        <v>1788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  <c r="I631" s="8">
        <v>0</v>
      </c>
      <c r="J631" s="8"/>
      <c r="K631" s="8"/>
    </row>
    <row r="632" spans="1:11" x14ac:dyDescent="0.2">
      <c r="A632" t="s">
        <v>1750</v>
      </c>
      <c r="B632" t="s">
        <v>2243</v>
      </c>
      <c r="C632" t="s">
        <v>1789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  <c r="I632" s="8">
        <v>0</v>
      </c>
      <c r="J632" s="8"/>
      <c r="K632" s="8"/>
    </row>
    <row r="633" spans="1:11" x14ac:dyDescent="0.2">
      <c r="A633" t="s">
        <v>1750</v>
      </c>
      <c r="B633" t="s">
        <v>1240</v>
      </c>
      <c r="C633" t="s">
        <v>1790</v>
      </c>
      <c r="D633" s="8">
        <v>85900</v>
      </c>
      <c r="E633" s="8">
        <v>0</v>
      </c>
      <c r="F633" s="8">
        <v>79572.759999999995</v>
      </c>
      <c r="G633" s="8">
        <v>0</v>
      </c>
      <c r="H633" s="8">
        <v>79572.759999999995</v>
      </c>
      <c r="I633" s="8">
        <v>0</v>
      </c>
      <c r="J633" s="8"/>
      <c r="K633" s="8"/>
    </row>
    <row r="634" spans="1:11" x14ac:dyDescent="0.2">
      <c r="A634" t="s">
        <v>1750</v>
      </c>
      <c r="B634" t="s">
        <v>2244</v>
      </c>
      <c r="C634" t="s">
        <v>1976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  <c r="I634" s="8">
        <v>0</v>
      </c>
      <c r="J634" s="8"/>
      <c r="K634" s="8"/>
    </row>
    <row r="635" spans="1:11" x14ac:dyDescent="0.2">
      <c r="A635" t="s">
        <v>1750</v>
      </c>
      <c r="B635" t="s">
        <v>2245</v>
      </c>
      <c r="C635" t="s">
        <v>1791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  <c r="I635" s="8">
        <v>0</v>
      </c>
      <c r="J635" s="8"/>
      <c r="K635" s="8"/>
    </row>
    <row r="636" spans="1:11" x14ac:dyDescent="0.2">
      <c r="A636" t="s">
        <v>1750</v>
      </c>
      <c r="B636" t="s">
        <v>1241</v>
      </c>
      <c r="C636" t="s">
        <v>1670</v>
      </c>
      <c r="D636" s="8">
        <v>20590</v>
      </c>
      <c r="E636" s="8">
        <v>0</v>
      </c>
      <c r="F636" s="8">
        <v>288.19</v>
      </c>
      <c r="G636" s="8">
        <v>0</v>
      </c>
      <c r="H636" s="8">
        <v>288.19</v>
      </c>
      <c r="I636" s="8">
        <v>0</v>
      </c>
      <c r="J636" s="8"/>
      <c r="K636" s="8"/>
    </row>
    <row r="637" spans="1:11" x14ac:dyDescent="0.2">
      <c r="A637" t="s">
        <v>1750</v>
      </c>
      <c r="B637" t="s">
        <v>1242</v>
      </c>
      <c r="C637" t="s">
        <v>1798</v>
      </c>
      <c r="D637" s="8">
        <v>0</v>
      </c>
      <c r="E637" s="8">
        <v>0</v>
      </c>
      <c r="F637" s="8">
        <v>84.14</v>
      </c>
      <c r="G637" s="8">
        <v>0</v>
      </c>
      <c r="H637" s="8">
        <v>84.14</v>
      </c>
      <c r="I637" s="8">
        <v>0</v>
      </c>
      <c r="J637" s="8"/>
      <c r="K637" s="8"/>
    </row>
    <row r="638" spans="1:11" x14ac:dyDescent="0.2">
      <c r="A638" t="s">
        <v>1750</v>
      </c>
      <c r="B638" t="s">
        <v>1243</v>
      </c>
      <c r="C638" t="s">
        <v>1799</v>
      </c>
      <c r="D638" s="8">
        <v>0</v>
      </c>
      <c r="E638" s="8">
        <v>0</v>
      </c>
      <c r="F638" s="8">
        <v>244.75</v>
      </c>
      <c r="G638" s="8">
        <v>0</v>
      </c>
      <c r="H638" s="8">
        <v>244.75</v>
      </c>
      <c r="I638" s="8">
        <v>0</v>
      </c>
      <c r="J638" s="8"/>
      <c r="K638" s="8"/>
    </row>
    <row r="639" spans="1:11" x14ac:dyDescent="0.2">
      <c r="A639" t="s">
        <v>1750</v>
      </c>
      <c r="B639" t="s">
        <v>2246</v>
      </c>
      <c r="C639" t="s">
        <v>1815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  <c r="I639" s="8">
        <v>0</v>
      </c>
      <c r="J639" s="8"/>
      <c r="K639" s="8"/>
    </row>
    <row r="640" spans="1:11" x14ac:dyDescent="0.2">
      <c r="A640" t="s">
        <v>1750</v>
      </c>
      <c r="B640" t="s">
        <v>1244</v>
      </c>
      <c r="C640" t="s">
        <v>2247</v>
      </c>
      <c r="D640" s="8">
        <v>30000</v>
      </c>
      <c r="E640" s="8">
        <v>0</v>
      </c>
      <c r="F640" s="8">
        <v>7824</v>
      </c>
      <c r="G640" s="8">
        <v>0</v>
      </c>
      <c r="H640" s="8">
        <v>7824</v>
      </c>
      <c r="I640" s="8">
        <v>0</v>
      </c>
      <c r="J640" s="8"/>
      <c r="K640" s="8"/>
    </row>
    <row r="641" spans="1:11" x14ac:dyDescent="0.2">
      <c r="A641" t="s">
        <v>1750</v>
      </c>
      <c r="B641" t="s">
        <v>1245</v>
      </c>
      <c r="C641" t="s">
        <v>2120</v>
      </c>
      <c r="D641" s="8">
        <v>20000</v>
      </c>
      <c r="E641" s="8">
        <v>0</v>
      </c>
      <c r="F641" s="8">
        <v>0</v>
      </c>
      <c r="G641" s="8">
        <v>0</v>
      </c>
      <c r="H641" s="8">
        <v>0</v>
      </c>
      <c r="I641" s="8">
        <v>0</v>
      </c>
      <c r="J641" s="8"/>
      <c r="K641" s="8"/>
    </row>
    <row r="642" spans="1:11" x14ac:dyDescent="0.2">
      <c r="A642" t="s">
        <v>1750</v>
      </c>
      <c r="B642" t="s">
        <v>1246</v>
      </c>
      <c r="C642" t="s">
        <v>2248</v>
      </c>
      <c r="D642" s="8">
        <v>50000</v>
      </c>
      <c r="E642" s="8">
        <v>0</v>
      </c>
      <c r="F642" s="8">
        <v>0</v>
      </c>
      <c r="G642" s="8">
        <v>0</v>
      </c>
      <c r="H642" s="8">
        <v>0</v>
      </c>
      <c r="I642" s="8">
        <v>0</v>
      </c>
      <c r="J642" s="8"/>
      <c r="K642" s="8"/>
    </row>
    <row r="643" spans="1:11" x14ac:dyDescent="0.2">
      <c r="A643" t="s">
        <v>1750</v>
      </c>
      <c r="B643" t="s">
        <v>1247</v>
      </c>
      <c r="C643" t="s">
        <v>1801</v>
      </c>
      <c r="D643" s="8">
        <v>110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  <c r="J643" s="8"/>
      <c r="K643" s="8"/>
    </row>
    <row r="644" spans="1:11" x14ac:dyDescent="0.2">
      <c r="A644" t="s">
        <v>1750</v>
      </c>
      <c r="B644" t="s">
        <v>1248</v>
      </c>
      <c r="C644" t="s">
        <v>672</v>
      </c>
      <c r="D644" s="8">
        <v>5650</v>
      </c>
      <c r="E644" s="8">
        <v>0</v>
      </c>
      <c r="F644" s="8">
        <v>0</v>
      </c>
      <c r="G644" s="8">
        <v>0</v>
      </c>
      <c r="H644" s="8">
        <v>0</v>
      </c>
      <c r="I644" s="8">
        <v>0</v>
      </c>
      <c r="J644" s="8"/>
      <c r="K644" s="8"/>
    </row>
    <row r="645" spans="1:11" x14ac:dyDescent="0.2">
      <c r="A645" t="s">
        <v>1750</v>
      </c>
      <c r="B645" t="s">
        <v>1249</v>
      </c>
      <c r="C645" t="s">
        <v>2249</v>
      </c>
      <c r="D645" s="8">
        <v>-3000000</v>
      </c>
      <c r="E645" s="8">
        <v>0</v>
      </c>
      <c r="F645" s="8">
        <v>0</v>
      </c>
      <c r="G645" s="8">
        <v>-29640</v>
      </c>
      <c r="H645" s="8">
        <v>0</v>
      </c>
      <c r="I645" s="8">
        <v>-29640</v>
      </c>
      <c r="J645" s="8"/>
      <c r="K645" s="8"/>
    </row>
    <row r="646" spans="1:11" x14ac:dyDescent="0.2">
      <c r="A646" t="s">
        <v>1750</v>
      </c>
      <c r="B646" t="s">
        <v>1250</v>
      </c>
      <c r="C646" t="s">
        <v>1802</v>
      </c>
      <c r="D646" s="8">
        <v>-1297380</v>
      </c>
      <c r="E646" s="8">
        <v>0</v>
      </c>
      <c r="F646" s="8">
        <v>0</v>
      </c>
      <c r="G646" s="8">
        <v>0</v>
      </c>
      <c r="H646" s="8">
        <v>0</v>
      </c>
      <c r="I646" s="8">
        <v>0</v>
      </c>
      <c r="J646" s="8"/>
      <c r="K646" s="8"/>
    </row>
    <row r="647" spans="1:11" x14ac:dyDescent="0.2">
      <c r="A647" t="s">
        <v>1750</v>
      </c>
      <c r="B647" t="s">
        <v>2250</v>
      </c>
      <c r="C647" t="s">
        <v>2251</v>
      </c>
      <c r="D647" s="8">
        <v>0</v>
      </c>
      <c r="E647" s="8">
        <v>0</v>
      </c>
      <c r="F647" s="8">
        <v>0</v>
      </c>
      <c r="G647" s="8">
        <v>0</v>
      </c>
      <c r="H647" s="8">
        <v>0</v>
      </c>
      <c r="I647" s="8">
        <v>0</v>
      </c>
      <c r="J647" s="8"/>
      <c r="K647" s="8"/>
    </row>
    <row r="648" spans="1:11" x14ac:dyDescent="0.2">
      <c r="A648" t="s">
        <v>1750</v>
      </c>
      <c r="B648" t="s">
        <v>2252</v>
      </c>
      <c r="C648" t="s">
        <v>1751</v>
      </c>
      <c r="D648" s="8">
        <v>0</v>
      </c>
      <c r="E648" s="8">
        <v>0</v>
      </c>
      <c r="F648" s="8">
        <v>0</v>
      </c>
      <c r="G648" s="8">
        <v>0</v>
      </c>
      <c r="H648" s="8">
        <v>0</v>
      </c>
      <c r="I648" s="8">
        <v>0</v>
      </c>
      <c r="J648" s="8"/>
      <c r="K648" s="8"/>
    </row>
    <row r="649" spans="1:11" x14ac:dyDescent="0.2">
      <c r="A649" t="s">
        <v>1750</v>
      </c>
      <c r="B649" t="s">
        <v>2253</v>
      </c>
      <c r="C649" t="s">
        <v>1755</v>
      </c>
      <c r="D649" s="8">
        <v>0</v>
      </c>
      <c r="E649" s="8">
        <v>0</v>
      </c>
      <c r="F649" s="8">
        <v>0</v>
      </c>
      <c r="G649" s="8">
        <v>0</v>
      </c>
      <c r="H649" s="8">
        <v>0</v>
      </c>
      <c r="I649" s="8">
        <v>0</v>
      </c>
      <c r="J649" s="8"/>
      <c r="K649" s="8"/>
    </row>
    <row r="650" spans="1:11" x14ac:dyDescent="0.2">
      <c r="A650" t="s">
        <v>1750</v>
      </c>
      <c r="B650" t="s">
        <v>2254</v>
      </c>
      <c r="C650" t="s">
        <v>1759</v>
      </c>
      <c r="D650" s="8">
        <v>0</v>
      </c>
      <c r="E650" s="8">
        <v>0</v>
      </c>
      <c r="F650" s="8">
        <v>0</v>
      </c>
      <c r="G650" s="8">
        <v>0</v>
      </c>
      <c r="H650" s="8">
        <v>0</v>
      </c>
      <c r="I650" s="8">
        <v>0</v>
      </c>
      <c r="J650" s="8"/>
      <c r="K650" s="8"/>
    </row>
    <row r="651" spans="1:11" x14ac:dyDescent="0.2">
      <c r="A651" t="s">
        <v>1750</v>
      </c>
      <c r="B651" t="s">
        <v>2255</v>
      </c>
      <c r="C651" t="s">
        <v>1761</v>
      </c>
      <c r="D651" s="8">
        <v>0</v>
      </c>
      <c r="E651" s="8">
        <v>0</v>
      </c>
      <c r="F651" s="8">
        <v>0</v>
      </c>
      <c r="G651" s="8">
        <v>0</v>
      </c>
      <c r="H651" s="8">
        <v>0</v>
      </c>
      <c r="I651" s="8">
        <v>0</v>
      </c>
      <c r="J651" s="8"/>
      <c r="K651" s="8"/>
    </row>
    <row r="652" spans="1:11" x14ac:dyDescent="0.2">
      <c r="A652" t="s">
        <v>1750</v>
      </c>
      <c r="B652" t="s">
        <v>2256</v>
      </c>
      <c r="C652" t="s">
        <v>1766</v>
      </c>
      <c r="D652" s="8">
        <v>0</v>
      </c>
      <c r="E652" s="8">
        <v>0</v>
      </c>
      <c r="F652" s="8">
        <v>0</v>
      </c>
      <c r="G652" s="8">
        <v>0</v>
      </c>
      <c r="H652" s="8">
        <v>0</v>
      </c>
      <c r="I652" s="8">
        <v>0</v>
      </c>
      <c r="J652" s="8"/>
      <c r="K652" s="8"/>
    </row>
    <row r="653" spans="1:11" x14ac:dyDescent="0.2">
      <c r="A653" t="s">
        <v>1750</v>
      </c>
      <c r="B653" t="s">
        <v>2257</v>
      </c>
      <c r="C653" t="s">
        <v>1767</v>
      </c>
      <c r="D653" s="8">
        <v>0</v>
      </c>
      <c r="E653" s="8">
        <v>0</v>
      </c>
      <c r="F653" s="8">
        <v>0</v>
      </c>
      <c r="G653" s="8">
        <v>0</v>
      </c>
      <c r="H653" s="8">
        <v>0</v>
      </c>
      <c r="I653" s="8">
        <v>0</v>
      </c>
      <c r="J653" s="8"/>
      <c r="K653" s="8"/>
    </row>
    <row r="654" spans="1:11" x14ac:dyDescent="0.2">
      <c r="A654" t="s">
        <v>1750</v>
      </c>
      <c r="B654" t="s">
        <v>2258</v>
      </c>
      <c r="C654" t="s">
        <v>1768</v>
      </c>
      <c r="D654" s="8">
        <v>0</v>
      </c>
      <c r="E654" s="8">
        <v>0</v>
      </c>
      <c r="F654" s="8">
        <v>0</v>
      </c>
      <c r="G654" s="8">
        <v>0</v>
      </c>
      <c r="H654" s="8">
        <v>0</v>
      </c>
      <c r="I654" s="8">
        <v>0</v>
      </c>
      <c r="J654" s="8"/>
      <c r="K654" s="8"/>
    </row>
    <row r="655" spans="1:11" x14ac:dyDescent="0.2">
      <c r="A655" t="s">
        <v>1750</v>
      </c>
      <c r="B655" t="s">
        <v>1251</v>
      </c>
      <c r="C655" t="s">
        <v>1572</v>
      </c>
      <c r="D655" s="8">
        <v>330</v>
      </c>
      <c r="E655" s="8">
        <v>0</v>
      </c>
      <c r="F655" s="8">
        <v>1780</v>
      </c>
      <c r="G655" s="8">
        <v>0</v>
      </c>
      <c r="H655" s="8">
        <v>1780</v>
      </c>
      <c r="I655" s="8">
        <v>0</v>
      </c>
      <c r="J655" s="8"/>
      <c r="K655" s="8"/>
    </row>
    <row r="656" spans="1:11" x14ac:dyDescent="0.2">
      <c r="A656" t="s">
        <v>1750</v>
      </c>
      <c r="B656" t="s">
        <v>1252</v>
      </c>
      <c r="C656" t="s">
        <v>1670</v>
      </c>
      <c r="D656" s="8">
        <v>0</v>
      </c>
      <c r="E656" s="8">
        <v>0</v>
      </c>
      <c r="F656" s="8">
        <v>937.08</v>
      </c>
      <c r="G656" s="8">
        <v>0</v>
      </c>
      <c r="H656" s="8">
        <v>937.08</v>
      </c>
      <c r="I656" s="8">
        <v>0</v>
      </c>
      <c r="J656" s="8"/>
      <c r="K656" s="8"/>
    </row>
    <row r="657" spans="1:11" x14ac:dyDescent="0.2">
      <c r="A657" t="s">
        <v>1750</v>
      </c>
      <c r="B657" t="s">
        <v>1253</v>
      </c>
      <c r="C657" t="s">
        <v>2120</v>
      </c>
      <c r="D657" s="8">
        <v>0</v>
      </c>
      <c r="E657" s="8">
        <v>0</v>
      </c>
      <c r="F657" s="8">
        <v>13178.4</v>
      </c>
      <c r="G657" s="8">
        <v>0</v>
      </c>
      <c r="H657" s="8">
        <v>13178.4</v>
      </c>
      <c r="I657" s="8">
        <v>0</v>
      </c>
      <c r="J657" s="8"/>
      <c r="K657" s="8"/>
    </row>
    <row r="658" spans="1:11" x14ac:dyDescent="0.2">
      <c r="A658" t="s">
        <v>1750</v>
      </c>
      <c r="B658" t="s">
        <v>2259</v>
      </c>
      <c r="C658" t="s">
        <v>1573</v>
      </c>
      <c r="D658" s="8">
        <v>0</v>
      </c>
      <c r="E658" s="8">
        <v>0</v>
      </c>
      <c r="F658" s="8">
        <v>0</v>
      </c>
      <c r="G658" s="8">
        <v>0</v>
      </c>
      <c r="H658" s="8">
        <v>0</v>
      </c>
      <c r="I658" s="8">
        <v>0</v>
      </c>
      <c r="J658" s="8"/>
      <c r="K658" s="8"/>
    </row>
    <row r="659" spans="1:11" x14ac:dyDescent="0.2">
      <c r="A659" t="s">
        <v>1750</v>
      </c>
      <c r="B659" t="s">
        <v>2260</v>
      </c>
      <c r="C659" t="s">
        <v>1800</v>
      </c>
      <c r="D659" s="8">
        <v>0</v>
      </c>
      <c r="E659" s="8">
        <v>0</v>
      </c>
      <c r="F659" s="8">
        <v>0</v>
      </c>
      <c r="G659" s="8">
        <v>0</v>
      </c>
      <c r="H659" s="8">
        <v>0</v>
      </c>
      <c r="I659" s="8">
        <v>0</v>
      </c>
      <c r="J659" s="8"/>
      <c r="K659" s="8"/>
    </row>
    <row r="660" spans="1:11" x14ac:dyDescent="0.2">
      <c r="A660" t="s">
        <v>1750</v>
      </c>
      <c r="B660" t="s">
        <v>2261</v>
      </c>
      <c r="C660" t="s">
        <v>1802</v>
      </c>
      <c r="D660" s="8">
        <v>0</v>
      </c>
      <c r="E660" s="8">
        <v>0</v>
      </c>
      <c r="F660" s="8">
        <v>0</v>
      </c>
      <c r="G660" s="8">
        <v>0</v>
      </c>
      <c r="H660" s="8">
        <v>0</v>
      </c>
      <c r="I660" s="8">
        <v>0</v>
      </c>
      <c r="J660" s="8"/>
      <c r="K660" s="8"/>
    </row>
    <row r="661" spans="1:11" x14ac:dyDescent="0.2">
      <c r="A661" t="s">
        <v>1750</v>
      </c>
      <c r="B661" t="s">
        <v>1254</v>
      </c>
      <c r="C661" t="s">
        <v>1751</v>
      </c>
      <c r="D661" s="8">
        <v>139340</v>
      </c>
      <c r="E661" s="8">
        <v>0</v>
      </c>
      <c r="F661" s="8">
        <v>68800.479999999996</v>
      </c>
      <c r="G661" s="8">
        <v>0</v>
      </c>
      <c r="H661" s="8">
        <v>68800.479999999996</v>
      </c>
      <c r="I661" s="8">
        <v>0</v>
      </c>
      <c r="J661" s="8"/>
      <c r="K661" s="8"/>
    </row>
    <row r="662" spans="1:11" x14ac:dyDescent="0.2">
      <c r="A662" t="s">
        <v>1750</v>
      </c>
      <c r="B662" t="s">
        <v>1255</v>
      </c>
      <c r="C662" t="s">
        <v>1754</v>
      </c>
      <c r="D662" s="8">
        <v>11550</v>
      </c>
      <c r="E662" s="8">
        <v>0</v>
      </c>
      <c r="F662" s="8">
        <v>5463.58</v>
      </c>
      <c r="G662" s="8">
        <v>0</v>
      </c>
      <c r="H662" s="8">
        <v>5463.58</v>
      </c>
      <c r="I662" s="8">
        <v>0</v>
      </c>
      <c r="J662" s="8"/>
      <c r="K662" s="8"/>
    </row>
    <row r="663" spans="1:11" x14ac:dyDescent="0.2">
      <c r="A663" t="s">
        <v>1750</v>
      </c>
      <c r="B663" t="s">
        <v>1256</v>
      </c>
      <c r="C663" t="s">
        <v>1757</v>
      </c>
      <c r="D663" s="8">
        <v>6400</v>
      </c>
      <c r="E663" s="8">
        <v>0</v>
      </c>
      <c r="F663" s="8">
        <v>3798.82</v>
      </c>
      <c r="G663" s="8">
        <v>0</v>
      </c>
      <c r="H663" s="8">
        <v>3798.82</v>
      </c>
      <c r="I663" s="8">
        <v>0</v>
      </c>
      <c r="J663" s="8"/>
      <c r="K663" s="8"/>
    </row>
    <row r="664" spans="1:11" x14ac:dyDescent="0.2">
      <c r="A664" t="s">
        <v>1750</v>
      </c>
      <c r="B664" t="s">
        <v>2262</v>
      </c>
      <c r="C664" t="s">
        <v>1759</v>
      </c>
      <c r="D664" s="8">
        <v>0</v>
      </c>
      <c r="E664" s="8">
        <v>0</v>
      </c>
      <c r="F664" s="8">
        <v>0</v>
      </c>
      <c r="G664" s="8">
        <v>0</v>
      </c>
      <c r="H664" s="8">
        <v>0</v>
      </c>
      <c r="I664" s="8">
        <v>0</v>
      </c>
      <c r="J664" s="8"/>
      <c r="K664" s="8"/>
    </row>
    <row r="665" spans="1:11" x14ac:dyDescent="0.2">
      <c r="A665" t="s">
        <v>1750</v>
      </c>
      <c r="B665" t="s">
        <v>1257</v>
      </c>
      <c r="C665" t="s">
        <v>1761</v>
      </c>
      <c r="D665" s="8">
        <v>270</v>
      </c>
      <c r="E665" s="8">
        <v>0</v>
      </c>
      <c r="F665" s="8">
        <v>76.2</v>
      </c>
      <c r="G665" s="8">
        <v>0</v>
      </c>
      <c r="H665" s="8">
        <v>76.2</v>
      </c>
      <c r="I665" s="8">
        <v>0</v>
      </c>
      <c r="J665" s="8"/>
      <c r="K665" s="8"/>
    </row>
    <row r="666" spans="1:11" x14ac:dyDescent="0.2">
      <c r="A666" t="s">
        <v>1750</v>
      </c>
      <c r="B666" t="s">
        <v>1258</v>
      </c>
      <c r="C666" t="s">
        <v>1762</v>
      </c>
      <c r="D666" s="8">
        <v>1430</v>
      </c>
      <c r="E666" s="8">
        <v>0</v>
      </c>
      <c r="F666" s="8">
        <v>754.22</v>
      </c>
      <c r="G666" s="8">
        <v>0</v>
      </c>
      <c r="H666" s="8">
        <v>754.22</v>
      </c>
      <c r="I666" s="8">
        <v>0</v>
      </c>
      <c r="J666" s="8"/>
      <c r="K666" s="8"/>
    </row>
    <row r="667" spans="1:11" x14ac:dyDescent="0.2">
      <c r="A667" t="s">
        <v>1750</v>
      </c>
      <c r="B667" t="s">
        <v>2263</v>
      </c>
      <c r="C667" t="s">
        <v>1764</v>
      </c>
      <c r="D667" s="8">
        <v>0</v>
      </c>
      <c r="E667" s="8">
        <v>0</v>
      </c>
      <c r="F667" s="8">
        <v>0</v>
      </c>
      <c r="G667" s="8">
        <v>0</v>
      </c>
      <c r="H667" s="8">
        <v>0</v>
      </c>
      <c r="I667" s="8">
        <v>0</v>
      </c>
      <c r="J667" s="8"/>
      <c r="K667" s="8"/>
    </row>
    <row r="668" spans="1:11" x14ac:dyDescent="0.2">
      <c r="A668" t="s">
        <v>1750</v>
      </c>
      <c r="B668" t="s">
        <v>2264</v>
      </c>
      <c r="C668" t="s">
        <v>1766</v>
      </c>
      <c r="D668" s="8">
        <v>0</v>
      </c>
      <c r="E668" s="8">
        <v>0</v>
      </c>
      <c r="F668" s="8">
        <v>0</v>
      </c>
      <c r="G668" s="8">
        <v>0</v>
      </c>
      <c r="H668" s="8">
        <v>0</v>
      </c>
      <c r="I668" s="8">
        <v>0</v>
      </c>
      <c r="J668" s="8"/>
      <c r="K668" s="8"/>
    </row>
    <row r="669" spans="1:11" x14ac:dyDescent="0.2">
      <c r="A669" t="s">
        <v>1750</v>
      </c>
      <c r="B669" t="s">
        <v>1259</v>
      </c>
      <c r="C669" t="s">
        <v>1767</v>
      </c>
      <c r="D669" s="8">
        <v>24600</v>
      </c>
      <c r="E669" s="8">
        <v>0</v>
      </c>
      <c r="F669" s="8">
        <v>13386.58</v>
      </c>
      <c r="G669" s="8">
        <v>0</v>
      </c>
      <c r="H669" s="8">
        <v>13386.58</v>
      </c>
      <c r="I669" s="8">
        <v>0</v>
      </c>
      <c r="J669" s="8"/>
      <c r="K669" s="8"/>
    </row>
    <row r="670" spans="1:11" x14ac:dyDescent="0.2">
      <c r="A670" t="s">
        <v>1750</v>
      </c>
      <c r="B670" t="s">
        <v>1260</v>
      </c>
      <c r="C670" t="s">
        <v>1768</v>
      </c>
      <c r="D670" s="8">
        <v>1500</v>
      </c>
      <c r="E670" s="8">
        <v>0</v>
      </c>
      <c r="F670" s="8">
        <v>780.64</v>
      </c>
      <c r="G670" s="8">
        <v>0</v>
      </c>
      <c r="H670" s="8">
        <v>780.64</v>
      </c>
      <c r="I670" s="8">
        <v>0</v>
      </c>
      <c r="J670" s="8"/>
      <c r="K670" s="8"/>
    </row>
    <row r="671" spans="1:11" x14ac:dyDescent="0.2">
      <c r="A671" t="s">
        <v>1750</v>
      </c>
      <c r="B671" t="s">
        <v>2265</v>
      </c>
      <c r="C671" t="s">
        <v>1964</v>
      </c>
      <c r="D671" s="8">
        <v>0</v>
      </c>
      <c r="E671" s="8">
        <v>0</v>
      </c>
      <c r="F671" s="8">
        <v>0</v>
      </c>
      <c r="G671" s="8">
        <v>0</v>
      </c>
      <c r="H671" s="8">
        <v>0</v>
      </c>
      <c r="I671" s="8">
        <v>0</v>
      </c>
      <c r="J671" s="8"/>
      <c r="K671" s="8"/>
    </row>
    <row r="672" spans="1:11" x14ac:dyDescent="0.2">
      <c r="A672" t="s">
        <v>1750</v>
      </c>
      <c r="B672" t="s">
        <v>2266</v>
      </c>
      <c r="C672" t="s">
        <v>2267</v>
      </c>
      <c r="D672" s="8">
        <v>0</v>
      </c>
      <c r="E672" s="8">
        <v>0</v>
      </c>
      <c r="F672" s="8">
        <v>0</v>
      </c>
      <c r="G672" s="8">
        <v>0</v>
      </c>
      <c r="H672" s="8">
        <v>0</v>
      </c>
      <c r="I672" s="8">
        <v>0</v>
      </c>
      <c r="J672" s="8"/>
      <c r="K672" s="8"/>
    </row>
    <row r="673" spans="1:11" x14ac:dyDescent="0.2">
      <c r="A673" t="s">
        <v>1750</v>
      </c>
      <c r="B673" t="s">
        <v>2268</v>
      </c>
      <c r="C673" t="s">
        <v>2269</v>
      </c>
      <c r="D673" s="8">
        <v>0</v>
      </c>
      <c r="E673" s="8">
        <v>0</v>
      </c>
      <c r="F673" s="8">
        <v>0</v>
      </c>
      <c r="G673" s="8">
        <v>0</v>
      </c>
      <c r="H673" s="8">
        <v>0</v>
      </c>
      <c r="I673" s="8">
        <v>0</v>
      </c>
      <c r="J673" s="8"/>
      <c r="K673" s="8"/>
    </row>
    <row r="674" spans="1:11" x14ac:dyDescent="0.2">
      <c r="A674" t="s">
        <v>1750</v>
      </c>
      <c r="B674" t="s">
        <v>2270</v>
      </c>
      <c r="C674" t="s">
        <v>1790</v>
      </c>
      <c r="D674" s="8">
        <v>0</v>
      </c>
      <c r="E674" s="8">
        <v>0</v>
      </c>
      <c r="F674" s="8">
        <v>0</v>
      </c>
      <c r="G674" s="8">
        <v>0</v>
      </c>
      <c r="H674" s="8">
        <v>0</v>
      </c>
      <c r="I674" s="8">
        <v>0</v>
      </c>
      <c r="J674" s="8"/>
      <c r="K674" s="8"/>
    </row>
    <row r="675" spans="1:11" x14ac:dyDescent="0.2">
      <c r="A675" t="s">
        <v>1750</v>
      </c>
      <c r="B675" t="s">
        <v>2271</v>
      </c>
      <c r="C675" t="s">
        <v>2272</v>
      </c>
      <c r="D675" s="8">
        <v>0</v>
      </c>
      <c r="E675" s="8">
        <v>0</v>
      </c>
      <c r="F675" s="8">
        <v>0</v>
      </c>
      <c r="G675" s="8">
        <v>0</v>
      </c>
      <c r="H675" s="8">
        <v>0</v>
      </c>
      <c r="I675" s="8">
        <v>0</v>
      </c>
      <c r="J675" s="8"/>
      <c r="K675" s="8"/>
    </row>
    <row r="676" spans="1:11" x14ac:dyDescent="0.2">
      <c r="A676" t="s">
        <v>1750</v>
      </c>
      <c r="B676" t="s">
        <v>2273</v>
      </c>
      <c r="C676" t="s">
        <v>1799</v>
      </c>
      <c r="D676" s="8">
        <v>0</v>
      </c>
      <c r="E676" s="8">
        <v>0</v>
      </c>
      <c r="F676" s="8">
        <v>0</v>
      </c>
      <c r="G676" s="8">
        <v>0</v>
      </c>
      <c r="H676" s="8">
        <v>0</v>
      </c>
      <c r="I676" s="8">
        <v>0</v>
      </c>
      <c r="J676" s="8"/>
      <c r="K676" s="8"/>
    </row>
    <row r="677" spans="1:11" x14ac:dyDescent="0.2">
      <c r="A677" t="s">
        <v>1750</v>
      </c>
      <c r="B677" t="s">
        <v>2274</v>
      </c>
      <c r="C677" t="s">
        <v>2172</v>
      </c>
      <c r="D677" s="8">
        <v>0</v>
      </c>
      <c r="E677" s="8">
        <v>0</v>
      </c>
      <c r="F677" s="8">
        <v>0</v>
      </c>
      <c r="G677" s="8">
        <v>0</v>
      </c>
      <c r="H677" s="8">
        <v>0</v>
      </c>
      <c r="I677" s="8">
        <v>0</v>
      </c>
      <c r="J677" s="8"/>
      <c r="K677" s="8"/>
    </row>
    <row r="678" spans="1:11" x14ac:dyDescent="0.2">
      <c r="A678" t="s">
        <v>1750</v>
      </c>
      <c r="B678" t="s">
        <v>1261</v>
      </c>
      <c r="C678" t="s">
        <v>1801</v>
      </c>
      <c r="D678" s="8">
        <v>110</v>
      </c>
      <c r="E678" s="8">
        <v>0</v>
      </c>
      <c r="F678" s="8">
        <v>0</v>
      </c>
      <c r="G678" s="8">
        <v>0</v>
      </c>
      <c r="H678" s="8">
        <v>0</v>
      </c>
      <c r="I678" s="8">
        <v>0</v>
      </c>
      <c r="J678" s="8"/>
      <c r="K678" s="8"/>
    </row>
    <row r="679" spans="1:11" x14ac:dyDescent="0.2">
      <c r="A679" t="s">
        <v>1750</v>
      </c>
      <c r="B679" t="s">
        <v>1262</v>
      </c>
      <c r="C679" t="s">
        <v>672</v>
      </c>
      <c r="D679" s="8">
        <v>2500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8"/>
      <c r="K679" s="8"/>
    </row>
    <row r="680" spans="1:11" x14ac:dyDescent="0.2">
      <c r="A680" t="s">
        <v>1750</v>
      </c>
      <c r="B680" t="s">
        <v>1263</v>
      </c>
      <c r="C680" t="s">
        <v>1802</v>
      </c>
      <c r="D680" s="8">
        <v>-215590</v>
      </c>
      <c r="E680" s="8">
        <v>0</v>
      </c>
      <c r="F680" s="8">
        <v>0</v>
      </c>
      <c r="G680" s="8">
        <v>0</v>
      </c>
      <c r="H680" s="8">
        <v>0</v>
      </c>
      <c r="I680" s="8">
        <v>0</v>
      </c>
      <c r="J680" s="8"/>
      <c r="K680" s="8"/>
    </row>
    <row r="681" spans="1:11" x14ac:dyDescent="0.2">
      <c r="A681" t="s">
        <v>1750</v>
      </c>
      <c r="B681" t="s">
        <v>1264</v>
      </c>
      <c r="C681" t="s">
        <v>2275</v>
      </c>
      <c r="D681" s="8">
        <v>0</v>
      </c>
      <c r="E681" s="8">
        <v>0</v>
      </c>
      <c r="F681" s="8">
        <v>368.42</v>
      </c>
      <c r="G681" s="8">
        <v>-3000</v>
      </c>
      <c r="H681" s="8">
        <v>0</v>
      </c>
      <c r="I681" s="8">
        <v>-2631.58</v>
      </c>
      <c r="J681" s="8"/>
      <c r="K681" s="8"/>
    </row>
    <row r="682" spans="1:11" x14ac:dyDescent="0.2">
      <c r="A682" t="s">
        <v>1750</v>
      </c>
      <c r="B682" t="s">
        <v>1265</v>
      </c>
      <c r="C682" t="s">
        <v>2276</v>
      </c>
      <c r="D682" s="8">
        <v>-210</v>
      </c>
      <c r="E682" s="8">
        <v>0</v>
      </c>
      <c r="F682" s="8">
        <v>0</v>
      </c>
      <c r="G682" s="8">
        <v>0</v>
      </c>
      <c r="H682" s="8">
        <v>0</v>
      </c>
      <c r="I682" s="8">
        <v>0</v>
      </c>
      <c r="J682" s="8"/>
      <c r="K682" s="8"/>
    </row>
    <row r="683" spans="1:11" x14ac:dyDescent="0.2">
      <c r="A683" t="s">
        <v>1750</v>
      </c>
      <c r="B683" t="s">
        <v>1266</v>
      </c>
      <c r="C683" t="s">
        <v>2277</v>
      </c>
      <c r="D683" s="8">
        <v>594050</v>
      </c>
      <c r="E683" s="8">
        <v>0</v>
      </c>
      <c r="F683" s="8">
        <v>288685.48</v>
      </c>
      <c r="G683" s="8">
        <v>0</v>
      </c>
      <c r="H683" s="8">
        <v>288685.48</v>
      </c>
      <c r="I683" s="8">
        <v>0</v>
      </c>
      <c r="J683" s="8"/>
      <c r="K683" s="8"/>
    </row>
    <row r="684" spans="1:11" x14ac:dyDescent="0.2">
      <c r="A684" t="s">
        <v>1750</v>
      </c>
      <c r="B684" t="s">
        <v>1267</v>
      </c>
      <c r="C684" t="s">
        <v>2278</v>
      </c>
      <c r="D684" s="8">
        <v>284020</v>
      </c>
      <c r="E684" s="8">
        <v>0</v>
      </c>
      <c r="F684" s="8">
        <v>140856.64000000001</v>
      </c>
      <c r="G684" s="8">
        <v>0</v>
      </c>
      <c r="H684" s="8">
        <v>140856.64000000001</v>
      </c>
      <c r="I684" s="8">
        <v>0</v>
      </c>
      <c r="J684" s="8"/>
      <c r="K684" s="8"/>
    </row>
    <row r="685" spans="1:11" x14ac:dyDescent="0.2">
      <c r="A685" t="s">
        <v>1750</v>
      </c>
      <c r="B685" t="s">
        <v>1268</v>
      </c>
      <c r="C685" t="s">
        <v>2279</v>
      </c>
      <c r="D685" s="8">
        <v>47920</v>
      </c>
      <c r="E685" s="8">
        <v>0</v>
      </c>
      <c r="F685" s="8">
        <v>5866</v>
      </c>
      <c r="G685" s="8">
        <v>0</v>
      </c>
      <c r="H685" s="8">
        <v>5866</v>
      </c>
      <c r="I685" s="8">
        <v>0</v>
      </c>
      <c r="J685" s="8"/>
      <c r="K685" s="8"/>
    </row>
    <row r="686" spans="1:11" x14ac:dyDescent="0.2">
      <c r="A686" t="s">
        <v>1750</v>
      </c>
      <c r="B686" t="s">
        <v>1269</v>
      </c>
      <c r="C686" t="s">
        <v>2280</v>
      </c>
      <c r="D686" s="8">
        <v>23390</v>
      </c>
      <c r="E686" s="8">
        <v>0</v>
      </c>
      <c r="F686" s="8">
        <v>17607.080000000002</v>
      </c>
      <c r="G686" s="8">
        <v>0</v>
      </c>
      <c r="H686" s="8">
        <v>17607.080000000002</v>
      </c>
      <c r="I686" s="8">
        <v>0</v>
      </c>
      <c r="J686" s="8"/>
      <c r="K686" s="8"/>
    </row>
    <row r="687" spans="1:11" x14ac:dyDescent="0.2">
      <c r="A687" t="s">
        <v>1750</v>
      </c>
      <c r="B687" t="s">
        <v>2281</v>
      </c>
      <c r="C687" t="s">
        <v>2282</v>
      </c>
      <c r="D687" s="8">
        <v>0</v>
      </c>
      <c r="E687" s="8">
        <v>0</v>
      </c>
      <c r="F687" s="8">
        <v>0</v>
      </c>
      <c r="G687" s="8">
        <v>0</v>
      </c>
      <c r="H687" s="8">
        <v>0</v>
      </c>
      <c r="I687" s="8">
        <v>0</v>
      </c>
      <c r="J687" s="8"/>
      <c r="K687" s="8"/>
    </row>
    <row r="688" spans="1:11" x14ac:dyDescent="0.2">
      <c r="A688" t="s">
        <v>1750</v>
      </c>
      <c r="B688" t="s">
        <v>1270</v>
      </c>
      <c r="C688" t="s">
        <v>2283</v>
      </c>
      <c r="D688" s="8">
        <v>2200</v>
      </c>
      <c r="E688" s="8">
        <v>0</v>
      </c>
      <c r="F688" s="8">
        <v>954.96</v>
      </c>
      <c r="G688" s="8">
        <v>0</v>
      </c>
      <c r="H688" s="8">
        <v>954.96</v>
      </c>
      <c r="I688" s="8">
        <v>0</v>
      </c>
      <c r="J688" s="8"/>
      <c r="K688" s="8"/>
    </row>
    <row r="689" spans="1:11" x14ac:dyDescent="0.2">
      <c r="A689" t="s">
        <v>1750</v>
      </c>
      <c r="B689" t="s">
        <v>2284</v>
      </c>
      <c r="C689" t="s">
        <v>2285</v>
      </c>
      <c r="D689" s="8">
        <v>0</v>
      </c>
      <c r="E689" s="8">
        <v>0</v>
      </c>
      <c r="F689" s="8">
        <v>0</v>
      </c>
      <c r="G689" s="8">
        <v>0</v>
      </c>
      <c r="H689" s="8">
        <v>0</v>
      </c>
      <c r="I689" s="8">
        <v>0</v>
      </c>
      <c r="J689" s="8"/>
      <c r="K689" s="8"/>
    </row>
    <row r="690" spans="1:11" x14ac:dyDescent="0.2">
      <c r="A690" t="s">
        <v>1750</v>
      </c>
      <c r="B690" t="s">
        <v>1271</v>
      </c>
      <c r="C690" t="s">
        <v>2286</v>
      </c>
      <c r="D690" s="8">
        <v>40520</v>
      </c>
      <c r="E690" s="8">
        <v>0</v>
      </c>
      <c r="F690" s="8">
        <v>3762.92</v>
      </c>
      <c r="G690" s="8">
        <v>0</v>
      </c>
      <c r="H690" s="8">
        <v>3762.92</v>
      </c>
      <c r="I690" s="8">
        <v>0</v>
      </c>
      <c r="J690" s="8"/>
      <c r="K690" s="8"/>
    </row>
    <row r="691" spans="1:11" x14ac:dyDescent="0.2">
      <c r="A691" t="s">
        <v>1750</v>
      </c>
      <c r="B691" t="s">
        <v>1272</v>
      </c>
      <c r="C691" t="s">
        <v>2287</v>
      </c>
      <c r="D691" s="8">
        <v>50</v>
      </c>
      <c r="E691" s="8">
        <v>0</v>
      </c>
      <c r="F691" s="8">
        <v>3301.31</v>
      </c>
      <c r="G691" s="8">
        <v>0</v>
      </c>
      <c r="H691" s="8">
        <v>3301.31</v>
      </c>
      <c r="I691" s="8">
        <v>0</v>
      </c>
      <c r="J691" s="8"/>
      <c r="K691" s="8"/>
    </row>
    <row r="692" spans="1:11" x14ac:dyDescent="0.2">
      <c r="A692" t="s">
        <v>1750</v>
      </c>
      <c r="B692" t="s">
        <v>1273</v>
      </c>
      <c r="C692" t="s">
        <v>2288</v>
      </c>
      <c r="D692" s="8">
        <v>8810</v>
      </c>
      <c r="E692" s="8">
        <v>0</v>
      </c>
      <c r="F692" s="8">
        <v>0</v>
      </c>
      <c r="G692" s="8">
        <v>0</v>
      </c>
      <c r="H692" s="8">
        <v>0</v>
      </c>
      <c r="I692" s="8">
        <v>0</v>
      </c>
      <c r="J692" s="8"/>
      <c r="K692" s="8"/>
    </row>
    <row r="693" spans="1:11" x14ac:dyDescent="0.2">
      <c r="A693" t="s">
        <v>1750</v>
      </c>
      <c r="B693" t="s">
        <v>1274</v>
      </c>
      <c r="C693" t="s">
        <v>1706</v>
      </c>
      <c r="D693" s="8">
        <v>6420</v>
      </c>
      <c r="E693" s="8">
        <v>0</v>
      </c>
      <c r="F693" s="8">
        <v>0</v>
      </c>
      <c r="G693" s="8">
        <v>0</v>
      </c>
      <c r="H693" s="8">
        <v>0</v>
      </c>
      <c r="I693" s="8">
        <v>0</v>
      </c>
      <c r="J693" s="8"/>
      <c r="K693" s="8"/>
    </row>
    <row r="694" spans="1:11" x14ac:dyDescent="0.2">
      <c r="A694" t="s">
        <v>1750</v>
      </c>
      <c r="B694" t="s">
        <v>2289</v>
      </c>
      <c r="C694" t="s">
        <v>2290</v>
      </c>
      <c r="D694" s="8">
        <v>0</v>
      </c>
      <c r="E694" s="8">
        <v>0</v>
      </c>
      <c r="F694" s="8">
        <v>0</v>
      </c>
      <c r="G694" s="8">
        <v>0</v>
      </c>
      <c r="H694" s="8">
        <v>0</v>
      </c>
      <c r="I694" s="8">
        <v>0</v>
      </c>
      <c r="J694" s="8"/>
      <c r="K694" s="8"/>
    </row>
    <row r="695" spans="1:11" x14ac:dyDescent="0.2">
      <c r="A695" t="s">
        <v>1750</v>
      </c>
      <c r="B695" t="s">
        <v>1275</v>
      </c>
      <c r="C695" t="s">
        <v>1707</v>
      </c>
      <c r="D695" s="8">
        <v>960</v>
      </c>
      <c r="E695" s="8">
        <v>0</v>
      </c>
      <c r="F695" s="8">
        <v>266.7</v>
      </c>
      <c r="G695" s="8">
        <v>0</v>
      </c>
      <c r="H695" s="8">
        <v>266.7</v>
      </c>
      <c r="I695" s="8">
        <v>0</v>
      </c>
      <c r="J695" s="8"/>
      <c r="K695" s="8"/>
    </row>
    <row r="696" spans="1:11" x14ac:dyDescent="0.2">
      <c r="A696" t="s">
        <v>1750</v>
      </c>
      <c r="B696" t="s">
        <v>1276</v>
      </c>
      <c r="C696" t="s">
        <v>1708</v>
      </c>
      <c r="D696" s="8">
        <v>550</v>
      </c>
      <c r="E696" s="8">
        <v>0</v>
      </c>
      <c r="F696" s="8">
        <v>152.4</v>
      </c>
      <c r="G696" s="8">
        <v>0</v>
      </c>
      <c r="H696" s="8">
        <v>152.4</v>
      </c>
      <c r="I696" s="8">
        <v>0</v>
      </c>
      <c r="J696" s="8"/>
      <c r="K696" s="8"/>
    </row>
    <row r="697" spans="1:11" x14ac:dyDescent="0.2">
      <c r="A697" t="s">
        <v>1750</v>
      </c>
      <c r="B697" t="s">
        <v>1277</v>
      </c>
      <c r="C697" t="s">
        <v>1709</v>
      </c>
      <c r="D697" s="8">
        <v>6940</v>
      </c>
      <c r="E697" s="8">
        <v>0</v>
      </c>
      <c r="F697" s="8">
        <v>3096.22</v>
      </c>
      <c r="G697" s="8">
        <v>0</v>
      </c>
      <c r="H697" s="8">
        <v>3096.22</v>
      </c>
      <c r="I697" s="8">
        <v>0</v>
      </c>
      <c r="J697" s="8"/>
      <c r="K697" s="8"/>
    </row>
    <row r="698" spans="1:11" x14ac:dyDescent="0.2">
      <c r="A698" t="s">
        <v>1750</v>
      </c>
      <c r="B698" t="s">
        <v>1278</v>
      </c>
      <c r="C698" t="s">
        <v>1710</v>
      </c>
      <c r="D698" s="8">
        <v>2880</v>
      </c>
      <c r="E698" s="8">
        <v>0</v>
      </c>
      <c r="F698" s="8">
        <v>1550.63</v>
      </c>
      <c r="G698" s="8">
        <v>0</v>
      </c>
      <c r="H698" s="8">
        <v>1550.63</v>
      </c>
      <c r="I698" s="8">
        <v>0</v>
      </c>
      <c r="J698" s="8"/>
      <c r="K698" s="8"/>
    </row>
    <row r="699" spans="1:11" x14ac:dyDescent="0.2">
      <c r="A699" t="s">
        <v>1750</v>
      </c>
      <c r="B699" t="s">
        <v>2291</v>
      </c>
      <c r="C699" t="s">
        <v>2292</v>
      </c>
      <c r="D699" s="8">
        <v>0</v>
      </c>
      <c r="E699" s="8">
        <v>0</v>
      </c>
      <c r="F699" s="8">
        <v>0</v>
      </c>
      <c r="G699" s="8">
        <v>0</v>
      </c>
      <c r="H699" s="8">
        <v>0</v>
      </c>
      <c r="I699" s="8">
        <v>0</v>
      </c>
      <c r="J699" s="8"/>
      <c r="K699" s="8"/>
    </row>
    <row r="700" spans="1:11" x14ac:dyDescent="0.2">
      <c r="A700" t="s">
        <v>1750</v>
      </c>
      <c r="B700" t="s">
        <v>2293</v>
      </c>
      <c r="C700" t="s">
        <v>2294</v>
      </c>
      <c r="D700" s="8">
        <v>0</v>
      </c>
      <c r="E700" s="8">
        <v>0</v>
      </c>
      <c r="F700" s="8">
        <v>0</v>
      </c>
      <c r="G700" s="8">
        <v>0</v>
      </c>
      <c r="H700" s="8">
        <v>0</v>
      </c>
      <c r="I700" s="8">
        <v>0</v>
      </c>
      <c r="J700" s="8"/>
      <c r="K700" s="8"/>
    </row>
    <row r="701" spans="1:11" x14ac:dyDescent="0.2">
      <c r="A701" t="s">
        <v>1750</v>
      </c>
      <c r="B701" t="s">
        <v>1279</v>
      </c>
      <c r="C701" t="s">
        <v>2295</v>
      </c>
      <c r="D701" s="8">
        <v>29990</v>
      </c>
      <c r="E701" s="8">
        <v>0</v>
      </c>
      <c r="F701" s="8">
        <v>14149.2</v>
      </c>
      <c r="G701" s="8">
        <v>0</v>
      </c>
      <c r="H701" s="8">
        <v>14149.2</v>
      </c>
      <c r="I701" s="8">
        <v>0</v>
      </c>
      <c r="J701" s="8"/>
      <c r="K701" s="8"/>
    </row>
    <row r="702" spans="1:11" x14ac:dyDescent="0.2">
      <c r="A702" t="s">
        <v>1750</v>
      </c>
      <c r="B702" t="s">
        <v>1280</v>
      </c>
      <c r="C702" t="s">
        <v>1711</v>
      </c>
      <c r="D702" s="8">
        <v>9540</v>
      </c>
      <c r="E702" s="8">
        <v>0</v>
      </c>
      <c r="F702" s="8">
        <v>3862.8</v>
      </c>
      <c r="G702" s="8">
        <v>0</v>
      </c>
      <c r="H702" s="8">
        <v>3862.8</v>
      </c>
      <c r="I702" s="8">
        <v>0</v>
      </c>
      <c r="J702" s="8"/>
      <c r="K702" s="8"/>
    </row>
    <row r="703" spans="1:11" x14ac:dyDescent="0.2">
      <c r="A703" t="s">
        <v>1750</v>
      </c>
      <c r="B703" t="s">
        <v>1281</v>
      </c>
      <c r="C703" t="s">
        <v>2296</v>
      </c>
      <c r="D703" s="8">
        <v>104640</v>
      </c>
      <c r="E703" s="8">
        <v>0</v>
      </c>
      <c r="F703" s="8">
        <v>53239.8</v>
      </c>
      <c r="G703" s="8">
        <v>0</v>
      </c>
      <c r="H703" s="8">
        <v>53239.8</v>
      </c>
      <c r="I703" s="8">
        <v>0</v>
      </c>
      <c r="J703" s="8"/>
      <c r="K703" s="8"/>
    </row>
    <row r="704" spans="1:11" x14ac:dyDescent="0.2">
      <c r="A704" t="s">
        <v>1750</v>
      </c>
      <c r="B704" t="s">
        <v>1282</v>
      </c>
      <c r="C704" t="s">
        <v>2297</v>
      </c>
      <c r="D704" s="8">
        <v>50110</v>
      </c>
      <c r="E704" s="8">
        <v>0</v>
      </c>
      <c r="F704" s="8">
        <v>28315.78</v>
      </c>
      <c r="G704" s="8">
        <v>0</v>
      </c>
      <c r="H704" s="8">
        <v>28315.78</v>
      </c>
      <c r="I704" s="8">
        <v>0</v>
      </c>
      <c r="J704" s="8"/>
      <c r="K704" s="8"/>
    </row>
    <row r="705" spans="1:11" x14ac:dyDescent="0.2">
      <c r="A705" t="s">
        <v>1750</v>
      </c>
      <c r="B705" t="s">
        <v>1283</v>
      </c>
      <c r="C705" t="s">
        <v>2298</v>
      </c>
      <c r="D705" s="8">
        <v>6230</v>
      </c>
      <c r="E705" s="8">
        <v>0</v>
      </c>
      <c r="F705" s="8">
        <v>3116.26</v>
      </c>
      <c r="G705" s="8">
        <v>0</v>
      </c>
      <c r="H705" s="8">
        <v>3116.26</v>
      </c>
      <c r="I705" s="8">
        <v>0</v>
      </c>
      <c r="J705" s="8"/>
      <c r="K705" s="8"/>
    </row>
    <row r="706" spans="1:11" x14ac:dyDescent="0.2">
      <c r="A706" t="s">
        <v>1750</v>
      </c>
      <c r="B706" t="s">
        <v>1284</v>
      </c>
      <c r="C706" t="s">
        <v>2299</v>
      </c>
      <c r="D706" s="8">
        <v>3040</v>
      </c>
      <c r="E706" s="8">
        <v>0</v>
      </c>
      <c r="F706" s="8">
        <v>1656.26</v>
      </c>
      <c r="G706" s="8">
        <v>0</v>
      </c>
      <c r="H706" s="8">
        <v>1656.26</v>
      </c>
      <c r="I706" s="8">
        <v>0</v>
      </c>
      <c r="J706" s="8"/>
      <c r="K706" s="8"/>
    </row>
    <row r="707" spans="1:11" x14ac:dyDescent="0.2">
      <c r="A707" t="s">
        <v>1750</v>
      </c>
      <c r="B707" t="s">
        <v>2300</v>
      </c>
      <c r="C707" t="s">
        <v>2147</v>
      </c>
      <c r="D707" s="8">
        <v>0</v>
      </c>
      <c r="E707" s="8">
        <v>0</v>
      </c>
      <c r="F707" s="8">
        <v>0</v>
      </c>
      <c r="G707" s="8">
        <v>0</v>
      </c>
      <c r="H707" s="8">
        <v>0</v>
      </c>
      <c r="I707" s="8">
        <v>0</v>
      </c>
      <c r="J707" s="8"/>
      <c r="K707" s="8"/>
    </row>
    <row r="708" spans="1:11" x14ac:dyDescent="0.2">
      <c r="A708" t="s">
        <v>1750</v>
      </c>
      <c r="B708" t="s">
        <v>1285</v>
      </c>
      <c r="C708" t="s">
        <v>2301</v>
      </c>
      <c r="D708" s="8">
        <v>2683068</v>
      </c>
      <c r="E708" s="8">
        <v>0</v>
      </c>
      <c r="F708" s="8">
        <v>81408.36</v>
      </c>
      <c r="G708" s="8">
        <v>0</v>
      </c>
      <c r="H708" s="8">
        <v>81408.36</v>
      </c>
      <c r="I708" s="8">
        <v>0</v>
      </c>
      <c r="J708" s="8"/>
      <c r="K708" s="8"/>
    </row>
    <row r="709" spans="1:11" x14ac:dyDescent="0.2">
      <c r="A709" t="s">
        <v>1750</v>
      </c>
      <c r="B709" t="s">
        <v>2302</v>
      </c>
      <c r="C709" t="s">
        <v>2303</v>
      </c>
      <c r="D709" s="8">
        <v>0</v>
      </c>
      <c r="E709" s="8">
        <v>0</v>
      </c>
      <c r="F709" s="8">
        <v>0</v>
      </c>
      <c r="G709" s="8">
        <v>0</v>
      </c>
      <c r="H709" s="8">
        <v>0</v>
      </c>
      <c r="I709" s="8">
        <v>0</v>
      </c>
      <c r="J709" s="8"/>
      <c r="K709" s="8"/>
    </row>
    <row r="710" spans="1:11" x14ac:dyDescent="0.2">
      <c r="A710" t="s">
        <v>1750</v>
      </c>
      <c r="B710" t="s">
        <v>2304</v>
      </c>
      <c r="C710" t="s">
        <v>2305</v>
      </c>
      <c r="D710" s="8">
        <v>0</v>
      </c>
      <c r="E710" s="8">
        <v>0</v>
      </c>
      <c r="F710" s="8">
        <v>0</v>
      </c>
      <c r="G710" s="8">
        <v>0</v>
      </c>
      <c r="H710" s="8">
        <v>0</v>
      </c>
      <c r="I710" s="8">
        <v>0</v>
      </c>
      <c r="J710" s="8"/>
      <c r="K710" s="8"/>
    </row>
    <row r="711" spans="1:11" x14ac:dyDescent="0.2">
      <c r="A711" t="s">
        <v>1750</v>
      </c>
      <c r="B711" t="s">
        <v>2306</v>
      </c>
      <c r="C711" t="s">
        <v>2307</v>
      </c>
      <c r="D711" s="8">
        <v>0</v>
      </c>
      <c r="E711" s="8">
        <v>0</v>
      </c>
      <c r="F711" s="8">
        <v>0</v>
      </c>
      <c r="G711" s="8">
        <v>0</v>
      </c>
      <c r="H711" s="8">
        <v>0</v>
      </c>
      <c r="I711" s="8">
        <v>0</v>
      </c>
      <c r="J711" s="8"/>
      <c r="K711" s="8"/>
    </row>
    <row r="712" spans="1:11" x14ac:dyDescent="0.2">
      <c r="A712" t="s">
        <v>1750</v>
      </c>
      <c r="B712" t="s">
        <v>2308</v>
      </c>
      <c r="C712" t="s">
        <v>1572</v>
      </c>
      <c r="D712" s="8">
        <v>0</v>
      </c>
      <c r="E712" s="8">
        <v>0</v>
      </c>
      <c r="F712" s="8">
        <v>0</v>
      </c>
      <c r="G712" s="8">
        <v>0</v>
      </c>
      <c r="H712" s="8">
        <v>0</v>
      </c>
      <c r="I712" s="8">
        <v>0</v>
      </c>
      <c r="J712" s="8"/>
      <c r="K712" s="8"/>
    </row>
    <row r="713" spans="1:11" x14ac:dyDescent="0.2">
      <c r="A713" t="s">
        <v>1750</v>
      </c>
      <c r="B713" t="s">
        <v>2309</v>
      </c>
      <c r="C713" t="s">
        <v>2310</v>
      </c>
      <c r="D713" s="8">
        <v>0</v>
      </c>
      <c r="E713" s="8">
        <v>0</v>
      </c>
      <c r="F713" s="8">
        <v>0</v>
      </c>
      <c r="G713" s="8">
        <v>0</v>
      </c>
      <c r="H713" s="8">
        <v>0</v>
      </c>
      <c r="I713" s="8">
        <v>0</v>
      </c>
      <c r="J713" s="8"/>
      <c r="K713" s="8"/>
    </row>
    <row r="714" spans="1:11" x14ac:dyDescent="0.2">
      <c r="A714" t="s">
        <v>1750</v>
      </c>
      <c r="B714" t="s">
        <v>1286</v>
      </c>
      <c r="C714" t="s">
        <v>1712</v>
      </c>
      <c r="D714" s="8">
        <v>25000</v>
      </c>
      <c r="E714" s="8">
        <v>0</v>
      </c>
      <c r="F714" s="8">
        <v>0</v>
      </c>
      <c r="G714" s="8">
        <v>0</v>
      </c>
      <c r="H714" s="8">
        <v>0</v>
      </c>
      <c r="I714" s="8">
        <v>0</v>
      </c>
      <c r="J714" s="8"/>
      <c r="K714" s="8"/>
    </row>
    <row r="715" spans="1:11" x14ac:dyDescent="0.2">
      <c r="A715" t="s">
        <v>1750</v>
      </c>
      <c r="B715" t="s">
        <v>2311</v>
      </c>
      <c r="C715" t="s">
        <v>1670</v>
      </c>
      <c r="D715" s="8">
        <v>0</v>
      </c>
      <c r="E715" s="8">
        <v>0</v>
      </c>
      <c r="F715" s="8">
        <v>0</v>
      </c>
      <c r="G715" s="8">
        <v>0</v>
      </c>
      <c r="H715" s="8">
        <v>0</v>
      </c>
      <c r="I715" s="8">
        <v>0</v>
      </c>
      <c r="J715" s="8"/>
      <c r="K715" s="8"/>
    </row>
    <row r="716" spans="1:11" x14ac:dyDescent="0.2">
      <c r="A716" t="s">
        <v>1750</v>
      </c>
      <c r="B716" t="s">
        <v>2312</v>
      </c>
      <c r="C716" t="s">
        <v>2313</v>
      </c>
      <c r="D716" s="8">
        <v>0</v>
      </c>
      <c r="E716" s="8">
        <v>0</v>
      </c>
      <c r="F716" s="8">
        <v>0</v>
      </c>
      <c r="G716" s="8">
        <v>0</v>
      </c>
      <c r="H716" s="8">
        <v>0</v>
      </c>
      <c r="I716" s="8">
        <v>0</v>
      </c>
      <c r="J716" s="8"/>
      <c r="K716" s="8"/>
    </row>
    <row r="717" spans="1:11" x14ac:dyDescent="0.2">
      <c r="A717" t="s">
        <v>1750</v>
      </c>
      <c r="B717" t="s">
        <v>1287</v>
      </c>
      <c r="C717" t="s">
        <v>2314</v>
      </c>
      <c r="D717" s="8">
        <v>8600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  <c r="J717" s="8"/>
      <c r="K717" s="8"/>
    </row>
    <row r="718" spans="1:11" x14ac:dyDescent="0.2">
      <c r="A718" t="s">
        <v>1750</v>
      </c>
      <c r="B718" t="s">
        <v>1288</v>
      </c>
      <c r="C718" t="s">
        <v>2315</v>
      </c>
      <c r="D718" s="8">
        <v>1190</v>
      </c>
      <c r="E718" s="8">
        <v>0</v>
      </c>
      <c r="F718" s="8">
        <v>0</v>
      </c>
      <c r="G718" s="8">
        <v>0</v>
      </c>
      <c r="H718" s="8">
        <v>0</v>
      </c>
      <c r="I718" s="8">
        <v>0</v>
      </c>
      <c r="J718" s="8"/>
      <c r="K718" s="8"/>
    </row>
    <row r="719" spans="1:11" x14ac:dyDescent="0.2">
      <c r="A719" t="s">
        <v>1750</v>
      </c>
      <c r="B719" t="s">
        <v>2316</v>
      </c>
      <c r="C719" t="s">
        <v>2317</v>
      </c>
      <c r="D719" s="8">
        <v>0</v>
      </c>
      <c r="E719" s="8">
        <v>0</v>
      </c>
      <c r="F719" s="8">
        <v>0</v>
      </c>
      <c r="G719" s="8">
        <v>0</v>
      </c>
      <c r="H719" s="8">
        <v>0</v>
      </c>
      <c r="I719" s="8">
        <v>0</v>
      </c>
      <c r="J719" s="8"/>
      <c r="K719" s="8"/>
    </row>
    <row r="720" spans="1:11" x14ac:dyDescent="0.2">
      <c r="A720" t="s">
        <v>1750</v>
      </c>
      <c r="B720" t="s">
        <v>1289</v>
      </c>
      <c r="C720" t="s">
        <v>2318</v>
      </c>
      <c r="D720" s="8">
        <v>120000</v>
      </c>
      <c r="E720" s="8">
        <v>0</v>
      </c>
      <c r="F720" s="8">
        <v>0</v>
      </c>
      <c r="G720" s="8">
        <v>0</v>
      </c>
      <c r="H720" s="8">
        <v>0</v>
      </c>
      <c r="I720" s="8">
        <v>0</v>
      </c>
      <c r="J720" s="8"/>
      <c r="K720" s="8"/>
    </row>
    <row r="721" spans="1:11" x14ac:dyDescent="0.2">
      <c r="A721" t="s">
        <v>1750</v>
      </c>
      <c r="B721" t="s">
        <v>2319</v>
      </c>
      <c r="C721" t="s">
        <v>2320</v>
      </c>
      <c r="D721" s="8">
        <v>0</v>
      </c>
      <c r="E721" s="8">
        <v>0</v>
      </c>
      <c r="F721" s="8">
        <v>0</v>
      </c>
      <c r="G721" s="8">
        <v>0</v>
      </c>
      <c r="H721" s="8">
        <v>0</v>
      </c>
      <c r="I721" s="8">
        <v>0</v>
      </c>
      <c r="J721" s="8"/>
      <c r="K721" s="8"/>
    </row>
    <row r="722" spans="1:11" x14ac:dyDescent="0.2">
      <c r="A722" t="s">
        <v>1750</v>
      </c>
      <c r="B722" t="s">
        <v>1290</v>
      </c>
      <c r="C722" t="s">
        <v>1713</v>
      </c>
      <c r="D722" s="8">
        <v>218530</v>
      </c>
      <c r="E722" s="8">
        <v>0</v>
      </c>
      <c r="F722" s="8">
        <v>839880.59</v>
      </c>
      <c r="G722" s="8">
        <v>0</v>
      </c>
      <c r="H722" s="8">
        <v>839880.59</v>
      </c>
      <c r="I722" s="8">
        <v>0</v>
      </c>
      <c r="J722" s="8"/>
      <c r="K722" s="8"/>
    </row>
    <row r="723" spans="1:11" x14ac:dyDescent="0.2">
      <c r="A723" t="s">
        <v>1750</v>
      </c>
      <c r="B723" t="s">
        <v>1291</v>
      </c>
      <c r="C723" t="s">
        <v>2321</v>
      </c>
      <c r="D723" s="8">
        <v>10000</v>
      </c>
      <c r="E723" s="8">
        <v>0</v>
      </c>
      <c r="F723" s="8">
        <v>0</v>
      </c>
      <c r="G723" s="8">
        <v>0</v>
      </c>
      <c r="H723" s="8">
        <v>0</v>
      </c>
      <c r="I723" s="8">
        <v>0</v>
      </c>
      <c r="J723" s="8"/>
      <c r="K723" s="8"/>
    </row>
    <row r="724" spans="1:11" x14ac:dyDescent="0.2">
      <c r="A724" t="s">
        <v>1750</v>
      </c>
      <c r="B724" t="s">
        <v>1292</v>
      </c>
      <c r="C724" t="s">
        <v>1714</v>
      </c>
      <c r="D724" s="8">
        <v>86400</v>
      </c>
      <c r="E724" s="8">
        <v>0</v>
      </c>
      <c r="F724" s="8">
        <v>0</v>
      </c>
      <c r="G724" s="8">
        <v>0</v>
      </c>
      <c r="H724" s="8">
        <v>0</v>
      </c>
      <c r="I724" s="8">
        <v>0</v>
      </c>
      <c r="J724" s="8"/>
      <c r="K724" s="8"/>
    </row>
    <row r="725" spans="1:11" x14ac:dyDescent="0.2">
      <c r="A725" t="s">
        <v>1750</v>
      </c>
      <c r="B725" t="s">
        <v>1293</v>
      </c>
      <c r="C725" t="s">
        <v>1715</v>
      </c>
      <c r="D725" s="8">
        <v>27730</v>
      </c>
      <c r="E725" s="8">
        <v>0</v>
      </c>
      <c r="F725" s="8">
        <v>0</v>
      </c>
      <c r="G725" s="8">
        <v>0</v>
      </c>
      <c r="H725" s="8">
        <v>0</v>
      </c>
      <c r="I725" s="8">
        <v>0</v>
      </c>
      <c r="J725" s="8"/>
      <c r="K725" s="8"/>
    </row>
    <row r="726" spans="1:11" x14ac:dyDescent="0.2">
      <c r="A726" t="s">
        <v>1750</v>
      </c>
      <c r="B726" t="s">
        <v>2322</v>
      </c>
      <c r="C726" t="s">
        <v>2323</v>
      </c>
      <c r="D726" s="8">
        <v>0</v>
      </c>
      <c r="E726" s="8">
        <v>0</v>
      </c>
      <c r="F726" s="8">
        <v>0</v>
      </c>
      <c r="G726" s="8">
        <v>0</v>
      </c>
      <c r="H726" s="8">
        <v>0</v>
      </c>
      <c r="I726" s="8">
        <v>0</v>
      </c>
      <c r="J726" s="8"/>
      <c r="K726" s="8"/>
    </row>
    <row r="727" spans="1:11" x14ac:dyDescent="0.2">
      <c r="A727" t="s">
        <v>1750</v>
      </c>
      <c r="B727" t="s">
        <v>2324</v>
      </c>
      <c r="C727" t="s">
        <v>2325</v>
      </c>
      <c r="D727" s="8">
        <v>0</v>
      </c>
      <c r="E727" s="8">
        <v>0</v>
      </c>
      <c r="F727" s="8">
        <v>0</v>
      </c>
      <c r="G727" s="8">
        <v>0</v>
      </c>
      <c r="H727" s="8">
        <v>0</v>
      </c>
      <c r="I727" s="8">
        <v>0</v>
      </c>
      <c r="J727" s="8"/>
      <c r="K727" s="8"/>
    </row>
    <row r="728" spans="1:11" x14ac:dyDescent="0.2">
      <c r="A728" t="s">
        <v>1750</v>
      </c>
      <c r="B728" t="s">
        <v>1294</v>
      </c>
      <c r="C728" t="s">
        <v>1716</v>
      </c>
      <c r="D728" s="8">
        <v>1260</v>
      </c>
      <c r="E728" s="8">
        <v>0</v>
      </c>
      <c r="F728" s="8">
        <v>0</v>
      </c>
      <c r="G728" s="8">
        <v>0</v>
      </c>
      <c r="H728" s="8">
        <v>0</v>
      </c>
      <c r="I728" s="8">
        <v>0</v>
      </c>
      <c r="J728" s="8"/>
      <c r="K728" s="8"/>
    </row>
    <row r="729" spans="1:11" x14ac:dyDescent="0.2">
      <c r="A729" t="s">
        <v>1750</v>
      </c>
      <c r="B729" t="s">
        <v>2326</v>
      </c>
      <c r="C729" t="s">
        <v>1603</v>
      </c>
      <c r="D729" s="8">
        <v>0</v>
      </c>
      <c r="E729" s="8">
        <v>0</v>
      </c>
      <c r="F729" s="8">
        <v>0</v>
      </c>
      <c r="G729" s="8">
        <v>0</v>
      </c>
      <c r="H729" s="8">
        <v>0</v>
      </c>
      <c r="I729" s="8">
        <v>0</v>
      </c>
      <c r="J729" s="8"/>
      <c r="K729" s="8"/>
    </row>
    <row r="730" spans="1:11" x14ac:dyDescent="0.2">
      <c r="A730" t="s">
        <v>1750</v>
      </c>
      <c r="B730" t="s">
        <v>2327</v>
      </c>
      <c r="C730" t="s">
        <v>2328</v>
      </c>
      <c r="D730" s="8">
        <v>0</v>
      </c>
      <c r="E730" s="8">
        <v>0</v>
      </c>
      <c r="F730" s="8">
        <v>0</v>
      </c>
      <c r="G730" s="8">
        <v>0</v>
      </c>
      <c r="H730" s="8">
        <v>0</v>
      </c>
      <c r="I730" s="8">
        <v>0</v>
      </c>
      <c r="J730" s="8"/>
      <c r="K730" s="8"/>
    </row>
    <row r="731" spans="1:11" x14ac:dyDescent="0.2">
      <c r="A731" t="s">
        <v>1750</v>
      </c>
      <c r="B731" t="s">
        <v>1295</v>
      </c>
      <c r="C731" t="s">
        <v>2329</v>
      </c>
      <c r="D731" s="8">
        <v>67850</v>
      </c>
      <c r="E731" s="8">
        <v>0</v>
      </c>
      <c r="F731" s="8">
        <v>0</v>
      </c>
      <c r="G731" s="8">
        <v>0</v>
      </c>
      <c r="H731" s="8">
        <v>0</v>
      </c>
      <c r="I731" s="8">
        <v>0</v>
      </c>
      <c r="J731" s="8"/>
      <c r="K731" s="8"/>
    </row>
    <row r="732" spans="1:11" x14ac:dyDescent="0.2">
      <c r="A732" t="s">
        <v>1750</v>
      </c>
      <c r="B732" t="s">
        <v>1296</v>
      </c>
      <c r="C732" t="s">
        <v>2330</v>
      </c>
      <c r="D732" s="8">
        <v>110</v>
      </c>
      <c r="E732" s="8">
        <v>0</v>
      </c>
      <c r="F732" s="8">
        <v>0</v>
      </c>
      <c r="G732" s="8">
        <v>0</v>
      </c>
      <c r="H732" s="8">
        <v>0</v>
      </c>
      <c r="I732" s="8">
        <v>0</v>
      </c>
      <c r="J732" s="8"/>
      <c r="K732" s="8"/>
    </row>
    <row r="733" spans="1:11" x14ac:dyDescent="0.2">
      <c r="A733" t="s">
        <v>1750</v>
      </c>
      <c r="B733" t="s">
        <v>1297</v>
      </c>
      <c r="C733" t="s">
        <v>672</v>
      </c>
      <c r="D733" s="8">
        <v>8170</v>
      </c>
      <c r="E733" s="8">
        <v>0</v>
      </c>
      <c r="F733" s="8">
        <v>0</v>
      </c>
      <c r="G733" s="8">
        <v>0</v>
      </c>
      <c r="H733" s="8">
        <v>0</v>
      </c>
      <c r="I733" s="8">
        <v>0</v>
      </c>
      <c r="J733" s="8"/>
      <c r="K733" s="8"/>
    </row>
    <row r="734" spans="1:11" x14ac:dyDescent="0.2">
      <c r="A734" t="s">
        <v>1750</v>
      </c>
      <c r="B734" t="s">
        <v>1298</v>
      </c>
      <c r="C734" t="s">
        <v>672</v>
      </c>
      <c r="D734" s="8">
        <v>5930</v>
      </c>
      <c r="E734" s="8">
        <v>0</v>
      </c>
      <c r="F734" s="8">
        <v>0</v>
      </c>
      <c r="G734" s="8">
        <v>0</v>
      </c>
      <c r="H734" s="8">
        <v>0</v>
      </c>
      <c r="I734" s="8">
        <v>0</v>
      </c>
      <c r="J734" s="8"/>
      <c r="K734" s="8"/>
    </row>
    <row r="735" spans="1:11" x14ac:dyDescent="0.2">
      <c r="A735" t="s">
        <v>1750</v>
      </c>
      <c r="B735" t="s">
        <v>2331</v>
      </c>
      <c r="C735" t="s">
        <v>2332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  <c r="I735" s="8">
        <v>0</v>
      </c>
      <c r="J735" s="8"/>
      <c r="K735" s="8"/>
    </row>
    <row r="736" spans="1:11" x14ac:dyDescent="0.2">
      <c r="A736" t="s">
        <v>1750</v>
      </c>
      <c r="B736" t="s">
        <v>1299</v>
      </c>
      <c r="C736" t="s">
        <v>2333</v>
      </c>
      <c r="D736" s="8">
        <v>-330</v>
      </c>
      <c r="E736" s="8">
        <v>0</v>
      </c>
      <c r="F736" s="8">
        <v>10.44</v>
      </c>
      <c r="G736" s="8">
        <v>-85</v>
      </c>
      <c r="H736" s="8">
        <v>0</v>
      </c>
      <c r="I736" s="8">
        <v>-74.56</v>
      </c>
      <c r="J736" s="8"/>
      <c r="K736" s="8"/>
    </row>
    <row r="737" spans="1:11" x14ac:dyDescent="0.2">
      <c r="A737" t="s">
        <v>1750</v>
      </c>
      <c r="B737" t="s">
        <v>1300</v>
      </c>
      <c r="C737" t="s">
        <v>1717</v>
      </c>
      <c r="D737" s="8">
        <v>-550</v>
      </c>
      <c r="E737" s="8">
        <v>0</v>
      </c>
      <c r="F737" s="8">
        <v>0</v>
      </c>
      <c r="G737" s="8">
        <v>0</v>
      </c>
      <c r="H737" s="8">
        <v>0</v>
      </c>
      <c r="I737" s="8">
        <v>0</v>
      </c>
      <c r="J737" s="8"/>
      <c r="K737" s="8"/>
    </row>
    <row r="738" spans="1:11" x14ac:dyDescent="0.2">
      <c r="A738" t="s">
        <v>1750</v>
      </c>
      <c r="B738" t="s">
        <v>1301</v>
      </c>
      <c r="C738" t="s">
        <v>1718</v>
      </c>
      <c r="D738" s="8">
        <v>-1470220</v>
      </c>
      <c r="E738" s="8">
        <v>0</v>
      </c>
      <c r="F738" s="8">
        <v>0</v>
      </c>
      <c r="G738" s="8">
        <v>0</v>
      </c>
      <c r="H738" s="8">
        <v>0</v>
      </c>
      <c r="I738" s="8">
        <v>0</v>
      </c>
      <c r="J738" s="8"/>
      <c r="K738" s="8"/>
    </row>
    <row r="739" spans="1:11" x14ac:dyDescent="0.2">
      <c r="A739" t="s">
        <v>1750</v>
      </c>
      <c r="B739" t="s">
        <v>1302</v>
      </c>
      <c r="C739" t="s">
        <v>1719</v>
      </c>
      <c r="D739" s="8">
        <v>-552100</v>
      </c>
      <c r="E739" s="8">
        <v>0</v>
      </c>
      <c r="F739" s="8">
        <v>0</v>
      </c>
      <c r="G739" s="8">
        <v>0</v>
      </c>
      <c r="H739" s="8">
        <v>0</v>
      </c>
      <c r="I739" s="8">
        <v>0</v>
      </c>
      <c r="J739" s="8"/>
      <c r="K739" s="8"/>
    </row>
    <row r="740" spans="1:11" x14ac:dyDescent="0.2">
      <c r="A740" t="s">
        <v>1750</v>
      </c>
      <c r="B740" t="s">
        <v>1303</v>
      </c>
      <c r="C740" t="s">
        <v>2334</v>
      </c>
      <c r="D740" s="8">
        <v>-2683068</v>
      </c>
      <c r="E740" s="8">
        <v>0</v>
      </c>
      <c r="F740" s="8">
        <v>0</v>
      </c>
      <c r="G740" s="8">
        <v>0</v>
      </c>
      <c r="H740" s="8">
        <v>0</v>
      </c>
      <c r="I740" s="8">
        <v>0</v>
      </c>
      <c r="J740" s="8"/>
      <c r="K740" s="8"/>
    </row>
    <row r="741" spans="1:11" x14ac:dyDescent="0.2">
      <c r="A741" t="s">
        <v>1750</v>
      </c>
      <c r="B741" t="s">
        <v>2335</v>
      </c>
      <c r="C741" t="s">
        <v>2336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  <c r="I741" s="8">
        <v>0</v>
      </c>
      <c r="J741" s="8"/>
      <c r="K741" s="8"/>
    </row>
    <row r="742" spans="1:11" x14ac:dyDescent="0.2">
      <c r="A742" t="s">
        <v>1750</v>
      </c>
      <c r="B742" t="s">
        <v>2337</v>
      </c>
      <c r="C742" t="s">
        <v>1751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  <c r="I742" s="8">
        <v>0</v>
      </c>
      <c r="J742" s="8"/>
      <c r="K742" s="8"/>
    </row>
    <row r="743" spans="1:11" x14ac:dyDescent="0.2">
      <c r="A743" t="s">
        <v>1750</v>
      </c>
      <c r="B743" t="s">
        <v>2338</v>
      </c>
      <c r="C743" t="s">
        <v>1754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  <c r="I743" s="8">
        <v>0</v>
      </c>
      <c r="J743" s="8"/>
      <c r="K743" s="8"/>
    </row>
    <row r="744" spans="1:11" x14ac:dyDescent="0.2">
      <c r="A744" t="s">
        <v>1750</v>
      </c>
      <c r="B744" t="s">
        <v>2339</v>
      </c>
      <c r="C744" t="s">
        <v>1755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  <c r="I744" s="8">
        <v>0</v>
      </c>
      <c r="J744" s="8"/>
      <c r="K744" s="8"/>
    </row>
    <row r="745" spans="1:11" x14ac:dyDescent="0.2">
      <c r="A745" t="s">
        <v>1750</v>
      </c>
      <c r="B745" t="s">
        <v>2340</v>
      </c>
      <c r="C745" t="s">
        <v>1761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  <c r="I745" s="8">
        <v>0</v>
      </c>
      <c r="J745" s="8"/>
      <c r="K745" s="8"/>
    </row>
    <row r="746" spans="1:11" x14ac:dyDescent="0.2">
      <c r="A746" t="s">
        <v>1750</v>
      </c>
      <c r="B746" t="s">
        <v>2341</v>
      </c>
      <c r="C746" t="s">
        <v>1762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  <c r="I746" s="8">
        <v>0</v>
      </c>
      <c r="J746" s="8"/>
      <c r="K746" s="8"/>
    </row>
    <row r="747" spans="1:11" x14ac:dyDescent="0.2">
      <c r="A747" t="s">
        <v>1750</v>
      </c>
      <c r="B747" t="s">
        <v>2342</v>
      </c>
      <c r="C747" t="s">
        <v>1764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  <c r="I747" s="8">
        <v>0</v>
      </c>
      <c r="J747" s="8"/>
      <c r="K747" s="8"/>
    </row>
    <row r="748" spans="1:11" x14ac:dyDescent="0.2">
      <c r="A748" t="s">
        <v>1750</v>
      </c>
      <c r="B748" t="s">
        <v>2343</v>
      </c>
      <c r="C748" t="s">
        <v>1766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  <c r="I748" s="8">
        <v>0</v>
      </c>
      <c r="J748" s="8"/>
      <c r="K748" s="8"/>
    </row>
    <row r="749" spans="1:11" x14ac:dyDescent="0.2">
      <c r="A749" t="s">
        <v>1750</v>
      </c>
      <c r="B749" t="s">
        <v>2344</v>
      </c>
      <c r="C749" t="s">
        <v>1767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  <c r="I749" s="8">
        <v>0</v>
      </c>
      <c r="J749" s="8"/>
      <c r="K749" s="8"/>
    </row>
    <row r="750" spans="1:11" x14ac:dyDescent="0.2">
      <c r="A750" t="s">
        <v>1750</v>
      </c>
      <c r="B750" t="s">
        <v>2345</v>
      </c>
      <c r="C750" t="s">
        <v>1768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  <c r="I750" s="8">
        <v>0</v>
      </c>
      <c r="J750" s="8"/>
      <c r="K750" s="8"/>
    </row>
    <row r="751" spans="1:11" x14ac:dyDescent="0.2">
      <c r="A751" t="s">
        <v>1750</v>
      </c>
      <c r="B751" t="s">
        <v>2346</v>
      </c>
      <c r="C751" t="s">
        <v>1775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  <c r="I751" s="8">
        <v>0</v>
      </c>
      <c r="J751" s="8"/>
      <c r="K751" s="8"/>
    </row>
    <row r="752" spans="1:11" x14ac:dyDescent="0.2">
      <c r="A752" t="s">
        <v>1750</v>
      </c>
      <c r="B752" t="s">
        <v>2347</v>
      </c>
      <c r="C752" t="s">
        <v>2107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  <c r="I752" s="8">
        <v>0</v>
      </c>
      <c r="J752" s="8"/>
      <c r="K752" s="8"/>
    </row>
    <row r="753" spans="1:11" x14ac:dyDescent="0.2">
      <c r="A753" t="s">
        <v>1750</v>
      </c>
      <c r="B753" t="s">
        <v>2348</v>
      </c>
      <c r="C753" t="s">
        <v>1789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  <c r="I753" s="8">
        <v>0</v>
      </c>
      <c r="J753" s="8"/>
      <c r="K753" s="8"/>
    </row>
    <row r="754" spans="1:11" x14ac:dyDescent="0.2">
      <c r="A754" t="s">
        <v>1750</v>
      </c>
      <c r="B754" t="s">
        <v>1304</v>
      </c>
      <c r="C754" t="s">
        <v>1790</v>
      </c>
      <c r="D754" s="8">
        <v>660</v>
      </c>
      <c r="E754" s="8">
        <v>0</v>
      </c>
      <c r="F754" s="8">
        <v>0</v>
      </c>
      <c r="G754" s="8">
        <v>0</v>
      </c>
      <c r="H754" s="8">
        <v>0</v>
      </c>
      <c r="I754" s="8">
        <v>0</v>
      </c>
      <c r="J754" s="8"/>
      <c r="K754" s="8"/>
    </row>
    <row r="755" spans="1:11" x14ac:dyDescent="0.2">
      <c r="A755" t="s">
        <v>1750</v>
      </c>
      <c r="B755" t="s">
        <v>2349</v>
      </c>
      <c r="C755" t="s">
        <v>2110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  <c r="I755" s="8">
        <v>0</v>
      </c>
      <c r="J755" s="8"/>
      <c r="K755" s="8"/>
    </row>
    <row r="756" spans="1:11" x14ac:dyDescent="0.2">
      <c r="A756" t="s">
        <v>1750</v>
      </c>
      <c r="B756" t="s">
        <v>2350</v>
      </c>
      <c r="C756" t="s">
        <v>1670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  <c r="I756" s="8">
        <v>0</v>
      </c>
      <c r="J756" s="8"/>
      <c r="K756" s="8"/>
    </row>
    <row r="757" spans="1:11" x14ac:dyDescent="0.2">
      <c r="A757" t="s">
        <v>1750</v>
      </c>
      <c r="B757" t="s">
        <v>2351</v>
      </c>
      <c r="C757" t="s">
        <v>1795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  <c r="I757" s="8">
        <v>0</v>
      </c>
      <c r="J757" s="8"/>
      <c r="K757" s="8"/>
    </row>
    <row r="758" spans="1:11" x14ac:dyDescent="0.2">
      <c r="A758" t="s">
        <v>1750</v>
      </c>
      <c r="B758" t="s">
        <v>2352</v>
      </c>
      <c r="C758" t="s">
        <v>2120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  <c r="I758" s="8">
        <v>0</v>
      </c>
      <c r="J758" s="8"/>
      <c r="K758" s="8"/>
    </row>
    <row r="759" spans="1:11" x14ac:dyDescent="0.2">
      <c r="A759" t="s">
        <v>1750</v>
      </c>
      <c r="B759" t="s">
        <v>2353</v>
      </c>
      <c r="C759" t="s">
        <v>2354</v>
      </c>
      <c r="D759" s="8">
        <v>0</v>
      </c>
      <c r="E759" s="8">
        <v>0</v>
      </c>
      <c r="F759" s="8">
        <v>0</v>
      </c>
      <c r="G759" s="8">
        <v>0</v>
      </c>
      <c r="H759" s="8">
        <v>0</v>
      </c>
      <c r="I759" s="8">
        <v>0</v>
      </c>
      <c r="J759" s="8"/>
      <c r="K759" s="8"/>
    </row>
    <row r="760" spans="1:11" x14ac:dyDescent="0.2">
      <c r="A760" t="s">
        <v>1750</v>
      </c>
      <c r="B760" t="s">
        <v>1305</v>
      </c>
      <c r="C760" t="s">
        <v>1751</v>
      </c>
      <c r="D760" s="8">
        <v>4456980</v>
      </c>
      <c r="E760" s="8">
        <v>0</v>
      </c>
      <c r="F760" s="8">
        <v>2473165.7400000002</v>
      </c>
      <c r="G760" s="8">
        <v>-470.6</v>
      </c>
      <c r="H760" s="8">
        <v>2472695.14</v>
      </c>
      <c r="I760" s="8">
        <v>0</v>
      </c>
      <c r="J760" s="8"/>
      <c r="K760" s="8"/>
    </row>
    <row r="761" spans="1:11" x14ac:dyDescent="0.2">
      <c r="A761" t="s">
        <v>1750</v>
      </c>
      <c r="B761" t="s">
        <v>1306</v>
      </c>
      <c r="C761" t="s">
        <v>1754</v>
      </c>
      <c r="D761" s="8">
        <v>368140</v>
      </c>
      <c r="E761" s="8">
        <v>0</v>
      </c>
      <c r="F761" s="8">
        <v>135746.63</v>
      </c>
      <c r="G761" s="8">
        <v>0</v>
      </c>
      <c r="H761" s="8">
        <v>135746.63</v>
      </c>
      <c r="I761" s="8">
        <v>0</v>
      </c>
      <c r="J761" s="8"/>
      <c r="K761" s="8"/>
    </row>
    <row r="762" spans="1:11" x14ac:dyDescent="0.2">
      <c r="A762" t="s">
        <v>1750</v>
      </c>
      <c r="B762" t="s">
        <v>2355</v>
      </c>
      <c r="C762" t="s">
        <v>1755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  <c r="I762" s="8">
        <v>0</v>
      </c>
      <c r="J762" s="8"/>
      <c r="K762" s="8"/>
    </row>
    <row r="763" spans="1:11" x14ac:dyDescent="0.2">
      <c r="A763" t="s">
        <v>1750</v>
      </c>
      <c r="B763" t="s">
        <v>1307</v>
      </c>
      <c r="C763" t="s">
        <v>2356</v>
      </c>
      <c r="D763" s="8">
        <v>115150</v>
      </c>
      <c r="E763" s="8">
        <v>0</v>
      </c>
      <c r="F763" s="8">
        <v>58725.58</v>
      </c>
      <c r="G763" s="8">
        <v>0</v>
      </c>
      <c r="H763" s="8">
        <v>58725.58</v>
      </c>
      <c r="I763" s="8">
        <v>0</v>
      </c>
      <c r="J763" s="8"/>
      <c r="K763" s="8"/>
    </row>
    <row r="764" spans="1:11" x14ac:dyDescent="0.2">
      <c r="A764" t="s">
        <v>1750</v>
      </c>
      <c r="B764" t="s">
        <v>1308</v>
      </c>
      <c r="C764" t="s">
        <v>1757</v>
      </c>
      <c r="D764" s="8">
        <v>609020</v>
      </c>
      <c r="E764" s="8">
        <v>0</v>
      </c>
      <c r="F764" s="8">
        <v>448778.47</v>
      </c>
      <c r="G764" s="8">
        <v>0</v>
      </c>
      <c r="H764" s="8">
        <v>448778.47</v>
      </c>
      <c r="I764" s="8">
        <v>0</v>
      </c>
      <c r="J764" s="8"/>
      <c r="K764" s="8"/>
    </row>
    <row r="765" spans="1:11" x14ac:dyDescent="0.2">
      <c r="A765" t="s">
        <v>1750</v>
      </c>
      <c r="B765" t="s">
        <v>1309</v>
      </c>
      <c r="C765" t="s">
        <v>1759</v>
      </c>
      <c r="D765" s="8">
        <v>194270</v>
      </c>
      <c r="E765" s="8">
        <v>0</v>
      </c>
      <c r="F765" s="8">
        <v>0</v>
      </c>
      <c r="G765" s="8">
        <v>0</v>
      </c>
      <c r="H765" s="8">
        <v>0</v>
      </c>
      <c r="I765" s="8">
        <v>0</v>
      </c>
      <c r="J765" s="8"/>
      <c r="K765" s="8"/>
    </row>
    <row r="766" spans="1:11" x14ac:dyDescent="0.2">
      <c r="A766" t="s">
        <v>1750</v>
      </c>
      <c r="B766" t="s">
        <v>2357</v>
      </c>
      <c r="C766" t="s">
        <v>1959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  <c r="I766" s="8">
        <v>0</v>
      </c>
      <c r="J766" s="8"/>
      <c r="K766" s="8"/>
    </row>
    <row r="767" spans="1:11" x14ac:dyDescent="0.2">
      <c r="A767" t="s">
        <v>1750</v>
      </c>
      <c r="B767" t="s">
        <v>1310</v>
      </c>
      <c r="C767" t="s">
        <v>1760</v>
      </c>
      <c r="D767" s="8">
        <v>45870</v>
      </c>
      <c r="E767" s="8">
        <v>0</v>
      </c>
      <c r="F767" s="8">
        <v>21500</v>
      </c>
      <c r="G767" s="8">
        <v>0</v>
      </c>
      <c r="H767" s="8">
        <v>21500</v>
      </c>
      <c r="I767" s="8">
        <v>0</v>
      </c>
      <c r="J767" s="8"/>
      <c r="K767" s="8"/>
    </row>
    <row r="768" spans="1:11" x14ac:dyDescent="0.2">
      <c r="A768" t="s">
        <v>1750</v>
      </c>
      <c r="B768" t="s">
        <v>1311</v>
      </c>
      <c r="C768" t="s">
        <v>1761</v>
      </c>
      <c r="D768" s="8">
        <v>6700</v>
      </c>
      <c r="E768" s="8">
        <v>0</v>
      </c>
      <c r="F768" s="8">
        <v>2209.8000000000002</v>
      </c>
      <c r="G768" s="8">
        <v>0</v>
      </c>
      <c r="H768" s="8">
        <v>2209.8000000000002</v>
      </c>
      <c r="I768" s="8">
        <v>0</v>
      </c>
      <c r="J768" s="8"/>
      <c r="K768" s="8"/>
    </row>
    <row r="769" spans="1:11" x14ac:dyDescent="0.2">
      <c r="A769" t="s">
        <v>1750</v>
      </c>
      <c r="B769" t="s">
        <v>1312</v>
      </c>
      <c r="C769" t="s">
        <v>1762</v>
      </c>
      <c r="D769" s="8">
        <v>55720</v>
      </c>
      <c r="E769" s="8">
        <v>0</v>
      </c>
      <c r="F769" s="8">
        <v>31683.83</v>
      </c>
      <c r="G769" s="8">
        <v>0</v>
      </c>
      <c r="H769" s="8">
        <v>31683.83</v>
      </c>
      <c r="I769" s="8">
        <v>0</v>
      </c>
      <c r="J769" s="8"/>
      <c r="K769" s="8"/>
    </row>
    <row r="770" spans="1:11" x14ac:dyDescent="0.2">
      <c r="A770" t="s">
        <v>1750</v>
      </c>
      <c r="B770" t="s">
        <v>2358</v>
      </c>
      <c r="C770" t="s">
        <v>1764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  <c r="I770" s="8">
        <v>0</v>
      </c>
      <c r="J770" s="8"/>
      <c r="K770" s="8"/>
    </row>
    <row r="771" spans="1:11" x14ac:dyDescent="0.2">
      <c r="A771" t="s">
        <v>1750</v>
      </c>
      <c r="B771" t="s">
        <v>1313</v>
      </c>
      <c r="C771" t="s">
        <v>1766</v>
      </c>
      <c r="D771" s="8">
        <v>296600</v>
      </c>
      <c r="E771" s="8">
        <v>0</v>
      </c>
      <c r="F771" s="8">
        <v>172783.78</v>
      </c>
      <c r="G771" s="8">
        <v>0</v>
      </c>
      <c r="H771" s="8">
        <v>172783.78</v>
      </c>
      <c r="I771" s="8">
        <v>0</v>
      </c>
      <c r="J771" s="8"/>
      <c r="K771" s="8"/>
    </row>
    <row r="772" spans="1:11" x14ac:dyDescent="0.2">
      <c r="A772" t="s">
        <v>1750</v>
      </c>
      <c r="B772" t="s">
        <v>1314</v>
      </c>
      <c r="C772" t="s">
        <v>1767</v>
      </c>
      <c r="D772" s="8">
        <v>787090</v>
      </c>
      <c r="E772" s="8">
        <v>0</v>
      </c>
      <c r="F772" s="8">
        <v>483778.49</v>
      </c>
      <c r="G772" s="8">
        <v>0</v>
      </c>
      <c r="H772" s="8">
        <v>483778.49</v>
      </c>
      <c r="I772" s="8">
        <v>0</v>
      </c>
      <c r="J772" s="8"/>
      <c r="K772" s="8"/>
    </row>
    <row r="773" spans="1:11" x14ac:dyDescent="0.2">
      <c r="A773" t="s">
        <v>1750</v>
      </c>
      <c r="B773" t="s">
        <v>1315</v>
      </c>
      <c r="C773" t="s">
        <v>1768</v>
      </c>
      <c r="D773" s="8">
        <v>47860</v>
      </c>
      <c r="E773" s="8">
        <v>0</v>
      </c>
      <c r="F773" s="8">
        <v>30476.2</v>
      </c>
      <c r="G773" s="8">
        <v>0</v>
      </c>
      <c r="H773" s="8">
        <v>30476.2</v>
      </c>
      <c r="I773" s="8">
        <v>0</v>
      </c>
      <c r="J773" s="8"/>
      <c r="K773" s="8"/>
    </row>
    <row r="774" spans="1:11" x14ac:dyDescent="0.2">
      <c r="A774" t="s">
        <v>1750</v>
      </c>
      <c r="B774" t="s">
        <v>1316</v>
      </c>
      <c r="C774" t="s">
        <v>2359</v>
      </c>
      <c r="D774" s="8">
        <v>1288790</v>
      </c>
      <c r="E774" s="8">
        <v>0</v>
      </c>
      <c r="F774" s="8">
        <v>0</v>
      </c>
      <c r="G774" s="8">
        <v>0</v>
      </c>
      <c r="H774" s="8">
        <v>0</v>
      </c>
      <c r="I774" s="8">
        <v>0</v>
      </c>
      <c r="J774" s="8"/>
      <c r="K774" s="8"/>
    </row>
    <row r="775" spans="1:11" x14ac:dyDescent="0.2">
      <c r="A775" t="s">
        <v>1750</v>
      </c>
      <c r="B775" t="s">
        <v>1317</v>
      </c>
      <c r="C775" t="s">
        <v>2360</v>
      </c>
      <c r="D775" s="8">
        <v>6336000</v>
      </c>
      <c r="E775" s="8">
        <v>0</v>
      </c>
      <c r="F775" s="8">
        <v>0</v>
      </c>
      <c r="G775" s="8">
        <v>0</v>
      </c>
      <c r="H775" s="8">
        <v>0</v>
      </c>
      <c r="I775" s="8">
        <v>0</v>
      </c>
      <c r="J775" s="8"/>
      <c r="K775" s="8"/>
    </row>
    <row r="776" spans="1:11" x14ac:dyDescent="0.2">
      <c r="A776" t="s">
        <v>1750</v>
      </c>
      <c r="B776" t="s">
        <v>1318</v>
      </c>
      <c r="C776" t="s">
        <v>2361</v>
      </c>
      <c r="D776" s="8">
        <v>190000</v>
      </c>
      <c r="E776" s="8">
        <v>0</v>
      </c>
      <c r="F776" s="8">
        <v>33921.99</v>
      </c>
      <c r="G776" s="8">
        <v>0</v>
      </c>
      <c r="H776" s="8">
        <v>33921.99</v>
      </c>
      <c r="I776" s="8">
        <v>0</v>
      </c>
      <c r="J776" s="8"/>
      <c r="K776" s="8"/>
    </row>
    <row r="777" spans="1:11" x14ac:dyDescent="0.2">
      <c r="A777" t="s">
        <v>1750</v>
      </c>
      <c r="B777" t="s">
        <v>1319</v>
      </c>
      <c r="C777" t="s">
        <v>2362</v>
      </c>
      <c r="D777" s="8">
        <v>164880</v>
      </c>
      <c r="E777" s="8">
        <v>0</v>
      </c>
      <c r="F777" s="8">
        <v>85635.08</v>
      </c>
      <c r="G777" s="8">
        <v>0</v>
      </c>
      <c r="H777" s="8">
        <v>85635.08</v>
      </c>
      <c r="I777" s="8">
        <v>0</v>
      </c>
      <c r="J777" s="8"/>
      <c r="K777" s="8"/>
    </row>
    <row r="778" spans="1:11" x14ac:dyDescent="0.2">
      <c r="A778" t="s">
        <v>1750</v>
      </c>
      <c r="B778" t="s">
        <v>1320</v>
      </c>
      <c r="C778" t="s">
        <v>1586</v>
      </c>
      <c r="D778" s="8">
        <v>1427020</v>
      </c>
      <c r="E778" s="8">
        <v>0</v>
      </c>
      <c r="F778" s="8">
        <v>0</v>
      </c>
      <c r="G778" s="8">
        <v>0</v>
      </c>
      <c r="H778" s="8">
        <v>0</v>
      </c>
      <c r="I778" s="8">
        <v>0</v>
      </c>
      <c r="J778" s="8"/>
      <c r="K778" s="8"/>
    </row>
    <row r="779" spans="1:11" x14ac:dyDescent="0.2">
      <c r="A779" t="s">
        <v>1750</v>
      </c>
      <c r="B779" t="s">
        <v>1321</v>
      </c>
      <c r="C779" t="s">
        <v>2363</v>
      </c>
      <c r="D779" s="8">
        <v>11864265</v>
      </c>
      <c r="E779" s="8">
        <v>0</v>
      </c>
      <c r="F779" s="8">
        <v>6081801.1299999999</v>
      </c>
      <c r="G779" s="8">
        <v>0</v>
      </c>
      <c r="H779" s="8">
        <v>6081801.1299999999</v>
      </c>
      <c r="I779" s="8">
        <v>0</v>
      </c>
      <c r="J779" s="8"/>
      <c r="K779" s="8"/>
    </row>
    <row r="780" spans="1:11" x14ac:dyDescent="0.2">
      <c r="A780" t="s">
        <v>1750</v>
      </c>
      <c r="B780" t="s">
        <v>2364</v>
      </c>
      <c r="C780" t="s">
        <v>501</v>
      </c>
      <c r="D780" s="8">
        <v>0</v>
      </c>
      <c r="E780" s="8">
        <v>0</v>
      </c>
      <c r="F780" s="8">
        <v>0</v>
      </c>
      <c r="G780" s="8">
        <v>0</v>
      </c>
      <c r="H780" s="8">
        <v>0</v>
      </c>
      <c r="I780" s="8">
        <v>0</v>
      </c>
      <c r="J780" s="8"/>
      <c r="K780" s="8"/>
    </row>
    <row r="781" spans="1:11" x14ac:dyDescent="0.2">
      <c r="A781" t="s">
        <v>1750</v>
      </c>
      <c r="B781" t="s">
        <v>2365</v>
      </c>
      <c r="C781" t="s">
        <v>1775</v>
      </c>
      <c r="D781" s="8">
        <v>0</v>
      </c>
      <c r="E781" s="8">
        <v>0</v>
      </c>
      <c r="F781" s="8">
        <v>0</v>
      </c>
      <c r="G781" s="8">
        <v>0</v>
      </c>
      <c r="H781" s="8">
        <v>0</v>
      </c>
      <c r="I781" s="8">
        <v>0</v>
      </c>
      <c r="J781" s="8"/>
      <c r="K781" s="8"/>
    </row>
    <row r="782" spans="1:11" x14ac:dyDescent="0.2">
      <c r="A782" t="s">
        <v>1750</v>
      </c>
      <c r="B782" t="s">
        <v>2366</v>
      </c>
      <c r="C782" t="s">
        <v>1782</v>
      </c>
      <c r="D782" s="8">
        <v>0</v>
      </c>
      <c r="E782" s="8">
        <v>0</v>
      </c>
      <c r="F782" s="8">
        <v>0</v>
      </c>
      <c r="G782" s="8">
        <v>0</v>
      </c>
      <c r="H782" s="8">
        <v>0</v>
      </c>
      <c r="I782" s="8">
        <v>0</v>
      </c>
      <c r="J782" s="8"/>
      <c r="K782" s="8"/>
    </row>
    <row r="783" spans="1:11" x14ac:dyDescent="0.2">
      <c r="A783" t="s">
        <v>1750</v>
      </c>
      <c r="B783" t="s">
        <v>1322</v>
      </c>
      <c r="C783" t="s">
        <v>2267</v>
      </c>
      <c r="D783" s="8">
        <v>7500</v>
      </c>
      <c r="E783" s="8">
        <v>0</v>
      </c>
      <c r="F783" s="8">
        <v>2000</v>
      </c>
      <c r="G783" s="8">
        <v>0</v>
      </c>
      <c r="H783" s="8">
        <v>2000</v>
      </c>
      <c r="I783" s="8">
        <v>0</v>
      </c>
      <c r="J783" s="8"/>
      <c r="K783" s="8"/>
    </row>
    <row r="784" spans="1:11" x14ac:dyDescent="0.2">
      <c r="A784" t="s">
        <v>1750</v>
      </c>
      <c r="B784" t="s">
        <v>2367</v>
      </c>
      <c r="C784" t="s">
        <v>2150</v>
      </c>
      <c r="D784" s="8">
        <v>0</v>
      </c>
      <c r="E784" s="8">
        <v>0</v>
      </c>
      <c r="F784" s="8">
        <v>0</v>
      </c>
      <c r="G784" s="8">
        <v>0</v>
      </c>
      <c r="H784" s="8">
        <v>0</v>
      </c>
      <c r="I784" s="8">
        <v>0</v>
      </c>
      <c r="J784" s="8"/>
      <c r="K784" s="8"/>
    </row>
    <row r="785" spans="1:11" x14ac:dyDescent="0.2">
      <c r="A785" t="s">
        <v>1750</v>
      </c>
      <c r="B785" t="s">
        <v>2368</v>
      </c>
      <c r="C785" t="s">
        <v>1784</v>
      </c>
      <c r="D785" s="8">
        <v>0</v>
      </c>
      <c r="E785" s="8">
        <v>0</v>
      </c>
      <c r="F785" s="8">
        <v>0</v>
      </c>
      <c r="G785" s="8">
        <v>0</v>
      </c>
      <c r="H785" s="8">
        <v>0</v>
      </c>
      <c r="I785" s="8">
        <v>0</v>
      </c>
      <c r="J785" s="8"/>
      <c r="K785" s="8"/>
    </row>
    <row r="786" spans="1:11" x14ac:dyDescent="0.2">
      <c r="A786" t="s">
        <v>1750</v>
      </c>
      <c r="B786" t="s">
        <v>2369</v>
      </c>
      <c r="C786" t="s">
        <v>1786</v>
      </c>
      <c r="D786" s="8">
        <v>0</v>
      </c>
      <c r="E786" s="8">
        <v>0</v>
      </c>
      <c r="F786" s="8">
        <v>0</v>
      </c>
      <c r="G786" s="8">
        <v>0</v>
      </c>
      <c r="H786" s="8">
        <v>0</v>
      </c>
      <c r="I786" s="8">
        <v>0</v>
      </c>
      <c r="J786" s="8"/>
      <c r="K786" s="8"/>
    </row>
    <row r="787" spans="1:11" x14ac:dyDescent="0.2">
      <c r="A787" t="s">
        <v>1750</v>
      </c>
      <c r="B787" t="s">
        <v>1323</v>
      </c>
      <c r="C787" t="s">
        <v>1572</v>
      </c>
      <c r="D787" s="8">
        <v>0</v>
      </c>
      <c r="E787" s="8">
        <v>0</v>
      </c>
      <c r="F787" s="8">
        <v>3290.26</v>
      </c>
      <c r="G787" s="8">
        <v>0</v>
      </c>
      <c r="H787" s="8">
        <v>3290.26</v>
      </c>
      <c r="I787" s="8">
        <v>0</v>
      </c>
      <c r="J787" s="8"/>
      <c r="K787" s="8"/>
    </row>
    <row r="788" spans="1:11" x14ac:dyDescent="0.2">
      <c r="A788" t="s">
        <v>1750</v>
      </c>
      <c r="B788" t="s">
        <v>1324</v>
      </c>
      <c r="C788" t="s">
        <v>1572</v>
      </c>
      <c r="D788" s="8">
        <v>4030</v>
      </c>
      <c r="E788" s="8">
        <v>0</v>
      </c>
      <c r="F788" s="8">
        <v>4349.24</v>
      </c>
      <c r="G788" s="8">
        <v>0</v>
      </c>
      <c r="H788" s="8">
        <v>4349.24</v>
      </c>
      <c r="I788" s="8">
        <v>0</v>
      </c>
      <c r="J788" s="8"/>
      <c r="K788" s="8"/>
    </row>
    <row r="789" spans="1:11" x14ac:dyDescent="0.2">
      <c r="A789" t="s">
        <v>1750</v>
      </c>
      <c r="B789" t="s">
        <v>1325</v>
      </c>
      <c r="C789" t="s">
        <v>1572</v>
      </c>
      <c r="D789" s="8">
        <v>1480</v>
      </c>
      <c r="E789" s="8">
        <v>0</v>
      </c>
      <c r="F789" s="8">
        <v>0</v>
      </c>
      <c r="G789" s="8">
        <v>0</v>
      </c>
      <c r="H789" s="8">
        <v>0</v>
      </c>
      <c r="I789" s="8">
        <v>0</v>
      </c>
      <c r="J789" s="8"/>
      <c r="K789" s="8"/>
    </row>
    <row r="790" spans="1:11" x14ac:dyDescent="0.2">
      <c r="A790" t="s">
        <v>1750</v>
      </c>
      <c r="B790" t="s">
        <v>1326</v>
      </c>
      <c r="C790" t="s">
        <v>1572</v>
      </c>
      <c r="D790" s="8">
        <v>1210</v>
      </c>
      <c r="E790" s="8">
        <v>0</v>
      </c>
      <c r="F790" s="8">
        <v>0</v>
      </c>
      <c r="G790" s="8">
        <v>0</v>
      </c>
      <c r="H790" s="8">
        <v>0</v>
      </c>
      <c r="I790" s="8">
        <v>0</v>
      </c>
      <c r="J790" s="8"/>
      <c r="K790" s="8"/>
    </row>
    <row r="791" spans="1:11" x14ac:dyDescent="0.2">
      <c r="A791" t="s">
        <v>1750</v>
      </c>
      <c r="B791" t="s">
        <v>2370</v>
      </c>
      <c r="C791" t="s">
        <v>1789</v>
      </c>
      <c r="D791" s="8">
        <v>0</v>
      </c>
      <c r="E791" s="8">
        <v>0</v>
      </c>
      <c r="F791" s="8">
        <v>0</v>
      </c>
      <c r="G791" s="8">
        <v>0</v>
      </c>
      <c r="H791" s="8">
        <v>0</v>
      </c>
      <c r="I791" s="8">
        <v>0</v>
      </c>
      <c r="J791" s="8"/>
      <c r="K791" s="8"/>
    </row>
    <row r="792" spans="1:11" x14ac:dyDescent="0.2">
      <c r="A792" t="s">
        <v>1750</v>
      </c>
      <c r="B792" t="s">
        <v>1327</v>
      </c>
      <c r="C792" t="s">
        <v>1790</v>
      </c>
      <c r="D792" s="8">
        <v>73690</v>
      </c>
      <c r="E792" s="8">
        <v>0</v>
      </c>
      <c r="F792" s="8">
        <v>37230.47</v>
      </c>
      <c r="G792" s="8">
        <v>0</v>
      </c>
      <c r="H792" s="8">
        <v>37230.47</v>
      </c>
      <c r="I792" s="8">
        <v>0</v>
      </c>
      <c r="J792" s="8"/>
      <c r="K792" s="8"/>
    </row>
    <row r="793" spans="1:11" x14ac:dyDescent="0.2">
      <c r="A793" t="s">
        <v>1750</v>
      </c>
      <c r="B793" t="s">
        <v>1328</v>
      </c>
      <c r="C793" t="s">
        <v>2110</v>
      </c>
      <c r="D793" s="8">
        <v>2340</v>
      </c>
      <c r="E793" s="8">
        <v>0</v>
      </c>
      <c r="F793" s="8">
        <v>3100.36</v>
      </c>
      <c r="G793" s="8">
        <v>0</v>
      </c>
      <c r="H793" s="8">
        <v>3100.36</v>
      </c>
      <c r="I793" s="8">
        <v>0</v>
      </c>
      <c r="J793" s="8"/>
      <c r="K793" s="8"/>
    </row>
    <row r="794" spans="1:11" x14ac:dyDescent="0.2">
      <c r="A794" t="s">
        <v>1750</v>
      </c>
      <c r="B794" t="s">
        <v>1329</v>
      </c>
      <c r="C794" t="s">
        <v>1791</v>
      </c>
      <c r="D794" s="8">
        <v>790</v>
      </c>
      <c r="E794" s="8">
        <v>0</v>
      </c>
      <c r="F794" s="8">
        <v>0</v>
      </c>
      <c r="G794" s="8">
        <v>0</v>
      </c>
      <c r="H794" s="8">
        <v>0</v>
      </c>
      <c r="I794" s="8">
        <v>0</v>
      </c>
      <c r="J794" s="8"/>
      <c r="K794" s="8"/>
    </row>
    <row r="795" spans="1:11" x14ac:dyDescent="0.2">
      <c r="A795" t="s">
        <v>1750</v>
      </c>
      <c r="B795" t="s">
        <v>1330</v>
      </c>
      <c r="C795" t="s">
        <v>1670</v>
      </c>
      <c r="D795" s="8">
        <v>0</v>
      </c>
      <c r="E795" s="8">
        <v>0</v>
      </c>
      <c r="F795" s="8">
        <v>3115.15</v>
      </c>
      <c r="G795" s="8">
        <v>0</v>
      </c>
      <c r="H795" s="8">
        <v>3115.15</v>
      </c>
      <c r="I795" s="8">
        <v>0</v>
      </c>
      <c r="J795" s="8"/>
      <c r="K795" s="8"/>
    </row>
    <row r="796" spans="1:11" x14ac:dyDescent="0.2">
      <c r="A796" t="s">
        <v>1750</v>
      </c>
      <c r="B796" t="s">
        <v>2371</v>
      </c>
      <c r="C796" t="s">
        <v>1670</v>
      </c>
      <c r="D796" s="8">
        <v>0</v>
      </c>
      <c r="E796" s="8">
        <v>0</v>
      </c>
      <c r="F796" s="8">
        <v>0</v>
      </c>
      <c r="G796" s="8">
        <v>0</v>
      </c>
      <c r="H796" s="8">
        <v>0</v>
      </c>
      <c r="I796" s="8">
        <v>0</v>
      </c>
      <c r="J796" s="8"/>
      <c r="K796" s="8"/>
    </row>
    <row r="797" spans="1:11" x14ac:dyDescent="0.2">
      <c r="A797" t="s">
        <v>1750</v>
      </c>
      <c r="B797" t="s">
        <v>2372</v>
      </c>
      <c r="C797" t="s">
        <v>1670</v>
      </c>
      <c r="D797" s="8">
        <v>0</v>
      </c>
      <c r="E797" s="8">
        <v>0</v>
      </c>
      <c r="F797" s="8">
        <v>0</v>
      </c>
      <c r="G797" s="8">
        <v>0</v>
      </c>
      <c r="H797" s="8">
        <v>0</v>
      </c>
      <c r="I797" s="8">
        <v>0</v>
      </c>
      <c r="J797" s="8"/>
      <c r="K797" s="8"/>
    </row>
    <row r="798" spans="1:11" x14ac:dyDescent="0.2">
      <c r="A798" t="s">
        <v>1750</v>
      </c>
      <c r="B798" t="s">
        <v>2373</v>
      </c>
      <c r="C798" t="s">
        <v>1670</v>
      </c>
      <c r="D798" s="8">
        <v>0</v>
      </c>
      <c r="E798" s="8">
        <v>0</v>
      </c>
      <c r="F798" s="8">
        <v>0</v>
      </c>
      <c r="G798" s="8">
        <v>0</v>
      </c>
      <c r="H798" s="8">
        <v>0</v>
      </c>
      <c r="I798" s="8">
        <v>0</v>
      </c>
      <c r="J798" s="8"/>
      <c r="K798" s="8"/>
    </row>
    <row r="799" spans="1:11" x14ac:dyDescent="0.2">
      <c r="A799" t="s">
        <v>1750</v>
      </c>
      <c r="B799" t="s">
        <v>2374</v>
      </c>
      <c r="C799" t="s">
        <v>1795</v>
      </c>
      <c r="D799" s="8">
        <v>0</v>
      </c>
      <c r="E799" s="8">
        <v>0</v>
      </c>
      <c r="F799" s="8">
        <v>0</v>
      </c>
      <c r="G799" s="8">
        <v>0</v>
      </c>
      <c r="H799" s="8">
        <v>0</v>
      </c>
      <c r="I799" s="8">
        <v>0</v>
      </c>
      <c r="J799" s="8"/>
      <c r="K799" s="8"/>
    </row>
    <row r="800" spans="1:11" x14ac:dyDescent="0.2">
      <c r="A800" t="s">
        <v>1750</v>
      </c>
      <c r="B800" t="s">
        <v>1331</v>
      </c>
      <c r="C800" t="s">
        <v>1798</v>
      </c>
      <c r="D800" s="8">
        <v>0</v>
      </c>
      <c r="E800" s="8">
        <v>0</v>
      </c>
      <c r="F800" s="8">
        <v>236.49</v>
      </c>
      <c r="G800" s="8">
        <v>0</v>
      </c>
      <c r="H800" s="8">
        <v>236.49</v>
      </c>
      <c r="I800" s="8">
        <v>0</v>
      </c>
      <c r="J800" s="8"/>
      <c r="K800" s="8"/>
    </row>
    <row r="801" spans="1:11" x14ac:dyDescent="0.2">
      <c r="A801" t="s">
        <v>1750</v>
      </c>
      <c r="B801" t="s">
        <v>1332</v>
      </c>
      <c r="C801" t="s">
        <v>1720</v>
      </c>
      <c r="D801" s="8">
        <v>24370</v>
      </c>
      <c r="E801" s="8">
        <v>0</v>
      </c>
      <c r="F801" s="8">
        <v>0</v>
      </c>
      <c r="G801" s="8">
        <v>0</v>
      </c>
      <c r="H801" s="8">
        <v>0</v>
      </c>
      <c r="I801" s="8">
        <v>0</v>
      </c>
      <c r="J801" s="8"/>
      <c r="K801" s="8"/>
    </row>
    <row r="802" spans="1:11" x14ac:dyDescent="0.2">
      <c r="A802" t="s">
        <v>1750</v>
      </c>
      <c r="B802" t="s">
        <v>1333</v>
      </c>
      <c r="C802" t="s">
        <v>1721</v>
      </c>
      <c r="D802" s="8">
        <v>8940</v>
      </c>
      <c r="E802" s="8">
        <v>0</v>
      </c>
      <c r="F802" s="8">
        <v>0</v>
      </c>
      <c r="G802" s="8">
        <v>0</v>
      </c>
      <c r="H802" s="8">
        <v>0</v>
      </c>
      <c r="I802" s="8">
        <v>0</v>
      </c>
      <c r="J802" s="8"/>
      <c r="K802" s="8"/>
    </row>
    <row r="803" spans="1:11" x14ac:dyDescent="0.2">
      <c r="A803" t="s">
        <v>1750</v>
      </c>
      <c r="B803" t="s">
        <v>1334</v>
      </c>
      <c r="C803" t="s">
        <v>1722</v>
      </c>
      <c r="D803" s="8">
        <v>7310</v>
      </c>
      <c r="E803" s="8">
        <v>0</v>
      </c>
      <c r="F803" s="8">
        <v>0</v>
      </c>
      <c r="G803" s="8">
        <v>0</v>
      </c>
      <c r="H803" s="8">
        <v>0</v>
      </c>
      <c r="I803" s="8">
        <v>0</v>
      </c>
      <c r="J803" s="8"/>
      <c r="K803" s="8"/>
    </row>
    <row r="804" spans="1:11" x14ac:dyDescent="0.2">
      <c r="A804" t="s">
        <v>1750</v>
      </c>
      <c r="B804" t="s">
        <v>1335</v>
      </c>
      <c r="C804" t="s">
        <v>1799</v>
      </c>
      <c r="D804" s="8">
        <v>0</v>
      </c>
      <c r="E804" s="8">
        <v>0</v>
      </c>
      <c r="F804" s="8">
        <v>5399.1</v>
      </c>
      <c r="G804" s="8">
        <v>0</v>
      </c>
      <c r="H804" s="8">
        <v>5399.1</v>
      </c>
      <c r="I804" s="8">
        <v>0</v>
      </c>
      <c r="J804" s="8"/>
      <c r="K804" s="8"/>
    </row>
    <row r="805" spans="1:11" x14ac:dyDescent="0.2">
      <c r="A805" t="s">
        <v>1750</v>
      </c>
      <c r="B805" t="s">
        <v>1336</v>
      </c>
      <c r="C805" t="s">
        <v>2156</v>
      </c>
      <c r="D805" s="8">
        <v>600000</v>
      </c>
      <c r="E805" s="8">
        <v>0</v>
      </c>
      <c r="F805" s="8">
        <v>30319.01</v>
      </c>
      <c r="G805" s="8">
        <v>0</v>
      </c>
      <c r="H805" s="8">
        <v>30319.01</v>
      </c>
      <c r="I805" s="8">
        <v>0</v>
      </c>
      <c r="J805" s="8"/>
      <c r="K805" s="8"/>
    </row>
    <row r="806" spans="1:11" x14ac:dyDescent="0.2">
      <c r="A806" t="s">
        <v>1750</v>
      </c>
      <c r="B806" t="s">
        <v>2375</v>
      </c>
      <c r="C806" t="s">
        <v>2376</v>
      </c>
      <c r="D806" s="8">
        <v>0</v>
      </c>
      <c r="E806" s="8">
        <v>0</v>
      </c>
      <c r="F806" s="8">
        <v>0</v>
      </c>
      <c r="G806" s="8">
        <v>0</v>
      </c>
      <c r="H806" s="8">
        <v>0</v>
      </c>
      <c r="I806" s="8">
        <v>0</v>
      </c>
      <c r="J806" s="8"/>
      <c r="K806" s="8"/>
    </row>
    <row r="807" spans="1:11" x14ac:dyDescent="0.2">
      <c r="A807" t="s">
        <v>1750</v>
      </c>
      <c r="B807" t="s">
        <v>2377</v>
      </c>
      <c r="C807" t="s">
        <v>2158</v>
      </c>
      <c r="D807" s="8">
        <v>0</v>
      </c>
      <c r="E807" s="8">
        <v>0</v>
      </c>
      <c r="F807" s="8">
        <v>0</v>
      </c>
      <c r="G807" s="8">
        <v>0</v>
      </c>
      <c r="H807" s="8">
        <v>0</v>
      </c>
      <c r="I807" s="8">
        <v>0</v>
      </c>
      <c r="J807" s="8"/>
      <c r="K807" s="8"/>
    </row>
    <row r="808" spans="1:11" x14ac:dyDescent="0.2">
      <c r="A808" t="s">
        <v>1750</v>
      </c>
      <c r="B808" t="s">
        <v>2378</v>
      </c>
      <c r="C808" t="s">
        <v>1713</v>
      </c>
      <c r="D808" s="8">
        <v>0</v>
      </c>
      <c r="E808" s="8">
        <v>0</v>
      </c>
      <c r="F808" s="8">
        <v>0</v>
      </c>
      <c r="G808" s="8">
        <v>0</v>
      </c>
      <c r="H808" s="8">
        <v>0</v>
      </c>
      <c r="I808" s="8">
        <v>0</v>
      </c>
      <c r="J808" s="8"/>
      <c r="K808" s="8"/>
    </row>
    <row r="809" spans="1:11" x14ac:dyDescent="0.2">
      <c r="A809" t="s">
        <v>1750</v>
      </c>
      <c r="B809" t="s">
        <v>2379</v>
      </c>
      <c r="C809" t="s">
        <v>2380</v>
      </c>
      <c r="D809" s="8">
        <v>0</v>
      </c>
      <c r="E809" s="8">
        <v>0</v>
      </c>
      <c r="F809" s="8">
        <v>0</v>
      </c>
      <c r="G809" s="8">
        <v>0</v>
      </c>
      <c r="H809" s="8">
        <v>0</v>
      </c>
      <c r="I809" s="8">
        <v>0</v>
      </c>
      <c r="J809" s="8"/>
      <c r="K809" s="8"/>
    </row>
    <row r="810" spans="1:11" x14ac:dyDescent="0.2">
      <c r="A810" t="s">
        <v>1750</v>
      </c>
      <c r="B810" t="s">
        <v>2381</v>
      </c>
      <c r="C810" t="s">
        <v>2164</v>
      </c>
      <c r="D810" s="8">
        <v>0</v>
      </c>
      <c r="E810" s="8">
        <v>0</v>
      </c>
      <c r="F810" s="8">
        <v>0</v>
      </c>
      <c r="G810" s="8">
        <v>0</v>
      </c>
      <c r="H810" s="8">
        <v>0</v>
      </c>
      <c r="I810" s="8">
        <v>0</v>
      </c>
      <c r="J810" s="8"/>
      <c r="K810" s="8"/>
    </row>
    <row r="811" spans="1:11" x14ac:dyDescent="0.2">
      <c r="A811" t="s">
        <v>1750</v>
      </c>
      <c r="B811" t="s">
        <v>2382</v>
      </c>
      <c r="C811" t="s">
        <v>2120</v>
      </c>
      <c r="D811" s="8">
        <v>0</v>
      </c>
      <c r="E811" s="8">
        <v>0</v>
      </c>
      <c r="F811" s="8">
        <v>0</v>
      </c>
      <c r="G811" s="8">
        <v>0</v>
      </c>
      <c r="H811" s="8">
        <v>0</v>
      </c>
      <c r="I811" s="8">
        <v>0</v>
      </c>
      <c r="J811" s="8"/>
      <c r="K811" s="8"/>
    </row>
    <row r="812" spans="1:11" x14ac:dyDescent="0.2">
      <c r="A812" t="s">
        <v>1750</v>
      </c>
      <c r="B812" t="s">
        <v>1337</v>
      </c>
      <c r="C812" t="s">
        <v>1723</v>
      </c>
      <c r="D812" s="8">
        <v>1280</v>
      </c>
      <c r="E812" s="8">
        <v>0</v>
      </c>
      <c r="F812" s="8">
        <v>0</v>
      </c>
      <c r="G812" s="8">
        <v>0</v>
      </c>
      <c r="H812" s="8">
        <v>0</v>
      </c>
      <c r="I812" s="8">
        <v>0</v>
      </c>
      <c r="J812" s="8"/>
      <c r="K812" s="8"/>
    </row>
    <row r="813" spans="1:11" x14ac:dyDescent="0.2">
      <c r="A813" t="s">
        <v>1750</v>
      </c>
      <c r="B813" t="s">
        <v>1338</v>
      </c>
      <c r="C813" t="s">
        <v>1724</v>
      </c>
      <c r="D813" s="8">
        <v>470</v>
      </c>
      <c r="E813" s="8">
        <v>0</v>
      </c>
      <c r="F813" s="8">
        <v>0</v>
      </c>
      <c r="G813" s="8">
        <v>0</v>
      </c>
      <c r="H813" s="8">
        <v>0</v>
      </c>
      <c r="I813" s="8">
        <v>0</v>
      </c>
      <c r="J813" s="8"/>
      <c r="K813" s="8"/>
    </row>
    <row r="814" spans="1:11" x14ac:dyDescent="0.2">
      <c r="A814" t="s">
        <v>1750</v>
      </c>
      <c r="B814" t="s">
        <v>1339</v>
      </c>
      <c r="C814" t="s">
        <v>1725</v>
      </c>
      <c r="D814" s="8">
        <v>390</v>
      </c>
      <c r="E814" s="8">
        <v>0</v>
      </c>
      <c r="F814" s="8">
        <v>0</v>
      </c>
      <c r="G814" s="8">
        <v>0</v>
      </c>
      <c r="H814" s="8">
        <v>0</v>
      </c>
      <c r="I814" s="8">
        <v>0</v>
      </c>
      <c r="J814" s="8"/>
      <c r="K814" s="8"/>
    </row>
    <row r="815" spans="1:11" x14ac:dyDescent="0.2">
      <c r="A815" t="s">
        <v>1750</v>
      </c>
      <c r="B815" t="s">
        <v>2383</v>
      </c>
      <c r="C815" t="s">
        <v>1800</v>
      </c>
      <c r="D815" s="8">
        <v>0</v>
      </c>
      <c r="E815" s="8">
        <v>0</v>
      </c>
      <c r="F815" s="8">
        <v>0</v>
      </c>
      <c r="G815" s="8">
        <v>0</v>
      </c>
      <c r="H815" s="8">
        <v>0</v>
      </c>
      <c r="I815" s="8">
        <v>0</v>
      </c>
      <c r="J815" s="8"/>
      <c r="K815" s="8"/>
    </row>
    <row r="816" spans="1:11" x14ac:dyDescent="0.2">
      <c r="A816" t="s">
        <v>1750</v>
      </c>
      <c r="B816" t="s">
        <v>1340</v>
      </c>
      <c r="C816" t="s">
        <v>1726</v>
      </c>
      <c r="D816" s="8">
        <v>13450</v>
      </c>
      <c r="E816" s="8">
        <v>0</v>
      </c>
      <c r="F816" s="8">
        <v>0</v>
      </c>
      <c r="G816" s="8">
        <v>0</v>
      </c>
      <c r="H816" s="8">
        <v>0</v>
      </c>
      <c r="I816" s="8">
        <v>0</v>
      </c>
      <c r="J816" s="8"/>
      <c r="K816" s="8"/>
    </row>
    <row r="817" spans="1:11" x14ac:dyDescent="0.2">
      <c r="A817" t="s">
        <v>1750</v>
      </c>
      <c r="B817" t="s">
        <v>1341</v>
      </c>
      <c r="C817" t="s">
        <v>1727</v>
      </c>
      <c r="D817" s="8">
        <v>4930</v>
      </c>
      <c r="E817" s="8">
        <v>0</v>
      </c>
      <c r="F817" s="8">
        <v>0</v>
      </c>
      <c r="G817" s="8">
        <v>0</v>
      </c>
      <c r="H817" s="8">
        <v>0</v>
      </c>
      <c r="I817" s="8">
        <v>0</v>
      </c>
      <c r="J817" s="8"/>
      <c r="K817" s="8"/>
    </row>
    <row r="818" spans="1:11" x14ac:dyDescent="0.2">
      <c r="A818" t="s">
        <v>1750</v>
      </c>
      <c r="B818" t="s">
        <v>1342</v>
      </c>
      <c r="C818" t="s">
        <v>1728</v>
      </c>
      <c r="D818" s="8">
        <v>4030</v>
      </c>
      <c r="E818" s="8">
        <v>0</v>
      </c>
      <c r="F818" s="8">
        <v>0</v>
      </c>
      <c r="G818" s="8">
        <v>0</v>
      </c>
      <c r="H818" s="8">
        <v>0</v>
      </c>
      <c r="I818" s="8">
        <v>0</v>
      </c>
      <c r="J818" s="8"/>
      <c r="K818" s="8"/>
    </row>
    <row r="819" spans="1:11" x14ac:dyDescent="0.2">
      <c r="A819" t="s">
        <v>1750</v>
      </c>
      <c r="B819" t="s">
        <v>2384</v>
      </c>
      <c r="C819" t="s">
        <v>2385</v>
      </c>
      <c r="D819" s="8">
        <v>0</v>
      </c>
      <c r="E819" s="8">
        <v>0</v>
      </c>
      <c r="F819" s="8">
        <v>0</v>
      </c>
      <c r="G819" s="8">
        <v>0</v>
      </c>
      <c r="H819" s="8">
        <v>0</v>
      </c>
      <c r="I819" s="8">
        <v>0</v>
      </c>
      <c r="J819" s="8"/>
      <c r="K819" s="8"/>
    </row>
    <row r="820" spans="1:11" x14ac:dyDescent="0.2">
      <c r="A820" t="s">
        <v>1750</v>
      </c>
      <c r="B820" t="s">
        <v>2386</v>
      </c>
      <c r="C820" t="s">
        <v>2387</v>
      </c>
      <c r="D820" s="8">
        <v>0</v>
      </c>
      <c r="E820" s="8">
        <v>0</v>
      </c>
      <c r="F820" s="8">
        <v>0</v>
      </c>
      <c r="G820" s="8">
        <v>0</v>
      </c>
      <c r="H820" s="8">
        <v>0</v>
      </c>
      <c r="I820" s="8">
        <v>0</v>
      </c>
      <c r="J820" s="8"/>
      <c r="K820" s="8"/>
    </row>
    <row r="821" spans="1:11" x14ac:dyDescent="0.2">
      <c r="A821" t="s">
        <v>1750</v>
      </c>
      <c r="B821" t="s">
        <v>1343</v>
      </c>
      <c r="C821" t="s">
        <v>1729</v>
      </c>
      <c r="D821" s="8">
        <v>150</v>
      </c>
      <c r="E821" s="8">
        <v>0</v>
      </c>
      <c r="F821" s="8">
        <v>0</v>
      </c>
      <c r="G821" s="8">
        <v>0</v>
      </c>
      <c r="H821" s="8">
        <v>0</v>
      </c>
      <c r="I821" s="8">
        <v>0</v>
      </c>
      <c r="J821" s="8"/>
      <c r="K821" s="8"/>
    </row>
    <row r="822" spans="1:11" x14ac:dyDescent="0.2">
      <c r="A822" t="s">
        <v>1750</v>
      </c>
      <c r="B822" t="s">
        <v>1344</v>
      </c>
      <c r="C822" t="s">
        <v>1730</v>
      </c>
      <c r="D822" s="8">
        <v>60</v>
      </c>
      <c r="E822" s="8">
        <v>0</v>
      </c>
      <c r="F822" s="8">
        <v>0</v>
      </c>
      <c r="G822" s="8">
        <v>0</v>
      </c>
      <c r="H822" s="8">
        <v>0</v>
      </c>
      <c r="I822" s="8">
        <v>0</v>
      </c>
      <c r="J822" s="8"/>
      <c r="K822" s="8"/>
    </row>
    <row r="823" spans="1:11" x14ac:dyDescent="0.2">
      <c r="A823" t="s">
        <v>1750</v>
      </c>
      <c r="B823" t="s">
        <v>1345</v>
      </c>
      <c r="C823" t="s">
        <v>1731</v>
      </c>
      <c r="D823" s="8">
        <v>50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  <c r="J823" s="8"/>
      <c r="K823" s="8"/>
    </row>
    <row r="824" spans="1:11" x14ac:dyDescent="0.2">
      <c r="A824" t="s">
        <v>1750</v>
      </c>
      <c r="B824" t="s">
        <v>2388</v>
      </c>
      <c r="C824" t="s">
        <v>2173</v>
      </c>
      <c r="D824" s="8">
        <v>0</v>
      </c>
      <c r="E824" s="8">
        <v>0</v>
      </c>
      <c r="F824" s="8">
        <v>0</v>
      </c>
      <c r="G824" s="8">
        <v>0</v>
      </c>
      <c r="H824" s="8">
        <v>0</v>
      </c>
      <c r="I824" s="8">
        <v>0</v>
      </c>
      <c r="J824" s="8"/>
      <c r="K824" s="8"/>
    </row>
    <row r="825" spans="1:11" x14ac:dyDescent="0.2">
      <c r="A825" t="s">
        <v>1750</v>
      </c>
      <c r="B825" t="s">
        <v>2389</v>
      </c>
      <c r="C825" t="s">
        <v>2390</v>
      </c>
      <c r="D825" s="8"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  <c r="J825" s="8"/>
      <c r="K825" s="8"/>
    </row>
    <row r="826" spans="1:11" x14ac:dyDescent="0.2">
      <c r="A826" t="s">
        <v>1750</v>
      </c>
      <c r="B826" t="s">
        <v>1346</v>
      </c>
      <c r="C826" t="s">
        <v>1801</v>
      </c>
      <c r="D826" s="8">
        <v>110</v>
      </c>
      <c r="E826" s="8">
        <v>0</v>
      </c>
      <c r="F826" s="8">
        <v>0</v>
      </c>
      <c r="G826" s="8">
        <v>0</v>
      </c>
      <c r="H826" s="8">
        <v>0</v>
      </c>
      <c r="I826" s="8">
        <v>0</v>
      </c>
      <c r="J826" s="8"/>
      <c r="K826" s="8"/>
    </row>
    <row r="827" spans="1:11" x14ac:dyDescent="0.2">
      <c r="A827" t="s">
        <v>1750</v>
      </c>
      <c r="B827" t="s">
        <v>1347</v>
      </c>
      <c r="C827" t="s">
        <v>672</v>
      </c>
      <c r="D827" s="8">
        <v>25520</v>
      </c>
      <c r="E827" s="8">
        <v>0</v>
      </c>
      <c r="F827" s="8">
        <v>0</v>
      </c>
      <c r="G827" s="8">
        <v>0</v>
      </c>
      <c r="H827" s="8">
        <v>0</v>
      </c>
      <c r="I827" s="8">
        <v>0</v>
      </c>
      <c r="J827" s="8"/>
      <c r="K827" s="8"/>
    </row>
    <row r="828" spans="1:11" x14ac:dyDescent="0.2">
      <c r="A828" t="s">
        <v>1750</v>
      </c>
      <c r="B828" t="s">
        <v>1348</v>
      </c>
      <c r="C828" t="s">
        <v>2391</v>
      </c>
      <c r="D828" s="8">
        <v>-6796120</v>
      </c>
      <c r="E828" s="8">
        <v>0</v>
      </c>
      <c r="F828" s="8">
        <v>146029.31</v>
      </c>
      <c r="G828" s="8">
        <v>-4321008.3600000003</v>
      </c>
      <c r="H828" s="8">
        <v>0</v>
      </c>
      <c r="I828" s="8">
        <v>-4174979.05</v>
      </c>
      <c r="J828" s="8"/>
      <c r="K828" s="8"/>
    </row>
    <row r="829" spans="1:11" x14ac:dyDescent="0.2">
      <c r="A829" t="s">
        <v>1750</v>
      </c>
      <c r="B829" t="s">
        <v>1349</v>
      </c>
      <c r="C829" t="s">
        <v>1802</v>
      </c>
      <c r="D829" s="8">
        <v>-1890860</v>
      </c>
      <c r="E829" s="8">
        <v>0</v>
      </c>
      <c r="F829" s="8">
        <v>0</v>
      </c>
      <c r="G829" s="8">
        <v>0</v>
      </c>
      <c r="H829" s="8">
        <v>0</v>
      </c>
      <c r="I829" s="8">
        <v>0</v>
      </c>
      <c r="J829" s="8"/>
      <c r="K829" s="8"/>
    </row>
    <row r="830" spans="1:11" x14ac:dyDescent="0.2">
      <c r="A830" t="s">
        <v>1750</v>
      </c>
      <c r="B830" t="s">
        <v>1350</v>
      </c>
      <c r="C830" t="s">
        <v>2392</v>
      </c>
      <c r="D830" s="8">
        <v>-11864265</v>
      </c>
      <c r="E830" s="8">
        <v>0</v>
      </c>
      <c r="F830" s="8">
        <v>0</v>
      </c>
      <c r="G830" s="8">
        <v>0</v>
      </c>
      <c r="H830" s="8">
        <v>0</v>
      </c>
      <c r="I830" s="8">
        <v>0</v>
      </c>
      <c r="J830" s="8"/>
      <c r="K830" s="8"/>
    </row>
    <row r="831" spans="1:11" x14ac:dyDescent="0.2">
      <c r="A831" t="s">
        <v>1750</v>
      </c>
      <c r="B831" t="s">
        <v>2393</v>
      </c>
      <c r="C831" t="s">
        <v>2394</v>
      </c>
      <c r="D831" s="8">
        <v>0</v>
      </c>
      <c r="E831" s="8">
        <v>0</v>
      </c>
      <c r="F831" s="8">
        <v>0</v>
      </c>
      <c r="G831" s="8">
        <v>0</v>
      </c>
      <c r="H831" s="8">
        <v>0</v>
      </c>
      <c r="I831" s="8">
        <v>0</v>
      </c>
      <c r="J831" s="8"/>
      <c r="K831" s="8"/>
    </row>
    <row r="832" spans="1:11" x14ac:dyDescent="0.2">
      <c r="A832" t="s">
        <v>1750</v>
      </c>
      <c r="B832" t="s">
        <v>2395</v>
      </c>
      <c r="C832" t="s">
        <v>2396</v>
      </c>
      <c r="D832" s="8">
        <v>0</v>
      </c>
      <c r="E832" s="8">
        <v>0</v>
      </c>
      <c r="F832" s="8">
        <v>0</v>
      </c>
      <c r="G832" s="8">
        <v>0</v>
      </c>
      <c r="H832" s="8">
        <v>0</v>
      </c>
      <c r="I832" s="8">
        <v>0</v>
      </c>
      <c r="J832" s="8"/>
      <c r="K832" s="8"/>
    </row>
    <row r="833" spans="1:11" x14ac:dyDescent="0.2">
      <c r="A833" t="s">
        <v>1750</v>
      </c>
      <c r="B833" t="s">
        <v>1351</v>
      </c>
      <c r="C833" t="s">
        <v>2397</v>
      </c>
      <c r="D833" s="8">
        <v>-960</v>
      </c>
      <c r="E833" s="8">
        <v>0</v>
      </c>
      <c r="F833" s="8">
        <v>1539</v>
      </c>
      <c r="G833" s="8">
        <v>-12532</v>
      </c>
      <c r="H833" s="8">
        <v>0</v>
      </c>
      <c r="I833" s="8">
        <v>-10993</v>
      </c>
      <c r="J833" s="8"/>
      <c r="K833" s="8"/>
    </row>
    <row r="834" spans="1:11" x14ac:dyDescent="0.2">
      <c r="A834" t="s">
        <v>1750</v>
      </c>
      <c r="B834" t="s">
        <v>1352</v>
      </c>
      <c r="C834" t="s">
        <v>2398</v>
      </c>
      <c r="D834" s="8">
        <v>-8110</v>
      </c>
      <c r="E834" s="8">
        <v>0</v>
      </c>
      <c r="F834" s="8">
        <v>376.36</v>
      </c>
      <c r="G834" s="8">
        <v>-3064.5</v>
      </c>
      <c r="H834" s="8">
        <v>0</v>
      </c>
      <c r="I834" s="8">
        <v>-2688.14</v>
      </c>
      <c r="J834" s="8"/>
      <c r="K834" s="8"/>
    </row>
    <row r="835" spans="1:11" x14ac:dyDescent="0.2">
      <c r="A835" t="s">
        <v>1750</v>
      </c>
      <c r="B835" t="s">
        <v>2399</v>
      </c>
      <c r="C835" t="s">
        <v>2400</v>
      </c>
      <c r="D835" s="8">
        <v>0</v>
      </c>
      <c r="E835" s="8">
        <v>0</v>
      </c>
      <c r="F835" s="8">
        <v>0</v>
      </c>
      <c r="G835" s="8">
        <v>0</v>
      </c>
      <c r="H835" s="8">
        <v>0</v>
      </c>
      <c r="I835" s="8">
        <v>0</v>
      </c>
      <c r="J835" s="8"/>
      <c r="K835" s="8"/>
    </row>
    <row r="836" spans="1:11" x14ac:dyDescent="0.2">
      <c r="A836" t="s">
        <v>1750</v>
      </c>
      <c r="B836" t="s">
        <v>1353</v>
      </c>
      <c r="C836" t="s">
        <v>1753</v>
      </c>
      <c r="D836" s="8">
        <v>0</v>
      </c>
      <c r="E836" s="8">
        <v>0</v>
      </c>
      <c r="F836" s="8">
        <v>0</v>
      </c>
      <c r="G836" s="8">
        <v>-95.96</v>
      </c>
      <c r="H836" s="8">
        <v>0</v>
      </c>
      <c r="I836" s="8">
        <v>-95.96</v>
      </c>
      <c r="J836" s="8"/>
      <c r="K836" s="8"/>
    </row>
    <row r="837" spans="1:11" x14ac:dyDescent="0.2">
      <c r="A837" t="s">
        <v>1750</v>
      </c>
      <c r="B837" t="s">
        <v>1354</v>
      </c>
      <c r="C837" t="s">
        <v>1751</v>
      </c>
      <c r="D837" s="8">
        <v>2302800</v>
      </c>
      <c r="E837" s="8">
        <v>0</v>
      </c>
      <c r="F837" s="8">
        <v>1413343.24</v>
      </c>
      <c r="G837" s="8">
        <v>-2456.88</v>
      </c>
      <c r="H837" s="8">
        <v>1410886.36</v>
      </c>
      <c r="I837" s="8">
        <v>0</v>
      </c>
      <c r="J837" s="8"/>
      <c r="K837" s="8"/>
    </row>
    <row r="838" spans="1:11" x14ac:dyDescent="0.2">
      <c r="A838" t="s">
        <v>1750</v>
      </c>
      <c r="B838" t="s">
        <v>1355</v>
      </c>
      <c r="C838" t="s">
        <v>1754</v>
      </c>
      <c r="D838" s="8">
        <v>189250</v>
      </c>
      <c r="E838" s="8">
        <v>0</v>
      </c>
      <c r="F838" s="8">
        <v>110165.65</v>
      </c>
      <c r="G838" s="8">
        <v>0</v>
      </c>
      <c r="H838" s="8">
        <v>110165.65</v>
      </c>
      <c r="I838" s="8">
        <v>0</v>
      </c>
      <c r="J838" s="8"/>
      <c r="K838" s="8"/>
    </row>
    <row r="839" spans="1:11" x14ac:dyDescent="0.2">
      <c r="A839" t="s">
        <v>1750</v>
      </c>
      <c r="B839" t="s">
        <v>2401</v>
      </c>
      <c r="C839" t="s">
        <v>1755</v>
      </c>
      <c r="D839" s="8">
        <v>0</v>
      </c>
      <c r="E839" s="8">
        <v>0</v>
      </c>
      <c r="F839" s="8">
        <v>0</v>
      </c>
      <c r="G839" s="8">
        <v>0</v>
      </c>
      <c r="H839" s="8">
        <v>0</v>
      </c>
      <c r="I839" s="8">
        <v>0</v>
      </c>
      <c r="J839" s="8"/>
      <c r="K839" s="8"/>
    </row>
    <row r="840" spans="1:11" x14ac:dyDescent="0.2">
      <c r="A840" t="s">
        <v>1750</v>
      </c>
      <c r="B840" t="s">
        <v>1356</v>
      </c>
      <c r="C840" t="s">
        <v>2356</v>
      </c>
      <c r="D840" s="8">
        <v>59000</v>
      </c>
      <c r="E840" s="8">
        <v>0</v>
      </c>
      <c r="F840" s="8">
        <v>26077.65</v>
      </c>
      <c r="G840" s="8">
        <v>0</v>
      </c>
      <c r="H840" s="8">
        <v>26077.65</v>
      </c>
      <c r="I840" s="8">
        <v>0</v>
      </c>
      <c r="J840" s="8"/>
      <c r="K840" s="8"/>
    </row>
    <row r="841" spans="1:11" x14ac:dyDescent="0.2">
      <c r="A841" t="s">
        <v>1750</v>
      </c>
      <c r="B841" t="s">
        <v>1357</v>
      </c>
      <c r="C841" t="s">
        <v>1756</v>
      </c>
      <c r="D841" s="8">
        <v>2200</v>
      </c>
      <c r="E841" s="8">
        <v>0</v>
      </c>
      <c r="F841" s="8">
        <v>954.96</v>
      </c>
      <c r="G841" s="8">
        <v>0</v>
      </c>
      <c r="H841" s="8">
        <v>954.96</v>
      </c>
      <c r="I841" s="8">
        <v>0</v>
      </c>
      <c r="J841" s="8"/>
      <c r="K841" s="8"/>
    </row>
    <row r="842" spans="1:11" x14ac:dyDescent="0.2">
      <c r="A842" t="s">
        <v>1750</v>
      </c>
      <c r="B842" t="s">
        <v>1358</v>
      </c>
      <c r="C842" t="s">
        <v>1757</v>
      </c>
      <c r="D842" s="8">
        <v>142870</v>
      </c>
      <c r="E842" s="8">
        <v>0</v>
      </c>
      <c r="F842" s="8">
        <v>90540.1</v>
      </c>
      <c r="G842" s="8">
        <v>0</v>
      </c>
      <c r="H842" s="8">
        <v>90540.1</v>
      </c>
      <c r="I842" s="8">
        <v>0</v>
      </c>
      <c r="J842" s="8"/>
      <c r="K842" s="8"/>
    </row>
    <row r="843" spans="1:11" x14ac:dyDescent="0.2">
      <c r="A843" t="s">
        <v>1750</v>
      </c>
      <c r="B843" t="s">
        <v>1359</v>
      </c>
      <c r="C843" t="s">
        <v>1759</v>
      </c>
      <c r="D843" s="8">
        <v>15520</v>
      </c>
      <c r="E843" s="8">
        <v>0</v>
      </c>
      <c r="F843" s="8">
        <v>0</v>
      </c>
      <c r="G843" s="8">
        <v>0</v>
      </c>
      <c r="H843" s="8">
        <v>0</v>
      </c>
      <c r="I843" s="8">
        <v>0</v>
      </c>
      <c r="J843" s="8"/>
      <c r="K843" s="8"/>
    </row>
    <row r="844" spans="1:11" x14ac:dyDescent="0.2">
      <c r="A844" t="s">
        <v>1750</v>
      </c>
      <c r="B844" t="s">
        <v>2402</v>
      </c>
      <c r="C844" t="s">
        <v>1959</v>
      </c>
      <c r="D844" s="8">
        <v>0</v>
      </c>
      <c r="E844" s="8">
        <v>0</v>
      </c>
      <c r="F844" s="8">
        <v>0</v>
      </c>
      <c r="G844" s="8">
        <v>0</v>
      </c>
      <c r="H844" s="8">
        <v>0</v>
      </c>
      <c r="I844" s="8">
        <v>0</v>
      </c>
      <c r="J844" s="8"/>
      <c r="K844" s="8"/>
    </row>
    <row r="845" spans="1:11" x14ac:dyDescent="0.2">
      <c r="A845" t="s">
        <v>1750</v>
      </c>
      <c r="B845" t="s">
        <v>1360</v>
      </c>
      <c r="C845" t="s">
        <v>1761</v>
      </c>
      <c r="D845" s="8">
        <v>4240</v>
      </c>
      <c r="E845" s="8">
        <v>0</v>
      </c>
      <c r="F845" s="8">
        <v>1517.65</v>
      </c>
      <c r="G845" s="8">
        <v>0</v>
      </c>
      <c r="H845" s="8">
        <v>1517.65</v>
      </c>
      <c r="I845" s="8">
        <v>0</v>
      </c>
      <c r="J845" s="8"/>
      <c r="K845" s="8"/>
    </row>
    <row r="846" spans="1:11" x14ac:dyDescent="0.2">
      <c r="A846" t="s">
        <v>1750</v>
      </c>
      <c r="B846" t="s">
        <v>1361</v>
      </c>
      <c r="C846" t="s">
        <v>1762</v>
      </c>
      <c r="D846" s="8">
        <v>26490</v>
      </c>
      <c r="E846" s="8">
        <v>0</v>
      </c>
      <c r="F846" s="8">
        <v>16631.07</v>
      </c>
      <c r="G846" s="8">
        <v>0</v>
      </c>
      <c r="H846" s="8">
        <v>16631.07</v>
      </c>
      <c r="I846" s="8">
        <v>0</v>
      </c>
      <c r="J846" s="8"/>
      <c r="K846" s="8"/>
    </row>
    <row r="847" spans="1:11" x14ac:dyDescent="0.2">
      <c r="A847" t="s">
        <v>1750</v>
      </c>
      <c r="B847" t="s">
        <v>2403</v>
      </c>
      <c r="C847" t="s">
        <v>1764</v>
      </c>
      <c r="D847" s="8">
        <v>0</v>
      </c>
      <c r="E847" s="8">
        <v>0</v>
      </c>
      <c r="F847" s="8">
        <v>0</v>
      </c>
      <c r="G847" s="8">
        <v>0</v>
      </c>
      <c r="H847" s="8">
        <v>0</v>
      </c>
      <c r="I847" s="8">
        <v>0</v>
      </c>
      <c r="J847" s="8"/>
      <c r="K847" s="8"/>
    </row>
    <row r="848" spans="1:11" x14ac:dyDescent="0.2">
      <c r="A848" t="s">
        <v>1750</v>
      </c>
      <c r="B848" t="s">
        <v>1362</v>
      </c>
      <c r="C848" t="s">
        <v>1766</v>
      </c>
      <c r="D848" s="8">
        <v>95460</v>
      </c>
      <c r="E848" s="8">
        <v>0</v>
      </c>
      <c r="F848" s="8">
        <v>78507</v>
      </c>
      <c r="G848" s="8">
        <v>0</v>
      </c>
      <c r="H848" s="8">
        <v>78507</v>
      </c>
      <c r="I848" s="8">
        <v>0</v>
      </c>
      <c r="J848" s="8"/>
      <c r="K848" s="8"/>
    </row>
    <row r="849" spans="1:11" x14ac:dyDescent="0.2">
      <c r="A849" t="s">
        <v>1750</v>
      </c>
      <c r="B849" t="s">
        <v>1363</v>
      </c>
      <c r="C849" t="s">
        <v>1767</v>
      </c>
      <c r="D849" s="8">
        <v>407250</v>
      </c>
      <c r="E849" s="8">
        <v>0</v>
      </c>
      <c r="F849" s="8">
        <v>272807.03000000003</v>
      </c>
      <c r="G849" s="8">
        <v>0</v>
      </c>
      <c r="H849" s="8">
        <v>272807.03000000003</v>
      </c>
      <c r="I849" s="8">
        <v>0</v>
      </c>
      <c r="J849" s="8"/>
      <c r="K849" s="8"/>
    </row>
    <row r="850" spans="1:11" x14ac:dyDescent="0.2">
      <c r="A850" t="s">
        <v>1750</v>
      </c>
      <c r="B850" t="s">
        <v>1364</v>
      </c>
      <c r="C850" t="s">
        <v>1768</v>
      </c>
      <c r="D850" s="8">
        <v>24600</v>
      </c>
      <c r="E850" s="8">
        <v>0</v>
      </c>
      <c r="F850" s="8">
        <v>16653.689999999999</v>
      </c>
      <c r="G850" s="8">
        <v>0</v>
      </c>
      <c r="H850" s="8">
        <v>16653.689999999999</v>
      </c>
      <c r="I850" s="8">
        <v>0</v>
      </c>
      <c r="J850" s="8"/>
      <c r="K850" s="8"/>
    </row>
    <row r="851" spans="1:11" x14ac:dyDescent="0.2">
      <c r="A851" t="s">
        <v>1750</v>
      </c>
      <c r="B851" t="s">
        <v>1365</v>
      </c>
      <c r="C851" t="s">
        <v>2359</v>
      </c>
      <c r="D851" s="8">
        <v>904370</v>
      </c>
      <c r="E851" s="8">
        <v>0</v>
      </c>
      <c r="F851" s="8">
        <v>0</v>
      </c>
      <c r="G851" s="8">
        <v>0</v>
      </c>
      <c r="H851" s="8">
        <v>0</v>
      </c>
      <c r="I851" s="8">
        <v>0</v>
      </c>
      <c r="J851" s="8"/>
      <c r="K851" s="8"/>
    </row>
    <row r="852" spans="1:11" x14ac:dyDescent="0.2">
      <c r="A852" t="s">
        <v>1750</v>
      </c>
      <c r="B852" t="s">
        <v>1366</v>
      </c>
      <c r="C852" t="s">
        <v>2360</v>
      </c>
      <c r="D852" s="8">
        <v>2112000</v>
      </c>
      <c r="E852" s="8">
        <v>0</v>
      </c>
      <c r="F852" s="8">
        <v>0</v>
      </c>
      <c r="G852" s="8">
        <v>0</v>
      </c>
      <c r="H852" s="8">
        <v>0</v>
      </c>
      <c r="I852" s="8">
        <v>0</v>
      </c>
      <c r="J852" s="8"/>
      <c r="K852" s="8"/>
    </row>
    <row r="853" spans="1:11" x14ac:dyDescent="0.2">
      <c r="A853" t="s">
        <v>1750</v>
      </c>
      <c r="B853" t="s">
        <v>2404</v>
      </c>
      <c r="C853" t="s">
        <v>2145</v>
      </c>
      <c r="D853" s="8">
        <v>0</v>
      </c>
      <c r="E853" s="8">
        <v>0</v>
      </c>
      <c r="F853" s="8">
        <v>0</v>
      </c>
      <c r="G853" s="8">
        <v>0</v>
      </c>
      <c r="H853" s="8">
        <v>0</v>
      </c>
      <c r="I853" s="8">
        <v>0</v>
      </c>
      <c r="J853" s="8"/>
      <c r="K853" s="8"/>
    </row>
    <row r="854" spans="1:11" x14ac:dyDescent="0.2">
      <c r="A854" t="s">
        <v>1750</v>
      </c>
      <c r="B854" t="s">
        <v>2405</v>
      </c>
      <c r="C854" t="s">
        <v>2147</v>
      </c>
      <c r="D854" s="8">
        <v>0</v>
      </c>
      <c r="E854" s="8">
        <v>0</v>
      </c>
      <c r="F854" s="8">
        <v>0</v>
      </c>
      <c r="G854" s="8">
        <v>0</v>
      </c>
      <c r="H854" s="8">
        <v>0</v>
      </c>
      <c r="I854" s="8">
        <v>0</v>
      </c>
      <c r="J854" s="8"/>
      <c r="K854" s="8"/>
    </row>
    <row r="855" spans="1:11" x14ac:dyDescent="0.2">
      <c r="A855" t="s">
        <v>1750</v>
      </c>
      <c r="B855" t="s">
        <v>1367</v>
      </c>
      <c r="C855" t="s">
        <v>1586</v>
      </c>
      <c r="D855" s="8">
        <v>1077000</v>
      </c>
      <c r="E855" s="8">
        <v>0</v>
      </c>
      <c r="F855" s="8">
        <v>0</v>
      </c>
      <c r="G855" s="8">
        <v>0</v>
      </c>
      <c r="H855" s="8">
        <v>0</v>
      </c>
      <c r="I855" s="8">
        <v>0</v>
      </c>
      <c r="J855" s="8"/>
      <c r="K855" s="8"/>
    </row>
    <row r="856" spans="1:11" x14ac:dyDescent="0.2">
      <c r="A856" t="s">
        <v>1750</v>
      </c>
      <c r="B856" t="s">
        <v>1732</v>
      </c>
      <c r="C856" t="s">
        <v>2406</v>
      </c>
      <c r="D856" s="8">
        <v>0</v>
      </c>
      <c r="E856" s="8">
        <v>0</v>
      </c>
      <c r="F856" s="8">
        <v>1371.85</v>
      </c>
      <c r="G856" s="8">
        <v>0</v>
      </c>
      <c r="H856" s="8">
        <v>1371.85</v>
      </c>
      <c r="I856" s="8">
        <v>0</v>
      </c>
      <c r="J856" s="8"/>
      <c r="K856" s="8"/>
    </row>
    <row r="857" spans="1:11" x14ac:dyDescent="0.2">
      <c r="A857" t="s">
        <v>1750</v>
      </c>
      <c r="B857" t="s">
        <v>2407</v>
      </c>
      <c r="C857" t="s">
        <v>2269</v>
      </c>
      <c r="D857" s="8">
        <v>0</v>
      </c>
      <c r="E857" s="8">
        <v>0</v>
      </c>
      <c r="F857" s="8">
        <v>0</v>
      </c>
      <c r="G857" s="8">
        <v>0</v>
      </c>
      <c r="H857" s="8">
        <v>0</v>
      </c>
      <c r="I857" s="8">
        <v>0</v>
      </c>
      <c r="J857" s="8"/>
      <c r="K857" s="8"/>
    </row>
    <row r="858" spans="1:11" x14ac:dyDescent="0.2">
      <c r="A858" t="s">
        <v>1750</v>
      </c>
      <c r="B858" t="s">
        <v>2408</v>
      </c>
      <c r="C858" t="s">
        <v>2150</v>
      </c>
      <c r="D858" s="8">
        <v>0</v>
      </c>
      <c r="E858" s="8">
        <v>0</v>
      </c>
      <c r="F858" s="8">
        <v>0</v>
      </c>
      <c r="G858" s="8">
        <v>0</v>
      </c>
      <c r="H858" s="8">
        <v>0</v>
      </c>
      <c r="I858" s="8">
        <v>0</v>
      </c>
      <c r="J858" s="8"/>
      <c r="K858" s="8"/>
    </row>
    <row r="859" spans="1:11" x14ac:dyDescent="0.2">
      <c r="A859" t="s">
        <v>1750</v>
      </c>
      <c r="B859" t="s">
        <v>2409</v>
      </c>
      <c r="C859" t="s">
        <v>1784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  <c r="J859" s="8"/>
      <c r="K859" s="8"/>
    </row>
    <row r="860" spans="1:11" x14ac:dyDescent="0.2">
      <c r="A860" t="s">
        <v>1750</v>
      </c>
      <c r="B860" t="s">
        <v>1368</v>
      </c>
      <c r="C860" t="s">
        <v>1786</v>
      </c>
      <c r="D860" s="8">
        <v>790</v>
      </c>
      <c r="E860" s="8">
        <v>0</v>
      </c>
      <c r="F860" s="8">
        <v>541.23</v>
      </c>
      <c r="G860" s="8">
        <v>0</v>
      </c>
      <c r="H860" s="8">
        <v>541.23</v>
      </c>
      <c r="I860" s="8">
        <v>0</v>
      </c>
      <c r="J860" s="8"/>
      <c r="K860" s="8"/>
    </row>
    <row r="861" spans="1:11" x14ac:dyDescent="0.2">
      <c r="A861" t="s">
        <v>1750</v>
      </c>
      <c r="B861" t="s">
        <v>1369</v>
      </c>
      <c r="C861" t="s">
        <v>1572</v>
      </c>
      <c r="D861" s="8">
        <v>0</v>
      </c>
      <c r="E861" s="8">
        <v>0</v>
      </c>
      <c r="F861" s="8">
        <v>746.02</v>
      </c>
      <c r="G861" s="8">
        <v>0</v>
      </c>
      <c r="H861" s="8">
        <v>746.02</v>
      </c>
      <c r="I861" s="8">
        <v>0</v>
      </c>
      <c r="J861" s="8"/>
      <c r="K861" s="8"/>
    </row>
    <row r="862" spans="1:11" x14ac:dyDescent="0.2">
      <c r="A862" t="s">
        <v>1750</v>
      </c>
      <c r="B862" t="s">
        <v>1370</v>
      </c>
      <c r="C862" t="s">
        <v>1572</v>
      </c>
      <c r="D862" s="8">
        <v>1560</v>
      </c>
      <c r="E862" s="8">
        <v>0</v>
      </c>
      <c r="F862" s="8">
        <v>0</v>
      </c>
      <c r="G862" s="8">
        <v>0</v>
      </c>
      <c r="H862" s="8">
        <v>0</v>
      </c>
      <c r="I862" s="8">
        <v>0</v>
      </c>
      <c r="J862" s="8"/>
      <c r="K862" s="8"/>
    </row>
    <row r="863" spans="1:11" x14ac:dyDescent="0.2">
      <c r="A863" t="s">
        <v>1750</v>
      </c>
      <c r="B863" t="s">
        <v>1371</v>
      </c>
      <c r="C863" t="s">
        <v>1572</v>
      </c>
      <c r="D863" s="8">
        <v>570</v>
      </c>
      <c r="E863" s="8">
        <v>0</v>
      </c>
      <c r="F863" s="8">
        <v>0</v>
      </c>
      <c r="G863" s="8">
        <v>0</v>
      </c>
      <c r="H863" s="8">
        <v>0</v>
      </c>
      <c r="I863" s="8">
        <v>0</v>
      </c>
      <c r="J863" s="8"/>
      <c r="K863" s="8"/>
    </row>
    <row r="864" spans="1:11" x14ac:dyDescent="0.2">
      <c r="A864" t="s">
        <v>1750</v>
      </c>
      <c r="B864" t="s">
        <v>1372</v>
      </c>
      <c r="C864" t="s">
        <v>1572</v>
      </c>
      <c r="D864" s="8">
        <v>470</v>
      </c>
      <c r="E864" s="8">
        <v>0</v>
      </c>
      <c r="F864" s="8">
        <v>0</v>
      </c>
      <c r="G864" s="8">
        <v>0</v>
      </c>
      <c r="H864" s="8">
        <v>0</v>
      </c>
      <c r="I864" s="8">
        <v>0</v>
      </c>
      <c r="J864" s="8"/>
      <c r="K864" s="8"/>
    </row>
    <row r="865" spans="1:11" x14ac:dyDescent="0.2">
      <c r="A865" t="s">
        <v>1750</v>
      </c>
      <c r="B865" t="s">
        <v>2410</v>
      </c>
      <c r="C865" t="s">
        <v>1789</v>
      </c>
      <c r="D865" s="8">
        <v>0</v>
      </c>
      <c r="E865" s="8">
        <v>0</v>
      </c>
      <c r="F865" s="8">
        <v>0</v>
      </c>
      <c r="G865" s="8">
        <v>0</v>
      </c>
      <c r="H865" s="8">
        <v>0</v>
      </c>
      <c r="I865" s="8">
        <v>0</v>
      </c>
      <c r="J865" s="8"/>
      <c r="K865" s="8"/>
    </row>
    <row r="866" spans="1:11" x14ac:dyDescent="0.2">
      <c r="A866" t="s">
        <v>1750</v>
      </c>
      <c r="B866" t="s">
        <v>1373</v>
      </c>
      <c r="C866" t="s">
        <v>1790</v>
      </c>
      <c r="D866" s="8">
        <v>14650</v>
      </c>
      <c r="E866" s="8">
        <v>0</v>
      </c>
      <c r="F866" s="8">
        <v>294</v>
      </c>
      <c r="G866" s="8">
        <v>0</v>
      </c>
      <c r="H866" s="8">
        <v>294</v>
      </c>
      <c r="I866" s="8">
        <v>0</v>
      </c>
      <c r="J866" s="8"/>
      <c r="K866" s="8"/>
    </row>
    <row r="867" spans="1:11" x14ac:dyDescent="0.2">
      <c r="A867" t="s">
        <v>1750</v>
      </c>
      <c r="B867" t="s">
        <v>1374</v>
      </c>
      <c r="C867" t="s">
        <v>2110</v>
      </c>
      <c r="D867" s="8">
        <v>5110</v>
      </c>
      <c r="E867" s="8">
        <v>0</v>
      </c>
      <c r="F867" s="8">
        <v>354.85</v>
      </c>
      <c r="G867" s="8">
        <v>0</v>
      </c>
      <c r="H867" s="8">
        <v>354.85</v>
      </c>
      <c r="I867" s="8">
        <v>0</v>
      </c>
      <c r="J867" s="8"/>
      <c r="K867" s="8"/>
    </row>
    <row r="868" spans="1:11" x14ac:dyDescent="0.2">
      <c r="A868" t="s">
        <v>1750</v>
      </c>
      <c r="B868" t="s">
        <v>1375</v>
      </c>
      <c r="C868" t="s">
        <v>1791</v>
      </c>
      <c r="D868" s="8">
        <v>2560</v>
      </c>
      <c r="E868" s="8">
        <v>0</v>
      </c>
      <c r="F868" s="8">
        <v>0</v>
      </c>
      <c r="G868" s="8">
        <v>0</v>
      </c>
      <c r="H868" s="8">
        <v>0</v>
      </c>
      <c r="I868" s="8">
        <v>0</v>
      </c>
      <c r="J868" s="8"/>
      <c r="K868" s="8"/>
    </row>
    <row r="869" spans="1:11" x14ac:dyDescent="0.2">
      <c r="A869" t="s">
        <v>1750</v>
      </c>
      <c r="B869" t="s">
        <v>1376</v>
      </c>
      <c r="C869" t="s">
        <v>1670</v>
      </c>
      <c r="D869" s="8">
        <v>0</v>
      </c>
      <c r="E869" s="8">
        <v>0</v>
      </c>
      <c r="F869" s="8">
        <v>5671.89</v>
      </c>
      <c r="G869" s="8">
        <v>0</v>
      </c>
      <c r="H869" s="8">
        <v>5671.89</v>
      </c>
      <c r="I869" s="8">
        <v>0</v>
      </c>
      <c r="J869" s="8"/>
      <c r="K869" s="8"/>
    </row>
    <row r="870" spans="1:11" x14ac:dyDescent="0.2">
      <c r="A870" t="s">
        <v>1750</v>
      </c>
      <c r="B870" t="s">
        <v>2411</v>
      </c>
      <c r="C870" t="s">
        <v>1670</v>
      </c>
      <c r="D870" s="8">
        <v>0</v>
      </c>
      <c r="E870" s="8">
        <v>0</v>
      </c>
      <c r="F870" s="8">
        <v>0</v>
      </c>
      <c r="G870" s="8">
        <v>0</v>
      </c>
      <c r="H870" s="8">
        <v>0</v>
      </c>
      <c r="I870" s="8">
        <v>0</v>
      </c>
      <c r="J870" s="8"/>
      <c r="K870" s="8"/>
    </row>
    <row r="871" spans="1:11" x14ac:dyDescent="0.2">
      <c r="A871" t="s">
        <v>1750</v>
      </c>
      <c r="B871" t="s">
        <v>2412</v>
      </c>
      <c r="C871" t="s">
        <v>1670</v>
      </c>
      <c r="D871" s="8">
        <v>0</v>
      </c>
      <c r="E871" s="8">
        <v>0</v>
      </c>
      <c r="F871" s="8">
        <v>0</v>
      </c>
      <c r="G871" s="8">
        <v>0</v>
      </c>
      <c r="H871" s="8">
        <v>0</v>
      </c>
      <c r="I871" s="8">
        <v>0</v>
      </c>
      <c r="J871" s="8"/>
      <c r="K871" s="8"/>
    </row>
    <row r="872" spans="1:11" x14ac:dyDescent="0.2">
      <c r="A872" t="s">
        <v>1750</v>
      </c>
      <c r="B872" t="s">
        <v>2413</v>
      </c>
      <c r="C872" t="s">
        <v>1670</v>
      </c>
      <c r="D872" s="8">
        <v>0</v>
      </c>
      <c r="E872" s="8">
        <v>0</v>
      </c>
      <c r="F872" s="8">
        <v>0</v>
      </c>
      <c r="G872" s="8">
        <v>0</v>
      </c>
      <c r="H872" s="8">
        <v>0</v>
      </c>
      <c r="I872" s="8">
        <v>0</v>
      </c>
      <c r="J872" s="8"/>
      <c r="K872" s="8"/>
    </row>
    <row r="873" spans="1:11" x14ac:dyDescent="0.2">
      <c r="A873" t="s">
        <v>1750</v>
      </c>
      <c r="B873" t="s">
        <v>2414</v>
      </c>
      <c r="C873" t="s">
        <v>1795</v>
      </c>
      <c r="D873" s="8">
        <v>0</v>
      </c>
      <c r="E873" s="8">
        <v>0</v>
      </c>
      <c r="F873" s="8">
        <v>0</v>
      </c>
      <c r="G873" s="8">
        <v>0</v>
      </c>
      <c r="H873" s="8">
        <v>0</v>
      </c>
      <c r="I873" s="8">
        <v>0</v>
      </c>
      <c r="J873" s="8"/>
      <c r="K873" s="8"/>
    </row>
    <row r="874" spans="1:11" x14ac:dyDescent="0.2">
      <c r="A874" t="s">
        <v>1750</v>
      </c>
      <c r="B874" t="s">
        <v>1377</v>
      </c>
      <c r="C874" t="s">
        <v>1798</v>
      </c>
      <c r="D874" s="8">
        <v>0</v>
      </c>
      <c r="E874" s="8">
        <v>0</v>
      </c>
      <c r="F874" s="8">
        <v>16664.59</v>
      </c>
      <c r="G874" s="8">
        <v>0</v>
      </c>
      <c r="H874" s="8">
        <v>16664.59</v>
      </c>
      <c r="I874" s="8">
        <v>0</v>
      </c>
      <c r="J874" s="8"/>
      <c r="K874" s="8"/>
    </row>
    <row r="875" spans="1:11" x14ac:dyDescent="0.2">
      <c r="A875" t="s">
        <v>1750</v>
      </c>
      <c r="B875" t="s">
        <v>1378</v>
      </c>
      <c r="C875" t="s">
        <v>1720</v>
      </c>
      <c r="D875" s="8">
        <v>720</v>
      </c>
      <c r="E875" s="8">
        <v>0</v>
      </c>
      <c r="F875" s="8">
        <v>0</v>
      </c>
      <c r="G875" s="8">
        <v>0</v>
      </c>
      <c r="H875" s="8">
        <v>0</v>
      </c>
      <c r="I875" s="8">
        <v>0</v>
      </c>
      <c r="J875" s="8"/>
      <c r="K875" s="8"/>
    </row>
    <row r="876" spans="1:11" x14ac:dyDescent="0.2">
      <c r="A876" t="s">
        <v>1750</v>
      </c>
      <c r="B876" t="s">
        <v>1379</v>
      </c>
      <c r="C876" t="s">
        <v>1721</v>
      </c>
      <c r="D876" s="8">
        <v>260</v>
      </c>
      <c r="E876" s="8">
        <v>0</v>
      </c>
      <c r="F876" s="8">
        <v>0</v>
      </c>
      <c r="G876" s="8">
        <v>0</v>
      </c>
      <c r="H876" s="8">
        <v>0</v>
      </c>
      <c r="I876" s="8">
        <v>0</v>
      </c>
      <c r="J876" s="8"/>
      <c r="K876" s="8"/>
    </row>
    <row r="877" spans="1:11" x14ac:dyDescent="0.2">
      <c r="A877" t="s">
        <v>1750</v>
      </c>
      <c r="B877" t="s">
        <v>1380</v>
      </c>
      <c r="C877" t="s">
        <v>1722</v>
      </c>
      <c r="D877" s="8">
        <v>220</v>
      </c>
      <c r="E877" s="8">
        <v>0</v>
      </c>
      <c r="F877" s="8">
        <v>0</v>
      </c>
      <c r="G877" s="8">
        <v>0</v>
      </c>
      <c r="H877" s="8">
        <v>0</v>
      </c>
      <c r="I877" s="8">
        <v>0</v>
      </c>
      <c r="J877" s="8"/>
      <c r="K877" s="8"/>
    </row>
    <row r="878" spans="1:11" x14ac:dyDescent="0.2">
      <c r="A878" t="s">
        <v>1750</v>
      </c>
      <c r="B878" t="s">
        <v>1381</v>
      </c>
      <c r="C878" t="s">
        <v>1799</v>
      </c>
      <c r="D878" s="8">
        <v>0</v>
      </c>
      <c r="E878" s="8">
        <v>0</v>
      </c>
      <c r="F878" s="8">
        <v>12773.74</v>
      </c>
      <c r="G878" s="8">
        <v>0</v>
      </c>
      <c r="H878" s="8">
        <v>12773.74</v>
      </c>
      <c r="I878" s="8">
        <v>0</v>
      </c>
      <c r="J878" s="8"/>
      <c r="K878" s="8"/>
    </row>
    <row r="879" spans="1:11" x14ac:dyDescent="0.2">
      <c r="A879" t="s">
        <v>1750</v>
      </c>
      <c r="B879" t="s">
        <v>2415</v>
      </c>
      <c r="C879" t="s">
        <v>2158</v>
      </c>
      <c r="D879" s="8">
        <v>0</v>
      </c>
      <c r="E879" s="8">
        <v>0</v>
      </c>
      <c r="F879" s="8">
        <v>0</v>
      </c>
      <c r="G879" s="8">
        <v>0</v>
      </c>
      <c r="H879" s="8">
        <v>0</v>
      </c>
      <c r="I879" s="8">
        <v>0</v>
      </c>
      <c r="J879" s="8"/>
      <c r="K879" s="8"/>
    </row>
    <row r="880" spans="1:11" x14ac:dyDescent="0.2">
      <c r="A880" t="s">
        <v>1750</v>
      </c>
      <c r="B880" t="s">
        <v>1382</v>
      </c>
      <c r="C880" t="s">
        <v>2120</v>
      </c>
      <c r="D880" s="8">
        <v>0</v>
      </c>
      <c r="E880" s="8">
        <v>0</v>
      </c>
      <c r="F880" s="8">
        <v>195</v>
      </c>
      <c r="G880" s="8">
        <v>0</v>
      </c>
      <c r="H880" s="8">
        <v>195</v>
      </c>
      <c r="I880" s="8">
        <v>0</v>
      </c>
      <c r="J880" s="8"/>
      <c r="K880" s="8"/>
    </row>
    <row r="881" spans="1:11" x14ac:dyDescent="0.2">
      <c r="A881" t="s">
        <v>1750</v>
      </c>
      <c r="B881" t="s">
        <v>1383</v>
      </c>
      <c r="C881" t="s">
        <v>2172</v>
      </c>
      <c r="D881" s="8">
        <v>0</v>
      </c>
      <c r="E881" s="8">
        <v>0</v>
      </c>
      <c r="F881" s="8">
        <v>924.5</v>
      </c>
      <c r="G881" s="8">
        <v>0</v>
      </c>
      <c r="H881" s="8">
        <v>924.5</v>
      </c>
      <c r="I881" s="8">
        <v>0</v>
      </c>
      <c r="J881" s="8"/>
      <c r="K881" s="8"/>
    </row>
    <row r="882" spans="1:11" x14ac:dyDescent="0.2">
      <c r="A882" t="s">
        <v>1750</v>
      </c>
      <c r="B882" t="s">
        <v>1384</v>
      </c>
      <c r="C882" t="s">
        <v>2416</v>
      </c>
      <c r="D882" s="8">
        <v>78000</v>
      </c>
      <c r="E882" s="8">
        <v>0</v>
      </c>
      <c r="F882" s="8">
        <v>1440</v>
      </c>
      <c r="G882" s="8">
        <v>0</v>
      </c>
      <c r="H882" s="8">
        <v>1440</v>
      </c>
      <c r="I882" s="8">
        <v>0</v>
      </c>
      <c r="J882" s="8"/>
      <c r="K882" s="8"/>
    </row>
    <row r="883" spans="1:11" x14ac:dyDescent="0.2">
      <c r="A883" t="s">
        <v>1750</v>
      </c>
      <c r="B883" t="s">
        <v>1385</v>
      </c>
      <c r="C883" t="s">
        <v>1733</v>
      </c>
      <c r="D883" s="8">
        <v>28600</v>
      </c>
      <c r="E883" s="8">
        <v>0</v>
      </c>
      <c r="F883" s="8">
        <v>0</v>
      </c>
      <c r="G883" s="8">
        <v>0</v>
      </c>
      <c r="H883" s="8">
        <v>0</v>
      </c>
      <c r="I883" s="8">
        <v>0</v>
      </c>
      <c r="J883" s="8"/>
      <c r="K883" s="8"/>
    </row>
    <row r="884" spans="1:11" x14ac:dyDescent="0.2">
      <c r="A884" t="s">
        <v>1750</v>
      </c>
      <c r="B884" t="s">
        <v>1386</v>
      </c>
      <c r="C884" t="s">
        <v>1734</v>
      </c>
      <c r="D884" s="8">
        <v>23400</v>
      </c>
      <c r="E884" s="8">
        <v>0</v>
      </c>
      <c r="F884" s="8">
        <v>0</v>
      </c>
      <c r="G884" s="8">
        <v>0</v>
      </c>
      <c r="H884" s="8">
        <v>0</v>
      </c>
      <c r="I884" s="8">
        <v>0</v>
      </c>
      <c r="J884" s="8"/>
      <c r="K884" s="8"/>
    </row>
    <row r="885" spans="1:11" x14ac:dyDescent="0.2">
      <c r="A885" t="s">
        <v>1750</v>
      </c>
      <c r="B885" t="s">
        <v>1387</v>
      </c>
      <c r="C885" t="s">
        <v>1800</v>
      </c>
      <c r="D885" s="8">
        <v>0</v>
      </c>
      <c r="E885" s="8">
        <v>0</v>
      </c>
      <c r="F885" s="8">
        <v>65397.599999999999</v>
      </c>
      <c r="G885" s="8">
        <v>-0.01</v>
      </c>
      <c r="H885" s="8">
        <v>65397.59</v>
      </c>
      <c r="I885" s="8">
        <v>0</v>
      </c>
      <c r="J885" s="8"/>
      <c r="K885" s="8"/>
    </row>
    <row r="886" spans="1:11" x14ac:dyDescent="0.2">
      <c r="A886" t="s">
        <v>1750</v>
      </c>
      <c r="B886" t="s">
        <v>1388</v>
      </c>
      <c r="C886" t="s">
        <v>1726</v>
      </c>
      <c r="D886" s="8">
        <v>339840</v>
      </c>
      <c r="E886" s="8">
        <v>0</v>
      </c>
      <c r="F886" s="8">
        <v>1643.73</v>
      </c>
      <c r="G886" s="8">
        <v>0</v>
      </c>
      <c r="H886" s="8">
        <v>1643.73</v>
      </c>
      <c r="I886" s="8">
        <v>0</v>
      </c>
      <c r="J886" s="8"/>
      <c r="K886" s="8"/>
    </row>
    <row r="887" spans="1:11" x14ac:dyDescent="0.2">
      <c r="A887" t="s">
        <v>1750</v>
      </c>
      <c r="B887" t="s">
        <v>1389</v>
      </c>
      <c r="C887" t="s">
        <v>1727</v>
      </c>
      <c r="D887" s="8">
        <v>124610</v>
      </c>
      <c r="E887" s="8">
        <v>0</v>
      </c>
      <c r="F887" s="8">
        <v>3288</v>
      </c>
      <c r="G887" s="8">
        <v>0</v>
      </c>
      <c r="H887" s="8">
        <v>3288</v>
      </c>
      <c r="I887" s="8">
        <v>0</v>
      </c>
      <c r="J887" s="8"/>
      <c r="K887" s="8"/>
    </row>
    <row r="888" spans="1:11" x14ac:dyDescent="0.2">
      <c r="A888" t="s">
        <v>1750</v>
      </c>
      <c r="B888" t="s">
        <v>1390</v>
      </c>
      <c r="C888" t="s">
        <v>1728</v>
      </c>
      <c r="D888" s="8">
        <v>101950</v>
      </c>
      <c r="E888" s="8">
        <v>0</v>
      </c>
      <c r="F888" s="8">
        <v>4986.6000000000004</v>
      </c>
      <c r="G888" s="8">
        <v>0</v>
      </c>
      <c r="H888" s="8">
        <v>4986.6000000000004</v>
      </c>
      <c r="I888" s="8">
        <v>0</v>
      </c>
      <c r="J888" s="8"/>
      <c r="K888" s="8"/>
    </row>
    <row r="889" spans="1:11" x14ac:dyDescent="0.2">
      <c r="A889" t="s">
        <v>1750</v>
      </c>
      <c r="B889" t="s">
        <v>1391</v>
      </c>
      <c r="C889" t="s">
        <v>2417</v>
      </c>
      <c r="D889" s="8">
        <v>0</v>
      </c>
      <c r="E889" s="8">
        <v>0</v>
      </c>
      <c r="F889" s="8">
        <v>684</v>
      </c>
      <c r="G889" s="8">
        <v>0</v>
      </c>
      <c r="H889" s="8">
        <v>684</v>
      </c>
      <c r="I889" s="8">
        <v>0</v>
      </c>
      <c r="J889" s="8"/>
      <c r="K889" s="8"/>
    </row>
    <row r="890" spans="1:11" x14ac:dyDescent="0.2">
      <c r="A890" t="s">
        <v>1750</v>
      </c>
      <c r="B890" t="s">
        <v>2418</v>
      </c>
      <c r="C890" t="s">
        <v>2387</v>
      </c>
      <c r="D890" s="8">
        <v>0</v>
      </c>
      <c r="E890" s="8">
        <v>0</v>
      </c>
      <c r="F890" s="8">
        <v>0</v>
      </c>
      <c r="G890" s="8">
        <v>0</v>
      </c>
      <c r="H890" s="8">
        <v>0</v>
      </c>
      <c r="I890" s="8">
        <v>0</v>
      </c>
      <c r="J890" s="8"/>
      <c r="K890" s="8"/>
    </row>
    <row r="891" spans="1:11" x14ac:dyDescent="0.2">
      <c r="A891" t="s">
        <v>1750</v>
      </c>
      <c r="B891" t="s">
        <v>1392</v>
      </c>
      <c r="C891" t="s">
        <v>1729</v>
      </c>
      <c r="D891" s="8">
        <v>2630</v>
      </c>
      <c r="E891" s="8">
        <v>0</v>
      </c>
      <c r="F891" s="8">
        <v>0</v>
      </c>
      <c r="G891" s="8">
        <v>0</v>
      </c>
      <c r="H891" s="8">
        <v>0</v>
      </c>
      <c r="I891" s="8">
        <v>0</v>
      </c>
      <c r="J891" s="8"/>
      <c r="K891" s="8"/>
    </row>
    <row r="892" spans="1:11" x14ac:dyDescent="0.2">
      <c r="A892" t="s">
        <v>1750</v>
      </c>
      <c r="B892" t="s">
        <v>1393</v>
      </c>
      <c r="C892" t="s">
        <v>1730</v>
      </c>
      <c r="D892" s="8">
        <v>960</v>
      </c>
      <c r="E892" s="8">
        <v>0</v>
      </c>
      <c r="F892" s="8">
        <v>0</v>
      </c>
      <c r="G892" s="8">
        <v>0</v>
      </c>
      <c r="H892" s="8">
        <v>0</v>
      </c>
      <c r="I892" s="8">
        <v>0</v>
      </c>
      <c r="J892" s="8"/>
      <c r="K892" s="8"/>
    </row>
    <row r="893" spans="1:11" x14ac:dyDescent="0.2">
      <c r="A893" t="s">
        <v>1750</v>
      </c>
      <c r="B893" t="s">
        <v>1394</v>
      </c>
      <c r="C893" t="s">
        <v>1731</v>
      </c>
      <c r="D893" s="8">
        <v>790</v>
      </c>
      <c r="E893" s="8">
        <v>0</v>
      </c>
      <c r="F893" s="8">
        <v>0</v>
      </c>
      <c r="G893" s="8">
        <v>0</v>
      </c>
      <c r="H893" s="8">
        <v>0</v>
      </c>
      <c r="I893" s="8">
        <v>0</v>
      </c>
      <c r="J893" s="8"/>
      <c r="K893" s="8"/>
    </row>
    <row r="894" spans="1:11" x14ac:dyDescent="0.2">
      <c r="A894" t="s">
        <v>1750</v>
      </c>
      <c r="B894" t="s">
        <v>2419</v>
      </c>
      <c r="C894" t="s">
        <v>2390</v>
      </c>
      <c r="D894" s="8">
        <v>0</v>
      </c>
      <c r="E894" s="8">
        <v>0</v>
      </c>
      <c r="F894" s="8">
        <v>0</v>
      </c>
      <c r="G894" s="8">
        <v>0</v>
      </c>
      <c r="H894" s="8">
        <v>0</v>
      </c>
      <c r="I894" s="8">
        <v>0</v>
      </c>
      <c r="J894" s="8"/>
      <c r="K894" s="8"/>
    </row>
    <row r="895" spans="1:11" x14ac:dyDescent="0.2">
      <c r="A895" t="s">
        <v>1750</v>
      </c>
      <c r="B895" t="s">
        <v>1395</v>
      </c>
      <c r="C895" t="s">
        <v>1801</v>
      </c>
      <c r="D895" s="8">
        <v>110</v>
      </c>
      <c r="E895" s="8">
        <v>0</v>
      </c>
      <c r="F895" s="8">
        <v>2944.92</v>
      </c>
      <c r="G895" s="8">
        <v>0</v>
      </c>
      <c r="H895" s="8">
        <v>2944.92</v>
      </c>
      <c r="I895" s="8">
        <v>0</v>
      </c>
      <c r="J895" s="8"/>
      <c r="K895" s="8"/>
    </row>
    <row r="896" spans="1:11" x14ac:dyDescent="0.2">
      <c r="A896" t="s">
        <v>1750</v>
      </c>
      <c r="B896" t="s">
        <v>1396</v>
      </c>
      <c r="C896" t="s">
        <v>672</v>
      </c>
      <c r="D896" s="8">
        <v>26600</v>
      </c>
      <c r="E896" s="8">
        <v>0</v>
      </c>
      <c r="F896" s="8">
        <v>0</v>
      </c>
      <c r="G896" s="8">
        <v>0</v>
      </c>
      <c r="H896" s="8">
        <v>0</v>
      </c>
      <c r="I896" s="8">
        <v>0</v>
      </c>
      <c r="J896" s="8"/>
      <c r="K896" s="8"/>
    </row>
    <row r="897" spans="1:11" x14ac:dyDescent="0.2">
      <c r="A897" t="s">
        <v>1750</v>
      </c>
      <c r="B897" t="s">
        <v>1397</v>
      </c>
      <c r="C897" t="s">
        <v>2420</v>
      </c>
      <c r="D897" s="8">
        <v>-4248090</v>
      </c>
      <c r="E897" s="8">
        <v>0</v>
      </c>
      <c r="F897" s="8">
        <v>107493.01</v>
      </c>
      <c r="G897" s="8">
        <v>-2909285.59</v>
      </c>
      <c r="H897" s="8">
        <v>0</v>
      </c>
      <c r="I897" s="8">
        <v>-2801792.58</v>
      </c>
      <c r="J897" s="8"/>
      <c r="K897" s="8"/>
    </row>
    <row r="898" spans="1:11" x14ac:dyDescent="0.2">
      <c r="A898" t="s">
        <v>1750</v>
      </c>
      <c r="B898" t="s">
        <v>1398</v>
      </c>
      <c r="C898" t="s">
        <v>1802</v>
      </c>
      <c r="D898" s="8">
        <v>-1427060</v>
      </c>
      <c r="E898" s="8">
        <v>0</v>
      </c>
      <c r="F898" s="8">
        <v>0</v>
      </c>
      <c r="G898" s="8">
        <v>0</v>
      </c>
      <c r="H898" s="8">
        <v>0</v>
      </c>
      <c r="I898" s="8">
        <v>0</v>
      </c>
      <c r="J898" s="8"/>
      <c r="K898" s="8"/>
    </row>
    <row r="899" spans="1:11" x14ac:dyDescent="0.2">
      <c r="A899" t="s">
        <v>1750</v>
      </c>
      <c r="B899" t="s">
        <v>1399</v>
      </c>
      <c r="C899" t="s">
        <v>1751</v>
      </c>
      <c r="D899" s="8">
        <v>2111440</v>
      </c>
      <c r="E899" s="8">
        <v>0</v>
      </c>
      <c r="F899" s="8">
        <v>1202699.74</v>
      </c>
      <c r="G899" s="8">
        <v>-2646.45</v>
      </c>
      <c r="H899" s="8">
        <v>1200053.29</v>
      </c>
      <c r="I899" s="8">
        <v>0</v>
      </c>
      <c r="J899" s="8"/>
      <c r="K899" s="8"/>
    </row>
    <row r="900" spans="1:11" x14ac:dyDescent="0.2">
      <c r="A900" t="s">
        <v>1750</v>
      </c>
      <c r="B900" t="s">
        <v>1400</v>
      </c>
      <c r="C900" t="s">
        <v>1754</v>
      </c>
      <c r="D900" s="8">
        <v>174590</v>
      </c>
      <c r="E900" s="8">
        <v>0</v>
      </c>
      <c r="F900" s="8">
        <v>61105.82</v>
      </c>
      <c r="G900" s="8">
        <v>0</v>
      </c>
      <c r="H900" s="8">
        <v>61105.82</v>
      </c>
      <c r="I900" s="8">
        <v>0</v>
      </c>
      <c r="J900" s="8"/>
      <c r="K900" s="8"/>
    </row>
    <row r="901" spans="1:11" x14ac:dyDescent="0.2">
      <c r="A901" t="s">
        <v>1750</v>
      </c>
      <c r="B901" t="s">
        <v>2421</v>
      </c>
      <c r="C901" t="s">
        <v>1755</v>
      </c>
      <c r="D901" s="8">
        <v>0</v>
      </c>
      <c r="E901" s="8">
        <v>0</v>
      </c>
      <c r="F901" s="8">
        <v>0</v>
      </c>
      <c r="G901" s="8">
        <v>0</v>
      </c>
      <c r="H901" s="8">
        <v>0</v>
      </c>
      <c r="I901" s="8">
        <v>0</v>
      </c>
      <c r="J901" s="8"/>
      <c r="K901" s="8"/>
    </row>
    <row r="902" spans="1:11" x14ac:dyDescent="0.2">
      <c r="A902" t="s">
        <v>1750</v>
      </c>
      <c r="B902" t="s">
        <v>1401</v>
      </c>
      <c r="C902" t="s">
        <v>2356</v>
      </c>
      <c r="D902" s="8">
        <v>42750</v>
      </c>
      <c r="E902" s="8">
        <v>0</v>
      </c>
      <c r="F902" s="8">
        <v>16455.5</v>
      </c>
      <c r="G902" s="8">
        <v>0</v>
      </c>
      <c r="H902" s="8">
        <v>16455.5</v>
      </c>
      <c r="I902" s="8">
        <v>0</v>
      </c>
      <c r="J902" s="8"/>
      <c r="K902" s="8"/>
    </row>
    <row r="903" spans="1:11" x14ac:dyDescent="0.2">
      <c r="A903" t="s">
        <v>1750</v>
      </c>
      <c r="B903" t="s">
        <v>1402</v>
      </c>
      <c r="C903" t="s">
        <v>1756</v>
      </c>
      <c r="D903" s="8">
        <v>6600</v>
      </c>
      <c r="E903" s="8">
        <v>0</v>
      </c>
      <c r="F903" s="8">
        <v>2868</v>
      </c>
      <c r="G903" s="8">
        <v>0</v>
      </c>
      <c r="H903" s="8">
        <v>2868</v>
      </c>
      <c r="I903" s="8">
        <v>0</v>
      </c>
      <c r="J903" s="8"/>
      <c r="K903" s="8"/>
    </row>
    <row r="904" spans="1:11" x14ac:dyDescent="0.2">
      <c r="A904" t="s">
        <v>1750</v>
      </c>
      <c r="B904" t="s">
        <v>1403</v>
      </c>
      <c r="C904" t="s">
        <v>1757</v>
      </c>
      <c r="D904" s="8">
        <v>61120</v>
      </c>
      <c r="E904" s="8">
        <v>0</v>
      </c>
      <c r="F904" s="8">
        <v>40829.449999999997</v>
      </c>
      <c r="G904" s="8">
        <v>0</v>
      </c>
      <c r="H904" s="8">
        <v>40829.449999999997</v>
      </c>
      <c r="I904" s="8">
        <v>0</v>
      </c>
      <c r="J904" s="8"/>
      <c r="K904" s="8"/>
    </row>
    <row r="905" spans="1:11" x14ac:dyDescent="0.2">
      <c r="A905" t="s">
        <v>1750</v>
      </c>
      <c r="B905" t="s">
        <v>1404</v>
      </c>
      <c r="C905" t="s">
        <v>1759</v>
      </c>
      <c r="D905" s="8">
        <v>31640</v>
      </c>
      <c r="E905" s="8">
        <v>0</v>
      </c>
      <c r="F905" s="8">
        <v>0</v>
      </c>
      <c r="G905" s="8">
        <v>0</v>
      </c>
      <c r="H905" s="8">
        <v>0</v>
      </c>
      <c r="I905" s="8">
        <v>0</v>
      </c>
      <c r="J905" s="8"/>
      <c r="K905" s="8"/>
    </row>
    <row r="906" spans="1:11" x14ac:dyDescent="0.2">
      <c r="A906" t="s">
        <v>1750</v>
      </c>
      <c r="B906" t="s">
        <v>2422</v>
      </c>
      <c r="C906" t="s">
        <v>1959</v>
      </c>
      <c r="D906" s="8">
        <v>0</v>
      </c>
      <c r="E906" s="8">
        <v>0</v>
      </c>
      <c r="F906" s="8">
        <v>0</v>
      </c>
      <c r="G906" s="8">
        <v>0</v>
      </c>
      <c r="H906" s="8">
        <v>0</v>
      </c>
      <c r="I906" s="8">
        <v>0</v>
      </c>
      <c r="J906" s="8"/>
      <c r="K906" s="8"/>
    </row>
    <row r="907" spans="1:11" x14ac:dyDescent="0.2">
      <c r="A907" t="s">
        <v>1750</v>
      </c>
      <c r="B907" t="s">
        <v>2423</v>
      </c>
      <c r="C907" t="s">
        <v>1760</v>
      </c>
      <c r="D907" s="8">
        <v>0</v>
      </c>
      <c r="E907" s="8">
        <v>0</v>
      </c>
      <c r="F907" s="8">
        <v>0</v>
      </c>
      <c r="G907" s="8">
        <v>0</v>
      </c>
      <c r="H907" s="8">
        <v>0</v>
      </c>
      <c r="I907" s="8">
        <v>0</v>
      </c>
      <c r="J907" s="8"/>
      <c r="K907" s="8"/>
    </row>
    <row r="908" spans="1:11" x14ac:dyDescent="0.2">
      <c r="A908" t="s">
        <v>1750</v>
      </c>
      <c r="B908" t="s">
        <v>1405</v>
      </c>
      <c r="C908" t="s">
        <v>1761</v>
      </c>
      <c r="D908" s="8">
        <v>3970</v>
      </c>
      <c r="E908" s="8">
        <v>0</v>
      </c>
      <c r="F908" s="8">
        <v>1289.05</v>
      </c>
      <c r="G908" s="8">
        <v>0</v>
      </c>
      <c r="H908" s="8">
        <v>1289.05</v>
      </c>
      <c r="I908" s="8">
        <v>0</v>
      </c>
      <c r="J908" s="8"/>
      <c r="K908" s="8"/>
    </row>
    <row r="909" spans="1:11" x14ac:dyDescent="0.2">
      <c r="A909" t="s">
        <v>1750</v>
      </c>
      <c r="B909" t="s">
        <v>1406</v>
      </c>
      <c r="C909" t="s">
        <v>1762</v>
      </c>
      <c r="D909" s="8">
        <v>24310</v>
      </c>
      <c r="E909" s="8">
        <v>0</v>
      </c>
      <c r="F909" s="8">
        <v>13478.06</v>
      </c>
      <c r="G909" s="8">
        <v>0</v>
      </c>
      <c r="H909" s="8">
        <v>13478.06</v>
      </c>
      <c r="I909" s="8">
        <v>0</v>
      </c>
      <c r="J909" s="8"/>
      <c r="K909" s="8"/>
    </row>
    <row r="910" spans="1:11" x14ac:dyDescent="0.2">
      <c r="A910" t="s">
        <v>1750</v>
      </c>
      <c r="B910" t="s">
        <v>2424</v>
      </c>
      <c r="C910" t="s">
        <v>1764</v>
      </c>
      <c r="D910" s="8">
        <v>0</v>
      </c>
      <c r="E910" s="8">
        <v>0</v>
      </c>
      <c r="F910" s="8">
        <v>0</v>
      </c>
      <c r="G910" s="8">
        <v>0</v>
      </c>
      <c r="H910" s="8">
        <v>0</v>
      </c>
      <c r="I910" s="8">
        <v>0</v>
      </c>
      <c r="J910" s="8"/>
      <c r="K910" s="8"/>
    </row>
    <row r="911" spans="1:11" x14ac:dyDescent="0.2">
      <c r="A911" t="s">
        <v>1750</v>
      </c>
      <c r="B911" t="s">
        <v>1407</v>
      </c>
      <c r="C911" t="s">
        <v>1766</v>
      </c>
      <c r="D911" s="8">
        <v>143010</v>
      </c>
      <c r="E911" s="8">
        <v>0</v>
      </c>
      <c r="F911" s="8">
        <v>72032.160000000003</v>
      </c>
      <c r="G911" s="8">
        <v>0</v>
      </c>
      <c r="H911" s="8">
        <v>72032.160000000003</v>
      </c>
      <c r="I911" s="8">
        <v>0</v>
      </c>
      <c r="J911" s="8"/>
      <c r="K911" s="8"/>
    </row>
    <row r="912" spans="1:11" x14ac:dyDescent="0.2">
      <c r="A912" t="s">
        <v>1750</v>
      </c>
      <c r="B912" t="s">
        <v>1408</v>
      </c>
      <c r="C912" t="s">
        <v>1767</v>
      </c>
      <c r="D912" s="8">
        <v>374270</v>
      </c>
      <c r="E912" s="8">
        <v>0</v>
      </c>
      <c r="F912" s="8">
        <v>231188.89</v>
      </c>
      <c r="G912" s="8">
        <v>0</v>
      </c>
      <c r="H912" s="8">
        <v>231188.89</v>
      </c>
      <c r="I912" s="8">
        <v>0</v>
      </c>
      <c r="J912" s="8"/>
      <c r="K912" s="8"/>
    </row>
    <row r="913" spans="1:11" x14ac:dyDescent="0.2">
      <c r="A913" t="s">
        <v>1750</v>
      </c>
      <c r="B913" t="s">
        <v>1409</v>
      </c>
      <c r="C913" t="s">
        <v>1768</v>
      </c>
      <c r="D913" s="8">
        <v>22700</v>
      </c>
      <c r="E913" s="8">
        <v>0</v>
      </c>
      <c r="F913" s="8">
        <v>13539.5</v>
      </c>
      <c r="G913" s="8">
        <v>0</v>
      </c>
      <c r="H913" s="8">
        <v>13539.5</v>
      </c>
      <c r="I913" s="8">
        <v>0</v>
      </c>
      <c r="J913" s="8"/>
      <c r="K913" s="8"/>
    </row>
    <row r="914" spans="1:11" x14ac:dyDescent="0.2">
      <c r="A914" t="s">
        <v>1750</v>
      </c>
      <c r="B914" t="s">
        <v>1410</v>
      </c>
      <c r="C914" t="s">
        <v>2360</v>
      </c>
      <c r="D914" s="8">
        <v>5280000</v>
      </c>
      <c r="E914" s="8">
        <v>0</v>
      </c>
      <c r="F914" s="8">
        <v>0</v>
      </c>
      <c r="G914" s="8">
        <v>0</v>
      </c>
      <c r="H914" s="8">
        <v>0</v>
      </c>
      <c r="I914" s="8">
        <v>0</v>
      </c>
      <c r="J914" s="8"/>
      <c r="K914" s="8"/>
    </row>
    <row r="915" spans="1:11" x14ac:dyDescent="0.2">
      <c r="A915" t="s">
        <v>1750</v>
      </c>
      <c r="B915" t="s">
        <v>2425</v>
      </c>
      <c r="C915" t="s">
        <v>2426</v>
      </c>
      <c r="D915" s="8">
        <v>0</v>
      </c>
      <c r="E915" s="8">
        <v>0</v>
      </c>
      <c r="F915" s="8">
        <v>0</v>
      </c>
      <c r="G915" s="8">
        <v>0</v>
      </c>
      <c r="H915" s="8">
        <v>0</v>
      </c>
      <c r="I915" s="8">
        <v>0</v>
      </c>
      <c r="J915" s="8"/>
      <c r="K915" s="8"/>
    </row>
    <row r="916" spans="1:11" x14ac:dyDescent="0.2">
      <c r="A916" t="s">
        <v>1750</v>
      </c>
      <c r="B916" t="s">
        <v>1411</v>
      </c>
      <c r="C916" t="s">
        <v>2145</v>
      </c>
      <c r="D916" s="8">
        <v>250000</v>
      </c>
      <c r="E916" s="8">
        <v>0</v>
      </c>
      <c r="F916" s="8">
        <v>0</v>
      </c>
      <c r="G916" s="8">
        <v>0</v>
      </c>
      <c r="H916" s="8">
        <v>0</v>
      </c>
      <c r="I916" s="8">
        <v>0</v>
      </c>
      <c r="J916" s="8"/>
      <c r="K916" s="8"/>
    </row>
    <row r="917" spans="1:11" x14ac:dyDescent="0.2">
      <c r="A917" t="s">
        <v>1750</v>
      </c>
      <c r="B917" t="s">
        <v>1412</v>
      </c>
      <c r="C917" t="s">
        <v>2363</v>
      </c>
      <c r="D917" s="8">
        <v>7000000</v>
      </c>
      <c r="E917" s="8">
        <v>0</v>
      </c>
      <c r="F917" s="8">
        <v>553686.82999999996</v>
      </c>
      <c r="G917" s="8">
        <v>0</v>
      </c>
      <c r="H917" s="8">
        <v>553686.82999999996</v>
      </c>
      <c r="I917" s="8">
        <v>0</v>
      </c>
      <c r="J917" s="8"/>
      <c r="K917" s="8"/>
    </row>
    <row r="918" spans="1:11" x14ac:dyDescent="0.2">
      <c r="A918" t="s">
        <v>1750</v>
      </c>
      <c r="B918" t="s">
        <v>1413</v>
      </c>
      <c r="C918" t="s">
        <v>2427</v>
      </c>
      <c r="D918" s="8">
        <v>1300000</v>
      </c>
      <c r="E918" s="8">
        <v>0</v>
      </c>
      <c r="F918" s="8">
        <v>1609603.55</v>
      </c>
      <c r="G918" s="8">
        <v>-438.6</v>
      </c>
      <c r="H918" s="8">
        <v>1609164.95</v>
      </c>
      <c r="I918" s="8">
        <v>0</v>
      </c>
      <c r="J918" s="8"/>
      <c r="K918" s="8"/>
    </row>
    <row r="919" spans="1:11" x14ac:dyDescent="0.2">
      <c r="A919" t="s">
        <v>1750</v>
      </c>
      <c r="B919" t="s">
        <v>2428</v>
      </c>
      <c r="C919" t="s">
        <v>2429</v>
      </c>
      <c r="D919" s="8">
        <v>0</v>
      </c>
      <c r="E919" s="8">
        <v>0</v>
      </c>
      <c r="F919" s="8">
        <v>0</v>
      </c>
      <c r="G919" s="8">
        <v>0</v>
      </c>
      <c r="H919" s="8">
        <v>0</v>
      </c>
      <c r="I919" s="8">
        <v>0</v>
      </c>
      <c r="J919" s="8"/>
      <c r="K919" s="8"/>
    </row>
    <row r="920" spans="1:11" x14ac:dyDescent="0.2">
      <c r="A920" t="s">
        <v>1750</v>
      </c>
      <c r="B920" t="s">
        <v>2430</v>
      </c>
      <c r="C920" t="s">
        <v>1964</v>
      </c>
      <c r="D920" s="8">
        <v>0</v>
      </c>
      <c r="E920" s="8">
        <v>0</v>
      </c>
      <c r="F920" s="8">
        <v>0</v>
      </c>
      <c r="G920" s="8">
        <v>0</v>
      </c>
      <c r="H920" s="8">
        <v>0</v>
      </c>
      <c r="I920" s="8">
        <v>0</v>
      </c>
      <c r="J920" s="8"/>
      <c r="K920" s="8"/>
    </row>
    <row r="921" spans="1:11" x14ac:dyDescent="0.2">
      <c r="A921" t="s">
        <v>1750</v>
      </c>
      <c r="B921" t="s">
        <v>2431</v>
      </c>
      <c r="C921" t="s">
        <v>1775</v>
      </c>
      <c r="D921" s="8">
        <v>0</v>
      </c>
      <c r="E921" s="8">
        <v>0</v>
      </c>
      <c r="F921" s="8">
        <v>0</v>
      </c>
      <c r="G921" s="8">
        <v>0</v>
      </c>
      <c r="H921" s="8">
        <v>0</v>
      </c>
      <c r="I921" s="8">
        <v>0</v>
      </c>
      <c r="J921" s="8"/>
      <c r="K921" s="8"/>
    </row>
    <row r="922" spans="1:11" x14ac:dyDescent="0.2">
      <c r="A922" t="s">
        <v>1750</v>
      </c>
      <c r="B922" t="s">
        <v>2432</v>
      </c>
      <c r="C922" t="s">
        <v>2126</v>
      </c>
      <c r="D922" s="8">
        <v>0</v>
      </c>
      <c r="E922" s="8">
        <v>0</v>
      </c>
      <c r="F922" s="8">
        <v>0</v>
      </c>
      <c r="G922" s="8">
        <v>0</v>
      </c>
      <c r="H922" s="8">
        <v>0</v>
      </c>
      <c r="I922" s="8">
        <v>0</v>
      </c>
      <c r="J922" s="8"/>
      <c r="K922" s="8"/>
    </row>
    <row r="923" spans="1:11" x14ac:dyDescent="0.2">
      <c r="A923" t="s">
        <v>1750</v>
      </c>
      <c r="B923" t="s">
        <v>2433</v>
      </c>
      <c r="C923" t="s">
        <v>2406</v>
      </c>
      <c r="D923" s="8">
        <v>0</v>
      </c>
      <c r="E923" s="8">
        <v>0</v>
      </c>
      <c r="F923" s="8">
        <v>0</v>
      </c>
      <c r="G923" s="8">
        <v>0</v>
      </c>
      <c r="H923" s="8">
        <v>0</v>
      </c>
      <c r="I923" s="8">
        <v>0</v>
      </c>
      <c r="J923" s="8"/>
      <c r="K923" s="8"/>
    </row>
    <row r="924" spans="1:11" x14ac:dyDescent="0.2">
      <c r="A924" t="s">
        <v>1750</v>
      </c>
      <c r="B924" t="s">
        <v>1414</v>
      </c>
      <c r="C924" t="s">
        <v>2267</v>
      </c>
      <c r="D924" s="8">
        <v>4930</v>
      </c>
      <c r="E924" s="8">
        <v>0</v>
      </c>
      <c r="F924" s="8">
        <v>0</v>
      </c>
      <c r="G924" s="8">
        <v>0</v>
      </c>
      <c r="H924" s="8">
        <v>0</v>
      </c>
      <c r="I924" s="8">
        <v>0</v>
      </c>
      <c r="J924" s="8"/>
      <c r="K924" s="8"/>
    </row>
    <row r="925" spans="1:11" x14ac:dyDescent="0.2">
      <c r="A925" t="s">
        <v>1750</v>
      </c>
      <c r="B925" t="s">
        <v>1415</v>
      </c>
      <c r="C925" t="s">
        <v>2269</v>
      </c>
      <c r="D925" s="8">
        <v>2560</v>
      </c>
      <c r="E925" s="8">
        <v>0</v>
      </c>
      <c r="F925" s="8">
        <v>4007.11</v>
      </c>
      <c r="G925" s="8">
        <v>0</v>
      </c>
      <c r="H925" s="8">
        <v>4007.11</v>
      </c>
      <c r="I925" s="8">
        <v>0</v>
      </c>
      <c r="J925" s="8"/>
      <c r="K925" s="8"/>
    </row>
    <row r="926" spans="1:11" x14ac:dyDescent="0.2">
      <c r="A926" t="s">
        <v>1750</v>
      </c>
      <c r="B926" t="s">
        <v>2434</v>
      </c>
      <c r="C926" t="s">
        <v>1784</v>
      </c>
      <c r="D926" s="8">
        <v>0</v>
      </c>
      <c r="E926" s="8">
        <v>0</v>
      </c>
      <c r="F926" s="8">
        <v>0</v>
      </c>
      <c r="G926" s="8">
        <v>0</v>
      </c>
      <c r="H926" s="8">
        <v>0</v>
      </c>
      <c r="I926" s="8">
        <v>0</v>
      </c>
      <c r="J926" s="8"/>
      <c r="K926" s="8"/>
    </row>
    <row r="927" spans="1:11" x14ac:dyDescent="0.2">
      <c r="A927" t="s">
        <v>1750</v>
      </c>
      <c r="B927" t="s">
        <v>2435</v>
      </c>
      <c r="C927" t="s">
        <v>1786</v>
      </c>
      <c r="D927" s="8">
        <v>0</v>
      </c>
      <c r="E927" s="8">
        <v>0</v>
      </c>
      <c r="F927" s="8">
        <v>0</v>
      </c>
      <c r="G927" s="8">
        <v>0</v>
      </c>
      <c r="H927" s="8">
        <v>0</v>
      </c>
      <c r="I927" s="8">
        <v>0</v>
      </c>
      <c r="J927" s="8"/>
      <c r="K927" s="8"/>
    </row>
    <row r="928" spans="1:11" x14ac:dyDescent="0.2">
      <c r="A928" t="s">
        <v>1750</v>
      </c>
      <c r="B928" t="s">
        <v>1416</v>
      </c>
      <c r="C928" t="s">
        <v>1572</v>
      </c>
      <c r="D928" s="8">
        <v>0</v>
      </c>
      <c r="E928" s="8">
        <v>0</v>
      </c>
      <c r="F928" s="8">
        <v>350.88</v>
      </c>
      <c r="G928" s="8">
        <v>0</v>
      </c>
      <c r="H928" s="8">
        <v>350.88</v>
      </c>
      <c r="I928" s="8">
        <v>0</v>
      </c>
      <c r="J928" s="8"/>
      <c r="K928" s="8"/>
    </row>
    <row r="929" spans="1:11" x14ac:dyDescent="0.2">
      <c r="A929" t="s">
        <v>1750</v>
      </c>
      <c r="B929" t="s">
        <v>1417</v>
      </c>
      <c r="C929" t="s">
        <v>1572</v>
      </c>
      <c r="D929" s="8">
        <v>7050</v>
      </c>
      <c r="E929" s="8">
        <v>0</v>
      </c>
      <c r="F929" s="8">
        <v>0</v>
      </c>
      <c r="G929" s="8">
        <v>0</v>
      </c>
      <c r="H929" s="8">
        <v>0</v>
      </c>
      <c r="I929" s="8">
        <v>0</v>
      </c>
      <c r="J929" s="8"/>
      <c r="K929" s="8"/>
    </row>
    <row r="930" spans="1:11" x14ac:dyDescent="0.2">
      <c r="A930" t="s">
        <v>1750</v>
      </c>
      <c r="B930" t="s">
        <v>1418</v>
      </c>
      <c r="C930" t="s">
        <v>1572</v>
      </c>
      <c r="D930" s="8">
        <v>2590</v>
      </c>
      <c r="E930" s="8">
        <v>0</v>
      </c>
      <c r="F930" s="8">
        <v>0</v>
      </c>
      <c r="G930" s="8">
        <v>0</v>
      </c>
      <c r="H930" s="8">
        <v>0</v>
      </c>
      <c r="I930" s="8">
        <v>0</v>
      </c>
      <c r="J930" s="8"/>
      <c r="K930" s="8"/>
    </row>
    <row r="931" spans="1:11" x14ac:dyDescent="0.2">
      <c r="A931" t="s">
        <v>1750</v>
      </c>
      <c r="B931" t="s">
        <v>1419</v>
      </c>
      <c r="C931" t="s">
        <v>1572</v>
      </c>
      <c r="D931" s="8">
        <v>2120</v>
      </c>
      <c r="E931" s="8">
        <v>0</v>
      </c>
      <c r="F931" s="8">
        <v>0</v>
      </c>
      <c r="G931" s="8">
        <v>0</v>
      </c>
      <c r="H931" s="8">
        <v>0</v>
      </c>
      <c r="I931" s="8">
        <v>0</v>
      </c>
      <c r="J931" s="8"/>
      <c r="K931" s="8"/>
    </row>
    <row r="932" spans="1:11" x14ac:dyDescent="0.2">
      <c r="A932" t="s">
        <v>1750</v>
      </c>
      <c r="B932" t="s">
        <v>2436</v>
      </c>
      <c r="C932" t="s">
        <v>1789</v>
      </c>
      <c r="D932" s="8">
        <v>0</v>
      </c>
      <c r="E932" s="8">
        <v>0</v>
      </c>
      <c r="F932" s="8">
        <v>0</v>
      </c>
      <c r="G932" s="8">
        <v>0</v>
      </c>
      <c r="H932" s="8">
        <v>0</v>
      </c>
      <c r="I932" s="8">
        <v>0</v>
      </c>
      <c r="J932" s="8"/>
      <c r="K932" s="8"/>
    </row>
    <row r="933" spans="1:11" x14ac:dyDescent="0.2">
      <c r="A933" t="s">
        <v>1750</v>
      </c>
      <c r="B933" t="s">
        <v>1420</v>
      </c>
      <c r="C933" t="s">
        <v>1790</v>
      </c>
      <c r="D933" s="8">
        <v>63560</v>
      </c>
      <c r="E933" s="8">
        <v>0</v>
      </c>
      <c r="F933" s="8">
        <v>52019.88</v>
      </c>
      <c r="G933" s="8">
        <v>0</v>
      </c>
      <c r="H933" s="8">
        <v>52019.88</v>
      </c>
      <c r="I933" s="8">
        <v>0</v>
      </c>
      <c r="J933" s="8"/>
      <c r="K933" s="8"/>
    </row>
    <row r="934" spans="1:11" x14ac:dyDescent="0.2">
      <c r="A934" t="s">
        <v>1750</v>
      </c>
      <c r="B934" t="s">
        <v>2437</v>
      </c>
      <c r="C934" t="s">
        <v>1976</v>
      </c>
      <c r="D934" s="8">
        <v>0</v>
      </c>
      <c r="E934" s="8">
        <v>0</v>
      </c>
      <c r="F934" s="8">
        <v>0</v>
      </c>
      <c r="G934" s="8">
        <v>0</v>
      </c>
      <c r="H934" s="8">
        <v>0</v>
      </c>
      <c r="I934" s="8">
        <v>0</v>
      </c>
      <c r="J934" s="8"/>
      <c r="K934" s="8"/>
    </row>
    <row r="935" spans="1:11" x14ac:dyDescent="0.2">
      <c r="A935" t="s">
        <v>1750</v>
      </c>
      <c r="B935" t="s">
        <v>1421</v>
      </c>
      <c r="C935" t="s">
        <v>1791</v>
      </c>
      <c r="D935" s="8">
        <v>25910</v>
      </c>
      <c r="E935" s="8">
        <v>0</v>
      </c>
      <c r="F935" s="8">
        <v>0</v>
      </c>
      <c r="G935" s="8">
        <v>0</v>
      </c>
      <c r="H935" s="8">
        <v>0</v>
      </c>
      <c r="I935" s="8">
        <v>0</v>
      </c>
      <c r="J935" s="8"/>
      <c r="K935" s="8"/>
    </row>
    <row r="936" spans="1:11" x14ac:dyDescent="0.2">
      <c r="A936" t="s">
        <v>1750</v>
      </c>
      <c r="B936" t="s">
        <v>1422</v>
      </c>
      <c r="C936" t="s">
        <v>1670</v>
      </c>
      <c r="D936" s="8">
        <v>0</v>
      </c>
      <c r="E936" s="8">
        <v>0</v>
      </c>
      <c r="F936" s="8">
        <v>645.02</v>
      </c>
      <c r="G936" s="8">
        <v>0</v>
      </c>
      <c r="H936" s="8">
        <v>645.02</v>
      </c>
      <c r="I936" s="8">
        <v>0</v>
      </c>
      <c r="J936" s="8"/>
      <c r="K936" s="8"/>
    </row>
    <row r="937" spans="1:11" x14ac:dyDescent="0.2">
      <c r="A937" t="s">
        <v>1750</v>
      </c>
      <c r="B937" t="s">
        <v>2438</v>
      </c>
      <c r="C937" t="s">
        <v>1670</v>
      </c>
      <c r="D937" s="8">
        <v>0</v>
      </c>
      <c r="E937" s="8">
        <v>0</v>
      </c>
      <c r="F937" s="8">
        <v>0</v>
      </c>
      <c r="G937" s="8">
        <v>0</v>
      </c>
      <c r="H937" s="8">
        <v>0</v>
      </c>
      <c r="I937" s="8">
        <v>0</v>
      </c>
      <c r="J937" s="8"/>
      <c r="K937" s="8"/>
    </row>
    <row r="938" spans="1:11" x14ac:dyDescent="0.2">
      <c r="A938" t="s">
        <v>1750</v>
      </c>
      <c r="B938" t="s">
        <v>2439</v>
      </c>
      <c r="C938" t="s">
        <v>1670</v>
      </c>
      <c r="D938" s="8">
        <v>0</v>
      </c>
      <c r="E938" s="8">
        <v>0</v>
      </c>
      <c r="F938" s="8">
        <v>0</v>
      </c>
      <c r="G938" s="8">
        <v>0</v>
      </c>
      <c r="H938" s="8">
        <v>0</v>
      </c>
      <c r="I938" s="8">
        <v>0</v>
      </c>
      <c r="J938" s="8"/>
      <c r="K938" s="8"/>
    </row>
    <row r="939" spans="1:11" x14ac:dyDescent="0.2">
      <c r="A939" t="s">
        <v>1750</v>
      </c>
      <c r="B939" t="s">
        <v>2440</v>
      </c>
      <c r="C939" t="s">
        <v>1670</v>
      </c>
      <c r="D939" s="8">
        <v>0</v>
      </c>
      <c r="E939" s="8">
        <v>0</v>
      </c>
      <c r="F939" s="8">
        <v>0</v>
      </c>
      <c r="G939" s="8">
        <v>0</v>
      </c>
      <c r="H939" s="8">
        <v>0</v>
      </c>
      <c r="I939" s="8">
        <v>0</v>
      </c>
      <c r="J939" s="8"/>
      <c r="K939" s="8"/>
    </row>
    <row r="940" spans="1:11" x14ac:dyDescent="0.2">
      <c r="A940" t="s">
        <v>1750</v>
      </c>
      <c r="B940" t="s">
        <v>2441</v>
      </c>
      <c r="C940" t="s">
        <v>1795</v>
      </c>
      <c r="D940" s="8">
        <v>0</v>
      </c>
      <c r="E940" s="8">
        <v>0</v>
      </c>
      <c r="F940" s="8">
        <v>0</v>
      </c>
      <c r="G940" s="8">
        <v>0</v>
      </c>
      <c r="H940" s="8">
        <v>0</v>
      </c>
      <c r="I940" s="8">
        <v>0</v>
      </c>
      <c r="J940" s="8"/>
      <c r="K940" s="8"/>
    </row>
    <row r="941" spans="1:11" x14ac:dyDescent="0.2">
      <c r="A941" t="s">
        <v>1750</v>
      </c>
      <c r="B941" t="s">
        <v>1423</v>
      </c>
      <c r="C941" t="s">
        <v>1798</v>
      </c>
      <c r="D941" s="8">
        <v>0</v>
      </c>
      <c r="E941" s="8">
        <v>0</v>
      </c>
      <c r="F941" s="8">
        <v>4390.9799999999996</v>
      </c>
      <c r="G941" s="8">
        <v>0</v>
      </c>
      <c r="H941" s="8">
        <v>4390.9799999999996</v>
      </c>
      <c r="I941" s="8">
        <v>0</v>
      </c>
      <c r="J941" s="8"/>
      <c r="K941" s="8"/>
    </row>
    <row r="942" spans="1:11" x14ac:dyDescent="0.2">
      <c r="A942" t="s">
        <v>1750</v>
      </c>
      <c r="B942" t="s">
        <v>1424</v>
      </c>
      <c r="C942" t="s">
        <v>1720</v>
      </c>
      <c r="D942" s="8">
        <v>46120</v>
      </c>
      <c r="E942" s="8">
        <v>0</v>
      </c>
      <c r="F942" s="8">
        <v>0</v>
      </c>
      <c r="G942" s="8">
        <v>0</v>
      </c>
      <c r="H942" s="8">
        <v>0</v>
      </c>
      <c r="I942" s="8">
        <v>0</v>
      </c>
      <c r="J942" s="8"/>
      <c r="K942" s="8"/>
    </row>
    <row r="943" spans="1:11" x14ac:dyDescent="0.2">
      <c r="A943" t="s">
        <v>1750</v>
      </c>
      <c r="B943" t="s">
        <v>1425</v>
      </c>
      <c r="C943" t="s">
        <v>1721</v>
      </c>
      <c r="D943" s="8">
        <v>16910</v>
      </c>
      <c r="E943" s="8">
        <v>0</v>
      </c>
      <c r="F943" s="8">
        <v>0</v>
      </c>
      <c r="G943" s="8">
        <v>0</v>
      </c>
      <c r="H943" s="8">
        <v>0</v>
      </c>
      <c r="I943" s="8">
        <v>0</v>
      </c>
      <c r="J943" s="8"/>
      <c r="K943" s="8"/>
    </row>
    <row r="944" spans="1:11" x14ac:dyDescent="0.2">
      <c r="A944" t="s">
        <v>1750</v>
      </c>
      <c r="B944" t="s">
        <v>1426</v>
      </c>
      <c r="C944" t="s">
        <v>1722</v>
      </c>
      <c r="D944" s="8">
        <v>13840</v>
      </c>
      <c r="E944" s="8">
        <v>0</v>
      </c>
      <c r="F944" s="8">
        <v>0</v>
      </c>
      <c r="G944" s="8">
        <v>0</v>
      </c>
      <c r="H944" s="8">
        <v>0</v>
      </c>
      <c r="I944" s="8">
        <v>0</v>
      </c>
      <c r="J944" s="8"/>
      <c r="K944" s="8"/>
    </row>
    <row r="945" spans="1:11" x14ac:dyDescent="0.2">
      <c r="A945" t="s">
        <v>1750</v>
      </c>
      <c r="B945" t="s">
        <v>1427</v>
      </c>
      <c r="C945" t="s">
        <v>1799</v>
      </c>
      <c r="D945" s="8">
        <v>0</v>
      </c>
      <c r="E945" s="8">
        <v>0</v>
      </c>
      <c r="F945" s="8">
        <v>1196.43</v>
      </c>
      <c r="G945" s="8">
        <v>0</v>
      </c>
      <c r="H945" s="8">
        <v>1196.43</v>
      </c>
      <c r="I945" s="8">
        <v>0</v>
      </c>
      <c r="J945" s="8"/>
      <c r="K945" s="8"/>
    </row>
    <row r="946" spans="1:11" x14ac:dyDescent="0.2">
      <c r="A946" t="s">
        <v>1750</v>
      </c>
      <c r="B946" t="s">
        <v>1428</v>
      </c>
      <c r="C946" t="s">
        <v>2158</v>
      </c>
      <c r="D946" s="8">
        <v>229620</v>
      </c>
      <c r="E946" s="8">
        <v>0</v>
      </c>
      <c r="F946" s="8">
        <v>0</v>
      </c>
      <c r="G946" s="8">
        <v>0</v>
      </c>
      <c r="H946" s="8">
        <v>0</v>
      </c>
      <c r="I946" s="8">
        <v>0</v>
      </c>
      <c r="J946" s="8"/>
      <c r="K946" s="8"/>
    </row>
    <row r="947" spans="1:11" x14ac:dyDescent="0.2">
      <c r="A947" t="s">
        <v>1750</v>
      </c>
      <c r="B947" t="s">
        <v>2442</v>
      </c>
      <c r="C947" t="s">
        <v>1713</v>
      </c>
      <c r="D947" s="8">
        <v>0</v>
      </c>
      <c r="E947" s="8">
        <v>0</v>
      </c>
      <c r="F947" s="8">
        <v>0</v>
      </c>
      <c r="G947" s="8">
        <v>0</v>
      </c>
      <c r="H947" s="8">
        <v>0</v>
      </c>
      <c r="I947" s="8">
        <v>0</v>
      </c>
      <c r="J947" s="8"/>
      <c r="K947" s="8"/>
    </row>
    <row r="948" spans="1:11" x14ac:dyDescent="0.2">
      <c r="A948" t="s">
        <v>1750</v>
      </c>
      <c r="B948" t="s">
        <v>2443</v>
      </c>
      <c r="C948" t="s">
        <v>2164</v>
      </c>
      <c r="D948" s="8">
        <v>0</v>
      </c>
      <c r="E948" s="8">
        <v>0</v>
      </c>
      <c r="F948" s="8">
        <v>0</v>
      </c>
      <c r="G948" s="8">
        <v>0</v>
      </c>
      <c r="H948" s="8">
        <v>0</v>
      </c>
      <c r="I948" s="8">
        <v>0</v>
      </c>
      <c r="J948" s="8"/>
      <c r="K948" s="8"/>
    </row>
    <row r="949" spans="1:11" x14ac:dyDescent="0.2">
      <c r="A949" t="s">
        <v>1750</v>
      </c>
      <c r="B949" t="s">
        <v>2444</v>
      </c>
      <c r="C949" t="s">
        <v>2120</v>
      </c>
      <c r="D949" s="8">
        <v>0</v>
      </c>
      <c r="E949" s="8">
        <v>0</v>
      </c>
      <c r="F949" s="8">
        <v>0</v>
      </c>
      <c r="G949" s="8">
        <v>0</v>
      </c>
      <c r="H949" s="8">
        <v>0</v>
      </c>
      <c r="I949" s="8">
        <v>0</v>
      </c>
      <c r="J949" s="8"/>
      <c r="K949" s="8"/>
    </row>
    <row r="950" spans="1:11" x14ac:dyDescent="0.2">
      <c r="A950" t="s">
        <v>1750</v>
      </c>
      <c r="B950" t="s">
        <v>1429</v>
      </c>
      <c r="C950" t="s">
        <v>1723</v>
      </c>
      <c r="D950" s="8">
        <v>36950</v>
      </c>
      <c r="E950" s="8">
        <v>0</v>
      </c>
      <c r="F950" s="8">
        <v>0</v>
      </c>
      <c r="G950" s="8">
        <v>0</v>
      </c>
      <c r="H950" s="8">
        <v>0</v>
      </c>
      <c r="I950" s="8">
        <v>0</v>
      </c>
      <c r="J950" s="8"/>
      <c r="K950" s="8"/>
    </row>
    <row r="951" spans="1:11" x14ac:dyDescent="0.2">
      <c r="A951" t="s">
        <v>1750</v>
      </c>
      <c r="B951" t="s">
        <v>1430</v>
      </c>
      <c r="C951" t="s">
        <v>1724</v>
      </c>
      <c r="D951" s="8">
        <v>13550</v>
      </c>
      <c r="E951" s="8">
        <v>0</v>
      </c>
      <c r="F951" s="8">
        <v>0</v>
      </c>
      <c r="G951" s="8">
        <v>0</v>
      </c>
      <c r="H951" s="8">
        <v>0</v>
      </c>
      <c r="I951" s="8">
        <v>0</v>
      </c>
      <c r="J951" s="8"/>
      <c r="K951" s="8"/>
    </row>
    <row r="952" spans="1:11" x14ac:dyDescent="0.2">
      <c r="A952" t="s">
        <v>1750</v>
      </c>
      <c r="B952" t="s">
        <v>1431</v>
      </c>
      <c r="C952" t="s">
        <v>1725</v>
      </c>
      <c r="D952" s="8">
        <v>11090</v>
      </c>
      <c r="E952" s="8">
        <v>0</v>
      </c>
      <c r="F952" s="8">
        <v>0</v>
      </c>
      <c r="G952" s="8">
        <v>0</v>
      </c>
      <c r="H952" s="8">
        <v>0</v>
      </c>
      <c r="I952" s="8">
        <v>0</v>
      </c>
      <c r="J952" s="8"/>
      <c r="K952" s="8"/>
    </row>
    <row r="953" spans="1:11" x14ac:dyDescent="0.2">
      <c r="A953" t="s">
        <v>1750</v>
      </c>
      <c r="B953" t="s">
        <v>1432</v>
      </c>
      <c r="C953" t="s">
        <v>2445</v>
      </c>
      <c r="D953" s="8">
        <v>0</v>
      </c>
      <c r="E953" s="8">
        <v>0</v>
      </c>
      <c r="F953" s="8">
        <v>70980</v>
      </c>
      <c r="G953" s="8">
        <v>0</v>
      </c>
      <c r="H953" s="8">
        <v>70980</v>
      </c>
      <c r="I953" s="8">
        <v>0</v>
      </c>
      <c r="J953" s="8"/>
      <c r="K953" s="8"/>
    </row>
    <row r="954" spans="1:11" x14ac:dyDescent="0.2">
      <c r="A954" t="s">
        <v>1750</v>
      </c>
      <c r="B954" t="s">
        <v>1433</v>
      </c>
      <c r="C954" t="s">
        <v>1735</v>
      </c>
      <c r="D954" s="8">
        <v>267610</v>
      </c>
      <c r="E954" s="8">
        <v>0</v>
      </c>
      <c r="F954" s="8">
        <v>0</v>
      </c>
      <c r="G954" s="8">
        <v>0</v>
      </c>
      <c r="H954" s="8">
        <v>0</v>
      </c>
      <c r="I954" s="8">
        <v>0</v>
      </c>
      <c r="J954" s="8"/>
      <c r="K954" s="8"/>
    </row>
    <row r="955" spans="1:11" x14ac:dyDescent="0.2">
      <c r="A955" t="s">
        <v>1750</v>
      </c>
      <c r="B955" t="s">
        <v>1434</v>
      </c>
      <c r="C955" t="s">
        <v>1736</v>
      </c>
      <c r="D955" s="8">
        <v>98120</v>
      </c>
      <c r="E955" s="8">
        <v>0</v>
      </c>
      <c r="F955" s="8">
        <v>0</v>
      </c>
      <c r="G955" s="8">
        <v>0</v>
      </c>
      <c r="H955" s="8">
        <v>0</v>
      </c>
      <c r="I955" s="8">
        <v>0</v>
      </c>
      <c r="J955" s="8"/>
      <c r="K955" s="8"/>
    </row>
    <row r="956" spans="1:11" x14ac:dyDescent="0.2">
      <c r="A956" t="s">
        <v>1750</v>
      </c>
      <c r="B956" t="s">
        <v>1435</v>
      </c>
      <c r="C956" t="s">
        <v>1737</v>
      </c>
      <c r="D956" s="8">
        <v>80280</v>
      </c>
      <c r="E956" s="8">
        <v>0</v>
      </c>
      <c r="F956" s="8">
        <v>2368</v>
      </c>
      <c r="G956" s="8">
        <v>0</v>
      </c>
      <c r="H956" s="8">
        <v>2368</v>
      </c>
      <c r="I956" s="8">
        <v>0</v>
      </c>
      <c r="J956" s="8"/>
      <c r="K956" s="8"/>
    </row>
    <row r="957" spans="1:11" x14ac:dyDescent="0.2">
      <c r="A957" t="s">
        <v>1750</v>
      </c>
      <c r="B957" t="s">
        <v>1436</v>
      </c>
      <c r="C957" t="s">
        <v>1800</v>
      </c>
      <c r="D957" s="8">
        <v>0</v>
      </c>
      <c r="E957" s="8">
        <v>0</v>
      </c>
      <c r="F957" s="8">
        <v>231196.58</v>
      </c>
      <c r="G957" s="8">
        <v>-360</v>
      </c>
      <c r="H957" s="8">
        <v>230836.58</v>
      </c>
      <c r="I957" s="8">
        <v>0</v>
      </c>
      <c r="J957" s="8"/>
      <c r="K957" s="8"/>
    </row>
    <row r="958" spans="1:11" x14ac:dyDescent="0.2">
      <c r="A958" t="s">
        <v>1750</v>
      </c>
      <c r="B958" t="s">
        <v>1437</v>
      </c>
      <c r="C958" t="s">
        <v>1726</v>
      </c>
      <c r="D958" s="8">
        <v>167020</v>
      </c>
      <c r="E958" s="8">
        <v>0</v>
      </c>
      <c r="F958" s="8">
        <v>23625.42</v>
      </c>
      <c r="G958" s="8">
        <v>0</v>
      </c>
      <c r="H958" s="8">
        <v>23625.42</v>
      </c>
      <c r="I958" s="8">
        <v>0</v>
      </c>
      <c r="J958" s="8"/>
      <c r="K958" s="8"/>
    </row>
    <row r="959" spans="1:11" x14ac:dyDescent="0.2">
      <c r="A959" t="s">
        <v>1750</v>
      </c>
      <c r="B959" t="s">
        <v>1438</v>
      </c>
      <c r="C959" t="s">
        <v>1727</v>
      </c>
      <c r="D959" s="8">
        <v>61240</v>
      </c>
      <c r="E959" s="8">
        <v>0</v>
      </c>
      <c r="F959" s="8">
        <v>0</v>
      </c>
      <c r="G959" s="8">
        <v>0</v>
      </c>
      <c r="H959" s="8">
        <v>0</v>
      </c>
      <c r="I959" s="8">
        <v>0</v>
      </c>
      <c r="J959" s="8"/>
      <c r="K959" s="8"/>
    </row>
    <row r="960" spans="1:11" x14ac:dyDescent="0.2">
      <c r="A960" t="s">
        <v>1750</v>
      </c>
      <c r="B960" t="s">
        <v>1439</v>
      </c>
      <c r="C960" t="s">
        <v>1728</v>
      </c>
      <c r="D960" s="8">
        <v>50100</v>
      </c>
      <c r="E960" s="8">
        <v>0</v>
      </c>
      <c r="F960" s="8">
        <v>0</v>
      </c>
      <c r="G960" s="8">
        <v>0</v>
      </c>
      <c r="H960" s="8">
        <v>0</v>
      </c>
      <c r="I960" s="8">
        <v>0</v>
      </c>
      <c r="J960" s="8"/>
      <c r="K960" s="8"/>
    </row>
    <row r="961" spans="1:11" x14ac:dyDescent="0.2">
      <c r="A961" t="s">
        <v>1750</v>
      </c>
      <c r="B961" t="s">
        <v>2446</v>
      </c>
      <c r="C961" t="s">
        <v>2387</v>
      </c>
      <c r="D961" s="8">
        <v>0</v>
      </c>
      <c r="E961" s="8">
        <v>0</v>
      </c>
      <c r="F961" s="8">
        <v>0</v>
      </c>
      <c r="G961" s="8">
        <v>0</v>
      </c>
      <c r="H961" s="8">
        <v>0</v>
      </c>
      <c r="I961" s="8">
        <v>0</v>
      </c>
      <c r="J961" s="8"/>
      <c r="K961" s="8"/>
    </row>
    <row r="962" spans="1:11" x14ac:dyDescent="0.2">
      <c r="A962" t="s">
        <v>1750</v>
      </c>
      <c r="B962" t="s">
        <v>1440</v>
      </c>
      <c r="C962" t="s">
        <v>1801</v>
      </c>
      <c r="D962" s="8">
        <v>45020</v>
      </c>
      <c r="E962" s="8">
        <v>0</v>
      </c>
      <c r="F962" s="8">
        <v>0</v>
      </c>
      <c r="G962" s="8">
        <v>0</v>
      </c>
      <c r="H962" s="8">
        <v>0</v>
      </c>
      <c r="I962" s="8">
        <v>0</v>
      </c>
      <c r="J962" s="8"/>
      <c r="K962" s="8"/>
    </row>
    <row r="963" spans="1:11" x14ac:dyDescent="0.2">
      <c r="A963" t="s">
        <v>1750</v>
      </c>
      <c r="B963" t="s">
        <v>1441</v>
      </c>
      <c r="C963" t="s">
        <v>672</v>
      </c>
      <c r="D963" s="8">
        <v>17400</v>
      </c>
      <c r="E963" s="8">
        <v>0</v>
      </c>
      <c r="F963" s="8">
        <v>0</v>
      </c>
      <c r="G963" s="8">
        <v>0</v>
      </c>
      <c r="H963" s="8">
        <v>0</v>
      </c>
      <c r="I963" s="8">
        <v>0</v>
      </c>
      <c r="J963" s="8"/>
      <c r="K963" s="8"/>
    </row>
    <row r="964" spans="1:11" x14ac:dyDescent="0.2">
      <c r="A964" t="s">
        <v>1750</v>
      </c>
      <c r="B964" t="s">
        <v>1442</v>
      </c>
      <c r="C964" t="s">
        <v>2447</v>
      </c>
      <c r="D964" s="8">
        <v>-550</v>
      </c>
      <c r="E964" s="8">
        <v>0</v>
      </c>
      <c r="F964" s="8">
        <v>0</v>
      </c>
      <c r="G964" s="8">
        <v>0</v>
      </c>
      <c r="H964" s="8">
        <v>0</v>
      </c>
      <c r="I964" s="8">
        <v>0</v>
      </c>
      <c r="J964" s="8"/>
      <c r="K964" s="8"/>
    </row>
    <row r="965" spans="1:11" x14ac:dyDescent="0.2">
      <c r="A965" t="s">
        <v>1750</v>
      </c>
      <c r="B965" t="s">
        <v>1443</v>
      </c>
      <c r="C965" t="s">
        <v>1802</v>
      </c>
      <c r="D965" s="8">
        <v>-2798040</v>
      </c>
      <c r="E965" s="8">
        <v>0</v>
      </c>
      <c r="F965" s="8">
        <v>0</v>
      </c>
      <c r="G965" s="8">
        <v>0</v>
      </c>
      <c r="H965" s="8">
        <v>0</v>
      </c>
      <c r="I965" s="8">
        <v>0</v>
      </c>
      <c r="J965" s="8"/>
      <c r="K965" s="8"/>
    </row>
    <row r="966" spans="1:11" x14ac:dyDescent="0.2">
      <c r="A966" t="s">
        <v>1750</v>
      </c>
      <c r="B966" t="s">
        <v>2448</v>
      </c>
      <c r="C966" t="s">
        <v>2392</v>
      </c>
      <c r="D966" s="8">
        <v>0</v>
      </c>
      <c r="E966" s="8">
        <v>0</v>
      </c>
      <c r="F966" s="8">
        <v>0</v>
      </c>
      <c r="G966" s="8">
        <v>0</v>
      </c>
      <c r="H966" s="8">
        <v>0</v>
      </c>
      <c r="I966" s="8">
        <v>0</v>
      </c>
      <c r="J966" s="8"/>
      <c r="K966" s="8"/>
    </row>
    <row r="967" spans="1:11" x14ac:dyDescent="0.2">
      <c r="A967" t="s">
        <v>1750</v>
      </c>
      <c r="B967" t="s">
        <v>1444</v>
      </c>
      <c r="C967" t="s">
        <v>2449</v>
      </c>
      <c r="D967" s="8">
        <v>-1000000</v>
      </c>
      <c r="E967" s="8">
        <v>0</v>
      </c>
      <c r="F967" s="8">
        <v>0</v>
      </c>
      <c r="G967" s="8">
        <v>-700000</v>
      </c>
      <c r="H967" s="8">
        <v>0</v>
      </c>
      <c r="I967" s="8">
        <v>-700000</v>
      </c>
      <c r="J967" s="8"/>
      <c r="K967" s="8"/>
    </row>
    <row r="968" spans="1:11" x14ac:dyDescent="0.2">
      <c r="A968" t="s">
        <v>1750</v>
      </c>
      <c r="B968" t="s">
        <v>2450</v>
      </c>
      <c r="C968" t="s">
        <v>2451</v>
      </c>
      <c r="D968" s="8">
        <v>0</v>
      </c>
      <c r="E968" s="8">
        <v>0</v>
      </c>
      <c r="F968" s="8">
        <v>0</v>
      </c>
      <c r="G968" s="8">
        <v>0</v>
      </c>
      <c r="H968" s="8">
        <v>0</v>
      </c>
      <c r="I968" s="8">
        <v>0</v>
      </c>
      <c r="J968" s="8"/>
      <c r="K968" s="8"/>
    </row>
    <row r="969" spans="1:11" x14ac:dyDescent="0.2">
      <c r="A969" t="s">
        <v>1750</v>
      </c>
      <c r="B969" t="s">
        <v>1445</v>
      </c>
      <c r="C969" t="s">
        <v>2452</v>
      </c>
      <c r="D969" s="8">
        <v>-110</v>
      </c>
      <c r="E969" s="8">
        <v>0</v>
      </c>
      <c r="F969" s="8">
        <v>0</v>
      </c>
      <c r="G969" s="8">
        <v>0</v>
      </c>
      <c r="H969" s="8">
        <v>0</v>
      </c>
      <c r="I969" s="8">
        <v>0</v>
      </c>
      <c r="J969" s="8"/>
      <c r="K969" s="8"/>
    </row>
    <row r="970" spans="1:11" x14ac:dyDescent="0.2">
      <c r="A970" t="s">
        <v>1750</v>
      </c>
      <c r="B970" t="s">
        <v>1446</v>
      </c>
      <c r="C970" t="s">
        <v>1751</v>
      </c>
      <c r="D970" s="8">
        <v>3095210</v>
      </c>
      <c r="E970" s="8">
        <v>0</v>
      </c>
      <c r="F970" s="8">
        <v>1896508.04</v>
      </c>
      <c r="G970" s="8">
        <v>-1179.72</v>
      </c>
      <c r="H970" s="8">
        <v>1895328.32</v>
      </c>
      <c r="I970" s="8">
        <v>0</v>
      </c>
      <c r="J970" s="8"/>
      <c r="K970" s="8"/>
    </row>
    <row r="971" spans="1:11" x14ac:dyDescent="0.2">
      <c r="A971" t="s">
        <v>1750</v>
      </c>
      <c r="B971" t="s">
        <v>1447</v>
      </c>
      <c r="C971" t="s">
        <v>1754</v>
      </c>
      <c r="D971" s="8">
        <v>171780</v>
      </c>
      <c r="E971" s="8">
        <v>0</v>
      </c>
      <c r="F971" s="8">
        <v>139974.45000000001</v>
      </c>
      <c r="G971" s="8">
        <v>0</v>
      </c>
      <c r="H971" s="8">
        <v>139974.45000000001</v>
      </c>
      <c r="I971" s="8">
        <v>0</v>
      </c>
      <c r="J971" s="8"/>
      <c r="K971" s="8"/>
    </row>
    <row r="972" spans="1:11" x14ac:dyDescent="0.2">
      <c r="A972" t="s">
        <v>1750</v>
      </c>
      <c r="B972" t="s">
        <v>2453</v>
      </c>
      <c r="C972" t="s">
        <v>1755</v>
      </c>
      <c r="D972" s="8">
        <v>0</v>
      </c>
      <c r="E972" s="8">
        <v>0</v>
      </c>
      <c r="F972" s="8">
        <v>0</v>
      </c>
      <c r="G972" s="8">
        <v>0</v>
      </c>
      <c r="H972" s="8">
        <v>0</v>
      </c>
      <c r="I972" s="8">
        <v>0</v>
      </c>
      <c r="J972" s="8"/>
      <c r="K972" s="8"/>
    </row>
    <row r="973" spans="1:11" x14ac:dyDescent="0.2">
      <c r="A973" t="s">
        <v>1750</v>
      </c>
      <c r="B973" t="s">
        <v>1448</v>
      </c>
      <c r="C973" t="s">
        <v>2356</v>
      </c>
      <c r="D973" s="8">
        <v>80320</v>
      </c>
      <c r="E973" s="8">
        <v>0</v>
      </c>
      <c r="F973" s="8">
        <v>70545.86</v>
      </c>
      <c r="G973" s="8">
        <v>0</v>
      </c>
      <c r="H973" s="8">
        <v>70545.86</v>
      </c>
      <c r="I973" s="8">
        <v>0</v>
      </c>
      <c r="J973" s="8"/>
      <c r="K973" s="8"/>
    </row>
    <row r="974" spans="1:11" x14ac:dyDescent="0.2">
      <c r="A974" t="s">
        <v>1750</v>
      </c>
      <c r="B974" t="s">
        <v>2454</v>
      </c>
      <c r="C974" t="s">
        <v>1756</v>
      </c>
      <c r="D974" s="8">
        <v>0</v>
      </c>
      <c r="E974" s="8">
        <v>0</v>
      </c>
      <c r="F974" s="8">
        <v>0</v>
      </c>
      <c r="G974" s="8">
        <v>0</v>
      </c>
      <c r="H974" s="8">
        <v>0</v>
      </c>
      <c r="I974" s="8">
        <v>0</v>
      </c>
      <c r="J974" s="8"/>
      <c r="K974" s="8"/>
    </row>
    <row r="975" spans="1:11" x14ac:dyDescent="0.2">
      <c r="A975" t="s">
        <v>1750</v>
      </c>
      <c r="B975" t="s">
        <v>1449</v>
      </c>
      <c r="C975" t="s">
        <v>1757</v>
      </c>
      <c r="D975" s="8">
        <v>201940</v>
      </c>
      <c r="E975" s="8">
        <v>0</v>
      </c>
      <c r="F975" s="8">
        <v>293339.40999999997</v>
      </c>
      <c r="G975" s="8">
        <v>0</v>
      </c>
      <c r="H975" s="8">
        <v>293339.40999999997</v>
      </c>
      <c r="I975" s="8">
        <v>0</v>
      </c>
      <c r="J975" s="8"/>
      <c r="K975" s="8"/>
    </row>
    <row r="976" spans="1:11" x14ac:dyDescent="0.2">
      <c r="A976" t="s">
        <v>1750</v>
      </c>
      <c r="B976" t="s">
        <v>1450</v>
      </c>
      <c r="C976" t="s">
        <v>1759</v>
      </c>
      <c r="D976" s="8">
        <v>50650</v>
      </c>
      <c r="E976" s="8">
        <v>0</v>
      </c>
      <c r="F976" s="8">
        <v>45947.28</v>
      </c>
      <c r="G976" s="8">
        <v>0</v>
      </c>
      <c r="H976" s="8">
        <v>45947.28</v>
      </c>
      <c r="I976" s="8">
        <v>0</v>
      </c>
      <c r="J976" s="8"/>
      <c r="K976" s="8"/>
    </row>
    <row r="977" spans="1:11" x14ac:dyDescent="0.2">
      <c r="A977" t="s">
        <v>1750</v>
      </c>
      <c r="B977" t="s">
        <v>1451</v>
      </c>
      <c r="C977" t="s">
        <v>1959</v>
      </c>
      <c r="D977" s="8">
        <v>0</v>
      </c>
      <c r="E977" s="8">
        <v>0</v>
      </c>
      <c r="F977" s="8">
        <v>58756.75</v>
      </c>
      <c r="G977" s="8">
        <v>0</v>
      </c>
      <c r="H977" s="8">
        <v>58756.75</v>
      </c>
      <c r="I977" s="8">
        <v>0</v>
      </c>
      <c r="J977" s="8"/>
      <c r="K977" s="8"/>
    </row>
    <row r="978" spans="1:11" x14ac:dyDescent="0.2">
      <c r="A978" t="s">
        <v>1750</v>
      </c>
      <c r="B978" t="s">
        <v>1452</v>
      </c>
      <c r="C978" t="s">
        <v>1761</v>
      </c>
      <c r="D978" s="8">
        <v>3560</v>
      </c>
      <c r="E978" s="8">
        <v>0</v>
      </c>
      <c r="F978" s="8">
        <v>1828.8</v>
      </c>
      <c r="G978" s="8">
        <v>0</v>
      </c>
      <c r="H978" s="8">
        <v>1828.8</v>
      </c>
      <c r="I978" s="8">
        <v>0</v>
      </c>
      <c r="J978" s="8"/>
      <c r="K978" s="8"/>
    </row>
    <row r="979" spans="1:11" x14ac:dyDescent="0.2">
      <c r="A979" t="s">
        <v>1750</v>
      </c>
      <c r="B979" t="s">
        <v>1453</v>
      </c>
      <c r="C979" t="s">
        <v>1762</v>
      </c>
      <c r="D979" s="8">
        <v>25050</v>
      </c>
      <c r="E979" s="8">
        <v>0</v>
      </c>
      <c r="F979" s="8">
        <v>25111.63</v>
      </c>
      <c r="G979" s="8">
        <v>0</v>
      </c>
      <c r="H979" s="8">
        <v>25111.63</v>
      </c>
      <c r="I979" s="8">
        <v>0</v>
      </c>
      <c r="J979" s="8"/>
      <c r="K979" s="8"/>
    </row>
    <row r="980" spans="1:11" x14ac:dyDescent="0.2">
      <c r="A980" t="s">
        <v>1750</v>
      </c>
      <c r="B980" t="s">
        <v>2455</v>
      </c>
      <c r="C980" t="s">
        <v>1764</v>
      </c>
      <c r="D980" s="8">
        <v>0</v>
      </c>
      <c r="E980" s="8">
        <v>0</v>
      </c>
      <c r="F980" s="8">
        <v>0</v>
      </c>
      <c r="G980" s="8">
        <v>0</v>
      </c>
      <c r="H980" s="8">
        <v>0</v>
      </c>
      <c r="I980" s="8">
        <v>0</v>
      </c>
      <c r="J980" s="8"/>
      <c r="K980" s="8"/>
    </row>
    <row r="981" spans="1:11" x14ac:dyDescent="0.2">
      <c r="A981" t="s">
        <v>1750</v>
      </c>
      <c r="B981" t="s">
        <v>1454</v>
      </c>
      <c r="C981" t="s">
        <v>1766</v>
      </c>
      <c r="D981" s="8">
        <v>141980</v>
      </c>
      <c r="E981" s="8">
        <v>0</v>
      </c>
      <c r="F981" s="8">
        <v>138220.20000000001</v>
      </c>
      <c r="G981" s="8">
        <v>0</v>
      </c>
      <c r="H981" s="8">
        <v>138220.20000000001</v>
      </c>
      <c r="I981" s="8">
        <v>0</v>
      </c>
      <c r="J981" s="8"/>
      <c r="K981" s="8"/>
    </row>
    <row r="982" spans="1:11" x14ac:dyDescent="0.2">
      <c r="A982" t="s">
        <v>1750</v>
      </c>
      <c r="B982" t="s">
        <v>1455</v>
      </c>
      <c r="C982" t="s">
        <v>1767</v>
      </c>
      <c r="D982" s="8">
        <v>365780</v>
      </c>
      <c r="E982" s="8">
        <v>0</v>
      </c>
      <c r="F982" s="8">
        <v>361457.95</v>
      </c>
      <c r="G982" s="8">
        <v>0</v>
      </c>
      <c r="H982" s="8">
        <v>361457.95</v>
      </c>
      <c r="I982" s="8">
        <v>0</v>
      </c>
      <c r="J982" s="8"/>
      <c r="K982" s="8"/>
    </row>
    <row r="983" spans="1:11" x14ac:dyDescent="0.2">
      <c r="A983" t="s">
        <v>1750</v>
      </c>
      <c r="B983" t="s">
        <v>1456</v>
      </c>
      <c r="C983" t="s">
        <v>1768</v>
      </c>
      <c r="D983" s="8">
        <v>22330</v>
      </c>
      <c r="E983" s="8">
        <v>0</v>
      </c>
      <c r="F983" s="8">
        <v>24874.58</v>
      </c>
      <c r="G983" s="8">
        <v>0</v>
      </c>
      <c r="H983" s="8">
        <v>24874.58</v>
      </c>
      <c r="I983" s="8">
        <v>0</v>
      </c>
      <c r="J983" s="8"/>
      <c r="K983" s="8"/>
    </row>
    <row r="984" spans="1:11" x14ac:dyDescent="0.2">
      <c r="A984" t="s">
        <v>1750</v>
      </c>
      <c r="B984" t="s">
        <v>1457</v>
      </c>
      <c r="C984" t="s">
        <v>2359</v>
      </c>
      <c r="D984" s="8">
        <v>1844650</v>
      </c>
      <c r="E984" s="8">
        <v>0</v>
      </c>
      <c r="F984" s="8">
        <v>0</v>
      </c>
      <c r="G984" s="8">
        <v>0</v>
      </c>
      <c r="H984" s="8">
        <v>0</v>
      </c>
      <c r="I984" s="8">
        <v>0</v>
      </c>
      <c r="J984" s="8"/>
      <c r="K984" s="8"/>
    </row>
    <row r="985" spans="1:11" x14ac:dyDescent="0.2">
      <c r="A985" t="s">
        <v>1750</v>
      </c>
      <c r="B985" t="s">
        <v>1458</v>
      </c>
      <c r="C985" t="s">
        <v>2360</v>
      </c>
      <c r="D985" s="8">
        <v>3168000</v>
      </c>
      <c r="E985" s="8">
        <v>0</v>
      </c>
      <c r="F985" s="8">
        <v>0</v>
      </c>
      <c r="G985" s="8">
        <v>0</v>
      </c>
      <c r="H985" s="8">
        <v>0</v>
      </c>
      <c r="I985" s="8">
        <v>0</v>
      </c>
      <c r="J985" s="8"/>
      <c r="K985" s="8"/>
    </row>
    <row r="986" spans="1:11" x14ac:dyDescent="0.2">
      <c r="A986" t="s">
        <v>1750</v>
      </c>
      <c r="B986" t="s">
        <v>2456</v>
      </c>
      <c r="C986" t="s">
        <v>2145</v>
      </c>
      <c r="D986" s="8">
        <v>0</v>
      </c>
      <c r="E986" s="8">
        <v>0</v>
      </c>
      <c r="F986" s="8">
        <v>0</v>
      </c>
      <c r="G986" s="8">
        <v>0</v>
      </c>
      <c r="H986" s="8">
        <v>0</v>
      </c>
      <c r="I986" s="8">
        <v>0</v>
      </c>
      <c r="J986" s="8"/>
      <c r="K986" s="8"/>
    </row>
    <row r="987" spans="1:11" x14ac:dyDescent="0.2">
      <c r="A987" t="s">
        <v>1750</v>
      </c>
      <c r="B987" t="s">
        <v>2457</v>
      </c>
      <c r="C987" t="s">
        <v>2147</v>
      </c>
      <c r="D987" s="8">
        <v>0</v>
      </c>
      <c r="E987" s="8">
        <v>0</v>
      </c>
      <c r="F987" s="8">
        <v>0</v>
      </c>
      <c r="G987" s="8">
        <v>0</v>
      </c>
      <c r="H987" s="8">
        <v>0</v>
      </c>
      <c r="I987" s="8">
        <v>0</v>
      </c>
      <c r="J987" s="8"/>
      <c r="K987" s="8"/>
    </row>
    <row r="988" spans="1:11" x14ac:dyDescent="0.2">
      <c r="A988" t="s">
        <v>1750</v>
      </c>
      <c r="B988" t="s">
        <v>2458</v>
      </c>
      <c r="C988" t="s">
        <v>2459</v>
      </c>
      <c r="D988" s="8">
        <v>0</v>
      </c>
      <c r="E988" s="8">
        <v>0</v>
      </c>
      <c r="F988" s="8">
        <v>0</v>
      </c>
      <c r="G988" s="8">
        <v>0</v>
      </c>
      <c r="H988" s="8">
        <v>0</v>
      </c>
      <c r="I988" s="8">
        <v>0</v>
      </c>
      <c r="J988" s="8"/>
      <c r="K988" s="8"/>
    </row>
    <row r="989" spans="1:11" x14ac:dyDescent="0.2">
      <c r="A989" t="s">
        <v>1750</v>
      </c>
      <c r="B989" t="s">
        <v>1459</v>
      </c>
      <c r="C989" t="s">
        <v>2460</v>
      </c>
      <c r="D989" s="8">
        <v>1185890</v>
      </c>
      <c r="E989" s="8">
        <v>0</v>
      </c>
      <c r="F989" s="8">
        <v>0</v>
      </c>
      <c r="G989" s="8">
        <v>0</v>
      </c>
      <c r="H989" s="8">
        <v>0</v>
      </c>
      <c r="I989" s="8">
        <v>0</v>
      </c>
      <c r="J989" s="8"/>
      <c r="K989" s="8"/>
    </row>
    <row r="990" spans="1:11" x14ac:dyDescent="0.2">
      <c r="A990" t="s">
        <v>1750</v>
      </c>
      <c r="B990" t="s">
        <v>1460</v>
      </c>
      <c r="C990" t="s">
        <v>2363</v>
      </c>
      <c r="D990" s="8">
        <v>664450</v>
      </c>
      <c r="E990" s="8">
        <v>0</v>
      </c>
      <c r="F990" s="8">
        <v>4097912.72</v>
      </c>
      <c r="G990" s="8">
        <v>0</v>
      </c>
      <c r="H990" s="8">
        <v>4097912.72</v>
      </c>
      <c r="I990" s="8">
        <v>0</v>
      </c>
      <c r="J990" s="8"/>
      <c r="K990" s="8"/>
    </row>
    <row r="991" spans="1:11" x14ac:dyDescent="0.2">
      <c r="A991" t="s">
        <v>1750</v>
      </c>
      <c r="B991" t="s">
        <v>1461</v>
      </c>
      <c r="C991" t="s">
        <v>501</v>
      </c>
      <c r="D991" s="8">
        <v>23000000</v>
      </c>
      <c r="E991" s="8">
        <v>0</v>
      </c>
      <c r="F991" s="8">
        <v>2755418.05</v>
      </c>
      <c r="G991" s="8">
        <v>-3772531.33</v>
      </c>
      <c r="H991" s="8">
        <v>0</v>
      </c>
      <c r="I991" s="8">
        <v>-1017113.28</v>
      </c>
      <c r="J991" s="8"/>
      <c r="K991" s="8"/>
    </row>
    <row r="992" spans="1:11" x14ac:dyDescent="0.2">
      <c r="A992" t="s">
        <v>1750</v>
      </c>
      <c r="B992" t="s">
        <v>1462</v>
      </c>
      <c r="C992" t="s">
        <v>2461</v>
      </c>
      <c r="D992" s="8">
        <v>0</v>
      </c>
      <c r="E992" s="8">
        <v>0</v>
      </c>
      <c r="F992" s="8">
        <v>48393.69</v>
      </c>
      <c r="G992" s="8">
        <v>0</v>
      </c>
      <c r="H992" s="8">
        <v>48393.69</v>
      </c>
      <c r="I992" s="8">
        <v>0</v>
      </c>
      <c r="J992" s="8"/>
      <c r="K992" s="8"/>
    </row>
    <row r="993" spans="1:11" x14ac:dyDescent="0.2">
      <c r="A993" t="s">
        <v>1750</v>
      </c>
      <c r="B993" t="s">
        <v>1463</v>
      </c>
      <c r="C993" t="s">
        <v>2462</v>
      </c>
      <c r="D993" s="8">
        <v>1000000</v>
      </c>
      <c r="E993" s="8">
        <v>0</v>
      </c>
      <c r="F993" s="8">
        <v>0</v>
      </c>
      <c r="G993" s="8">
        <v>0</v>
      </c>
      <c r="H993" s="8">
        <v>0</v>
      </c>
      <c r="I993" s="8">
        <v>0</v>
      </c>
      <c r="J993" s="8"/>
      <c r="K993" s="8"/>
    </row>
    <row r="994" spans="1:11" x14ac:dyDescent="0.2">
      <c r="A994" t="s">
        <v>1750</v>
      </c>
      <c r="B994" t="s">
        <v>1464</v>
      </c>
      <c r="C994" t="s">
        <v>1775</v>
      </c>
      <c r="D994" s="8">
        <v>0</v>
      </c>
      <c r="E994" s="8">
        <v>0</v>
      </c>
      <c r="F994" s="8">
        <v>684.21</v>
      </c>
      <c r="G994" s="8">
        <v>0</v>
      </c>
      <c r="H994" s="8">
        <v>684.21</v>
      </c>
      <c r="I994" s="8">
        <v>0</v>
      </c>
      <c r="J994" s="8"/>
      <c r="K994" s="8"/>
    </row>
    <row r="995" spans="1:11" x14ac:dyDescent="0.2">
      <c r="A995" t="s">
        <v>1750</v>
      </c>
      <c r="B995" t="s">
        <v>2463</v>
      </c>
      <c r="C995" t="s">
        <v>1782</v>
      </c>
      <c r="D995" s="8">
        <v>0</v>
      </c>
      <c r="E995" s="8">
        <v>0</v>
      </c>
      <c r="F995" s="8">
        <v>0</v>
      </c>
      <c r="G995" s="8">
        <v>0</v>
      </c>
      <c r="H995" s="8">
        <v>0</v>
      </c>
      <c r="I995" s="8">
        <v>0</v>
      </c>
      <c r="J995" s="8"/>
      <c r="K995" s="8"/>
    </row>
    <row r="996" spans="1:11" x14ac:dyDescent="0.2">
      <c r="A996" t="s">
        <v>1750</v>
      </c>
      <c r="B996" t="s">
        <v>1465</v>
      </c>
      <c r="C996" t="s">
        <v>2406</v>
      </c>
      <c r="D996" s="8">
        <v>1300</v>
      </c>
      <c r="E996" s="8">
        <v>0</v>
      </c>
      <c r="F996" s="8">
        <v>0</v>
      </c>
      <c r="G996" s="8">
        <v>0</v>
      </c>
      <c r="H996" s="8">
        <v>0</v>
      </c>
      <c r="I996" s="8">
        <v>0</v>
      </c>
      <c r="J996" s="8"/>
      <c r="K996" s="8"/>
    </row>
    <row r="997" spans="1:11" x14ac:dyDescent="0.2">
      <c r="A997" t="s">
        <v>1750</v>
      </c>
      <c r="B997" t="s">
        <v>1466</v>
      </c>
      <c r="C997" t="s">
        <v>2267</v>
      </c>
      <c r="D997" s="8">
        <v>16090</v>
      </c>
      <c r="E997" s="8">
        <v>0</v>
      </c>
      <c r="F997" s="8">
        <v>1389</v>
      </c>
      <c r="G997" s="8">
        <v>0</v>
      </c>
      <c r="H997" s="8">
        <v>1389</v>
      </c>
      <c r="I997" s="8">
        <v>0</v>
      </c>
      <c r="J997" s="8"/>
      <c r="K997" s="8"/>
    </row>
    <row r="998" spans="1:11" x14ac:dyDescent="0.2">
      <c r="A998" t="s">
        <v>1750</v>
      </c>
      <c r="B998" t="s">
        <v>2464</v>
      </c>
      <c r="C998" t="s">
        <v>2150</v>
      </c>
      <c r="D998" s="8">
        <v>0</v>
      </c>
      <c r="E998" s="8">
        <v>0</v>
      </c>
      <c r="F998" s="8">
        <v>0</v>
      </c>
      <c r="G998" s="8">
        <v>0</v>
      </c>
      <c r="H998" s="8">
        <v>0</v>
      </c>
      <c r="I998" s="8">
        <v>0</v>
      </c>
      <c r="J998" s="8"/>
      <c r="K998" s="8"/>
    </row>
    <row r="999" spans="1:11" x14ac:dyDescent="0.2">
      <c r="A999" t="s">
        <v>1750</v>
      </c>
      <c r="B999" t="s">
        <v>2465</v>
      </c>
      <c r="C999" t="s">
        <v>1784</v>
      </c>
      <c r="D999" s="8">
        <v>0</v>
      </c>
      <c r="E999" s="8">
        <v>0</v>
      </c>
      <c r="F999" s="8">
        <v>0</v>
      </c>
      <c r="G999" s="8">
        <v>0</v>
      </c>
      <c r="H999" s="8">
        <v>0</v>
      </c>
      <c r="I999" s="8">
        <v>0</v>
      </c>
      <c r="J999" s="8"/>
      <c r="K999" s="8"/>
    </row>
    <row r="1000" spans="1:11" x14ac:dyDescent="0.2">
      <c r="A1000" t="s">
        <v>1750</v>
      </c>
      <c r="B1000" t="s">
        <v>1467</v>
      </c>
      <c r="C1000" t="s">
        <v>1572</v>
      </c>
      <c r="D1000" s="8">
        <v>0</v>
      </c>
      <c r="E1000" s="8">
        <v>0</v>
      </c>
      <c r="F1000" s="8">
        <v>17398.580000000002</v>
      </c>
      <c r="G1000" s="8">
        <v>0</v>
      </c>
      <c r="H1000" s="8">
        <v>17398.580000000002</v>
      </c>
      <c r="I1000" s="8">
        <v>0</v>
      </c>
      <c r="J1000" s="8"/>
      <c r="K1000" s="8"/>
    </row>
    <row r="1001" spans="1:11" x14ac:dyDescent="0.2">
      <c r="A1001" t="s">
        <v>1750</v>
      </c>
      <c r="B1001" t="s">
        <v>1468</v>
      </c>
      <c r="C1001" t="s">
        <v>1572</v>
      </c>
      <c r="D1001" s="8">
        <v>194170</v>
      </c>
      <c r="E1001" s="8">
        <v>0</v>
      </c>
      <c r="F1001" s="8">
        <v>864.91</v>
      </c>
      <c r="G1001" s="8">
        <v>-199</v>
      </c>
      <c r="H1001" s="8">
        <v>665.91</v>
      </c>
      <c r="I1001" s="8">
        <v>0</v>
      </c>
      <c r="J1001" s="8"/>
      <c r="K1001" s="8"/>
    </row>
    <row r="1002" spans="1:11" x14ac:dyDescent="0.2">
      <c r="A1002" t="s">
        <v>1750</v>
      </c>
      <c r="B1002" t="s">
        <v>1469</v>
      </c>
      <c r="C1002" t="s">
        <v>1572</v>
      </c>
      <c r="D1002" s="8">
        <v>71200</v>
      </c>
      <c r="E1002" s="8">
        <v>0</v>
      </c>
      <c r="F1002" s="8">
        <v>0</v>
      </c>
      <c r="G1002" s="8">
        <v>0</v>
      </c>
      <c r="H1002" s="8">
        <v>0</v>
      </c>
      <c r="I1002" s="8">
        <v>0</v>
      </c>
      <c r="J1002" s="8"/>
      <c r="K1002" s="8"/>
    </row>
    <row r="1003" spans="1:11" x14ac:dyDescent="0.2">
      <c r="A1003" t="s">
        <v>1750</v>
      </c>
      <c r="B1003" t="s">
        <v>1470</v>
      </c>
      <c r="C1003" t="s">
        <v>2466</v>
      </c>
      <c r="D1003" s="8">
        <v>58250</v>
      </c>
      <c r="E1003" s="8">
        <v>0</v>
      </c>
      <c r="F1003" s="8">
        <v>259.85000000000002</v>
      </c>
      <c r="G1003" s="8">
        <v>0</v>
      </c>
      <c r="H1003" s="8">
        <v>259.85000000000002</v>
      </c>
      <c r="I1003" s="8">
        <v>0</v>
      </c>
      <c r="J1003" s="8"/>
      <c r="K1003" s="8"/>
    </row>
    <row r="1004" spans="1:11" x14ac:dyDescent="0.2">
      <c r="A1004" t="s">
        <v>1750</v>
      </c>
      <c r="B1004" t="s">
        <v>2467</v>
      </c>
      <c r="C1004" t="s">
        <v>1788</v>
      </c>
      <c r="D1004" s="8">
        <v>0</v>
      </c>
      <c r="E1004" s="8">
        <v>0</v>
      </c>
      <c r="F1004" s="8">
        <v>0</v>
      </c>
      <c r="G1004" s="8">
        <v>0</v>
      </c>
      <c r="H1004" s="8">
        <v>0</v>
      </c>
      <c r="I1004" s="8">
        <v>0</v>
      </c>
      <c r="J1004" s="8"/>
      <c r="K1004" s="8"/>
    </row>
    <row r="1005" spans="1:11" x14ac:dyDescent="0.2">
      <c r="A1005" t="s">
        <v>1750</v>
      </c>
      <c r="B1005" t="s">
        <v>2468</v>
      </c>
      <c r="C1005" t="s">
        <v>1789</v>
      </c>
      <c r="D1005" s="8">
        <v>0</v>
      </c>
      <c r="E1005" s="8">
        <v>0</v>
      </c>
      <c r="F1005" s="8">
        <v>0</v>
      </c>
      <c r="G1005" s="8">
        <v>0</v>
      </c>
      <c r="H1005" s="8">
        <v>0</v>
      </c>
      <c r="I1005" s="8">
        <v>0</v>
      </c>
      <c r="J1005" s="8"/>
      <c r="K1005" s="8"/>
    </row>
    <row r="1006" spans="1:11" x14ac:dyDescent="0.2">
      <c r="A1006" t="s">
        <v>1750</v>
      </c>
      <c r="B1006" t="s">
        <v>1471</v>
      </c>
      <c r="C1006" t="s">
        <v>2469</v>
      </c>
      <c r="D1006" s="8">
        <v>3143790</v>
      </c>
      <c r="E1006" s="8">
        <v>0</v>
      </c>
      <c r="F1006" s="8">
        <v>1065081.8600000001</v>
      </c>
      <c r="G1006" s="8">
        <v>0</v>
      </c>
      <c r="H1006" s="8">
        <v>1065081.8600000001</v>
      </c>
      <c r="I1006" s="8">
        <v>0</v>
      </c>
      <c r="J1006" s="8"/>
      <c r="K1006" s="8"/>
    </row>
    <row r="1007" spans="1:11" x14ac:dyDescent="0.2">
      <c r="A1007" t="s">
        <v>1750</v>
      </c>
      <c r="B1007" t="s">
        <v>1472</v>
      </c>
      <c r="C1007" t="s">
        <v>1790</v>
      </c>
      <c r="D1007" s="8">
        <v>6900</v>
      </c>
      <c r="E1007" s="8">
        <v>0</v>
      </c>
      <c r="F1007" s="8">
        <v>22540</v>
      </c>
      <c r="G1007" s="8">
        <v>0</v>
      </c>
      <c r="H1007" s="8">
        <v>22540</v>
      </c>
      <c r="I1007" s="8">
        <v>0</v>
      </c>
      <c r="J1007" s="8"/>
      <c r="K1007" s="8"/>
    </row>
    <row r="1008" spans="1:11" x14ac:dyDescent="0.2">
      <c r="A1008" t="s">
        <v>1750</v>
      </c>
      <c r="B1008" t="s">
        <v>2470</v>
      </c>
      <c r="C1008" t="s">
        <v>2110</v>
      </c>
      <c r="D1008" s="8">
        <v>0</v>
      </c>
      <c r="E1008" s="8">
        <v>0</v>
      </c>
      <c r="F1008" s="8">
        <v>0</v>
      </c>
      <c r="G1008" s="8">
        <v>0</v>
      </c>
      <c r="H1008" s="8">
        <v>0</v>
      </c>
      <c r="I1008" s="8">
        <v>0</v>
      </c>
      <c r="J1008" s="8"/>
      <c r="K1008" s="8"/>
    </row>
    <row r="1009" spans="1:11" x14ac:dyDescent="0.2">
      <c r="A1009" t="s">
        <v>1750</v>
      </c>
      <c r="B1009" t="s">
        <v>1473</v>
      </c>
      <c r="C1009" t="s">
        <v>1791</v>
      </c>
      <c r="D1009" s="8">
        <v>11710</v>
      </c>
      <c r="E1009" s="8">
        <v>0</v>
      </c>
      <c r="F1009" s="8">
        <v>35925.120000000003</v>
      </c>
      <c r="G1009" s="8">
        <v>0</v>
      </c>
      <c r="H1009" s="8">
        <v>35925.120000000003</v>
      </c>
      <c r="I1009" s="8">
        <v>0</v>
      </c>
      <c r="J1009" s="8"/>
      <c r="K1009" s="8"/>
    </row>
    <row r="1010" spans="1:11" x14ac:dyDescent="0.2">
      <c r="A1010" t="s">
        <v>1750</v>
      </c>
      <c r="B1010" t="s">
        <v>1474</v>
      </c>
      <c r="C1010" t="s">
        <v>1670</v>
      </c>
      <c r="D1010" s="8">
        <v>0</v>
      </c>
      <c r="E1010" s="8">
        <v>0</v>
      </c>
      <c r="F1010" s="8">
        <v>353170</v>
      </c>
      <c r="G1010" s="8">
        <v>0</v>
      </c>
      <c r="H1010" s="8">
        <v>353170</v>
      </c>
      <c r="I1010" s="8">
        <v>0</v>
      </c>
      <c r="J1010" s="8"/>
      <c r="K1010" s="8"/>
    </row>
    <row r="1011" spans="1:11" x14ac:dyDescent="0.2">
      <c r="A1011" t="s">
        <v>1750</v>
      </c>
      <c r="B1011" t="s">
        <v>1475</v>
      </c>
      <c r="C1011" t="s">
        <v>1670</v>
      </c>
      <c r="D1011" s="8">
        <v>0</v>
      </c>
      <c r="E1011" s="8">
        <v>0</v>
      </c>
      <c r="F1011" s="8">
        <v>215325</v>
      </c>
      <c r="G1011" s="8">
        <v>0</v>
      </c>
      <c r="H1011" s="8">
        <v>215325</v>
      </c>
      <c r="I1011" s="8">
        <v>0</v>
      </c>
      <c r="J1011" s="8"/>
      <c r="K1011" s="8"/>
    </row>
    <row r="1012" spans="1:11" x14ac:dyDescent="0.2">
      <c r="A1012" t="s">
        <v>1750</v>
      </c>
      <c r="B1012" t="s">
        <v>2471</v>
      </c>
      <c r="C1012" t="s">
        <v>1670</v>
      </c>
      <c r="D1012" s="8">
        <v>0</v>
      </c>
      <c r="E1012" s="8">
        <v>0</v>
      </c>
      <c r="F1012" s="8">
        <v>0</v>
      </c>
      <c r="G1012" s="8">
        <v>0</v>
      </c>
      <c r="H1012" s="8">
        <v>0</v>
      </c>
      <c r="I1012" s="8">
        <v>0</v>
      </c>
      <c r="J1012" s="8"/>
      <c r="K1012" s="8"/>
    </row>
    <row r="1013" spans="1:11" x14ac:dyDescent="0.2">
      <c r="A1013" t="s">
        <v>1750</v>
      </c>
      <c r="B1013" t="s">
        <v>2472</v>
      </c>
      <c r="C1013" t="s">
        <v>1670</v>
      </c>
      <c r="D1013" s="8">
        <v>0</v>
      </c>
      <c r="E1013" s="8">
        <v>0</v>
      </c>
      <c r="F1013" s="8">
        <v>0</v>
      </c>
      <c r="G1013" s="8">
        <v>0</v>
      </c>
      <c r="H1013" s="8">
        <v>0</v>
      </c>
      <c r="I1013" s="8">
        <v>0</v>
      </c>
      <c r="J1013" s="8"/>
      <c r="K1013" s="8"/>
    </row>
    <row r="1014" spans="1:11" x14ac:dyDescent="0.2">
      <c r="A1014" t="s">
        <v>1750</v>
      </c>
      <c r="B1014" t="s">
        <v>2473</v>
      </c>
      <c r="C1014" t="s">
        <v>1795</v>
      </c>
      <c r="D1014" s="8">
        <v>0</v>
      </c>
      <c r="E1014" s="8">
        <v>0</v>
      </c>
      <c r="F1014" s="8">
        <v>0</v>
      </c>
      <c r="G1014" s="8">
        <v>0</v>
      </c>
      <c r="H1014" s="8">
        <v>0</v>
      </c>
      <c r="I1014" s="8">
        <v>0</v>
      </c>
      <c r="J1014" s="8"/>
      <c r="K1014" s="8"/>
    </row>
    <row r="1015" spans="1:11" x14ac:dyDescent="0.2">
      <c r="A1015" t="s">
        <v>1750</v>
      </c>
      <c r="B1015" t="s">
        <v>2474</v>
      </c>
      <c r="C1015" t="s">
        <v>2475</v>
      </c>
      <c r="D1015" s="8">
        <v>0</v>
      </c>
      <c r="E1015" s="8">
        <v>0</v>
      </c>
      <c r="F1015" s="8">
        <v>0</v>
      </c>
      <c r="G1015" s="8">
        <v>0</v>
      </c>
      <c r="H1015" s="8">
        <v>0</v>
      </c>
      <c r="I1015" s="8">
        <v>0</v>
      </c>
      <c r="J1015" s="8"/>
      <c r="K1015" s="8"/>
    </row>
    <row r="1016" spans="1:11" x14ac:dyDescent="0.2">
      <c r="A1016" t="s">
        <v>1750</v>
      </c>
      <c r="B1016" t="s">
        <v>1476</v>
      </c>
      <c r="C1016" t="s">
        <v>1798</v>
      </c>
      <c r="D1016" s="8">
        <v>0</v>
      </c>
      <c r="E1016" s="8">
        <v>0</v>
      </c>
      <c r="F1016" s="8">
        <v>16240.6</v>
      </c>
      <c r="G1016" s="8">
        <v>0</v>
      </c>
      <c r="H1016" s="8">
        <v>16240.6</v>
      </c>
      <c r="I1016" s="8">
        <v>0</v>
      </c>
      <c r="J1016" s="8"/>
      <c r="K1016" s="8"/>
    </row>
    <row r="1017" spans="1:11" x14ac:dyDescent="0.2">
      <c r="A1017" t="s">
        <v>1750</v>
      </c>
      <c r="B1017" t="s">
        <v>1477</v>
      </c>
      <c r="C1017" t="s">
        <v>1720</v>
      </c>
      <c r="D1017" s="8">
        <v>9370</v>
      </c>
      <c r="E1017" s="8">
        <v>0</v>
      </c>
      <c r="F1017" s="8">
        <v>1264.0899999999999</v>
      </c>
      <c r="G1017" s="8">
        <v>0</v>
      </c>
      <c r="H1017" s="8">
        <v>1264.0899999999999</v>
      </c>
      <c r="I1017" s="8">
        <v>0</v>
      </c>
      <c r="J1017" s="8"/>
      <c r="K1017" s="8"/>
    </row>
    <row r="1018" spans="1:11" x14ac:dyDescent="0.2">
      <c r="A1018" t="s">
        <v>1750</v>
      </c>
      <c r="B1018" t="s">
        <v>1478</v>
      </c>
      <c r="C1018" t="s">
        <v>1721</v>
      </c>
      <c r="D1018" s="8">
        <v>3440</v>
      </c>
      <c r="E1018" s="8">
        <v>0</v>
      </c>
      <c r="F1018" s="8">
        <v>0</v>
      </c>
      <c r="G1018" s="8">
        <v>0</v>
      </c>
      <c r="H1018" s="8">
        <v>0</v>
      </c>
      <c r="I1018" s="8">
        <v>0</v>
      </c>
      <c r="J1018" s="8"/>
      <c r="K1018" s="8"/>
    </row>
    <row r="1019" spans="1:11" x14ac:dyDescent="0.2">
      <c r="A1019" t="s">
        <v>1750</v>
      </c>
      <c r="B1019" t="s">
        <v>1479</v>
      </c>
      <c r="C1019" t="s">
        <v>1722</v>
      </c>
      <c r="D1019" s="8">
        <v>2810</v>
      </c>
      <c r="E1019" s="8">
        <v>0</v>
      </c>
      <c r="F1019" s="8">
        <v>0</v>
      </c>
      <c r="G1019" s="8">
        <v>0</v>
      </c>
      <c r="H1019" s="8">
        <v>0</v>
      </c>
      <c r="I1019" s="8">
        <v>0</v>
      </c>
      <c r="J1019" s="8"/>
      <c r="K1019" s="8"/>
    </row>
    <row r="1020" spans="1:11" x14ac:dyDescent="0.2">
      <c r="A1020" t="s">
        <v>1750</v>
      </c>
      <c r="B1020" t="s">
        <v>1480</v>
      </c>
      <c r="C1020" t="s">
        <v>1799</v>
      </c>
      <c r="D1020" s="8">
        <v>15850</v>
      </c>
      <c r="E1020" s="8">
        <v>0</v>
      </c>
      <c r="F1020" s="8">
        <v>8736.2199999999993</v>
      </c>
      <c r="G1020" s="8">
        <v>-9</v>
      </c>
      <c r="H1020" s="8">
        <v>8727.2199999999993</v>
      </c>
      <c r="I1020" s="8">
        <v>0</v>
      </c>
      <c r="J1020" s="8"/>
      <c r="K1020" s="8"/>
    </row>
    <row r="1021" spans="1:11" x14ac:dyDescent="0.2">
      <c r="A1021" t="s">
        <v>1750</v>
      </c>
      <c r="B1021" t="s">
        <v>1481</v>
      </c>
      <c r="C1021" t="s">
        <v>2156</v>
      </c>
      <c r="D1021" s="8">
        <v>900000</v>
      </c>
      <c r="E1021" s="8">
        <v>0</v>
      </c>
      <c r="F1021" s="8">
        <v>292809.84000000003</v>
      </c>
      <c r="G1021" s="8">
        <v>0</v>
      </c>
      <c r="H1021" s="8">
        <v>292809.84000000003</v>
      </c>
      <c r="I1021" s="8">
        <v>0</v>
      </c>
      <c r="J1021" s="8"/>
      <c r="K1021" s="8"/>
    </row>
    <row r="1022" spans="1:11" x14ac:dyDescent="0.2">
      <c r="A1022" t="s">
        <v>1750</v>
      </c>
      <c r="B1022" t="s">
        <v>2476</v>
      </c>
      <c r="C1022" t="s">
        <v>2376</v>
      </c>
      <c r="D1022" s="8">
        <v>0</v>
      </c>
      <c r="E1022" s="8">
        <v>0</v>
      </c>
      <c r="F1022" s="8">
        <v>0</v>
      </c>
      <c r="G1022" s="8">
        <v>0</v>
      </c>
      <c r="H1022" s="8">
        <v>0</v>
      </c>
      <c r="I1022" s="8">
        <v>0</v>
      </c>
      <c r="J1022" s="8"/>
      <c r="K1022" s="8"/>
    </row>
    <row r="1023" spans="1:11" x14ac:dyDescent="0.2">
      <c r="A1023" t="s">
        <v>1750</v>
      </c>
      <c r="B1023" t="s">
        <v>1482</v>
      </c>
      <c r="C1023" t="s">
        <v>2158</v>
      </c>
      <c r="D1023" s="8">
        <v>451890</v>
      </c>
      <c r="E1023" s="8">
        <v>0</v>
      </c>
      <c r="F1023" s="8">
        <v>490787.32</v>
      </c>
      <c r="G1023" s="8">
        <v>0</v>
      </c>
      <c r="H1023" s="8">
        <v>490787.32</v>
      </c>
      <c r="I1023" s="8">
        <v>0</v>
      </c>
      <c r="J1023" s="8"/>
      <c r="K1023" s="8"/>
    </row>
    <row r="1024" spans="1:11" x14ac:dyDescent="0.2">
      <c r="A1024" t="s">
        <v>1750</v>
      </c>
      <c r="B1024" t="s">
        <v>2477</v>
      </c>
      <c r="C1024" t="s">
        <v>1815</v>
      </c>
      <c r="D1024" s="8">
        <v>0</v>
      </c>
      <c r="E1024" s="8">
        <v>0</v>
      </c>
      <c r="F1024" s="8">
        <v>0</v>
      </c>
      <c r="G1024" s="8">
        <v>0</v>
      </c>
      <c r="H1024" s="8">
        <v>0</v>
      </c>
      <c r="I1024" s="8">
        <v>0</v>
      </c>
      <c r="J1024" s="8"/>
      <c r="K1024" s="8"/>
    </row>
    <row r="1025" spans="1:11" x14ac:dyDescent="0.2">
      <c r="A1025" t="s">
        <v>1750</v>
      </c>
      <c r="B1025" t="s">
        <v>2478</v>
      </c>
      <c r="C1025" t="s">
        <v>2164</v>
      </c>
      <c r="D1025" s="8">
        <v>0</v>
      </c>
      <c r="E1025" s="8">
        <v>0</v>
      </c>
      <c r="F1025" s="8">
        <v>0</v>
      </c>
      <c r="G1025" s="8">
        <v>0</v>
      </c>
      <c r="H1025" s="8">
        <v>0</v>
      </c>
      <c r="I1025" s="8">
        <v>0</v>
      </c>
      <c r="J1025" s="8"/>
      <c r="K1025" s="8"/>
    </row>
    <row r="1026" spans="1:11" x14ac:dyDescent="0.2">
      <c r="A1026" t="s">
        <v>1750</v>
      </c>
      <c r="B1026" t="s">
        <v>1483</v>
      </c>
      <c r="C1026" t="s">
        <v>1738</v>
      </c>
      <c r="D1026" s="8">
        <v>460</v>
      </c>
      <c r="E1026" s="8">
        <v>0</v>
      </c>
      <c r="F1026" s="8">
        <v>0</v>
      </c>
      <c r="G1026" s="8">
        <v>0</v>
      </c>
      <c r="H1026" s="8">
        <v>0</v>
      </c>
      <c r="I1026" s="8">
        <v>0</v>
      </c>
      <c r="J1026" s="8"/>
      <c r="K1026" s="8"/>
    </row>
    <row r="1027" spans="1:11" x14ac:dyDescent="0.2">
      <c r="A1027" t="s">
        <v>1750</v>
      </c>
      <c r="B1027" t="s">
        <v>1484</v>
      </c>
      <c r="C1027" t="s">
        <v>1739</v>
      </c>
      <c r="D1027" s="8">
        <v>170</v>
      </c>
      <c r="E1027" s="8">
        <v>0</v>
      </c>
      <c r="F1027" s="8">
        <v>0</v>
      </c>
      <c r="G1027" s="8">
        <v>0</v>
      </c>
      <c r="H1027" s="8">
        <v>0</v>
      </c>
      <c r="I1027" s="8">
        <v>0</v>
      </c>
      <c r="J1027" s="8"/>
      <c r="K1027" s="8"/>
    </row>
    <row r="1028" spans="1:11" x14ac:dyDescent="0.2">
      <c r="A1028" t="s">
        <v>1750</v>
      </c>
      <c r="B1028" t="s">
        <v>1485</v>
      </c>
      <c r="C1028" t="s">
        <v>1740</v>
      </c>
      <c r="D1028" s="8">
        <v>140</v>
      </c>
      <c r="E1028" s="8">
        <v>0</v>
      </c>
      <c r="F1028" s="8">
        <v>0</v>
      </c>
      <c r="G1028" s="8">
        <v>0</v>
      </c>
      <c r="H1028" s="8">
        <v>0</v>
      </c>
      <c r="I1028" s="8">
        <v>0</v>
      </c>
      <c r="J1028" s="8"/>
      <c r="K1028" s="8"/>
    </row>
    <row r="1029" spans="1:11" x14ac:dyDescent="0.2">
      <c r="A1029" t="s">
        <v>1750</v>
      </c>
      <c r="B1029" t="s">
        <v>2479</v>
      </c>
      <c r="C1029" t="s">
        <v>2120</v>
      </c>
      <c r="D1029" s="8">
        <v>0</v>
      </c>
      <c r="E1029" s="8">
        <v>0</v>
      </c>
      <c r="F1029" s="8">
        <v>0</v>
      </c>
      <c r="G1029" s="8">
        <v>0</v>
      </c>
      <c r="H1029" s="8">
        <v>0</v>
      </c>
      <c r="I1029" s="8">
        <v>0</v>
      </c>
      <c r="J1029" s="8"/>
      <c r="K1029" s="8"/>
    </row>
    <row r="1030" spans="1:11" x14ac:dyDescent="0.2">
      <c r="A1030" t="s">
        <v>1750</v>
      </c>
      <c r="B1030" t="s">
        <v>1486</v>
      </c>
      <c r="C1030" t="s">
        <v>2480</v>
      </c>
      <c r="D1030" s="8">
        <v>0</v>
      </c>
      <c r="E1030" s="8">
        <v>0</v>
      </c>
      <c r="F1030" s="8">
        <v>187.62</v>
      </c>
      <c r="G1030" s="8">
        <v>0</v>
      </c>
      <c r="H1030" s="8">
        <v>187.62</v>
      </c>
      <c r="I1030" s="8">
        <v>0</v>
      </c>
      <c r="J1030" s="8"/>
      <c r="K1030" s="8"/>
    </row>
    <row r="1031" spans="1:11" x14ac:dyDescent="0.2">
      <c r="A1031" t="s">
        <v>1750</v>
      </c>
      <c r="B1031" t="s">
        <v>1487</v>
      </c>
      <c r="C1031" t="s">
        <v>1800</v>
      </c>
      <c r="D1031" s="8">
        <v>0</v>
      </c>
      <c r="E1031" s="8">
        <v>0</v>
      </c>
      <c r="F1031" s="8">
        <v>659.17</v>
      </c>
      <c r="G1031" s="8">
        <v>-35</v>
      </c>
      <c r="H1031" s="8">
        <v>624.16999999999996</v>
      </c>
      <c r="I1031" s="8">
        <v>0</v>
      </c>
      <c r="J1031" s="8"/>
      <c r="K1031" s="8"/>
    </row>
    <row r="1032" spans="1:11" x14ac:dyDescent="0.2">
      <c r="A1032" t="s">
        <v>1750</v>
      </c>
      <c r="B1032" t="s">
        <v>1488</v>
      </c>
      <c r="C1032" t="s">
        <v>1726</v>
      </c>
      <c r="D1032" s="8">
        <v>1840</v>
      </c>
      <c r="E1032" s="8">
        <v>0</v>
      </c>
      <c r="F1032" s="8">
        <v>5706.7</v>
      </c>
      <c r="G1032" s="8">
        <v>0</v>
      </c>
      <c r="H1032" s="8">
        <v>5706.7</v>
      </c>
      <c r="I1032" s="8">
        <v>0</v>
      </c>
      <c r="J1032" s="8"/>
      <c r="K1032" s="8"/>
    </row>
    <row r="1033" spans="1:11" x14ac:dyDescent="0.2">
      <c r="A1033" t="s">
        <v>1750</v>
      </c>
      <c r="B1033" t="s">
        <v>1489</v>
      </c>
      <c r="C1033" t="s">
        <v>1727</v>
      </c>
      <c r="D1033" s="8">
        <v>680</v>
      </c>
      <c r="E1033" s="8">
        <v>0</v>
      </c>
      <c r="F1033" s="8">
        <v>87.72</v>
      </c>
      <c r="G1033" s="8">
        <v>0</v>
      </c>
      <c r="H1033" s="8">
        <v>87.72</v>
      </c>
      <c r="I1033" s="8">
        <v>0</v>
      </c>
      <c r="J1033" s="8"/>
      <c r="K1033" s="8"/>
    </row>
    <row r="1034" spans="1:11" x14ac:dyDescent="0.2">
      <c r="A1034" t="s">
        <v>1750</v>
      </c>
      <c r="B1034" t="s">
        <v>1490</v>
      </c>
      <c r="C1034" t="s">
        <v>1728</v>
      </c>
      <c r="D1034" s="8">
        <v>550</v>
      </c>
      <c r="E1034" s="8">
        <v>0</v>
      </c>
      <c r="F1034" s="8">
        <v>0</v>
      </c>
      <c r="G1034" s="8">
        <v>0</v>
      </c>
      <c r="H1034" s="8">
        <v>0</v>
      </c>
      <c r="I1034" s="8">
        <v>0</v>
      </c>
      <c r="J1034" s="8"/>
      <c r="K1034" s="8"/>
    </row>
    <row r="1035" spans="1:11" x14ac:dyDescent="0.2">
      <c r="A1035" t="s">
        <v>1750</v>
      </c>
      <c r="B1035" t="s">
        <v>1491</v>
      </c>
      <c r="C1035" t="s">
        <v>2481</v>
      </c>
      <c r="D1035" s="8">
        <v>720570</v>
      </c>
      <c r="E1035" s="8">
        <v>0</v>
      </c>
      <c r="F1035" s="8">
        <v>204069.67</v>
      </c>
      <c r="G1035" s="8">
        <v>0</v>
      </c>
      <c r="H1035" s="8">
        <v>204069.67</v>
      </c>
      <c r="I1035" s="8">
        <v>0</v>
      </c>
      <c r="J1035" s="8"/>
      <c r="K1035" s="8"/>
    </row>
    <row r="1036" spans="1:11" x14ac:dyDescent="0.2">
      <c r="A1036" t="s">
        <v>1750</v>
      </c>
      <c r="B1036" t="s">
        <v>1492</v>
      </c>
      <c r="C1036" t="s">
        <v>2387</v>
      </c>
      <c r="D1036" s="8">
        <v>0</v>
      </c>
      <c r="E1036" s="8">
        <v>0</v>
      </c>
      <c r="F1036" s="8">
        <v>100048.72</v>
      </c>
      <c r="G1036" s="8">
        <v>0</v>
      </c>
      <c r="H1036" s="8">
        <v>100048.72</v>
      </c>
      <c r="I1036" s="8">
        <v>0</v>
      </c>
      <c r="J1036" s="8"/>
      <c r="K1036" s="8"/>
    </row>
    <row r="1037" spans="1:11" x14ac:dyDescent="0.2">
      <c r="A1037" t="s">
        <v>1750</v>
      </c>
      <c r="B1037" t="s">
        <v>1493</v>
      </c>
      <c r="C1037" t="s">
        <v>1729</v>
      </c>
      <c r="D1037" s="8">
        <v>279280</v>
      </c>
      <c r="E1037" s="8">
        <v>0</v>
      </c>
      <c r="F1037" s="8">
        <v>96339.19</v>
      </c>
      <c r="G1037" s="8">
        <v>0</v>
      </c>
      <c r="H1037" s="8">
        <v>96339.19</v>
      </c>
      <c r="I1037" s="8">
        <v>0</v>
      </c>
      <c r="J1037" s="8"/>
      <c r="K1037" s="8"/>
    </row>
    <row r="1038" spans="1:11" x14ac:dyDescent="0.2">
      <c r="A1038" t="s">
        <v>1750</v>
      </c>
      <c r="B1038" t="s">
        <v>1494</v>
      </c>
      <c r="C1038" t="s">
        <v>1730</v>
      </c>
      <c r="D1038" s="8">
        <v>102400</v>
      </c>
      <c r="E1038" s="8">
        <v>0</v>
      </c>
      <c r="F1038" s="8">
        <v>0</v>
      </c>
      <c r="G1038" s="8">
        <v>0</v>
      </c>
      <c r="H1038" s="8">
        <v>0</v>
      </c>
      <c r="I1038" s="8">
        <v>0</v>
      </c>
      <c r="J1038" s="8"/>
      <c r="K1038" s="8"/>
    </row>
    <row r="1039" spans="1:11" x14ac:dyDescent="0.2">
      <c r="A1039" t="s">
        <v>1750</v>
      </c>
      <c r="B1039" t="s">
        <v>1495</v>
      </c>
      <c r="C1039" t="s">
        <v>1731</v>
      </c>
      <c r="D1039" s="8">
        <v>83780</v>
      </c>
      <c r="E1039" s="8">
        <v>0</v>
      </c>
      <c r="F1039" s="8">
        <v>0</v>
      </c>
      <c r="G1039" s="8">
        <v>0</v>
      </c>
      <c r="H1039" s="8">
        <v>0</v>
      </c>
      <c r="I1039" s="8">
        <v>0</v>
      </c>
      <c r="J1039" s="8"/>
      <c r="K1039" s="8"/>
    </row>
    <row r="1040" spans="1:11" x14ac:dyDescent="0.2">
      <c r="A1040" t="s">
        <v>1750</v>
      </c>
      <c r="B1040" t="s">
        <v>2482</v>
      </c>
      <c r="C1040" t="s">
        <v>2390</v>
      </c>
      <c r="D1040" s="8">
        <v>0</v>
      </c>
      <c r="E1040" s="8">
        <v>0</v>
      </c>
      <c r="F1040" s="8">
        <v>0</v>
      </c>
      <c r="G1040" s="8">
        <v>0</v>
      </c>
      <c r="H1040" s="8">
        <v>0</v>
      </c>
      <c r="I1040" s="8">
        <v>0</v>
      </c>
      <c r="J1040" s="8"/>
      <c r="K1040" s="8"/>
    </row>
    <row r="1041" spans="1:11" x14ac:dyDescent="0.2">
      <c r="A1041" t="s">
        <v>1750</v>
      </c>
      <c r="B1041" t="s">
        <v>1496</v>
      </c>
      <c r="C1041" t="s">
        <v>1801</v>
      </c>
      <c r="D1041" s="8">
        <v>36440</v>
      </c>
      <c r="E1041" s="8">
        <v>0</v>
      </c>
      <c r="F1041" s="8">
        <v>0</v>
      </c>
      <c r="G1041" s="8">
        <v>0</v>
      </c>
      <c r="H1041" s="8">
        <v>0</v>
      </c>
      <c r="I1041" s="8">
        <v>0</v>
      </c>
      <c r="J1041" s="8"/>
      <c r="K1041" s="8"/>
    </row>
    <row r="1042" spans="1:11" x14ac:dyDescent="0.2">
      <c r="A1042" t="s">
        <v>1750</v>
      </c>
      <c r="B1042" t="s">
        <v>1497</v>
      </c>
      <c r="C1042" t="s">
        <v>672</v>
      </c>
      <c r="D1042" s="8">
        <v>22370</v>
      </c>
      <c r="E1042" s="8">
        <v>0</v>
      </c>
      <c r="F1042" s="8">
        <v>0</v>
      </c>
      <c r="G1042" s="8">
        <v>0</v>
      </c>
      <c r="H1042" s="8">
        <v>0</v>
      </c>
      <c r="I1042" s="8">
        <v>0</v>
      </c>
      <c r="J1042" s="8"/>
      <c r="K1042" s="8"/>
    </row>
    <row r="1043" spans="1:11" x14ac:dyDescent="0.2">
      <c r="A1043" t="s">
        <v>1750</v>
      </c>
      <c r="B1043" t="s">
        <v>2483</v>
      </c>
      <c r="C1043" t="s">
        <v>674</v>
      </c>
      <c r="D1043" s="8">
        <v>0</v>
      </c>
      <c r="E1043" s="8">
        <v>0</v>
      </c>
      <c r="F1043" s="8">
        <v>0</v>
      </c>
      <c r="G1043" s="8">
        <v>0</v>
      </c>
      <c r="H1043" s="8">
        <v>0</v>
      </c>
      <c r="I1043" s="8">
        <v>0</v>
      </c>
      <c r="J1043" s="8"/>
      <c r="K1043" s="8"/>
    </row>
    <row r="1044" spans="1:11" x14ac:dyDescent="0.2">
      <c r="A1044" t="s">
        <v>1750</v>
      </c>
      <c r="B1044" t="s">
        <v>1498</v>
      </c>
      <c r="C1044" t="s">
        <v>2484</v>
      </c>
      <c r="D1044" s="8">
        <v>-8521670</v>
      </c>
      <c r="E1044" s="8">
        <v>0</v>
      </c>
      <c r="F1044" s="8">
        <v>425018.47</v>
      </c>
      <c r="G1044" s="8">
        <v>-16731308.99</v>
      </c>
      <c r="H1044" s="8">
        <v>0</v>
      </c>
      <c r="I1044" s="8">
        <v>-16306290.52</v>
      </c>
      <c r="J1044" s="8"/>
      <c r="K1044" s="8"/>
    </row>
    <row r="1045" spans="1:11" x14ac:dyDescent="0.2">
      <c r="A1045" t="s">
        <v>1750</v>
      </c>
      <c r="B1045" t="s">
        <v>1499</v>
      </c>
      <c r="C1045" t="s">
        <v>1802</v>
      </c>
      <c r="D1045" s="8">
        <v>-1571350</v>
      </c>
      <c r="E1045" s="8">
        <v>0</v>
      </c>
      <c r="F1045" s="8">
        <v>0</v>
      </c>
      <c r="G1045" s="8">
        <v>0</v>
      </c>
      <c r="H1045" s="8">
        <v>0</v>
      </c>
      <c r="I1045" s="8">
        <v>0</v>
      </c>
      <c r="J1045" s="8"/>
      <c r="K1045" s="8"/>
    </row>
    <row r="1046" spans="1:11" x14ac:dyDescent="0.2">
      <c r="A1046" t="s">
        <v>1750</v>
      </c>
      <c r="B1046" t="s">
        <v>1500</v>
      </c>
      <c r="C1046" t="s">
        <v>2392</v>
      </c>
      <c r="D1046" s="8">
        <v>-664450</v>
      </c>
      <c r="E1046" s="8">
        <v>0</v>
      </c>
      <c r="F1046" s="8">
        <v>0</v>
      </c>
      <c r="G1046" s="8">
        <v>0</v>
      </c>
      <c r="H1046" s="8">
        <v>0</v>
      </c>
      <c r="I1046" s="8">
        <v>0</v>
      </c>
      <c r="J1046" s="8"/>
      <c r="K1046" s="8"/>
    </row>
    <row r="1047" spans="1:11" x14ac:dyDescent="0.2">
      <c r="A1047" t="s">
        <v>1750</v>
      </c>
      <c r="B1047" t="s">
        <v>1501</v>
      </c>
      <c r="C1047" t="s">
        <v>2394</v>
      </c>
      <c r="D1047" s="8">
        <v>-23000000</v>
      </c>
      <c r="E1047" s="8">
        <v>0</v>
      </c>
      <c r="F1047" s="8">
        <v>0</v>
      </c>
      <c r="G1047" s="8">
        <v>-9641249.7699999996</v>
      </c>
      <c r="H1047" s="8">
        <v>0</v>
      </c>
      <c r="I1047" s="8">
        <v>-9641249.7699999996</v>
      </c>
      <c r="J1047" s="8"/>
      <c r="K1047" s="8"/>
    </row>
    <row r="1048" spans="1:11" x14ac:dyDescent="0.2">
      <c r="A1048" t="s">
        <v>1750</v>
      </c>
      <c r="B1048" t="s">
        <v>1502</v>
      </c>
      <c r="C1048" t="s">
        <v>2485</v>
      </c>
      <c r="D1048" s="8">
        <v>-1000000</v>
      </c>
      <c r="E1048" s="8">
        <v>0</v>
      </c>
      <c r="F1048" s="8">
        <v>0</v>
      </c>
      <c r="G1048" s="8">
        <v>0</v>
      </c>
      <c r="H1048" s="8">
        <v>0</v>
      </c>
      <c r="I1048" s="8">
        <v>0</v>
      </c>
      <c r="J1048" s="8"/>
      <c r="K1048" s="8"/>
    </row>
    <row r="1049" spans="1:11" x14ac:dyDescent="0.2">
      <c r="A1049" t="s">
        <v>1750</v>
      </c>
      <c r="B1049" t="s">
        <v>1503</v>
      </c>
      <c r="C1049" t="s">
        <v>2397</v>
      </c>
      <c r="D1049" s="8">
        <v>-420</v>
      </c>
      <c r="E1049" s="8">
        <v>0</v>
      </c>
      <c r="F1049" s="8">
        <v>0</v>
      </c>
      <c r="G1049" s="8">
        <v>0</v>
      </c>
      <c r="H1049" s="8">
        <v>0</v>
      </c>
      <c r="I1049" s="8">
        <v>0</v>
      </c>
      <c r="J1049" s="8"/>
      <c r="K1049" s="8"/>
    </row>
    <row r="1050" spans="1:11" x14ac:dyDescent="0.2">
      <c r="A1050" t="s">
        <v>1750</v>
      </c>
      <c r="B1050" t="s">
        <v>2486</v>
      </c>
      <c r="C1050" t="s">
        <v>2251</v>
      </c>
      <c r="D1050" s="8">
        <v>0</v>
      </c>
      <c r="E1050" s="8">
        <v>0</v>
      </c>
      <c r="F1050" s="8">
        <v>0</v>
      </c>
      <c r="G1050" s="8">
        <v>0</v>
      </c>
      <c r="H1050" s="8">
        <v>0</v>
      </c>
      <c r="I1050" s="8">
        <v>0</v>
      </c>
      <c r="J1050" s="8"/>
      <c r="K1050" s="8"/>
    </row>
    <row r="1051" spans="1:11" x14ac:dyDescent="0.2">
      <c r="A1051" t="s">
        <v>1750</v>
      </c>
      <c r="B1051" t="s">
        <v>2487</v>
      </c>
      <c r="C1051" t="s">
        <v>2488</v>
      </c>
      <c r="D1051" s="8">
        <v>0</v>
      </c>
      <c r="E1051" s="8">
        <v>0</v>
      </c>
      <c r="F1051" s="8">
        <v>0</v>
      </c>
      <c r="G1051" s="8">
        <v>0</v>
      </c>
      <c r="H1051" s="8">
        <v>0</v>
      </c>
      <c r="I1051" s="8">
        <v>0</v>
      </c>
      <c r="J1051" s="8"/>
      <c r="K1051" s="8"/>
    </row>
    <row r="1052" spans="1:11" x14ac:dyDescent="0.2">
      <c r="A1052" t="s">
        <v>1750</v>
      </c>
      <c r="B1052" t="s">
        <v>2489</v>
      </c>
      <c r="C1052" t="s">
        <v>2490</v>
      </c>
      <c r="D1052" s="8">
        <v>0</v>
      </c>
      <c r="E1052" s="8">
        <v>0</v>
      </c>
      <c r="F1052" s="8">
        <v>0</v>
      </c>
      <c r="G1052" s="8">
        <v>0</v>
      </c>
      <c r="H1052" s="8">
        <v>0</v>
      </c>
      <c r="I1052" s="8">
        <v>0</v>
      </c>
      <c r="J1052" s="8"/>
      <c r="K1052" s="8"/>
    </row>
    <row r="1053" spans="1:11" x14ac:dyDescent="0.2">
      <c r="A1053" t="s">
        <v>1750</v>
      </c>
      <c r="B1053" t="s">
        <v>1504</v>
      </c>
      <c r="C1053" t="s">
        <v>1751</v>
      </c>
      <c r="D1053" s="8">
        <v>1578570</v>
      </c>
      <c r="E1053" s="8">
        <v>0</v>
      </c>
      <c r="F1053" s="8">
        <v>280041.08</v>
      </c>
      <c r="G1053" s="8">
        <v>0</v>
      </c>
      <c r="H1053" s="8">
        <v>280041.08</v>
      </c>
      <c r="I1053" s="8">
        <v>0</v>
      </c>
      <c r="J1053" s="8"/>
      <c r="K1053" s="8"/>
    </row>
    <row r="1054" spans="1:11" x14ac:dyDescent="0.2">
      <c r="A1054" t="s">
        <v>1750</v>
      </c>
      <c r="B1054" t="s">
        <v>1505</v>
      </c>
      <c r="C1054" t="s">
        <v>1754</v>
      </c>
      <c r="D1054" s="8">
        <v>47260</v>
      </c>
      <c r="E1054" s="8">
        <v>0</v>
      </c>
      <c r="F1054" s="8">
        <v>24125.279999999999</v>
      </c>
      <c r="G1054" s="8">
        <v>0</v>
      </c>
      <c r="H1054" s="8">
        <v>24125.279999999999</v>
      </c>
      <c r="I1054" s="8">
        <v>0</v>
      </c>
      <c r="J1054" s="8"/>
      <c r="K1054" s="8"/>
    </row>
    <row r="1055" spans="1:11" x14ac:dyDescent="0.2">
      <c r="A1055" t="s">
        <v>1750</v>
      </c>
      <c r="B1055" t="s">
        <v>1506</v>
      </c>
      <c r="C1055" t="s">
        <v>1755</v>
      </c>
      <c r="D1055" s="8">
        <v>8980</v>
      </c>
      <c r="E1055" s="8">
        <v>0</v>
      </c>
      <c r="F1055" s="8">
        <v>4200</v>
      </c>
      <c r="G1055" s="8">
        <v>0</v>
      </c>
      <c r="H1055" s="8">
        <v>4200</v>
      </c>
      <c r="I1055" s="8">
        <v>0</v>
      </c>
      <c r="J1055" s="8"/>
      <c r="K1055" s="8"/>
    </row>
    <row r="1056" spans="1:11" x14ac:dyDescent="0.2">
      <c r="A1056" t="s">
        <v>1750</v>
      </c>
      <c r="B1056" t="s">
        <v>1507</v>
      </c>
      <c r="C1056" t="s">
        <v>1757</v>
      </c>
      <c r="D1056" s="8">
        <v>26690</v>
      </c>
      <c r="E1056" s="8">
        <v>0</v>
      </c>
      <c r="F1056" s="8">
        <v>6291.26</v>
      </c>
      <c r="G1056" s="8">
        <v>0</v>
      </c>
      <c r="H1056" s="8">
        <v>6291.26</v>
      </c>
      <c r="I1056" s="8">
        <v>0</v>
      </c>
      <c r="J1056" s="8"/>
      <c r="K1056" s="8"/>
    </row>
    <row r="1057" spans="1:11" x14ac:dyDescent="0.2">
      <c r="A1057" t="s">
        <v>1750</v>
      </c>
      <c r="B1057" t="s">
        <v>1508</v>
      </c>
      <c r="C1057" t="s">
        <v>1761</v>
      </c>
      <c r="D1057" s="8">
        <v>410</v>
      </c>
      <c r="E1057" s="8">
        <v>0</v>
      </c>
      <c r="F1057" s="8">
        <v>114.3</v>
      </c>
      <c r="G1057" s="8">
        <v>0</v>
      </c>
      <c r="H1057" s="8">
        <v>114.3</v>
      </c>
      <c r="I1057" s="8">
        <v>0</v>
      </c>
      <c r="J1057" s="8"/>
      <c r="K1057" s="8"/>
    </row>
    <row r="1058" spans="1:11" x14ac:dyDescent="0.2">
      <c r="A1058" t="s">
        <v>1750</v>
      </c>
      <c r="B1058" t="s">
        <v>1509</v>
      </c>
      <c r="C1058" t="s">
        <v>1762</v>
      </c>
      <c r="D1058" s="8">
        <v>6440</v>
      </c>
      <c r="E1058" s="8">
        <v>0</v>
      </c>
      <c r="F1058" s="8">
        <v>3179.91</v>
      </c>
      <c r="G1058" s="8">
        <v>0</v>
      </c>
      <c r="H1058" s="8">
        <v>3179.91</v>
      </c>
      <c r="I1058" s="8">
        <v>0</v>
      </c>
      <c r="J1058" s="8"/>
      <c r="K1058" s="8"/>
    </row>
    <row r="1059" spans="1:11" x14ac:dyDescent="0.2">
      <c r="A1059" t="s">
        <v>1750</v>
      </c>
      <c r="B1059" t="s">
        <v>2491</v>
      </c>
      <c r="C1059" t="s">
        <v>1764</v>
      </c>
      <c r="D1059" s="8">
        <v>0</v>
      </c>
      <c r="E1059" s="8">
        <v>0</v>
      </c>
      <c r="F1059" s="8">
        <v>0</v>
      </c>
      <c r="G1059" s="8">
        <v>0</v>
      </c>
      <c r="H1059" s="8">
        <v>0</v>
      </c>
      <c r="I1059" s="8">
        <v>0</v>
      </c>
      <c r="J1059" s="8"/>
      <c r="K1059" s="8"/>
    </row>
    <row r="1060" spans="1:11" x14ac:dyDescent="0.2">
      <c r="A1060" t="s">
        <v>1750</v>
      </c>
      <c r="B1060" t="s">
        <v>1510</v>
      </c>
      <c r="C1060" t="s">
        <v>1766</v>
      </c>
      <c r="D1060" s="8">
        <v>45490</v>
      </c>
      <c r="E1060" s="8">
        <v>0</v>
      </c>
      <c r="F1060" s="8">
        <v>21060</v>
      </c>
      <c r="G1060" s="8">
        <v>0</v>
      </c>
      <c r="H1060" s="8">
        <v>21060</v>
      </c>
      <c r="I1060" s="8">
        <v>0</v>
      </c>
      <c r="J1060" s="8"/>
      <c r="K1060" s="8"/>
    </row>
    <row r="1061" spans="1:11" x14ac:dyDescent="0.2">
      <c r="A1061" t="s">
        <v>1750</v>
      </c>
      <c r="B1061" t="s">
        <v>1511</v>
      </c>
      <c r="C1061" t="s">
        <v>1767</v>
      </c>
      <c r="D1061" s="8">
        <v>86210</v>
      </c>
      <c r="E1061" s="8">
        <v>0</v>
      </c>
      <c r="F1061" s="8">
        <v>49115.9</v>
      </c>
      <c r="G1061" s="8">
        <v>0</v>
      </c>
      <c r="H1061" s="8">
        <v>49115.9</v>
      </c>
      <c r="I1061" s="8">
        <v>0</v>
      </c>
      <c r="J1061" s="8"/>
      <c r="K1061" s="8"/>
    </row>
    <row r="1062" spans="1:11" x14ac:dyDescent="0.2">
      <c r="A1062" t="s">
        <v>1750</v>
      </c>
      <c r="B1062" t="s">
        <v>1512</v>
      </c>
      <c r="C1062" t="s">
        <v>1768</v>
      </c>
      <c r="D1062" s="8">
        <v>6140</v>
      </c>
      <c r="E1062" s="8">
        <v>0</v>
      </c>
      <c r="F1062" s="8">
        <v>2276.17</v>
      </c>
      <c r="G1062" s="8">
        <v>0</v>
      </c>
      <c r="H1062" s="8">
        <v>2276.17</v>
      </c>
      <c r="I1062" s="8">
        <v>0</v>
      </c>
      <c r="J1062" s="8"/>
      <c r="K1062" s="8"/>
    </row>
    <row r="1063" spans="1:11" x14ac:dyDescent="0.2">
      <c r="A1063" t="s">
        <v>1750</v>
      </c>
      <c r="B1063" t="s">
        <v>1513</v>
      </c>
      <c r="C1063" t="s">
        <v>2360</v>
      </c>
      <c r="D1063" s="8">
        <v>4000000</v>
      </c>
      <c r="E1063" s="8">
        <v>0</v>
      </c>
      <c r="F1063" s="8">
        <v>0</v>
      </c>
      <c r="G1063" s="8">
        <v>0</v>
      </c>
      <c r="H1063" s="8">
        <v>0</v>
      </c>
      <c r="I1063" s="8">
        <v>0</v>
      </c>
      <c r="J1063" s="8"/>
      <c r="K1063" s="8"/>
    </row>
    <row r="1064" spans="1:11" x14ac:dyDescent="0.2">
      <c r="A1064" t="s">
        <v>1750</v>
      </c>
      <c r="B1064" t="s">
        <v>2492</v>
      </c>
      <c r="C1064" t="s">
        <v>2493</v>
      </c>
      <c r="D1064" s="8">
        <v>0</v>
      </c>
      <c r="E1064" s="8">
        <v>0</v>
      </c>
      <c r="F1064" s="8">
        <v>0</v>
      </c>
      <c r="G1064" s="8">
        <v>0</v>
      </c>
      <c r="H1064" s="8">
        <v>0</v>
      </c>
      <c r="I1064" s="8">
        <v>0</v>
      </c>
      <c r="J1064" s="8"/>
      <c r="K1064" s="8"/>
    </row>
    <row r="1065" spans="1:11" x14ac:dyDescent="0.2">
      <c r="A1065" t="s">
        <v>1750</v>
      </c>
      <c r="B1065" t="s">
        <v>2494</v>
      </c>
      <c r="C1065" t="s">
        <v>2147</v>
      </c>
      <c r="D1065" s="8">
        <v>0</v>
      </c>
      <c r="E1065" s="8">
        <v>0</v>
      </c>
      <c r="F1065" s="8">
        <v>0</v>
      </c>
      <c r="G1065" s="8">
        <v>0</v>
      </c>
      <c r="H1065" s="8">
        <v>0</v>
      </c>
      <c r="I1065" s="8">
        <v>0</v>
      </c>
      <c r="J1065" s="8"/>
      <c r="K1065" s="8"/>
    </row>
    <row r="1066" spans="1:11" x14ac:dyDescent="0.2">
      <c r="A1066" t="s">
        <v>1750</v>
      </c>
      <c r="B1066" t="s">
        <v>1514</v>
      </c>
      <c r="C1066" t="s">
        <v>2495</v>
      </c>
      <c r="D1066" s="8">
        <v>16000000</v>
      </c>
      <c r="E1066" s="8">
        <v>0</v>
      </c>
      <c r="F1066" s="8">
        <v>358358.07</v>
      </c>
      <c r="G1066" s="8">
        <v>-294.89</v>
      </c>
      <c r="H1066" s="8">
        <v>358063.18</v>
      </c>
      <c r="I1066" s="8">
        <v>0</v>
      </c>
      <c r="J1066" s="8"/>
      <c r="K1066" s="8"/>
    </row>
    <row r="1067" spans="1:11" x14ac:dyDescent="0.2">
      <c r="A1067" t="s">
        <v>1750</v>
      </c>
      <c r="B1067" t="s">
        <v>1515</v>
      </c>
      <c r="C1067" t="s">
        <v>2460</v>
      </c>
      <c r="D1067" s="8">
        <v>1372550</v>
      </c>
      <c r="E1067" s="8">
        <v>0</v>
      </c>
      <c r="F1067" s="8">
        <v>180085.41</v>
      </c>
      <c r="G1067" s="8">
        <v>0</v>
      </c>
      <c r="H1067" s="8">
        <v>180085.41</v>
      </c>
      <c r="I1067" s="8">
        <v>0</v>
      </c>
      <c r="J1067" s="8"/>
      <c r="K1067" s="8"/>
    </row>
    <row r="1068" spans="1:11" x14ac:dyDescent="0.2">
      <c r="A1068" t="s">
        <v>1750</v>
      </c>
      <c r="B1068" t="s">
        <v>1516</v>
      </c>
      <c r="C1068" t="s">
        <v>2363</v>
      </c>
      <c r="D1068" s="8">
        <v>1780867</v>
      </c>
      <c r="E1068" s="8">
        <v>0</v>
      </c>
      <c r="F1068" s="8">
        <v>303747.08</v>
      </c>
      <c r="G1068" s="8">
        <v>0</v>
      </c>
      <c r="H1068" s="8">
        <v>303747.08</v>
      </c>
      <c r="I1068" s="8">
        <v>0</v>
      </c>
      <c r="J1068" s="8"/>
      <c r="K1068" s="8"/>
    </row>
    <row r="1069" spans="1:11" x14ac:dyDescent="0.2">
      <c r="A1069" t="s">
        <v>1750</v>
      </c>
      <c r="B1069" t="s">
        <v>2496</v>
      </c>
      <c r="C1069" t="s">
        <v>2497</v>
      </c>
      <c r="D1069" s="8">
        <v>0</v>
      </c>
      <c r="E1069" s="8">
        <v>0</v>
      </c>
      <c r="F1069" s="8">
        <v>0</v>
      </c>
      <c r="G1069" s="8">
        <v>0</v>
      </c>
      <c r="H1069" s="8">
        <v>0</v>
      </c>
      <c r="I1069" s="8">
        <v>0</v>
      </c>
      <c r="J1069" s="8"/>
      <c r="K1069" s="8"/>
    </row>
    <row r="1070" spans="1:11" x14ac:dyDescent="0.2">
      <c r="A1070" t="s">
        <v>1750</v>
      </c>
      <c r="B1070" t="s">
        <v>2498</v>
      </c>
      <c r="C1070" t="s">
        <v>1775</v>
      </c>
      <c r="D1070" s="8">
        <v>0</v>
      </c>
      <c r="E1070" s="8">
        <v>0</v>
      </c>
      <c r="F1070" s="8">
        <v>0</v>
      </c>
      <c r="G1070" s="8">
        <v>0</v>
      </c>
      <c r="H1070" s="8">
        <v>0</v>
      </c>
      <c r="I1070" s="8">
        <v>0</v>
      </c>
      <c r="J1070" s="8"/>
      <c r="K1070" s="8"/>
    </row>
    <row r="1071" spans="1:11" x14ac:dyDescent="0.2">
      <c r="A1071" t="s">
        <v>1750</v>
      </c>
      <c r="B1071" t="s">
        <v>2499</v>
      </c>
      <c r="C1071" t="s">
        <v>1973</v>
      </c>
      <c r="D1071" s="8">
        <v>0</v>
      </c>
      <c r="E1071" s="8">
        <v>0</v>
      </c>
      <c r="F1071" s="8">
        <v>0</v>
      </c>
      <c r="G1071" s="8">
        <v>0</v>
      </c>
      <c r="H1071" s="8">
        <v>0</v>
      </c>
      <c r="I1071" s="8">
        <v>0</v>
      </c>
      <c r="J1071" s="8"/>
      <c r="K1071" s="8"/>
    </row>
    <row r="1072" spans="1:11" x14ac:dyDescent="0.2">
      <c r="A1072" t="s">
        <v>1750</v>
      </c>
      <c r="B1072" t="s">
        <v>2500</v>
      </c>
      <c r="C1072" t="s">
        <v>1784</v>
      </c>
      <c r="D1072" s="8">
        <v>0</v>
      </c>
      <c r="E1072" s="8">
        <v>0</v>
      </c>
      <c r="F1072" s="8">
        <v>0</v>
      </c>
      <c r="G1072" s="8">
        <v>0</v>
      </c>
      <c r="H1072" s="8">
        <v>0</v>
      </c>
      <c r="I1072" s="8">
        <v>0</v>
      </c>
      <c r="J1072" s="8"/>
      <c r="K1072" s="8"/>
    </row>
    <row r="1073" spans="1:11" x14ac:dyDescent="0.2">
      <c r="A1073" t="s">
        <v>1750</v>
      </c>
      <c r="B1073" t="s">
        <v>1517</v>
      </c>
      <c r="C1073" t="s">
        <v>1572</v>
      </c>
      <c r="D1073" s="8">
        <v>0</v>
      </c>
      <c r="E1073" s="8">
        <v>0</v>
      </c>
      <c r="F1073" s="8">
        <v>6127.25</v>
      </c>
      <c r="G1073" s="8">
        <v>0</v>
      </c>
      <c r="H1073" s="8">
        <v>6127.25</v>
      </c>
      <c r="I1073" s="8">
        <v>0</v>
      </c>
      <c r="J1073" s="8"/>
      <c r="K1073" s="8"/>
    </row>
    <row r="1074" spans="1:11" x14ac:dyDescent="0.2">
      <c r="A1074" t="s">
        <v>1750</v>
      </c>
      <c r="B1074" t="s">
        <v>1518</v>
      </c>
      <c r="C1074" t="s">
        <v>1572</v>
      </c>
      <c r="D1074" s="8">
        <v>1400</v>
      </c>
      <c r="E1074" s="8">
        <v>0</v>
      </c>
      <c r="F1074" s="8">
        <v>0</v>
      </c>
      <c r="G1074" s="8">
        <v>0</v>
      </c>
      <c r="H1074" s="8">
        <v>0</v>
      </c>
      <c r="I1074" s="8">
        <v>0</v>
      </c>
      <c r="J1074" s="8"/>
      <c r="K1074" s="8"/>
    </row>
    <row r="1075" spans="1:11" x14ac:dyDescent="0.2">
      <c r="A1075" t="s">
        <v>1750</v>
      </c>
      <c r="B1075" t="s">
        <v>1519</v>
      </c>
      <c r="C1075" t="s">
        <v>1572</v>
      </c>
      <c r="D1075" s="8">
        <v>510</v>
      </c>
      <c r="E1075" s="8">
        <v>0</v>
      </c>
      <c r="F1075" s="8">
        <v>0</v>
      </c>
      <c r="G1075" s="8">
        <v>0</v>
      </c>
      <c r="H1075" s="8">
        <v>0</v>
      </c>
      <c r="I1075" s="8">
        <v>0</v>
      </c>
      <c r="J1075" s="8"/>
      <c r="K1075" s="8"/>
    </row>
    <row r="1076" spans="1:11" x14ac:dyDescent="0.2">
      <c r="A1076" t="s">
        <v>1750</v>
      </c>
      <c r="B1076" t="s">
        <v>1520</v>
      </c>
      <c r="C1076" t="s">
        <v>1572</v>
      </c>
      <c r="D1076" s="8">
        <v>420</v>
      </c>
      <c r="E1076" s="8">
        <v>0</v>
      </c>
      <c r="F1076" s="8">
        <v>0</v>
      </c>
      <c r="G1076" s="8">
        <v>0</v>
      </c>
      <c r="H1076" s="8">
        <v>0</v>
      </c>
      <c r="I1076" s="8">
        <v>0</v>
      </c>
      <c r="J1076" s="8"/>
      <c r="K1076" s="8"/>
    </row>
    <row r="1077" spans="1:11" x14ac:dyDescent="0.2">
      <c r="A1077" t="s">
        <v>1750</v>
      </c>
      <c r="B1077" t="s">
        <v>1521</v>
      </c>
      <c r="C1077" t="s">
        <v>1790</v>
      </c>
      <c r="D1077" s="8">
        <v>59390</v>
      </c>
      <c r="E1077" s="8">
        <v>0</v>
      </c>
      <c r="F1077" s="8">
        <v>12871.67</v>
      </c>
      <c r="G1077" s="8">
        <v>0</v>
      </c>
      <c r="H1077" s="8">
        <v>12871.67</v>
      </c>
      <c r="I1077" s="8">
        <v>0</v>
      </c>
      <c r="J1077" s="8"/>
      <c r="K1077" s="8"/>
    </row>
    <row r="1078" spans="1:11" x14ac:dyDescent="0.2">
      <c r="A1078" t="s">
        <v>1750</v>
      </c>
      <c r="B1078" t="s">
        <v>2501</v>
      </c>
      <c r="C1078" t="s">
        <v>1670</v>
      </c>
      <c r="D1078" s="8">
        <v>0</v>
      </c>
      <c r="E1078" s="8">
        <v>0</v>
      </c>
      <c r="F1078" s="8">
        <v>0</v>
      </c>
      <c r="G1078" s="8">
        <v>0</v>
      </c>
      <c r="H1078" s="8">
        <v>0</v>
      </c>
      <c r="I1078" s="8">
        <v>0</v>
      </c>
      <c r="J1078" s="8"/>
      <c r="K1078" s="8"/>
    </row>
    <row r="1079" spans="1:11" x14ac:dyDescent="0.2">
      <c r="A1079" t="s">
        <v>1750</v>
      </c>
      <c r="B1079" t="s">
        <v>2502</v>
      </c>
      <c r="C1079" t="s">
        <v>1795</v>
      </c>
      <c r="D1079" s="8">
        <v>0</v>
      </c>
      <c r="E1079" s="8">
        <v>0</v>
      </c>
      <c r="F1079" s="8">
        <v>0</v>
      </c>
      <c r="G1079" s="8">
        <v>0</v>
      </c>
      <c r="H1079" s="8">
        <v>0</v>
      </c>
      <c r="I1079" s="8">
        <v>0</v>
      </c>
      <c r="J1079" s="8"/>
      <c r="K1079" s="8"/>
    </row>
    <row r="1080" spans="1:11" x14ac:dyDescent="0.2">
      <c r="A1080" t="s">
        <v>1750</v>
      </c>
      <c r="B1080" t="s">
        <v>1522</v>
      </c>
      <c r="C1080" t="s">
        <v>1798</v>
      </c>
      <c r="D1080" s="8">
        <v>1000000</v>
      </c>
      <c r="E1080" s="8">
        <v>0</v>
      </c>
      <c r="F1080" s="8">
        <v>0</v>
      </c>
      <c r="G1080" s="8">
        <v>0</v>
      </c>
      <c r="H1080" s="8">
        <v>0</v>
      </c>
      <c r="I1080" s="8">
        <v>0</v>
      </c>
      <c r="J1080" s="8"/>
      <c r="K1080" s="8"/>
    </row>
    <row r="1081" spans="1:11" x14ac:dyDescent="0.2">
      <c r="A1081" t="s">
        <v>1750</v>
      </c>
      <c r="B1081" t="s">
        <v>1523</v>
      </c>
      <c r="C1081" t="s">
        <v>1799</v>
      </c>
      <c r="D1081" s="8">
        <v>119090</v>
      </c>
      <c r="E1081" s="8">
        <v>0</v>
      </c>
      <c r="F1081" s="8">
        <v>5183.96</v>
      </c>
      <c r="G1081" s="8">
        <v>0</v>
      </c>
      <c r="H1081" s="8">
        <v>5183.96</v>
      </c>
      <c r="I1081" s="8">
        <v>0</v>
      </c>
      <c r="J1081" s="8"/>
      <c r="K1081" s="8"/>
    </row>
    <row r="1082" spans="1:11" x14ac:dyDescent="0.2">
      <c r="A1082" t="s">
        <v>1750</v>
      </c>
      <c r="B1082" t="s">
        <v>2503</v>
      </c>
      <c r="C1082" t="s">
        <v>2504</v>
      </c>
      <c r="D1082" s="8">
        <v>0</v>
      </c>
      <c r="E1082" s="8">
        <v>0</v>
      </c>
      <c r="F1082" s="8">
        <v>0</v>
      </c>
      <c r="G1082" s="8">
        <v>0</v>
      </c>
      <c r="H1082" s="8">
        <v>0</v>
      </c>
      <c r="I1082" s="8">
        <v>0</v>
      </c>
      <c r="J1082" s="8"/>
      <c r="K1082" s="8"/>
    </row>
    <row r="1083" spans="1:11" x14ac:dyDescent="0.2">
      <c r="A1083" t="s">
        <v>1750</v>
      </c>
      <c r="B1083" t="s">
        <v>1524</v>
      </c>
      <c r="C1083" t="s">
        <v>2505</v>
      </c>
      <c r="D1083" s="8">
        <v>1000000</v>
      </c>
      <c r="E1083" s="8">
        <v>0</v>
      </c>
      <c r="F1083" s="8">
        <v>0</v>
      </c>
      <c r="G1083" s="8">
        <v>0</v>
      </c>
      <c r="H1083" s="8">
        <v>0</v>
      </c>
      <c r="I1083" s="8">
        <v>0</v>
      </c>
      <c r="J1083" s="8"/>
      <c r="K1083" s="8"/>
    </row>
    <row r="1084" spans="1:11" x14ac:dyDescent="0.2">
      <c r="A1084" t="s">
        <v>1750</v>
      </c>
      <c r="B1084" t="s">
        <v>1525</v>
      </c>
      <c r="C1084" t="s">
        <v>2387</v>
      </c>
      <c r="D1084" s="8">
        <v>582180</v>
      </c>
      <c r="E1084" s="8">
        <v>0</v>
      </c>
      <c r="F1084" s="8">
        <v>3178.84</v>
      </c>
      <c r="G1084" s="8">
        <v>0</v>
      </c>
      <c r="H1084" s="8">
        <v>3178.84</v>
      </c>
      <c r="I1084" s="8">
        <v>0</v>
      </c>
      <c r="J1084" s="8"/>
      <c r="K1084" s="8"/>
    </row>
    <row r="1085" spans="1:11" x14ac:dyDescent="0.2">
      <c r="A1085" t="s">
        <v>1750</v>
      </c>
      <c r="B1085" t="s">
        <v>1526</v>
      </c>
      <c r="C1085" t="s">
        <v>2506</v>
      </c>
      <c r="D1085" s="8">
        <v>1000000</v>
      </c>
      <c r="E1085" s="8">
        <v>0</v>
      </c>
      <c r="F1085" s="8">
        <v>0</v>
      </c>
      <c r="G1085" s="8">
        <v>0</v>
      </c>
      <c r="H1085" s="8">
        <v>0</v>
      </c>
      <c r="I1085" s="8">
        <v>0</v>
      </c>
      <c r="J1085" s="8"/>
      <c r="K1085" s="8"/>
    </row>
    <row r="1086" spans="1:11" x14ac:dyDescent="0.2">
      <c r="A1086" t="s">
        <v>1750</v>
      </c>
      <c r="B1086" t="s">
        <v>2507</v>
      </c>
      <c r="C1086" t="s">
        <v>2508</v>
      </c>
      <c r="D1086" s="8">
        <v>0</v>
      </c>
      <c r="E1086" s="8">
        <v>0</v>
      </c>
      <c r="F1086" s="8">
        <v>0</v>
      </c>
      <c r="G1086" s="8">
        <v>0</v>
      </c>
      <c r="H1086" s="8">
        <v>0</v>
      </c>
      <c r="I1086" s="8">
        <v>0</v>
      </c>
      <c r="J1086" s="8"/>
      <c r="K1086" s="8"/>
    </row>
    <row r="1087" spans="1:11" x14ac:dyDescent="0.2">
      <c r="A1087" t="s">
        <v>1750</v>
      </c>
      <c r="B1087" t="s">
        <v>2509</v>
      </c>
      <c r="C1087" t="s">
        <v>2510</v>
      </c>
      <c r="D1087" s="8">
        <v>0</v>
      </c>
      <c r="E1087" s="8">
        <v>0</v>
      </c>
      <c r="F1087" s="8">
        <v>0</v>
      </c>
      <c r="G1087" s="8">
        <v>0</v>
      </c>
      <c r="H1087" s="8">
        <v>0</v>
      </c>
      <c r="I1087" s="8">
        <v>0</v>
      </c>
      <c r="J1087" s="8"/>
      <c r="K1087" s="8"/>
    </row>
    <row r="1088" spans="1:11" x14ac:dyDescent="0.2">
      <c r="A1088" t="s">
        <v>1750</v>
      </c>
      <c r="B1088" t="s">
        <v>1527</v>
      </c>
      <c r="C1088" t="s">
        <v>2511</v>
      </c>
      <c r="D1088" s="8">
        <v>-20000000</v>
      </c>
      <c r="E1088" s="8">
        <v>0</v>
      </c>
      <c r="F1088" s="8">
        <v>0</v>
      </c>
      <c r="G1088" s="8">
        <v>0</v>
      </c>
      <c r="H1088" s="8">
        <v>0</v>
      </c>
      <c r="I1088" s="8">
        <v>0</v>
      </c>
      <c r="J1088" s="8"/>
      <c r="K1088" s="8"/>
    </row>
    <row r="1089" spans="1:11" x14ac:dyDescent="0.2">
      <c r="A1089" t="s">
        <v>1750</v>
      </c>
      <c r="B1089" t="s">
        <v>1528</v>
      </c>
      <c r="C1089" t="s">
        <v>1802</v>
      </c>
      <c r="D1089" s="8">
        <v>-1818690</v>
      </c>
      <c r="E1089" s="8">
        <v>0</v>
      </c>
      <c r="F1089" s="8">
        <v>0</v>
      </c>
      <c r="G1089" s="8">
        <v>0</v>
      </c>
      <c r="H1089" s="8">
        <v>0</v>
      </c>
      <c r="I1089" s="8">
        <v>0</v>
      </c>
      <c r="J1089" s="8"/>
      <c r="K1089" s="8"/>
    </row>
    <row r="1090" spans="1:11" x14ac:dyDescent="0.2">
      <c r="A1090" t="s">
        <v>1750</v>
      </c>
      <c r="B1090" t="s">
        <v>1529</v>
      </c>
      <c r="C1090" t="s">
        <v>2392</v>
      </c>
      <c r="D1090" s="8">
        <v>-1780867</v>
      </c>
      <c r="E1090" s="8">
        <v>0</v>
      </c>
      <c r="F1090" s="8">
        <v>0</v>
      </c>
      <c r="G1090" s="8">
        <v>0</v>
      </c>
      <c r="H1090" s="8">
        <v>0</v>
      </c>
      <c r="I1090" s="8">
        <v>0</v>
      </c>
      <c r="J1090" s="8"/>
      <c r="K1090" s="8"/>
    </row>
    <row r="1091" spans="1:11" x14ac:dyDescent="0.2">
      <c r="A1091" t="s">
        <v>1750</v>
      </c>
      <c r="B1091" t="s">
        <v>2512</v>
      </c>
      <c r="C1091" t="s">
        <v>2513</v>
      </c>
      <c r="D1091" s="8">
        <v>0</v>
      </c>
      <c r="E1091" s="8">
        <v>0</v>
      </c>
      <c r="F1091" s="8">
        <v>0</v>
      </c>
      <c r="G1091" s="8">
        <v>0</v>
      </c>
      <c r="H1091" s="8">
        <v>0</v>
      </c>
      <c r="I1091" s="8">
        <v>0</v>
      </c>
      <c r="J1091" s="8"/>
      <c r="K1091" s="8"/>
    </row>
    <row r="1092" spans="1:11" x14ac:dyDescent="0.2">
      <c r="A1092" t="s">
        <v>1750</v>
      </c>
      <c r="B1092" t="s">
        <v>2514</v>
      </c>
      <c r="C1092" t="s">
        <v>2515</v>
      </c>
      <c r="D1092" s="8">
        <v>0</v>
      </c>
      <c r="E1092" s="8">
        <v>0</v>
      </c>
      <c r="F1092" s="8">
        <v>0</v>
      </c>
      <c r="G1092" s="8">
        <v>0</v>
      </c>
      <c r="H1092" s="8">
        <v>0</v>
      </c>
      <c r="I1092" s="8">
        <v>0</v>
      </c>
      <c r="J1092" s="8"/>
      <c r="K1092" s="8"/>
    </row>
    <row r="1093" spans="1:11" x14ac:dyDescent="0.2">
      <c r="A1093" t="s">
        <v>1750</v>
      </c>
      <c r="B1093" t="s">
        <v>2516</v>
      </c>
      <c r="C1093" t="s">
        <v>2251</v>
      </c>
      <c r="D1093" s="8">
        <v>0</v>
      </c>
      <c r="E1093" s="8">
        <v>0</v>
      </c>
      <c r="F1093" s="8">
        <v>0</v>
      </c>
      <c r="G1093" s="8">
        <v>0</v>
      </c>
      <c r="H1093" s="8">
        <v>0</v>
      </c>
      <c r="I1093" s="8">
        <v>0</v>
      </c>
      <c r="J1093" s="8"/>
      <c r="K1093" s="8"/>
    </row>
    <row r="1094" spans="1:11" x14ac:dyDescent="0.2">
      <c r="A1094" t="s">
        <v>1750</v>
      </c>
      <c r="B1094" t="s">
        <v>2517</v>
      </c>
      <c r="C1094" t="s">
        <v>2518</v>
      </c>
      <c r="D1094" s="8">
        <v>0</v>
      </c>
      <c r="E1094" s="8">
        <v>0</v>
      </c>
      <c r="F1094" s="8">
        <v>0</v>
      </c>
      <c r="G1094" s="8">
        <v>0</v>
      </c>
      <c r="H1094" s="8">
        <v>0</v>
      </c>
      <c r="I1094" s="8">
        <v>0</v>
      </c>
      <c r="J1094" s="8"/>
      <c r="K1094" s="8"/>
    </row>
    <row r="1095" spans="1:11" x14ac:dyDescent="0.2">
      <c r="A1095" t="s">
        <v>1750</v>
      </c>
      <c r="B1095" t="s">
        <v>2519</v>
      </c>
      <c r="C1095" t="s">
        <v>2520</v>
      </c>
      <c r="D1095" s="8">
        <v>0</v>
      </c>
      <c r="E1095" s="8">
        <v>0</v>
      </c>
      <c r="F1095" s="8">
        <v>0</v>
      </c>
      <c r="G1095" s="8">
        <v>0</v>
      </c>
      <c r="H1095" s="8">
        <v>0</v>
      </c>
      <c r="I1095" s="8">
        <v>0</v>
      </c>
      <c r="J1095" s="8"/>
      <c r="K1095" s="8"/>
    </row>
    <row r="1096" spans="1:11" x14ac:dyDescent="0.2">
      <c r="A1096" t="s">
        <v>1750</v>
      </c>
      <c r="B1096" t="s">
        <v>2521</v>
      </c>
      <c r="C1096" t="s">
        <v>2522</v>
      </c>
      <c r="D1096" s="8">
        <v>0</v>
      </c>
      <c r="E1096" s="8">
        <v>0</v>
      </c>
      <c r="F1096" s="8">
        <v>0</v>
      </c>
      <c r="G1096" s="8">
        <v>0</v>
      </c>
      <c r="H1096" s="8">
        <v>0</v>
      </c>
      <c r="I1096" s="8">
        <v>0</v>
      </c>
      <c r="J1096" s="8"/>
      <c r="K1096" s="8"/>
    </row>
    <row r="1097" spans="1:11" x14ac:dyDescent="0.2">
      <c r="A1097" t="s">
        <v>1750</v>
      </c>
      <c r="B1097" t="s">
        <v>2523</v>
      </c>
      <c r="C1097" t="s">
        <v>536</v>
      </c>
      <c r="D1097" s="8">
        <v>0</v>
      </c>
      <c r="E1097" s="8">
        <v>0</v>
      </c>
      <c r="F1097" s="8">
        <v>0</v>
      </c>
      <c r="G1097" s="8">
        <v>0</v>
      </c>
      <c r="H1097" s="8">
        <v>0</v>
      </c>
      <c r="I1097" s="8">
        <v>0</v>
      </c>
      <c r="J1097" s="8"/>
      <c r="K1097" s="8"/>
    </row>
    <row r="1098" spans="1:11" x14ac:dyDescent="0.2">
      <c r="A1098" t="s">
        <v>1750</v>
      </c>
      <c r="B1098" t="s">
        <v>1530</v>
      </c>
      <c r="C1098" t="s">
        <v>2524</v>
      </c>
      <c r="D1098" s="8">
        <v>0</v>
      </c>
      <c r="E1098" s="8">
        <v>0</v>
      </c>
      <c r="F1098" s="8">
        <v>0</v>
      </c>
      <c r="G1098" s="8">
        <v>-23.99</v>
      </c>
      <c r="H1098" s="8">
        <v>0</v>
      </c>
      <c r="I1098" s="8">
        <v>-23.99</v>
      </c>
      <c r="J1098" s="8"/>
      <c r="K1098" s="8"/>
    </row>
    <row r="1099" spans="1:11" x14ac:dyDescent="0.2">
      <c r="A1099" t="s">
        <v>1750</v>
      </c>
      <c r="B1099" t="s">
        <v>2525</v>
      </c>
      <c r="C1099" t="s">
        <v>2526</v>
      </c>
      <c r="D1099" s="8">
        <v>0</v>
      </c>
      <c r="E1099" s="8">
        <v>0</v>
      </c>
      <c r="F1099" s="8">
        <v>0</v>
      </c>
      <c r="G1099" s="8">
        <v>0</v>
      </c>
      <c r="H1099" s="8">
        <v>0</v>
      </c>
      <c r="I1099" s="8">
        <v>0</v>
      </c>
      <c r="J1099" s="8"/>
      <c r="K1099" s="8"/>
    </row>
    <row r="1100" spans="1:11" x14ac:dyDescent="0.2">
      <c r="A1100" t="s">
        <v>1750</v>
      </c>
      <c r="B1100" t="s">
        <v>2527</v>
      </c>
      <c r="C1100" t="s">
        <v>2528</v>
      </c>
      <c r="D1100" s="8">
        <v>0</v>
      </c>
      <c r="E1100" s="8">
        <v>0</v>
      </c>
      <c r="F1100" s="8">
        <v>0</v>
      </c>
      <c r="G1100" s="8">
        <v>0</v>
      </c>
      <c r="H1100" s="8">
        <v>0</v>
      </c>
      <c r="I1100" s="8">
        <v>0</v>
      </c>
      <c r="J1100" s="8"/>
      <c r="K1100" s="8"/>
    </row>
    <row r="1101" spans="1:11" x14ac:dyDescent="0.2">
      <c r="A1101" t="s">
        <v>1750</v>
      </c>
      <c r="B1101" t="s">
        <v>2529</v>
      </c>
      <c r="C1101" t="s">
        <v>2530</v>
      </c>
      <c r="D1101" s="8">
        <v>0</v>
      </c>
      <c r="E1101" s="8">
        <v>0</v>
      </c>
      <c r="F1101" s="8">
        <v>0</v>
      </c>
      <c r="G1101" s="8">
        <v>0</v>
      </c>
      <c r="H1101" s="8">
        <v>0</v>
      </c>
      <c r="I1101" s="8">
        <v>0</v>
      </c>
      <c r="J1101" s="8"/>
      <c r="K1101" s="8"/>
    </row>
    <row r="1102" spans="1:11" x14ac:dyDescent="0.2">
      <c r="A1102" t="s">
        <v>1750</v>
      </c>
      <c r="B1102" t="s">
        <v>2531</v>
      </c>
      <c r="C1102" t="s">
        <v>2532</v>
      </c>
      <c r="D1102" s="8">
        <v>0</v>
      </c>
      <c r="E1102" s="8">
        <v>0</v>
      </c>
      <c r="F1102" s="8">
        <v>0</v>
      </c>
      <c r="G1102" s="8">
        <v>0</v>
      </c>
      <c r="H1102" s="8">
        <v>0</v>
      </c>
      <c r="I1102" s="8">
        <v>0</v>
      </c>
      <c r="J1102" s="8"/>
      <c r="K1102" s="8"/>
    </row>
    <row r="1103" spans="1:11" x14ac:dyDescent="0.2">
      <c r="A1103" t="s">
        <v>1750</v>
      </c>
      <c r="B1103" t="s">
        <v>2533</v>
      </c>
      <c r="C1103" t="s">
        <v>2532</v>
      </c>
      <c r="D1103" s="8">
        <v>0</v>
      </c>
      <c r="E1103" s="8">
        <v>0</v>
      </c>
      <c r="F1103" s="8">
        <v>0</v>
      </c>
      <c r="G1103" s="8">
        <v>0</v>
      </c>
      <c r="H1103" s="8">
        <v>0</v>
      </c>
      <c r="I1103" s="8">
        <v>0</v>
      </c>
      <c r="J1103" s="8"/>
      <c r="K1103" s="8"/>
    </row>
    <row r="1104" spans="1:11" x14ac:dyDescent="0.2">
      <c r="A1104" t="s">
        <v>1750</v>
      </c>
      <c r="B1104" t="s">
        <v>2534</v>
      </c>
      <c r="C1104" t="s">
        <v>2532</v>
      </c>
      <c r="D1104" s="8">
        <v>0</v>
      </c>
      <c r="E1104" s="8">
        <v>0</v>
      </c>
      <c r="F1104" s="8">
        <v>0</v>
      </c>
      <c r="G1104" s="8">
        <v>0</v>
      </c>
      <c r="H1104" s="8">
        <v>0</v>
      </c>
      <c r="I1104" s="8">
        <v>0</v>
      </c>
      <c r="J1104" s="8"/>
      <c r="K1104" s="8"/>
    </row>
    <row r="1105" spans="1:11" x14ac:dyDescent="0.2">
      <c r="A1105" t="s">
        <v>1750</v>
      </c>
      <c r="B1105" t="s">
        <v>2535</v>
      </c>
      <c r="C1105" t="s">
        <v>2536</v>
      </c>
      <c r="D1105" s="8">
        <v>0</v>
      </c>
      <c r="E1105" s="8">
        <v>0</v>
      </c>
      <c r="F1105" s="8">
        <v>0</v>
      </c>
      <c r="G1105" s="8">
        <v>0</v>
      </c>
      <c r="H1105" s="8">
        <v>0</v>
      </c>
      <c r="I1105" s="8">
        <v>0</v>
      </c>
      <c r="J1105" s="8"/>
      <c r="K1105" s="8"/>
    </row>
    <row r="1106" spans="1:11" x14ac:dyDescent="0.2">
      <c r="A1106" t="s">
        <v>1750</v>
      </c>
      <c r="B1106" t="s">
        <v>2537</v>
      </c>
      <c r="C1106" t="s">
        <v>2538</v>
      </c>
      <c r="D1106" s="8">
        <v>0</v>
      </c>
      <c r="E1106" s="8">
        <v>0</v>
      </c>
      <c r="F1106" s="8">
        <v>0</v>
      </c>
      <c r="G1106" s="8">
        <v>0</v>
      </c>
      <c r="H1106" s="8">
        <v>0</v>
      </c>
      <c r="I1106" s="8">
        <v>0</v>
      </c>
      <c r="J1106" s="8"/>
      <c r="K1106" s="8"/>
    </row>
    <row r="1107" spans="1:11" x14ac:dyDescent="0.2">
      <c r="A1107" t="s">
        <v>1750</v>
      </c>
      <c r="B1107" t="s">
        <v>2539</v>
      </c>
      <c r="C1107" t="s">
        <v>2540</v>
      </c>
      <c r="D1107" s="8">
        <v>0</v>
      </c>
      <c r="E1107" s="8">
        <v>0</v>
      </c>
      <c r="F1107" s="8">
        <v>0</v>
      </c>
      <c r="G1107" s="8">
        <v>0</v>
      </c>
      <c r="H1107" s="8">
        <v>0</v>
      </c>
      <c r="I1107" s="8">
        <v>0</v>
      </c>
      <c r="J1107" s="8"/>
      <c r="K1107" s="8"/>
    </row>
    <row r="1108" spans="1:11" x14ac:dyDescent="0.2">
      <c r="A1108" t="s">
        <v>1750</v>
      </c>
      <c r="B1108" t="s">
        <v>2541</v>
      </c>
      <c r="C1108" t="s">
        <v>2542</v>
      </c>
      <c r="D1108" s="8">
        <v>0</v>
      </c>
      <c r="E1108" s="8">
        <v>0</v>
      </c>
      <c r="F1108" s="8">
        <v>0</v>
      </c>
      <c r="G1108" s="8">
        <v>0</v>
      </c>
      <c r="H1108" s="8">
        <v>0</v>
      </c>
      <c r="I1108" s="8">
        <v>0</v>
      </c>
      <c r="J1108" s="8"/>
      <c r="K1108" s="8"/>
    </row>
    <row r="1109" spans="1:11" x14ac:dyDescent="0.2">
      <c r="A1109" t="s">
        <v>1750</v>
      </c>
      <c r="B1109" t="s">
        <v>2543</v>
      </c>
      <c r="C1109" t="s">
        <v>2544</v>
      </c>
      <c r="D1109" s="8">
        <v>0</v>
      </c>
      <c r="E1109" s="8">
        <v>0</v>
      </c>
      <c r="F1109" s="8">
        <v>0</v>
      </c>
      <c r="G1109" s="8">
        <v>0</v>
      </c>
      <c r="H1109" s="8">
        <v>0</v>
      </c>
      <c r="I1109" s="8">
        <v>0</v>
      </c>
      <c r="J1109" s="8"/>
      <c r="K1109" s="8"/>
    </row>
    <row r="1110" spans="1:11" x14ac:dyDescent="0.2">
      <c r="A1110" t="s">
        <v>1750</v>
      </c>
      <c r="B1110" t="s">
        <v>2545</v>
      </c>
      <c r="C1110" t="s">
        <v>2546</v>
      </c>
      <c r="D1110" s="8">
        <v>0</v>
      </c>
      <c r="E1110" s="8">
        <v>0</v>
      </c>
      <c r="F1110" s="8">
        <v>0</v>
      </c>
      <c r="G1110" s="8">
        <v>0</v>
      </c>
      <c r="H1110" s="8">
        <v>0</v>
      </c>
      <c r="I1110" s="8">
        <v>0</v>
      </c>
      <c r="J1110" s="8"/>
      <c r="K1110" s="8"/>
    </row>
    <row r="1111" spans="1:11" x14ac:dyDescent="0.2">
      <c r="A1111" t="s">
        <v>1750</v>
      </c>
      <c r="B1111" t="s">
        <v>2547</v>
      </c>
      <c r="C1111" t="s">
        <v>2548</v>
      </c>
      <c r="D1111" s="8">
        <v>0</v>
      </c>
      <c r="E1111" s="8">
        <v>0</v>
      </c>
      <c r="F1111" s="8">
        <v>0</v>
      </c>
      <c r="G1111" s="8">
        <v>0</v>
      </c>
      <c r="H1111" s="8">
        <v>0</v>
      </c>
      <c r="I1111" s="8">
        <v>0</v>
      </c>
      <c r="J1111" s="8"/>
      <c r="K1111" s="8"/>
    </row>
    <row r="1112" spans="1:11" x14ac:dyDescent="0.2">
      <c r="A1112" t="s">
        <v>1750</v>
      </c>
      <c r="B1112" t="s">
        <v>1531</v>
      </c>
      <c r="C1112" t="s">
        <v>2549</v>
      </c>
      <c r="D1112" s="8">
        <v>0</v>
      </c>
      <c r="E1112" s="8">
        <v>0</v>
      </c>
      <c r="F1112" s="8">
        <v>0</v>
      </c>
      <c r="G1112" s="8">
        <v>-4366</v>
      </c>
      <c r="H1112" s="8">
        <v>0</v>
      </c>
      <c r="I1112" s="8">
        <v>-4366</v>
      </c>
      <c r="J1112" s="8"/>
      <c r="K1112" s="8"/>
    </row>
    <row r="1113" spans="1:11" x14ac:dyDescent="0.2">
      <c r="A1113" t="s">
        <v>1750</v>
      </c>
      <c r="B1113" t="s">
        <v>2550</v>
      </c>
      <c r="C1113" t="s">
        <v>2522</v>
      </c>
      <c r="D1113" s="8">
        <v>0</v>
      </c>
      <c r="E1113" s="8">
        <v>0</v>
      </c>
      <c r="F1113" s="8">
        <v>0</v>
      </c>
      <c r="G1113" s="8">
        <v>0</v>
      </c>
      <c r="H1113" s="8">
        <v>0</v>
      </c>
      <c r="I1113" s="8">
        <v>0</v>
      </c>
      <c r="J1113" s="8"/>
      <c r="K1113" s="8"/>
    </row>
    <row r="1114" spans="1:11" x14ac:dyDescent="0.2">
      <c r="A1114" t="s">
        <v>1750</v>
      </c>
      <c r="B1114" t="s">
        <v>2551</v>
      </c>
      <c r="C1114" t="s">
        <v>2548</v>
      </c>
      <c r="D1114" s="8">
        <v>0</v>
      </c>
      <c r="E1114" s="8">
        <v>0</v>
      </c>
      <c r="F1114" s="8">
        <v>0</v>
      </c>
      <c r="G1114" s="8">
        <v>0</v>
      </c>
      <c r="H1114" s="8">
        <v>0</v>
      </c>
      <c r="I1114" s="8">
        <v>0</v>
      </c>
      <c r="J1114" s="8"/>
      <c r="K1114" s="8"/>
    </row>
    <row r="1115" spans="1:11" x14ac:dyDescent="0.2">
      <c r="A1115" t="s">
        <v>1750</v>
      </c>
      <c r="B1115" t="s">
        <v>2552</v>
      </c>
      <c r="C1115" t="s">
        <v>2549</v>
      </c>
      <c r="D1115" s="8">
        <v>0</v>
      </c>
      <c r="E1115" s="8">
        <v>0</v>
      </c>
      <c r="F1115" s="8">
        <v>0</v>
      </c>
      <c r="G1115" s="8">
        <v>0</v>
      </c>
      <c r="H1115" s="8">
        <v>0</v>
      </c>
      <c r="I1115" s="8">
        <v>0</v>
      </c>
      <c r="J1115" s="8"/>
      <c r="K1115" s="8"/>
    </row>
    <row r="1116" spans="1:11" x14ac:dyDescent="0.2">
      <c r="A1116" t="s">
        <v>1750</v>
      </c>
      <c r="B1116" t="s">
        <v>2553</v>
      </c>
      <c r="C1116" t="s">
        <v>568</v>
      </c>
      <c r="D1116" s="8">
        <v>0</v>
      </c>
      <c r="E1116" s="8">
        <v>0</v>
      </c>
      <c r="F1116" s="8">
        <v>0</v>
      </c>
      <c r="G1116" s="8">
        <v>0</v>
      </c>
      <c r="H1116" s="8">
        <v>0</v>
      </c>
      <c r="I1116" s="8">
        <v>0</v>
      </c>
      <c r="J1116" s="8"/>
      <c r="K1116" s="8"/>
    </row>
    <row r="1117" spans="1:11" x14ac:dyDescent="0.2">
      <c r="A1117" t="s">
        <v>1750</v>
      </c>
      <c r="B1117" t="s">
        <v>2554</v>
      </c>
      <c r="C1117" t="s">
        <v>2555</v>
      </c>
      <c r="D1117" s="8">
        <v>0</v>
      </c>
      <c r="E1117" s="8">
        <v>0</v>
      </c>
      <c r="F1117" s="8">
        <v>0</v>
      </c>
      <c r="G1117" s="8">
        <v>0</v>
      </c>
      <c r="H1117" s="8">
        <v>0</v>
      </c>
      <c r="I1117" s="8">
        <v>0</v>
      </c>
      <c r="J1117" s="8"/>
      <c r="K1117" s="8"/>
    </row>
    <row r="1118" spans="1:11" x14ac:dyDescent="0.2">
      <c r="A1118" t="s">
        <v>1750</v>
      </c>
      <c r="B1118" t="s">
        <v>2556</v>
      </c>
      <c r="C1118" t="s">
        <v>2557</v>
      </c>
      <c r="D1118" s="8">
        <v>0</v>
      </c>
      <c r="E1118" s="8">
        <v>0</v>
      </c>
      <c r="F1118" s="8">
        <v>0</v>
      </c>
      <c r="G1118" s="8">
        <v>0</v>
      </c>
      <c r="H1118" s="8">
        <v>0</v>
      </c>
      <c r="I1118" s="8">
        <v>0</v>
      </c>
      <c r="J1118" s="8"/>
      <c r="K1118" s="8"/>
    </row>
    <row r="1119" spans="1:11" x14ac:dyDescent="0.2">
      <c r="A1119" t="s">
        <v>1750</v>
      </c>
      <c r="B1119" t="s">
        <v>2558</v>
      </c>
      <c r="C1119" t="s">
        <v>574</v>
      </c>
      <c r="D1119" s="8">
        <v>0</v>
      </c>
      <c r="E1119" s="8">
        <v>0</v>
      </c>
      <c r="F1119" s="8">
        <v>0</v>
      </c>
      <c r="G1119" s="8">
        <v>0</v>
      </c>
      <c r="H1119" s="8">
        <v>0</v>
      </c>
      <c r="I1119" s="8">
        <v>0</v>
      </c>
      <c r="J1119" s="8"/>
      <c r="K1119" s="8"/>
    </row>
    <row r="1120" spans="1:11" x14ac:dyDescent="0.2">
      <c r="A1120" t="s">
        <v>1750</v>
      </c>
      <c r="B1120" t="s">
        <v>2559</v>
      </c>
      <c r="C1120" t="s">
        <v>2560</v>
      </c>
      <c r="D1120" s="8">
        <v>0</v>
      </c>
      <c r="E1120" s="8">
        <v>0</v>
      </c>
      <c r="F1120" s="8">
        <v>0</v>
      </c>
      <c r="G1120" s="8">
        <v>0</v>
      </c>
      <c r="H1120" s="8">
        <v>0</v>
      </c>
      <c r="I1120" s="8">
        <v>0</v>
      </c>
      <c r="J1120" s="8"/>
      <c r="K1120" s="8"/>
    </row>
    <row r="1121" spans="1:11" x14ac:dyDescent="0.2">
      <c r="A1121" t="s">
        <v>1750</v>
      </c>
      <c r="B1121" t="s">
        <v>1532</v>
      </c>
      <c r="C1121" t="s">
        <v>2561</v>
      </c>
      <c r="D1121" s="8">
        <v>0</v>
      </c>
      <c r="E1121" s="8">
        <v>0</v>
      </c>
      <c r="F1121" s="8">
        <v>5895127.0800000001</v>
      </c>
      <c r="G1121" s="8">
        <v>-8480317.8000000007</v>
      </c>
      <c r="H1121" s="8">
        <v>0</v>
      </c>
      <c r="I1121" s="8">
        <v>-2585190.7200000002</v>
      </c>
      <c r="J1121" s="8"/>
      <c r="K1121" s="8"/>
    </row>
    <row r="1122" spans="1:11" x14ac:dyDescent="0.2">
      <c r="A1122" t="s">
        <v>1750</v>
      </c>
      <c r="B1122" t="s">
        <v>2562</v>
      </c>
      <c r="C1122" t="s">
        <v>2563</v>
      </c>
      <c r="D1122" s="8">
        <v>0</v>
      </c>
      <c r="E1122" s="8">
        <v>0</v>
      </c>
      <c r="F1122" s="8">
        <v>0</v>
      </c>
      <c r="G1122" s="8">
        <v>0</v>
      </c>
      <c r="H1122" s="8">
        <v>0</v>
      </c>
      <c r="I1122" s="8">
        <v>0</v>
      </c>
      <c r="J1122" s="8"/>
      <c r="K1122" s="8"/>
    </row>
    <row r="1123" spans="1:11" x14ac:dyDescent="0.2">
      <c r="A1123" t="s">
        <v>1750</v>
      </c>
      <c r="B1123" t="s">
        <v>2564</v>
      </c>
      <c r="C1123" t="s">
        <v>2565</v>
      </c>
      <c r="D1123" s="8">
        <v>0</v>
      </c>
      <c r="E1123" s="8">
        <v>0</v>
      </c>
      <c r="F1123" s="8">
        <v>0</v>
      </c>
      <c r="G1123" s="8">
        <v>0</v>
      </c>
      <c r="H1123" s="8">
        <v>0</v>
      </c>
      <c r="I1123" s="8">
        <v>0</v>
      </c>
      <c r="J1123" s="8"/>
      <c r="K1123" s="8"/>
    </row>
    <row r="1124" spans="1:11" x14ac:dyDescent="0.2">
      <c r="A1124" t="s">
        <v>1750</v>
      </c>
      <c r="B1124" t="s">
        <v>2566</v>
      </c>
      <c r="C1124" t="s">
        <v>2567</v>
      </c>
      <c r="D1124" s="8">
        <v>0</v>
      </c>
      <c r="E1124" s="8">
        <v>0</v>
      </c>
      <c r="F1124" s="8">
        <v>0</v>
      </c>
      <c r="G1124" s="8">
        <v>0</v>
      </c>
      <c r="H1124" s="8">
        <v>0</v>
      </c>
      <c r="I1124" s="8">
        <v>0</v>
      </c>
      <c r="J1124" s="8"/>
      <c r="K1124" s="8"/>
    </row>
    <row r="1125" spans="1:11" x14ac:dyDescent="0.2">
      <c r="A1125" t="s">
        <v>1750</v>
      </c>
      <c r="B1125" t="s">
        <v>1533</v>
      </c>
      <c r="C1125" t="s">
        <v>586</v>
      </c>
      <c r="D1125" s="8">
        <v>0</v>
      </c>
      <c r="E1125" s="8">
        <v>0</v>
      </c>
      <c r="F1125" s="8">
        <v>2748.9</v>
      </c>
      <c r="G1125" s="8">
        <v>0</v>
      </c>
      <c r="H1125" s="8">
        <v>2748.9</v>
      </c>
      <c r="I1125" s="8">
        <v>0</v>
      </c>
      <c r="J1125" s="8"/>
      <c r="K1125" s="8"/>
    </row>
    <row r="1126" spans="1:11" x14ac:dyDescent="0.2">
      <c r="A1126" t="s">
        <v>1750</v>
      </c>
      <c r="B1126" t="s">
        <v>2568</v>
      </c>
      <c r="C1126" t="s">
        <v>2569</v>
      </c>
      <c r="D1126" s="8">
        <v>0</v>
      </c>
      <c r="E1126" s="8">
        <v>0</v>
      </c>
      <c r="F1126" s="8">
        <v>0</v>
      </c>
      <c r="G1126" s="8">
        <v>0</v>
      </c>
      <c r="H1126" s="8">
        <v>0</v>
      </c>
      <c r="I1126" s="8">
        <v>0</v>
      </c>
      <c r="J1126" s="8"/>
      <c r="K1126" s="8"/>
    </row>
    <row r="1127" spans="1:11" x14ac:dyDescent="0.2">
      <c r="A1127" t="s">
        <v>1750</v>
      </c>
      <c r="B1127" t="s">
        <v>2570</v>
      </c>
      <c r="C1127" t="s">
        <v>2571</v>
      </c>
      <c r="D1127" s="8">
        <v>0</v>
      </c>
      <c r="E1127" s="8">
        <v>0</v>
      </c>
      <c r="F1127" s="8">
        <v>0</v>
      </c>
      <c r="G1127" s="8">
        <v>0</v>
      </c>
      <c r="H1127" s="8">
        <v>0</v>
      </c>
      <c r="I1127" s="8">
        <v>0</v>
      </c>
      <c r="J1127" s="8"/>
      <c r="K1127" s="8"/>
    </row>
    <row r="1128" spans="1:11" x14ac:dyDescent="0.2">
      <c r="A1128" t="s">
        <v>1750</v>
      </c>
      <c r="B1128" t="s">
        <v>2572</v>
      </c>
      <c r="C1128" t="s">
        <v>2573</v>
      </c>
      <c r="D1128" s="8">
        <v>0</v>
      </c>
      <c r="E1128" s="8">
        <v>0</v>
      </c>
      <c r="F1128" s="8">
        <v>0</v>
      </c>
      <c r="G1128" s="8">
        <v>0</v>
      </c>
      <c r="H1128" s="8">
        <v>0</v>
      </c>
      <c r="I1128" s="8">
        <v>0</v>
      </c>
      <c r="J1128" s="8"/>
      <c r="K1128" s="8"/>
    </row>
    <row r="1129" spans="1:11" x14ac:dyDescent="0.2">
      <c r="A1129" t="s">
        <v>1750</v>
      </c>
      <c r="B1129" t="s">
        <v>2574</v>
      </c>
      <c r="C1129" t="s">
        <v>2575</v>
      </c>
      <c r="D1129" s="8">
        <v>0</v>
      </c>
      <c r="E1129" s="8">
        <v>0</v>
      </c>
      <c r="F1129" s="8">
        <v>0</v>
      </c>
      <c r="G1129" s="8">
        <v>0</v>
      </c>
      <c r="H1129" s="8">
        <v>0</v>
      </c>
      <c r="I1129" s="8">
        <v>0</v>
      </c>
      <c r="J1129" s="8"/>
      <c r="K1129" s="8"/>
    </row>
    <row r="1130" spans="1:11" x14ac:dyDescent="0.2">
      <c r="A1130" t="s">
        <v>1750</v>
      </c>
      <c r="B1130" t="s">
        <v>1534</v>
      </c>
      <c r="C1130" t="s">
        <v>2576</v>
      </c>
      <c r="D1130" s="8">
        <v>0</v>
      </c>
      <c r="E1130" s="8">
        <v>0</v>
      </c>
      <c r="F1130" s="8">
        <v>1392.02</v>
      </c>
      <c r="G1130" s="8">
        <v>-5806</v>
      </c>
      <c r="H1130" s="8">
        <v>0</v>
      </c>
      <c r="I1130" s="8">
        <v>-4413.9799999999996</v>
      </c>
      <c r="J1130" s="8"/>
      <c r="K1130" s="8"/>
    </row>
    <row r="1131" spans="1:11" x14ac:dyDescent="0.2">
      <c r="A1131" t="s">
        <v>1750</v>
      </c>
      <c r="B1131" t="s">
        <v>1535</v>
      </c>
      <c r="C1131" t="s">
        <v>598</v>
      </c>
      <c r="D1131" s="8">
        <v>0</v>
      </c>
      <c r="E1131" s="8">
        <v>0</v>
      </c>
      <c r="F1131" s="8">
        <v>0</v>
      </c>
      <c r="G1131" s="8">
        <v>-8064</v>
      </c>
      <c r="H1131" s="8">
        <v>0</v>
      </c>
      <c r="I1131" s="8">
        <v>-8064</v>
      </c>
      <c r="J1131" s="8"/>
      <c r="K1131" s="8"/>
    </row>
    <row r="1132" spans="1:11" x14ac:dyDescent="0.2">
      <c r="A1132" t="s">
        <v>1750</v>
      </c>
      <c r="B1132" t="s">
        <v>1536</v>
      </c>
      <c r="C1132" t="s">
        <v>2577</v>
      </c>
      <c r="D1132" s="8">
        <v>0</v>
      </c>
      <c r="E1132" s="8">
        <v>0</v>
      </c>
      <c r="F1132" s="8">
        <v>468811.44</v>
      </c>
      <c r="G1132" s="8">
        <v>-3597975.75</v>
      </c>
      <c r="H1132" s="8">
        <v>0</v>
      </c>
      <c r="I1132" s="8">
        <v>-3129164.31</v>
      </c>
      <c r="J1132" s="8"/>
      <c r="K1132" s="8"/>
    </row>
    <row r="1133" spans="1:11" x14ac:dyDescent="0.2">
      <c r="A1133" t="s">
        <v>1750</v>
      </c>
      <c r="B1133" t="s">
        <v>1537</v>
      </c>
      <c r="C1133" t="s">
        <v>2578</v>
      </c>
      <c r="D1133" s="8">
        <v>0</v>
      </c>
      <c r="E1133" s="8">
        <v>0</v>
      </c>
      <c r="F1133" s="8">
        <v>24851173.18</v>
      </c>
      <c r="G1133" s="8">
        <v>-26468346.73</v>
      </c>
      <c r="H1133" s="8">
        <v>0</v>
      </c>
      <c r="I1133" s="8">
        <v>-1617173.55</v>
      </c>
      <c r="J1133" s="8"/>
      <c r="K1133" s="8"/>
    </row>
    <row r="1134" spans="1:11" x14ac:dyDescent="0.2">
      <c r="A1134" t="s">
        <v>1750</v>
      </c>
      <c r="B1134" t="s">
        <v>2579</v>
      </c>
      <c r="C1134" t="s">
        <v>2580</v>
      </c>
      <c r="D1134" s="8">
        <v>0</v>
      </c>
      <c r="E1134" s="8">
        <v>0</v>
      </c>
      <c r="F1134" s="8">
        <v>0</v>
      </c>
      <c r="G1134" s="8">
        <v>0</v>
      </c>
      <c r="H1134" s="8">
        <v>0</v>
      </c>
      <c r="I1134" s="8">
        <v>0</v>
      </c>
      <c r="J1134" s="8"/>
      <c r="K1134" s="8"/>
    </row>
    <row r="1135" spans="1:11" x14ac:dyDescent="0.2">
      <c r="A1135" t="s">
        <v>1750</v>
      </c>
      <c r="B1135" t="s">
        <v>2581</v>
      </c>
      <c r="C1135" t="s">
        <v>2582</v>
      </c>
      <c r="D1135" s="8">
        <v>0</v>
      </c>
      <c r="E1135" s="8">
        <v>0</v>
      </c>
      <c r="F1135" s="8">
        <v>0</v>
      </c>
      <c r="G1135" s="8">
        <v>0</v>
      </c>
      <c r="H1135" s="8">
        <v>0</v>
      </c>
      <c r="I1135" s="8">
        <v>0</v>
      </c>
      <c r="J1135" s="8"/>
      <c r="K1135" s="8"/>
    </row>
    <row r="1136" spans="1:11" x14ac:dyDescent="0.2">
      <c r="A1136" t="s">
        <v>1750</v>
      </c>
      <c r="B1136" t="s">
        <v>2583</v>
      </c>
      <c r="C1136" t="s">
        <v>2584</v>
      </c>
      <c r="D1136" s="8">
        <v>0</v>
      </c>
      <c r="E1136" s="8">
        <v>0</v>
      </c>
      <c r="F1136" s="8">
        <v>0</v>
      </c>
      <c r="G1136" s="8">
        <v>0</v>
      </c>
      <c r="H1136" s="8">
        <v>0</v>
      </c>
      <c r="I1136" s="8">
        <v>0</v>
      </c>
      <c r="J1136" s="8"/>
      <c r="K1136" s="8"/>
    </row>
    <row r="1137" spans="1:11" x14ac:dyDescent="0.2">
      <c r="A1137" t="s">
        <v>1750</v>
      </c>
      <c r="B1137" t="s">
        <v>2585</v>
      </c>
      <c r="C1137" t="s">
        <v>2586</v>
      </c>
      <c r="D1137" s="8">
        <v>0</v>
      </c>
      <c r="E1137" s="8">
        <v>0</v>
      </c>
      <c r="F1137" s="8">
        <v>0</v>
      </c>
      <c r="G1137" s="8">
        <v>0</v>
      </c>
      <c r="H1137" s="8">
        <v>0</v>
      </c>
      <c r="I1137" s="8">
        <v>0</v>
      </c>
      <c r="J1137" s="8"/>
      <c r="K1137" s="8"/>
    </row>
    <row r="1138" spans="1:11" x14ac:dyDescent="0.2">
      <c r="A1138" t="s">
        <v>1750</v>
      </c>
      <c r="B1138" t="s">
        <v>2587</v>
      </c>
      <c r="C1138" t="s">
        <v>2588</v>
      </c>
      <c r="D1138" s="8">
        <v>0</v>
      </c>
      <c r="E1138" s="8">
        <v>0</v>
      </c>
      <c r="F1138" s="8">
        <v>0</v>
      </c>
      <c r="G1138" s="8">
        <v>0</v>
      </c>
      <c r="H1138" s="8">
        <v>0</v>
      </c>
      <c r="I1138" s="8">
        <v>0</v>
      </c>
      <c r="J1138" s="8"/>
      <c r="K1138" s="8"/>
    </row>
    <row r="1139" spans="1:11" x14ac:dyDescent="0.2">
      <c r="A1139" t="s">
        <v>1750</v>
      </c>
      <c r="B1139" t="s">
        <v>2589</v>
      </c>
      <c r="C1139" t="s">
        <v>2590</v>
      </c>
      <c r="D1139" s="8">
        <v>0</v>
      </c>
      <c r="E1139" s="8">
        <v>0</v>
      </c>
      <c r="F1139" s="8">
        <v>0</v>
      </c>
      <c r="G1139" s="8">
        <v>0</v>
      </c>
      <c r="H1139" s="8">
        <v>0</v>
      </c>
      <c r="I1139" s="8">
        <v>0</v>
      </c>
      <c r="J1139" s="8"/>
      <c r="K1139" s="8"/>
    </row>
    <row r="1140" spans="1:11" x14ac:dyDescent="0.2">
      <c r="A1140" t="s">
        <v>1750</v>
      </c>
      <c r="B1140" t="s">
        <v>1538</v>
      </c>
      <c r="C1140" t="s">
        <v>2591</v>
      </c>
      <c r="D1140" s="8">
        <v>0</v>
      </c>
      <c r="E1140" s="8">
        <v>0</v>
      </c>
      <c r="F1140" s="8">
        <v>26207.55</v>
      </c>
      <c r="G1140" s="8">
        <v>-10164135.91</v>
      </c>
      <c r="H1140" s="8">
        <v>0</v>
      </c>
      <c r="I1140" s="8">
        <v>-10137928.359999999</v>
      </c>
      <c r="J1140" s="8"/>
      <c r="K1140" s="8"/>
    </row>
    <row r="1141" spans="1:11" x14ac:dyDescent="0.2">
      <c r="A1141" t="s">
        <v>1750</v>
      </c>
      <c r="B1141" t="s">
        <v>2592</v>
      </c>
      <c r="C1141" t="s">
        <v>2593</v>
      </c>
      <c r="D1141" s="8">
        <v>0</v>
      </c>
      <c r="E1141" s="8">
        <v>0</v>
      </c>
      <c r="F1141" s="8">
        <v>0</v>
      </c>
      <c r="G1141" s="8">
        <v>0</v>
      </c>
      <c r="H1141" s="8">
        <v>0</v>
      </c>
      <c r="I1141" s="8">
        <v>0</v>
      </c>
      <c r="J1141" s="8"/>
      <c r="K1141" s="8"/>
    </row>
    <row r="1142" spans="1:11" x14ac:dyDescent="0.2">
      <c r="A1142" t="s">
        <v>1750</v>
      </c>
      <c r="B1142" t="s">
        <v>1539</v>
      </c>
      <c r="C1142" t="s">
        <v>2594</v>
      </c>
      <c r="D1142" s="8">
        <v>0</v>
      </c>
      <c r="E1142" s="8">
        <v>0</v>
      </c>
      <c r="F1142" s="8">
        <v>0</v>
      </c>
      <c r="G1142" s="8">
        <v>-300</v>
      </c>
      <c r="H1142" s="8">
        <v>0</v>
      </c>
      <c r="I1142" s="8">
        <v>-300</v>
      </c>
      <c r="J1142" s="8"/>
      <c r="K1142" s="8"/>
    </row>
    <row r="1143" spans="1:11" x14ac:dyDescent="0.2">
      <c r="A1143" t="s">
        <v>1750</v>
      </c>
      <c r="B1143" t="s">
        <v>2595</v>
      </c>
      <c r="C1143" t="s">
        <v>2596</v>
      </c>
      <c r="D1143" s="8">
        <v>0</v>
      </c>
      <c r="E1143" s="8">
        <v>0</v>
      </c>
      <c r="F1143" s="8">
        <v>0</v>
      </c>
      <c r="G1143" s="8">
        <v>0</v>
      </c>
      <c r="H1143" s="8">
        <v>0</v>
      </c>
      <c r="I1143" s="8">
        <v>0</v>
      </c>
      <c r="J1143" s="8"/>
      <c r="K1143" s="8"/>
    </row>
    <row r="1144" spans="1:11" x14ac:dyDescent="0.2">
      <c r="A1144" t="s">
        <v>1750</v>
      </c>
      <c r="B1144" t="s">
        <v>2597</v>
      </c>
      <c r="C1144" t="s">
        <v>2598</v>
      </c>
      <c r="D1144" s="8">
        <v>0</v>
      </c>
      <c r="E1144" s="8">
        <v>0</v>
      </c>
      <c r="F1144" s="8">
        <v>0</v>
      </c>
      <c r="G1144" s="8">
        <v>0</v>
      </c>
      <c r="H1144" s="8">
        <v>0</v>
      </c>
      <c r="I1144" s="8">
        <v>0</v>
      </c>
      <c r="J1144" s="8"/>
      <c r="K1144" s="8"/>
    </row>
    <row r="1145" spans="1:11" x14ac:dyDescent="0.2">
      <c r="A1145" t="s">
        <v>1750</v>
      </c>
      <c r="B1145" t="s">
        <v>1540</v>
      </c>
      <c r="C1145" t="s">
        <v>623</v>
      </c>
      <c r="D1145" s="8">
        <v>0</v>
      </c>
      <c r="E1145" s="8">
        <v>0</v>
      </c>
      <c r="F1145" s="8">
        <v>428731.5</v>
      </c>
      <c r="G1145" s="8">
        <v>-414683.72</v>
      </c>
      <c r="H1145" s="8">
        <v>14047.78</v>
      </c>
      <c r="I1145" s="8">
        <v>0</v>
      </c>
      <c r="J1145" s="8"/>
      <c r="K1145" s="8"/>
    </row>
    <row r="1146" spans="1:11" x14ac:dyDescent="0.2">
      <c r="A1146" t="s">
        <v>1750</v>
      </c>
      <c r="B1146" t="s">
        <v>1541</v>
      </c>
      <c r="C1146" t="s">
        <v>1741</v>
      </c>
      <c r="D1146" s="8">
        <v>0</v>
      </c>
      <c r="E1146" s="8">
        <v>0</v>
      </c>
      <c r="F1146" s="8">
        <v>411981.34</v>
      </c>
      <c r="G1146" s="8">
        <v>-443410.6</v>
      </c>
      <c r="H1146" s="8">
        <v>0</v>
      </c>
      <c r="I1146" s="8">
        <v>-31429.26</v>
      </c>
      <c r="J1146" s="8"/>
      <c r="K1146" s="8"/>
    </row>
    <row r="1147" spans="1:11" x14ac:dyDescent="0.2">
      <c r="A1147" t="s">
        <v>1750</v>
      </c>
      <c r="B1147" t="s">
        <v>2599</v>
      </c>
      <c r="C1147" t="s">
        <v>2600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  <c r="I1147" s="8">
        <v>0</v>
      </c>
      <c r="J1147" s="8"/>
      <c r="K1147" s="8"/>
    </row>
    <row r="1148" spans="1:11" x14ac:dyDescent="0.2">
      <c r="A1148" t="s">
        <v>1750</v>
      </c>
      <c r="B1148" t="s">
        <v>1742</v>
      </c>
      <c r="C1148" t="s">
        <v>1743</v>
      </c>
      <c r="D1148" s="8">
        <v>0</v>
      </c>
      <c r="E1148" s="8">
        <v>0</v>
      </c>
      <c r="F1148" s="8">
        <v>5152</v>
      </c>
      <c r="G1148" s="8">
        <v>-56388.53</v>
      </c>
      <c r="H1148" s="8">
        <v>0</v>
      </c>
      <c r="I1148" s="8">
        <v>-51236.53</v>
      </c>
      <c r="J1148" s="8"/>
      <c r="K1148" s="8"/>
    </row>
    <row r="1149" spans="1:11" x14ac:dyDescent="0.2">
      <c r="A1149" t="s">
        <v>1750</v>
      </c>
      <c r="B1149" t="s">
        <v>1542</v>
      </c>
      <c r="C1149" t="s">
        <v>1744</v>
      </c>
      <c r="D1149" s="8">
        <v>0</v>
      </c>
      <c r="E1149" s="8">
        <v>0</v>
      </c>
      <c r="F1149" s="8">
        <v>625606.22</v>
      </c>
      <c r="G1149" s="8">
        <v>-597683.26</v>
      </c>
      <c r="H1149" s="8">
        <v>27922.959999999999</v>
      </c>
      <c r="I1149" s="8">
        <v>0</v>
      </c>
      <c r="J1149" s="8"/>
      <c r="K1149" s="8"/>
    </row>
    <row r="1150" spans="1:11" x14ac:dyDescent="0.2">
      <c r="A1150" t="s">
        <v>1750</v>
      </c>
      <c r="B1150" t="s">
        <v>2601</v>
      </c>
      <c r="C1150" t="s">
        <v>2602</v>
      </c>
      <c r="D1150" s="8">
        <v>0</v>
      </c>
      <c r="E1150" s="8">
        <v>0</v>
      </c>
      <c r="F1150" s="8">
        <v>0</v>
      </c>
      <c r="G1150" s="8">
        <v>0</v>
      </c>
      <c r="H1150" s="8">
        <v>0</v>
      </c>
      <c r="I1150" s="8">
        <v>0</v>
      </c>
      <c r="J1150" s="8"/>
      <c r="K1150" s="8"/>
    </row>
    <row r="1151" spans="1:11" x14ac:dyDescent="0.2">
      <c r="A1151" t="s">
        <v>1750</v>
      </c>
      <c r="B1151" t="s">
        <v>2603</v>
      </c>
      <c r="C1151" t="s">
        <v>2604</v>
      </c>
      <c r="D1151" s="8">
        <v>0</v>
      </c>
      <c r="E1151" s="8">
        <v>0</v>
      </c>
      <c r="F1151" s="8">
        <v>0</v>
      </c>
      <c r="G1151" s="8">
        <v>0</v>
      </c>
      <c r="H1151" s="8">
        <v>0</v>
      </c>
      <c r="I1151" s="8">
        <v>0</v>
      </c>
      <c r="J1151" s="8"/>
      <c r="K1151" s="8"/>
    </row>
    <row r="1152" spans="1:11" x14ac:dyDescent="0.2">
      <c r="A1152" t="s">
        <v>1750</v>
      </c>
      <c r="B1152" t="s">
        <v>2605</v>
      </c>
      <c r="C1152" t="s">
        <v>2606</v>
      </c>
      <c r="D1152" s="8">
        <v>0</v>
      </c>
      <c r="E1152" s="8">
        <v>0</v>
      </c>
      <c r="F1152" s="8">
        <v>0</v>
      </c>
      <c r="G1152" s="8">
        <v>0</v>
      </c>
      <c r="H1152" s="8">
        <v>0</v>
      </c>
      <c r="I1152" s="8">
        <v>0</v>
      </c>
      <c r="J1152" s="8"/>
      <c r="K1152" s="8"/>
    </row>
    <row r="1153" spans="1:11" x14ac:dyDescent="0.2">
      <c r="A1153" t="s">
        <v>1750</v>
      </c>
      <c r="B1153" t="s">
        <v>1543</v>
      </c>
      <c r="C1153" t="s">
        <v>1745</v>
      </c>
      <c r="D1153" s="8">
        <v>0</v>
      </c>
      <c r="E1153" s="8">
        <v>0</v>
      </c>
      <c r="F1153" s="8">
        <v>1874750.55</v>
      </c>
      <c r="G1153" s="8">
        <v>-1826295.66</v>
      </c>
      <c r="H1153" s="8">
        <v>48454.89</v>
      </c>
      <c r="I1153" s="8">
        <v>0</v>
      </c>
      <c r="J1153" s="8"/>
      <c r="K1153" s="8"/>
    </row>
    <row r="1154" spans="1:11" x14ac:dyDescent="0.2">
      <c r="A1154" t="s">
        <v>1750</v>
      </c>
      <c r="B1154" t="s">
        <v>1544</v>
      </c>
      <c r="C1154" t="s">
        <v>1746</v>
      </c>
      <c r="D1154" s="8">
        <v>0</v>
      </c>
      <c r="E1154" s="8">
        <v>0</v>
      </c>
      <c r="F1154" s="8">
        <v>1039855.63</v>
      </c>
      <c r="G1154" s="8">
        <v>-1080337.46</v>
      </c>
      <c r="H1154" s="8">
        <v>0</v>
      </c>
      <c r="I1154" s="8">
        <v>-40481.83</v>
      </c>
      <c r="J1154" s="8"/>
      <c r="K1154" s="8"/>
    </row>
    <row r="1155" spans="1:11" x14ac:dyDescent="0.2">
      <c r="A1155" t="s">
        <v>1750</v>
      </c>
      <c r="B1155" t="s">
        <v>1545</v>
      </c>
      <c r="C1155" t="s">
        <v>1747</v>
      </c>
      <c r="D1155" s="8">
        <v>0</v>
      </c>
      <c r="E1155" s="8">
        <v>0</v>
      </c>
      <c r="F1155" s="8">
        <v>823635.33</v>
      </c>
      <c r="G1155" s="8">
        <v>-695467.68</v>
      </c>
      <c r="H1155" s="8">
        <v>128167.65</v>
      </c>
      <c r="I1155" s="8">
        <v>0</v>
      </c>
      <c r="J1155" s="8"/>
      <c r="K1155" s="8"/>
    </row>
    <row r="1156" spans="1:11" x14ac:dyDescent="0.2">
      <c r="A1156" t="s">
        <v>1750</v>
      </c>
      <c r="B1156" t="s">
        <v>2607</v>
      </c>
      <c r="C1156" t="s">
        <v>2608</v>
      </c>
      <c r="D1156" s="8">
        <v>0</v>
      </c>
      <c r="E1156" s="8">
        <v>0</v>
      </c>
      <c r="F1156" s="8">
        <v>0</v>
      </c>
      <c r="G1156" s="8">
        <v>0</v>
      </c>
      <c r="H1156" s="8">
        <v>0</v>
      </c>
      <c r="I1156" s="8">
        <v>0</v>
      </c>
      <c r="J1156" s="8"/>
      <c r="K1156" s="8"/>
    </row>
    <row r="1157" spans="1:11" x14ac:dyDescent="0.2">
      <c r="A1157" t="s">
        <v>1750</v>
      </c>
      <c r="B1157" t="s">
        <v>2609</v>
      </c>
      <c r="C1157" t="s">
        <v>2610</v>
      </c>
      <c r="D1157" s="8">
        <v>0</v>
      </c>
      <c r="E1157" s="8">
        <v>0</v>
      </c>
      <c r="F1157" s="8">
        <v>0</v>
      </c>
      <c r="G1157" s="8">
        <v>0</v>
      </c>
      <c r="H1157" s="8">
        <v>0</v>
      </c>
      <c r="I1157" s="8">
        <v>0</v>
      </c>
      <c r="J1157" s="8"/>
      <c r="K1157" s="8"/>
    </row>
    <row r="1158" spans="1:11" x14ac:dyDescent="0.2">
      <c r="A1158" t="s">
        <v>1750</v>
      </c>
      <c r="B1158" t="s">
        <v>2611</v>
      </c>
      <c r="C1158" t="s">
        <v>2612</v>
      </c>
      <c r="D1158" s="8">
        <v>0</v>
      </c>
      <c r="E1158" s="8">
        <v>0</v>
      </c>
      <c r="F1158" s="8">
        <v>0</v>
      </c>
      <c r="G1158" s="8">
        <v>0</v>
      </c>
      <c r="H1158" s="8">
        <v>0</v>
      </c>
      <c r="I1158" s="8">
        <v>0</v>
      </c>
      <c r="J1158" s="8"/>
      <c r="K1158" s="8"/>
    </row>
    <row r="1159" spans="1:11" x14ac:dyDescent="0.2">
      <c r="A1159" t="s">
        <v>1750</v>
      </c>
      <c r="B1159" t="s">
        <v>1546</v>
      </c>
      <c r="C1159" t="s">
        <v>2613</v>
      </c>
      <c r="D1159" s="8">
        <v>0</v>
      </c>
      <c r="E1159" s="8">
        <v>0</v>
      </c>
      <c r="F1159" s="8">
        <v>8064</v>
      </c>
      <c r="G1159" s="8">
        <v>-5682</v>
      </c>
      <c r="H1159" s="8">
        <v>2382</v>
      </c>
      <c r="I1159" s="8">
        <v>0</v>
      </c>
      <c r="J1159" s="8"/>
      <c r="K1159" s="8"/>
    </row>
    <row r="1160" spans="1:11" x14ac:dyDescent="0.2">
      <c r="A1160" t="s">
        <v>1750</v>
      </c>
      <c r="B1160" t="s">
        <v>2614</v>
      </c>
      <c r="C1160" t="s">
        <v>2615</v>
      </c>
      <c r="D1160" s="8">
        <v>0</v>
      </c>
      <c r="E1160" s="8">
        <v>0</v>
      </c>
      <c r="F1160" s="8">
        <v>0</v>
      </c>
      <c r="G1160" s="8">
        <v>0</v>
      </c>
      <c r="H1160" s="8">
        <v>0</v>
      </c>
      <c r="I1160" s="8">
        <v>0</v>
      </c>
      <c r="J1160" s="8"/>
      <c r="K1160" s="8"/>
    </row>
    <row r="1161" spans="1:11" x14ac:dyDescent="0.2">
      <c r="A1161" t="s">
        <v>1750</v>
      </c>
      <c r="B1161" t="s">
        <v>1547</v>
      </c>
      <c r="C1161" t="s">
        <v>2616</v>
      </c>
      <c r="D1161" s="8">
        <v>0</v>
      </c>
      <c r="E1161" s="8">
        <v>0</v>
      </c>
      <c r="F1161" s="8">
        <v>397119</v>
      </c>
      <c r="G1161" s="8">
        <v>0</v>
      </c>
      <c r="H1161" s="8">
        <v>397119</v>
      </c>
      <c r="I1161" s="8">
        <v>0</v>
      </c>
      <c r="J1161" s="8"/>
      <c r="K1161" s="8"/>
    </row>
    <row r="1162" spans="1:11" x14ac:dyDescent="0.2">
      <c r="A1162" t="s">
        <v>1750</v>
      </c>
      <c r="B1162" t="s">
        <v>1548</v>
      </c>
      <c r="C1162" t="s">
        <v>2617</v>
      </c>
      <c r="D1162" s="8">
        <v>0</v>
      </c>
      <c r="E1162" s="8">
        <v>0</v>
      </c>
      <c r="F1162" s="8">
        <v>347812.75</v>
      </c>
      <c r="G1162" s="8">
        <v>-1650000</v>
      </c>
      <c r="H1162" s="8">
        <v>0</v>
      </c>
      <c r="I1162" s="8">
        <v>-1302187.25</v>
      </c>
      <c r="J1162" s="8"/>
      <c r="K1162" s="8"/>
    </row>
    <row r="1163" spans="1:11" x14ac:dyDescent="0.2">
      <c r="A1163" t="s">
        <v>1750</v>
      </c>
      <c r="B1163" t="s">
        <v>2618</v>
      </c>
      <c r="C1163" t="s">
        <v>635</v>
      </c>
      <c r="D1163" s="8">
        <v>0</v>
      </c>
      <c r="E1163" s="8">
        <v>0</v>
      </c>
      <c r="F1163" s="8">
        <v>0</v>
      </c>
      <c r="G1163" s="8">
        <v>0</v>
      </c>
      <c r="H1163" s="8">
        <v>0</v>
      </c>
      <c r="I1163" s="8">
        <v>0</v>
      </c>
      <c r="J1163" s="8"/>
      <c r="K1163" s="8"/>
    </row>
    <row r="1164" spans="1:11" x14ac:dyDescent="0.2">
      <c r="A1164" t="s">
        <v>1750</v>
      </c>
      <c r="B1164" t="s">
        <v>1549</v>
      </c>
      <c r="C1164" t="s">
        <v>2619</v>
      </c>
      <c r="D1164" s="8">
        <v>0</v>
      </c>
      <c r="E1164" s="8">
        <v>0</v>
      </c>
      <c r="F1164" s="8">
        <v>4346135.68</v>
      </c>
      <c r="G1164" s="8">
        <v>0</v>
      </c>
      <c r="H1164" s="8">
        <v>4346135.68</v>
      </c>
      <c r="I1164" s="8">
        <v>0</v>
      </c>
      <c r="J1164" s="8"/>
      <c r="K1164" s="8"/>
    </row>
    <row r="1165" spans="1:11" x14ac:dyDescent="0.2">
      <c r="A1165" t="s">
        <v>1750</v>
      </c>
      <c r="B1165" t="s">
        <v>1550</v>
      </c>
      <c r="C1165" t="s">
        <v>2620</v>
      </c>
      <c r="D1165" s="8">
        <v>0</v>
      </c>
      <c r="E1165" s="8">
        <v>0</v>
      </c>
      <c r="F1165" s="8">
        <v>109940.92</v>
      </c>
      <c r="G1165" s="8">
        <v>-500.02</v>
      </c>
      <c r="H1165" s="8">
        <v>109440.9</v>
      </c>
      <c r="I1165" s="8">
        <v>0</v>
      </c>
      <c r="J1165" s="8"/>
      <c r="K1165" s="8"/>
    </row>
    <row r="1166" spans="1:11" x14ac:dyDescent="0.2">
      <c r="A1166" t="s">
        <v>1750</v>
      </c>
      <c r="B1166" t="s">
        <v>2621</v>
      </c>
      <c r="C1166" t="s">
        <v>2622</v>
      </c>
      <c r="D1166" s="8">
        <v>0</v>
      </c>
      <c r="E1166" s="8">
        <v>0</v>
      </c>
      <c r="F1166" s="8">
        <v>0</v>
      </c>
      <c r="G1166" s="8">
        <v>0</v>
      </c>
      <c r="H1166" s="8">
        <v>0</v>
      </c>
      <c r="I1166" s="8">
        <v>0</v>
      </c>
      <c r="J1166" s="8"/>
      <c r="K1166" s="8"/>
    </row>
    <row r="1167" spans="1:11" x14ac:dyDescent="0.2">
      <c r="A1167" t="s">
        <v>1750</v>
      </c>
      <c r="B1167" t="s">
        <v>2623</v>
      </c>
      <c r="C1167" t="s">
        <v>643</v>
      </c>
      <c r="D1167" s="8">
        <v>0</v>
      </c>
      <c r="E1167" s="8">
        <v>0</v>
      </c>
      <c r="F1167" s="8">
        <v>0</v>
      </c>
      <c r="G1167" s="8">
        <v>0</v>
      </c>
      <c r="H1167" s="8">
        <v>0</v>
      </c>
      <c r="I1167" s="8">
        <v>0</v>
      </c>
      <c r="J1167" s="8"/>
      <c r="K1167" s="8"/>
    </row>
    <row r="1168" spans="1:11" x14ac:dyDescent="0.2">
      <c r="A1168" t="s">
        <v>1750</v>
      </c>
      <c r="B1168" t="s">
        <v>2624</v>
      </c>
      <c r="C1168" t="s">
        <v>645</v>
      </c>
      <c r="D1168" s="8">
        <v>0</v>
      </c>
      <c r="E1168" s="8">
        <v>0</v>
      </c>
      <c r="F1168" s="8">
        <v>0</v>
      </c>
      <c r="G1168" s="8">
        <v>0</v>
      </c>
      <c r="H1168" s="8">
        <v>0</v>
      </c>
      <c r="I1168" s="8">
        <v>0</v>
      </c>
      <c r="J1168" s="8"/>
      <c r="K1168" s="8"/>
    </row>
    <row r="1169" spans="1:11" x14ac:dyDescent="0.2">
      <c r="A1169" t="s">
        <v>1750</v>
      </c>
      <c r="B1169" t="s">
        <v>2625</v>
      </c>
      <c r="C1169" t="s">
        <v>2626</v>
      </c>
      <c r="D1169" s="8">
        <v>0</v>
      </c>
      <c r="E1169" s="8">
        <v>0</v>
      </c>
      <c r="F1169" s="8">
        <v>0</v>
      </c>
      <c r="G1169" s="8">
        <v>0</v>
      </c>
      <c r="H1169" s="8">
        <v>0</v>
      </c>
      <c r="I1169" s="8">
        <v>0</v>
      </c>
      <c r="J1169" s="8"/>
      <c r="K1169" s="8"/>
    </row>
    <row r="1170" spans="1:11" x14ac:dyDescent="0.2">
      <c r="A1170" t="s">
        <v>1750</v>
      </c>
      <c r="B1170" t="s">
        <v>2627</v>
      </c>
      <c r="C1170" t="s">
        <v>2628</v>
      </c>
      <c r="D1170" s="8">
        <v>0</v>
      </c>
      <c r="E1170" s="8">
        <v>0</v>
      </c>
      <c r="F1170" s="8">
        <v>0</v>
      </c>
      <c r="G1170" s="8">
        <v>0</v>
      </c>
      <c r="H1170" s="8">
        <v>0</v>
      </c>
      <c r="I1170" s="8">
        <v>0</v>
      </c>
      <c r="J1170" s="8"/>
      <c r="K1170" s="8"/>
    </row>
    <row r="1171" spans="1:11" x14ac:dyDescent="0.2">
      <c r="A1171" t="s">
        <v>1750</v>
      </c>
      <c r="B1171" t="s">
        <v>2629</v>
      </c>
      <c r="C1171" t="s">
        <v>2630</v>
      </c>
      <c r="D1171" s="8">
        <v>0</v>
      </c>
      <c r="E1171" s="8">
        <v>0</v>
      </c>
      <c r="F1171" s="8">
        <v>0</v>
      </c>
      <c r="G1171" s="8">
        <v>0</v>
      </c>
      <c r="H1171" s="8">
        <v>0</v>
      </c>
      <c r="I1171" s="8">
        <v>0</v>
      </c>
      <c r="J1171" s="8"/>
      <c r="K1171" s="8"/>
    </row>
    <row r="1172" spans="1:11" x14ac:dyDescent="0.2">
      <c r="A1172" t="s">
        <v>1750</v>
      </c>
      <c r="B1172" t="s">
        <v>2631</v>
      </c>
      <c r="C1172" t="s">
        <v>2632</v>
      </c>
      <c r="D1172" s="8">
        <v>0</v>
      </c>
      <c r="E1172" s="8">
        <v>0</v>
      </c>
      <c r="F1172" s="8">
        <v>0</v>
      </c>
      <c r="G1172" s="8">
        <v>0</v>
      </c>
      <c r="H1172" s="8">
        <v>0</v>
      </c>
      <c r="I1172" s="8">
        <v>0</v>
      </c>
      <c r="J1172" s="8"/>
      <c r="K1172" s="8"/>
    </row>
    <row r="1173" spans="1:11" x14ac:dyDescent="0.2">
      <c r="A1173" t="s">
        <v>1750</v>
      </c>
      <c r="B1173" t="s">
        <v>2633</v>
      </c>
      <c r="C1173" t="s">
        <v>2634</v>
      </c>
      <c r="D1173" s="8">
        <v>0</v>
      </c>
      <c r="E1173" s="8">
        <v>0</v>
      </c>
      <c r="F1173" s="8">
        <v>0</v>
      </c>
      <c r="G1173" s="8">
        <v>0</v>
      </c>
      <c r="H1173" s="8">
        <v>0</v>
      </c>
      <c r="I1173" s="8">
        <v>0</v>
      </c>
      <c r="J1173" s="8"/>
      <c r="K1173" s="8"/>
    </row>
    <row r="1174" spans="1:11" x14ac:dyDescent="0.2">
      <c r="A1174" t="s">
        <v>1750</v>
      </c>
      <c r="B1174" t="s">
        <v>2635</v>
      </c>
      <c r="C1174" t="s">
        <v>2636</v>
      </c>
      <c r="D1174" s="8">
        <v>0</v>
      </c>
      <c r="E1174" s="8">
        <v>0</v>
      </c>
      <c r="F1174" s="8">
        <v>0</v>
      </c>
      <c r="G1174" s="8">
        <v>0</v>
      </c>
      <c r="H1174" s="8">
        <v>0</v>
      </c>
      <c r="I1174" s="8">
        <v>0</v>
      </c>
      <c r="J1174" s="8"/>
      <c r="K1174" s="8"/>
    </row>
    <row r="1175" spans="1:11" x14ac:dyDescent="0.2">
      <c r="A1175" t="s">
        <v>1750</v>
      </c>
      <c r="B1175" t="s">
        <v>2637</v>
      </c>
      <c r="C1175" t="s">
        <v>2638</v>
      </c>
      <c r="D1175" s="8">
        <v>0</v>
      </c>
      <c r="E1175" s="8">
        <v>0</v>
      </c>
      <c r="F1175" s="8">
        <v>0</v>
      </c>
      <c r="G1175" s="8">
        <v>0</v>
      </c>
      <c r="H1175" s="8">
        <v>0</v>
      </c>
      <c r="I1175" s="8">
        <v>0</v>
      </c>
      <c r="J1175" s="8"/>
      <c r="K1175" s="8"/>
    </row>
    <row r="1176" spans="1:11" x14ac:dyDescent="0.2">
      <c r="A1176" t="s">
        <v>1750</v>
      </c>
      <c r="B1176" t="s">
        <v>2639</v>
      </c>
      <c r="C1176" t="s">
        <v>2640</v>
      </c>
      <c r="D1176" s="8">
        <v>0</v>
      </c>
      <c r="E1176" s="8">
        <v>0</v>
      </c>
      <c r="F1176" s="8">
        <v>0</v>
      </c>
      <c r="G1176" s="8">
        <v>0</v>
      </c>
      <c r="H1176" s="8">
        <v>0</v>
      </c>
      <c r="I1176" s="8">
        <v>0</v>
      </c>
      <c r="J1176" s="8"/>
      <c r="K1176" s="8"/>
    </row>
    <row r="1177" spans="1:11" x14ac:dyDescent="0.2">
      <c r="A1177" t="s">
        <v>1750</v>
      </c>
      <c r="B1177" t="s">
        <v>1551</v>
      </c>
      <c r="C1177" t="s">
        <v>2641</v>
      </c>
      <c r="D1177" s="8">
        <v>0</v>
      </c>
      <c r="E1177" s="8">
        <v>0</v>
      </c>
      <c r="F1177" s="8">
        <v>62782897.200000003</v>
      </c>
      <c r="G1177" s="8">
        <v>-60702927.270000003</v>
      </c>
      <c r="H1177" s="8">
        <v>2079969.93</v>
      </c>
      <c r="I1177" s="8">
        <v>0</v>
      </c>
      <c r="J1177" s="8"/>
      <c r="K1177" s="8"/>
    </row>
    <row r="1178" spans="1:11" x14ac:dyDescent="0.2">
      <c r="A1178" t="s">
        <v>1750</v>
      </c>
      <c r="B1178" t="s">
        <v>2642</v>
      </c>
      <c r="C1178" t="s">
        <v>2643</v>
      </c>
      <c r="D1178" s="8">
        <v>0</v>
      </c>
      <c r="E1178" s="8">
        <v>0</v>
      </c>
      <c r="F1178" s="8">
        <v>0</v>
      </c>
      <c r="G1178" s="8">
        <v>0</v>
      </c>
      <c r="H1178" s="8">
        <v>0</v>
      </c>
      <c r="I1178" s="8">
        <v>0</v>
      </c>
      <c r="J1178" s="8"/>
      <c r="K1178" s="8"/>
    </row>
    <row r="1179" spans="1:11" x14ac:dyDescent="0.2">
      <c r="A1179" t="s">
        <v>1750</v>
      </c>
      <c r="B1179" t="s">
        <v>2644</v>
      </c>
      <c r="C1179" t="s">
        <v>666</v>
      </c>
      <c r="D1179" s="8">
        <v>0</v>
      </c>
      <c r="E1179" s="8">
        <v>0</v>
      </c>
      <c r="F1179" s="8">
        <v>0</v>
      </c>
      <c r="G1179" s="8">
        <v>0</v>
      </c>
      <c r="H1179" s="8">
        <v>0</v>
      </c>
      <c r="I1179" s="8">
        <v>0</v>
      </c>
      <c r="J1179" s="8"/>
      <c r="K1179" s="8"/>
    </row>
    <row r="1180" spans="1:11" x14ac:dyDescent="0.2">
      <c r="A1180" t="s">
        <v>1750</v>
      </c>
      <c r="B1180" t="s">
        <v>2645</v>
      </c>
      <c r="C1180" t="s">
        <v>2646</v>
      </c>
      <c r="D1180" s="8">
        <v>0</v>
      </c>
      <c r="E1180" s="8">
        <v>0</v>
      </c>
      <c r="F1180" s="8">
        <v>0</v>
      </c>
      <c r="G1180" s="8">
        <v>0</v>
      </c>
      <c r="H1180" s="8">
        <v>0</v>
      </c>
      <c r="I1180" s="8">
        <v>0</v>
      </c>
      <c r="J1180" s="8"/>
      <c r="K1180" s="8"/>
    </row>
    <row r="1181" spans="1:11" x14ac:dyDescent="0.2">
      <c r="A1181" t="s">
        <v>1750</v>
      </c>
      <c r="B1181" t="s">
        <v>2647</v>
      </c>
      <c r="C1181" t="s">
        <v>2648</v>
      </c>
      <c r="D1181" s="8">
        <v>0</v>
      </c>
      <c r="E1181" s="8">
        <v>0</v>
      </c>
      <c r="F1181" s="8">
        <v>0</v>
      </c>
      <c r="G1181" s="8">
        <v>0</v>
      </c>
      <c r="H1181" s="8">
        <v>0</v>
      </c>
      <c r="I1181" s="8">
        <v>0</v>
      </c>
      <c r="J1181" s="8"/>
      <c r="K1181" s="8"/>
    </row>
    <row r="1182" spans="1:11" x14ac:dyDescent="0.2">
      <c r="A1182" t="s">
        <v>1750</v>
      </c>
      <c r="B1182" t="s">
        <v>2649</v>
      </c>
      <c r="C1182" t="s">
        <v>2650</v>
      </c>
      <c r="D1182" s="8">
        <v>0</v>
      </c>
      <c r="E1182" s="8">
        <v>0</v>
      </c>
      <c r="F1182" s="8">
        <v>0</v>
      </c>
      <c r="G1182" s="8">
        <v>0</v>
      </c>
      <c r="H1182" s="8">
        <v>0</v>
      </c>
      <c r="I1182" s="8">
        <v>0</v>
      </c>
      <c r="J1182" s="8"/>
      <c r="K1182" s="8"/>
    </row>
    <row r="1183" spans="1:11" x14ac:dyDescent="0.2">
      <c r="A1183" t="s">
        <v>1750</v>
      </c>
      <c r="B1183" t="s">
        <v>2651</v>
      </c>
      <c r="C1183" t="s">
        <v>2652</v>
      </c>
      <c r="D1183" s="8">
        <v>0</v>
      </c>
      <c r="E1183" s="8">
        <v>0</v>
      </c>
      <c r="F1183" s="8">
        <v>0</v>
      </c>
      <c r="G1183" s="8">
        <v>0</v>
      </c>
      <c r="H1183" s="8">
        <v>0</v>
      </c>
      <c r="I1183" s="8">
        <v>0</v>
      </c>
      <c r="J1183" s="8"/>
      <c r="K1183" s="8"/>
    </row>
    <row r="1184" spans="1:11" x14ac:dyDescent="0.2">
      <c r="A1184" t="s">
        <v>1750</v>
      </c>
      <c r="B1184" t="s">
        <v>2653</v>
      </c>
      <c r="C1184" t="s">
        <v>2654</v>
      </c>
      <c r="D1184" s="8">
        <v>0</v>
      </c>
      <c r="E1184" s="8">
        <v>0</v>
      </c>
      <c r="F1184" s="8">
        <v>0</v>
      </c>
      <c r="G1184" s="8">
        <v>0</v>
      </c>
      <c r="H1184" s="8">
        <v>0</v>
      </c>
      <c r="I1184" s="8">
        <v>0</v>
      </c>
      <c r="J1184" s="8"/>
      <c r="K1184" s="8"/>
    </row>
    <row r="1185" spans="1:11" x14ac:dyDescent="0.2">
      <c r="A1185" t="s">
        <v>1750</v>
      </c>
      <c r="B1185" t="s">
        <v>2655</v>
      </c>
      <c r="C1185" t="s">
        <v>2656</v>
      </c>
      <c r="D1185" s="8">
        <v>0</v>
      </c>
      <c r="E1185" s="8">
        <v>0</v>
      </c>
      <c r="F1185" s="8">
        <v>0</v>
      </c>
      <c r="G1185" s="8">
        <v>0</v>
      </c>
      <c r="H1185" s="8">
        <v>0</v>
      </c>
      <c r="I1185" s="8">
        <v>0</v>
      </c>
      <c r="J1185" s="8"/>
      <c r="K1185" s="8"/>
    </row>
    <row r="1186" spans="1:11" x14ac:dyDescent="0.2">
      <c r="A1186" t="s">
        <v>1750</v>
      </c>
      <c r="B1186" t="s">
        <v>2657</v>
      </c>
      <c r="C1186" t="s">
        <v>2658</v>
      </c>
      <c r="D1186" s="8">
        <v>0</v>
      </c>
      <c r="E1186" s="8">
        <v>0</v>
      </c>
      <c r="F1186" s="8">
        <v>0</v>
      </c>
      <c r="G1186" s="8">
        <v>0</v>
      </c>
      <c r="H1186" s="8">
        <v>0</v>
      </c>
      <c r="I1186" s="8">
        <v>0</v>
      </c>
      <c r="J1186" s="8"/>
      <c r="K1186" s="8"/>
    </row>
    <row r="1187" spans="1:11" x14ac:dyDescent="0.2">
      <c r="A1187" t="s">
        <v>1750</v>
      </c>
      <c r="B1187" t="s">
        <v>2659</v>
      </c>
      <c r="C1187" t="s">
        <v>680</v>
      </c>
      <c r="D1187" s="8">
        <v>0</v>
      </c>
      <c r="E1187" s="8">
        <v>0</v>
      </c>
      <c r="F1187" s="8">
        <v>0</v>
      </c>
      <c r="G1187" s="8">
        <v>0</v>
      </c>
      <c r="H1187" s="8">
        <v>0</v>
      </c>
      <c r="I1187" s="8">
        <v>0</v>
      </c>
      <c r="J1187" s="8"/>
      <c r="K1187" s="8"/>
    </row>
    <row r="1188" spans="1:11" x14ac:dyDescent="0.2">
      <c r="A1188" t="s">
        <v>1750</v>
      </c>
      <c r="B1188" t="s">
        <v>2660</v>
      </c>
      <c r="C1188" t="s">
        <v>2661</v>
      </c>
      <c r="D1188" s="8">
        <v>0</v>
      </c>
      <c r="E1188" s="8">
        <v>0</v>
      </c>
      <c r="F1188" s="8">
        <v>0</v>
      </c>
      <c r="G1188" s="8">
        <v>0</v>
      </c>
      <c r="H1188" s="8">
        <v>0</v>
      </c>
      <c r="I1188" s="8">
        <v>0</v>
      </c>
      <c r="J1188" s="8"/>
      <c r="K1188" s="8"/>
    </row>
    <row r="1189" spans="1:11" x14ac:dyDescent="0.2">
      <c r="A1189" t="s">
        <v>1750</v>
      </c>
      <c r="B1189" t="s">
        <v>2662</v>
      </c>
      <c r="C1189" t="s">
        <v>2663</v>
      </c>
      <c r="D1189" s="8">
        <v>0</v>
      </c>
      <c r="E1189" s="8">
        <v>0</v>
      </c>
      <c r="F1189" s="8">
        <v>0</v>
      </c>
      <c r="G1189" s="8">
        <v>0</v>
      </c>
      <c r="H1189" s="8">
        <v>0</v>
      </c>
      <c r="I1189" s="8">
        <v>0</v>
      </c>
      <c r="J1189" s="8"/>
      <c r="K1189" s="8"/>
    </row>
    <row r="1190" spans="1:11" x14ac:dyDescent="0.2">
      <c r="A1190" t="s">
        <v>1750</v>
      </c>
      <c r="B1190" t="s">
        <v>2664</v>
      </c>
      <c r="C1190" t="s">
        <v>2665</v>
      </c>
      <c r="D1190" s="8">
        <v>0</v>
      </c>
      <c r="E1190" s="8">
        <v>0</v>
      </c>
      <c r="F1190" s="8">
        <v>0</v>
      </c>
      <c r="G1190" s="8">
        <v>0</v>
      </c>
      <c r="H1190" s="8">
        <v>0</v>
      </c>
      <c r="I1190" s="8">
        <v>0</v>
      </c>
      <c r="J1190" s="8"/>
      <c r="K1190" s="8"/>
    </row>
    <row r="1191" spans="1:11" x14ac:dyDescent="0.2">
      <c r="A1191" t="s">
        <v>1750</v>
      </c>
      <c r="B1191" t="s">
        <v>2666</v>
      </c>
      <c r="C1191" t="s">
        <v>2667</v>
      </c>
      <c r="D1191" s="8">
        <v>0</v>
      </c>
      <c r="E1191" s="8">
        <v>0</v>
      </c>
      <c r="F1191" s="8">
        <v>0</v>
      </c>
      <c r="G1191" s="8">
        <v>0</v>
      </c>
      <c r="H1191" s="8">
        <v>0</v>
      </c>
      <c r="I1191" s="8">
        <v>0</v>
      </c>
      <c r="J1191" s="8"/>
      <c r="K1191" s="8"/>
    </row>
    <row r="1192" spans="1:11" x14ac:dyDescent="0.2">
      <c r="A1192" t="s">
        <v>1750</v>
      </c>
      <c r="B1192" t="s">
        <v>2668</v>
      </c>
      <c r="C1192" t="s">
        <v>2669</v>
      </c>
      <c r="D1192" s="8">
        <v>0</v>
      </c>
      <c r="E1192" s="8">
        <v>0</v>
      </c>
      <c r="F1192" s="8">
        <v>0</v>
      </c>
      <c r="G1192" s="8">
        <v>0</v>
      </c>
      <c r="H1192" s="8">
        <v>0</v>
      </c>
      <c r="I1192" s="8">
        <v>0</v>
      </c>
      <c r="J1192" s="8"/>
      <c r="K1192" s="8"/>
    </row>
    <row r="1193" spans="1:11" x14ac:dyDescent="0.2">
      <c r="A1193" t="s">
        <v>1750</v>
      </c>
      <c r="B1193" t="s">
        <v>2670</v>
      </c>
      <c r="C1193" t="s">
        <v>690</v>
      </c>
      <c r="D1193" s="8">
        <v>0</v>
      </c>
      <c r="E1193" s="8">
        <v>0</v>
      </c>
      <c r="F1193" s="8">
        <v>0</v>
      </c>
      <c r="G1193" s="8">
        <v>0</v>
      </c>
      <c r="H1193" s="8">
        <v>0</v>
      </c>
      <c r="I1193" s="8">
        <v>0</v>
      </c>
      <c r="J1193" s="8"/>
      <c r="K1193" s="8"/>
    </row>
    <row r="1194" spans="1:11" x14ac:dyDescent="0.2">
      <c r="A1194" t="s">
        <v>1750</v>
      </c>
      <c r="B1194" t="s">
        <v>2671</v>
      </c>
      <c r="C1194" t="s">
        <v>2672</v>
      </c>
      <c r="D1194" s="8">
        <v>0</v>
      </c>
      <c r="E1194" s="8">
        <v>0</v>
      </c>
      <c r="F1194" s="8">
        <v>0</v>
      </c>
      <c r="G1194" s="8">
        <v>0</v>
      </c>
      <c r="H1194" s="8">
        <v>0</v>
      </c>
      <c r="I1194" s="8">
        <v>0</v>
      </c>
      <c r="J1194" s="8"/>
      <c r="K1194" s="8"/>
    </row>
    <row r="1195" spans="1:11" x14ac:dyDescent="0.2">
      <c r="A1195" t="s">
        <v>1750</v>
      </c>
      <c r="B1195" t="s">
        <v>2673</v>
      </c>
      <c r="C1195" t="s">
        <v>2674</v>
      </c>
      <c r="D1195" s="8">
        <v>0</v>
      </c>
      <c r="E1195" s="8">
        <v>0</v>
      </c>
      <c r="F1195" s="8">
        <v>0</v>
      </c>
      <c r="G1195" s="8">
        <v>0</v>
      </c>
      <c r="H1195" s="8">
        <v>0</v>
      </c>
      <c r="I1195" s="8">
        <v>0</v>
      </c>
      <c r="J1195" s="8"/>
      <c r="K1195" s="8"/>
    </row>
    <row r="1196" spans="1:11" x14ac:dyDescent="0.2">
      <c r="A1196" t="s">
        <v>1750</v>
      </c>
      <c r="B1196" t="s">
        <v>2675</v>
      </c>
      <c r="C1196" t="s">
        <v>2676</v>
      </c>
      <c r="D1196" s="8">
        <v>0</v>
      </c>
      <c r="E1196" s="8">
        <v>0</v>
      </c>
      <c r="F1196" s="8">
        <v>0</v>
      </c>
      <c r="G1196" s="8">
        <v>0</v>
      </c>
      <c r="H1196" s="8">
        <v>0</v>
      </c>
      <c r="I1196" s="8">
        <v>0</v>
      </c>
      <c r="J1196" s="8"/>
      <c r="K1196" s="8"/>
    </row>
    <row r="1197" spans="1:11" x14ac:dyDescent="0.2">
      <c r="A1197" t="s">
        <v>1750</v>
      </c>
      <c r="B1197" t="s">
        <v>2677</v>
      </c>
      <c r="C1197" t="s">
        <v>2678</v>
      </c>
      <c r="D1197" s="8">
        <v>0</v>
      </c>
      <c r="E1197" s="8">
        <v>0</v>
      </c>
      <c r="F1197" s="8">
        <v>0</v>
      </c>
      <c r="G1197" s="8">
        <v>0</v>
      </c>
      <c r="H1197" s="8">
        <v>0</v>
      </c>
      <c r="I1197" s="8">
        <v>0</v>
      </c>
      <c r="J1197" s="8"/>
      <c r="K1197" s="8"/>
    </row>
    <row r="1198" spans="1:11" x14ac:dyDescent="0.2">
      <c r="A1198" t="s">
        <v>1750</v>
      </c>
      <c r="B1198" t="s">
        <v>2679</v>
      </c>
      <c r="C1198" t="s">
        <v>2680</v>
      </c>
      <c r="D1198" s="8">
        <v>0</v>
      </c>
      <c r="E1198" s="8">
        <v>0</v>
      </c>
      <c r="F1198" s="8">
        <v>0</v>
      </c>
      <c r="G1198" s="8">
        <v>0</v>
      </c>
      <c r="H1198" s="8">
        <v>0</v>
      </c>
      <c r="I1198" s="8">
        <v>0</v>
      </c>
      <c r="J1198" s="8"/>
      <c r="K1198" s="8"/>
    </row>
    <row r="1199" spans="1:11" x14ac:dyDescent="0.2">
      <c r="A1199" t="s">
        <v>1750</v>
      </c>
      <c r="B1199" t="s">
        <v>2681</v>
      </c>
      <c r="C1199" t="s">
        <v>2682</v>
      </c>
      <c r="D1199" s="8">
        <v>0</v>
      </c>
      <c r="E1199" s="8">
        <v>0</v>
      </c>
      <c r="F1199" s="8">
        <v>0</v>
      </c>
      <c r="G1199" s="8">
        <v>0</v>
      </c>
      <c r="H1199" s="8">
        <v>0</v>
      </c>
      <c r="I1199" s="8">
        <v>0</v>
      </c>
      <c r="J1199" s="8"/>
      <c r="K1199" s="8"/>
    </row>
    <row r="1200" spans="1:11" x14ac:dyDescent="0.2">
      <c r="A1200" t="s">
        <v>1750</v>
      </c>
      <c r="B1200" t="s">
        <v>2683</v>
      </c>
      <c r="C1200" t="s">
        <v>2684</v>
      </c>
      <c r="D1200" s="8">
        <v>0</v>
      </c>
      <c r="E1200" s="8">
        <v>0</v>
      </c>
      <c r="F1200" s="8">
        <v>0</v>
      </c>
      <c r="G1200" s="8">
        <v>0</v>
      </c>
      <c r="H1200" s="8">
        <v>0</v>
      </c>
      <c r="I1200" s="8">
        <v>0</v>
      </c>
      <c r="J1200" s="8"/>
      <c r="K1200" s="8"/>
    </row>
    <row r="1201" spans="1:11" x14ac:dyDescent="0.2">
      <c r="A1201" t="s">
        <v>1750</v>
      </c>
      <c r="B1201" t="s">
        <v>2685</v>
      </c>
      <c r="C1201" t="s">
        <v>2686</v>
      </c>
      <c r="D1201" s="8">
        <v>0</v>
      </c>
      <c r="E1201" s="8">
        <v>0</v>
      </c>
      <c r="F1201" s="8">
        <v>0</v>
      </c>
      <c r="G1201" s="8">
        <v>0</v>
      </c>
      <c r="H1201" s="8">
        <v>0</v>
      </c>
      <c r="I1201" s="8">
        <v>0</v>
      </c>
      <c r="J1201" s="8"/>
      <c r="K1201" s="8"/>
    </row>
    <row r="1202" spans="1:11" x14ac:dyDescent="0.2">
      <c r="A1202" t="s">
        <v>1750</v>
      </c>
      <c r="B1202" t="s">
        <v>2687</v>
      </c>
      <c r="C1202" t="s">
        <v>2688</v>
      </c>
      <c r="D1202" s="8">
        <v>0</v>
      </c>
      <c r="E1202" s="8">
        <v>0</v>
      </c>
      <c r="F1202" s="8">
        <v>0</v>
      </c>
      <c r="G1202" s="8">
        <v>0</v>
      </c>
      <c r="H1202" s="8">
        <v>0</v>
      </c>
      <c r="I1202" s="8">
        <v>0</v>
      </c>
      <c r="J1202" s="8"/>
      <c r="K1202" s="8"/>
    </row>
    <row r="1203" spans="1:11" x14ac:dyDescent="0.2">
      <c r="A1203" t="s">
        <v>1750</v>
      </c>
      <c r="B1203" t="s">
        <v>2689</v>
      </c>
      <c r="C1203" t="s">
        <v>2690</v>
      </c>
      <c r="D1203" s="8">
        <v>0</v>
      </c>
      <c r="E1203" s="8">
        <v>0</v>
      </c>
      <c r="F1203" s="8">
        <v>0</v>
      </c>
      <c r="G1203" s="8">
        <v>0</v>
      </c>
      <c r="H1203" s="8">
        <v>0</v>
      </c>
      <c r="I1203" s="8">
        <v>0</v>
      </c>
      <c r="J1203" s="8"/>
      <c r="K1203" s="8"/>
    </row>
    <row r="1204" spans="1:11" x14ac:dyDescent="0.2">
      <c r="A1204" t="s">
        <v>1750</v>
      </c>
      <c r="B1204" t="s">
        <v>2691</v>
      </c>
      <c r="C1204" t="s">
        <v>2692</v>
      </c>
      <c r="D1204" s="8">
        <v>0</v>
      </c>
      <c r="E1204" s="8">
        <v>0</v>
      </c>
      <c r="F1204" s="8">
        <v>0</v>
      </c>
      <c r="G1204" s="8">
        <v>0</v>
      </c>
      <c r="H1204" s="8">
        <v>0</v>
      </c>
      <c r="I1204" s="8">
        <v>0</v>
      </c>
      <c r="J1204" s="8"/>
      <c r="K1204" s="8"/>
    </row>
    <row r="1205" spans="1:11" x14ac:dyDescent="0.2">
      <c r="A1205" t="s">
        <v>1750</v>
      </c>
      <c r="B1205" t="s">
        <v>2693</v>
      </c>
      <c r="C1205" t="s">
        <v>709</v>
      </c>
      <c r="D1205" s="8">
        <v>0</v>
      </c>
      <c r="E1205" s="8">
        <v>0</v>
      </c>
      <c r="F1205" s="8">
        <v>0</v>
      </c>
      <c r="G1205" s="8">
        <v>0</v>
      </c>
      <c r="H1205" s="8">
        <v>0</v>
      </c>
      <c r="I1205" s="8">
        <v>0</v>
      </c>
      <c r="J1205" s="8"/>
      <c r="K1205" s="8"/>
    </row>
    <row r="1206" spans="1:11" x14ac:dyDescent="0.2">
      <c r="A1206" t="s">
        <v>1750</v>
      </c>
      <c r="B1206" t="s">
        <v>2694</v>
      </c>
      <c r="C1206" t="s">
        <v>709</v>
      </c>
      <c r="D1206" s="8">
        <v>0</v>
      </c>
      <c r="E1206" s="8">
        <v>0</v>
      </c>
      <c r="F1206" s="8">
        <v>0</v>
      </c>
      <c r="G1206" s="8">
        <v>0</v>
      </c>
      <c r="H1206" s="8">
        <v>0</v>
      </c>
      <c r="I1206" s="8">
        <v>0</v>
      </c>
      <c r="J1206" s="8"/>
      <c r="K1206" s="8"/>
    </row>
    <row r="1207" spans="1:11" x14ac:dyDescent="0.2">
      <c r="A1207" t="s">
        <v>1750</v>
      </c>
      <c r="B1207" t="s">
        <v>2695</v>
      </c>
      <c r="C1207" t="s">
        <v>2696</v>
      </c>
      <c r="D1207" s="8">
        <v>0</v>
      </c>
      <c r="E1207" s="8">
        <v>0</v>
      </c>
      <c r="F1207" s="8">
        <v>0</v>
      </c>
      <c r="G1207" s="8">
        <v>0</v>
      </c>
      <c r="H1207" s="8">
        <v>0</v>
      </c>
      <c r="I1207" s="8">
        <v>0</v>
      </c>
      <c r="J1207" s="8"/>
      <c r="K1207" s="8"/>
    </row>
    <row r="1208" spans="1:11" x14ac:dyDescent="0.2">
      <c r="A1208" t="s">
        <v>1750</v>
      </c>
      <c r="B1208" t="s">
        <v>2697</v>
      </c>
      <c r="C1208" t="s">
        <v>712</v>
      </c>
      <c r="D1208" s="8">
        <v>0</v>
      </c>
      <c r="E1208" s="8">
        <v>0</v>
      </c>
      <c r="F1208" s="8">
        <v>0</v>
      </c>
      <c r="G1208" s="8">
        <v>0</v>
      </c>
      <c r="H1208" s="8">
        <v>0</v>
      </c>
      <c r="I1208" s="8">
        <v>0</v>
      </c>
      <c r="J1208" s="8"/>
      <c r="K1208" s="8"/>
    </row>
    <row r="1209" spans="1:11" x14ac:dyDescent="0.2">
      <c r="A1209" t="s">
        <v>1750</v>
      </c>
      <c r="B1209" t="s">
        <v>2698</v>
      </c>
      <c r="C1209" t="s">
        <v>2699</v>
      </c>
      <c r="D1209" s="8">
        <v>0</v>
      </c>
      <c r="E1209" s="8">
        <v>0</v>
      </c>
      <c r="F1209" s="8">
        <v>0</v>
      </c>
      <c r="G1209" s="8">
        <v>0</v>
      </c>
      <c r="H1209" s="8">
        <v>0</v>
      </c>
      <c r="I1209" s="8">
        <v>0</v>
      </c>
      <c r="J1209" s="8"/>
      <c r="K1209" s="8"/>
    </row>
    <row r="1210" spans="1:11" x14ac:dyDescent="0.2">
      <c r="A1210" t="s">
        <v>1750</v>
      </c>
      <c r="B1210" t="s">
        <v>2700</v>
      </c>
      <c r="C1210" t="s">
        <v>2701</v>
      </c>
      <c r="D1210" s="8">
        <v>0</v>
      </c>
      <c r="E1210" s="8">
        <v>0</v>
      </c>
      <c r="F1210" s="8">
        <v>0</v>
      </c>
      <c r="G1210" s="8">
        <v>0</v>
      </c>
      <c r="H1210" s="8">
        <v>0</v>
      </c>
      <c r="I1210" s="8">
        <v>0</v>
      </c>
      <c r="J1210" s="8"/>
      <c r="K1210" s="8"/>
    </row>
    <row r="1211" spans="1:11" x14ac:dyDescent="0.2">
      <c r="A1211" t="s">
        <v>1750</v>
      </c>
      <c r="B1211" t="s">
        <v>2702</v>
      </c>
      <c r="C1211" t="s">
        <v>2703</v>
      </c>
      <c r="D1211" s="8">
        <v>0</v>
      </c>
      <c r="E1211" s="8">
        <v>0</v>
      </c>
      <c r="F1211" s="8">
        <v>0</v>
      </c>
      <c r="G1211" s="8">
        <v>0</v>
      </c>
      <c r="H1211" s="8">
        <v>0</v>
      </c>
      <c r="I1211" s="8">
        <v>0</v>
      </c>
      <c r="J1211" s="8"/>
      <c r="K1211" s="8"/>
    </row>
    <row r="1212" spans="1:11" x14ac:dyDescent="0.2">
      <c r="A1212" t="s">
        <v>1750</v>
      </c>
      <c r="B1212" t="s">
        <v>2704</v>
      </c>
      <c r="C1212" t="s">
        <v>2705</v>
      </c>
      <c r="D1212" s="8">
        <v>0</v>
      </c>
      <c r="E1212" s="8">
        <v>0</v>
      </c>
      <c r="F1212" s="8">
        <v>0</v>
      </c>
      <c r="G1212" s="8">
        <v>0</v>
      </c>
      <c r="H1212" s="8">
        <v>0</v>
      </c>
      <c r="I1212" s="8">
        <v>0</v>
      </c>
      <c r="J1212" s="8"/>
      <c r="K1212" s="8"/>
    </row>
    <row r="1213" spans="1:11" x14ac:dyDescent="0.2">
      <c r="A1213" t="s">
        <v>1750</v>
      </c>
      <c r="B1213" t="s">
        <v>2706</v>
      </c>
      <c r="C1213" t="s">
        <v>2707</v>
      </c>
      <c r="D1213" s="8">
        <v>0</v>
      </c>
      <c r="E1213" s="8">
        <v>0</v>
      </c>
      <c r="F1213" s="8">
        <v>0</v>
      </c>
      <c r="G1213" s="8">
        <v>0</v>
      </c>
      <c r="H1213" s="8">
        <v>0</v>
      </c>
      <c r="I1213" s="8">
        <v>0</v>
      </c>
      <c r="J1213" s="8"/>
      <c r="K1213" s="8"/>
    </row>
    <row r="1214" spans="1:11" x14ac:dyDescent="0.2">
      <c r="A1214" t="s">
        <v>1750</v>
      </c>
      <c r="B1214" t="s">
        <v>2708</v>
      </c>
      <c r="C1214" t="s">
        <v>721</v>
      </c>
      <c r="D1214" s="8">
        <v>0</v>
      </c>
      <c r="E1214" s="8">
        <v>0</v>
      </c>
      <c r="F1214" s="8">
        <v>0</v>
      </c>
      <c r="G1214" s="8">
        <v>0</v>
      </c>
      <c r="H1214" s="8">
        <v>0</v>
      </c>
      <c r="I1214" s="8">
        <v>0</v>
      </c>
      <c r="J1214" s="8"/>
      <c r="K1214" s="8"/>
    </row>
    <row r="1215" spans="1:11" x14ac:dyDescent="0.2">
      <c r="A1215" t="s">
        <v>1750</v>
      </c>
      <c r="B1215" t="s">
        <v>2709</v>
      </c>
      <c r="C1215" t="s">
        <v>2710</v>
      </c>
      <c r="D1215" s="8">
        <v>0</v>
      </c>
      <c r="E1215" s="8">
        <v>0</v>
      </c>
      <c r="F1215" s="8">
        <v>0</v>
      </c>
      <c r="G1215" s="8">
        <v>0</v>
      </c>
      <c r="H1215" s="8">
        <v>0</v>
      </c>
      <c r="I1215" s="8">
        <v>0</v>
      </c>
      <c r="J1215" s="8"/>
      <c r="K1215" s="8"/>
    </row>
    <row r="1216" spans="1:11" x14ac:dyDescent="0.2">
      <c r="A1216" t="s">
        <v>1750</v>
      </c>
      <c r="B1216" t="s">
        <v>2711</v>
      </c>
      <c r="C1216" t="s">
        <v>2712</v>
      </c>
      <c r="D1216" s="8">
        <v>0</v>
      </c>
      <c r="E1216" s="8">
        <v>0</v>
      </c>
      <c r="F1216" s="8">
        <v>0</v>
      </c>
      <c r="G1216" s="8">
        <v>0</v>
      </c>
      <c r="H1216" s="8">
        <v>0</v>
      </c>
      <c r="I1216" s="8">
        <v>0</v>
      </c>
      <c r="J1216" s="8"/>
      <c r="K1216" s="8"/>
    </row>
    <row r="1217" spans="1:11" x14ac:dyDescent="0.2">
      <c r="A1217" t="s">
        <v>1750</v>
      </c>
      <c r="B1217" t="s">
        <v>2713</v>
      </c>
      <c r="C1217" t="s">
        <v>2714</v>
      </c>
      <c r="D1217" s="8">
        <v>0</v>
      </c>
      <c r="E1217" s="8">
        <v>0</v>
      </c>
      <c r="F1217" s="8">
        <v>0</v>
      </c>
      <c r="G1217" s="8">
        <v>0</v>
      </c>
      <c r="H1217" s="8">
        <v>0</v>
      </c>
      <c r="I1217" s="8">
        <v>0</v>
      </c>
      <c r="J1217" s="8"/>
      <c r="K1217" s="8"/>
    </row>
    <row r="1218" spans="1:11" x14ac:dyDescent="0.2">
      <c r="A1218" t="s">
        <v>1750</v>
      </c>
      <c r="B1218" t="s">
        <v>2715</v>
      </c>
      <c r="C1218" t="s">
        <v>2716</v>
      </c>
      <c r="D1218" s="8">
        <v>0</v>
      </c>
      <c r="E1218" s="8">
        <v>0</v>
      </c>
      <c r="F1218" s="8">
        <v>0</v>
      </c>
      <c r="G1218" s="8">
        <v>0</v>
      </c>
      <c r="H1218" s="8">
        <v>0</v>
      </c>
      <c r="I1218" s="8">
        <v>0</v>
      </c>
      <c r="J1218" s="8"/>
      <c r="K1218" s="8"/>
    </row>
    <row r="1219" spans="1:11" x14ac:dyDescent="0.2">
      <c r="A1219" t="s">
        <v>1750</v>
      </c>
      <c r="B1219" t="s">
        <v>2717</v>
      </c>
      <c r="C1219" t="s">
        <v>2718</v>
      </c>
      <c r="D1219" s="8">
        <v>0</v>
      </c>
      <c r="E1219" s="8">
        <v>0</v>
      </c>
      <c r="F1219" s="8">
        <v>0</v>
      </c>
      <c r="G1219" s="8">
        <v>0</v>
      </c>
      <c r="H1219" s="8">
        <v>0</v>
      </c>
      <c r="I1219" s="8">
        <v>0</v>
      </c>
      <c r="J1219" s="8"/>
      <c r="K1219" s="8"/>
    </row>
    <row r="1220" spans="1:11" x14ac:dyDescent="0.2">
      <c r="A1220" t="s">
        <v>1750</v>
      </c>
      <c r="B1220" t="s">
        <v>2719</v>
      </c>
      <c r="C1220" t="s">
        <v>2720</v>
      </c>
      <c r="D1220" s="8">
        <v>0</v>
      </c>
      <c r="E1220" s="8">
        <v>0</v>
      </c>
      <c r="F1220" s="8">
        <v>0</v>
      </c>
      <c r="G1220" s="8">
        <v>0</v>
      </c>
      <c r="H1220" s="8">
        <v>0</v>
      </c>
      <c r="I1220" s="8">
        <v>0</v>
      </c>
      <c r="J1220" s="8"/>
      <c r="K1220" s="8"/>
    </row>
    <row r="1221" spans="1:11" x14ac:dyDescent="0.2">
      <c r="A1221" t="s">
        <v>1750</v>
      </c>
      <c r="B1221" t="s">
        <v>2721</v>
      </c>
      <c r="C1221" t="s">
        <v>2722</v>
      </c>
      <c r="D1221" s="8">
        <v>0</v>
      </c>
      <c r="E1221" s="8">
        <v>0</v>
      </c>
      <c r="F1221" s="8">
        <v>0</v>
      </c>
      <c r="G1221" s="8">
        <v>0</v>
      </c>
      <c r="H1221" s="8">
        <v>0</v>
      </c>
      <c r="I1221" s="8">
        <v>0</v>
      </c>
      <c r="J1221" s="8"/>
      <c r="K1221" s="8"/>
    </row>
    <row r="1222" spans="1:11" x14ac:dyDescent="0.2">
      <c r="A1222" t="s">
        <v>1750</v>
      </c>
      <c r="B1222" t="s">
        <v>2723</v>
      </c>
      <c r="C1222" t="s">
        <v>733</v>
      </c>
      <c r="D1222" s="8">
        <v>0</v>
      </c>
      <c r="E1222" s="8">
        <v>0</v>
      </c>
      <c r="F1222" s="8">
        <v>0</v>
      </c>
      <c r="G1222" s="8">
        <v>0</v>
      </c>
      <c r="H1222" s="8">
        <v>0</v>
      </c>
      <c r="I1222" s="8">
        <v>0</v>
      </c>
      <c r="J1222" s="8"/>
      <c r="K1222" s="8"/>
    </row>
    <row r="1223" spans="1:11" x14ac:dyDescent="0.2">
      <c r="A1223" t="s">
        <v>1750</v>
      </c>
      <c r="B1223" t="s">
        <v>2724</v>
      </c>
      <c r="C1223" t="s">
        <v>2725</v>
      </c>
      <c r="D1223" s="8">
        <v>0</v>
      </c>
      <c r="E1223" s="8">
        <v>0</v>
      </c>
      <c r="F1223" s="8">
        <v>0</v>
      </c>
      <c r="G1223" s="8">
        <v>0</v>
      </c>
      <c r="H1223" s="8">
        <v>0</v>
      </c>
      <c r="I1223" s="8">
        <v>0</v>
      </c>
      <c r="J1223" s="8"/>
      <c r="K1223" s="8"/>
    </row>
    <row r="1224" spans="1:11" x14ac:dyDescent="0.2">
      <c r="A1224" t="s">
        <v>1750</v>
      </c>
      <c r="B1224" t="s">
        <v>2726</v>
      </c>
      <c r="C1224" t="s">
        <v>736</v>
      </c>
      <c r="D1224" s="8">
        <v>0</v>
      </c>
      <c r="E1224" s="8">
        <v>0</v>
      </c>
      <c r="F1224" s="8">
        <v>0</v>
      </c>
      <c r="G1224" s="8">
        <v>0</v>
      </c>
      <c r="H1224" s="8">
        <v>0</v>
      </c>
      <c r="I1224" s="8">
        <v>0</v>
      </c>
      <c r="J1224" s="8"/>
      <c r="K1224" s="8"/>
    </row>
    <row r="1225" spans="1:11" x14ac:dyDescent="0.2">
      <c r="A1225" t="s">
        <v>1750</v>
      </c>
      <c r="B1225" t="s">
        <v>2727</v>
      </c>
      <c r="C1225" t="s">
        <v>2728</v>
      </c>
      <c r="D1225" s="8">
        <v>0</v>
      </c>
      <c r="E1225" s="8">
        <v>0</v>
      </c>
      <c r="F1225" s="8">
        <v>0</v>
      </c>
      <c r="G1225" s="8">
        <v>0</v>
      </c>
      <c r="H1225" s="8">
        <v>0</v>
      </c>
      <c r="I1225" s="8">
        <v>0</v>
      </c>
      <c r="J1225" s="8"/>
      <c r="K1225" s="8"/>
    </row>
    <row r="1226" spans="1:11" x14ac:dyDescent="0.2">
      <c r="A1226" t="s">
        <v>1750</v>
      </c>
      <c r="B1226" t="s">
        <v>2729</v>
      </c>
      <c r="C1226" t="s">
        <v>2730</v>
      </c>
      <c r="D1226" s="8">
        <v>0</v>
      </c>
      <c r="E1226" s="8">
        <v>0</v>
      </c>
      <c r="F1226" s="8">
        <v>0</v>
      </c>
      <c r="G1226" s="8">
        <v>0</v>
      </c>
      <c r="H1226" s="8">
        <v>0</v>
      </c>
      <c r="I1226" s="8">
        <v>0</v>
      </c>
      <c r="J1226" s="8"/>
      <c r="K1226" s="8"/>
    </row>
    <row r="1227" spans="1:11" x14ac:dyDescent="0.2">
      <c r="A1227" t="s">
        <v>1750</v>
      </c>
      <c r="B1227" t="s">
        <v>2731</v>
      </c>
      <c r="C1227" t="s">
        <v>2732</v>
      </c>
      <c r="D1227" s="8">
        <v>0</v>
      </c>
      <c r="E1227" s="8">
        <v>0</v>
      </c>
      <c r="F1227" s="8">
        <v>0</v>
      </c>
      <c r="G1227" s="8">
        <v>0</v>
      </c>
      <c r="H1227" s="8">
        <v>0</v>
      </c>
      <c r="I1227" s="8">
        <v>0</v>
      </c>
      <c r="J1227" s="8"/>
      <c r="K1227" s="8"/>
    </row>
    <row r="1228" spans="1:11" x14ac:dyDescent="0.2">
      <c r="A1228" t="s">
        <v>1750</v>
      </c>
      <c r="B1228" t="s">
        <v>2733</v>
      </c>
      <c r="C1228" t="s">
        <v>742</v>
      </c>
      <c r="D1228" s="8">
        <v>0</v>
      </c>
      <c r="E1228" s="8">
        <v>0</v>
      </c>
      <c r="F1228" s="8">
        <v>0</v>
      </c>
      <c r="G1228" s="8">
        <v>0</v>
      </c>
      <c r="H1228" s="8">
        <v>0</v>
      </c>
      <c r="I1228" s="8">
        <v>0</v>
      </c>
      <c r="J1228" s="8"/>
      <c r="K1228" s="8"/>
    </row>
    <row r="1229" spans="1:11" x14ac:dyDescent="0.2">
      <c r="A1229" t="s">
        <v>1750</v>
      </c>
      <c r="B1229" t="s">
        <v>2734</v>
      </c>
      <c r="C1229" t="s">
        <v>2735</v>
      </c>
      <c r="D1229" s="8">
        <v>0</v>
      </c>
      <c r="E1229" s="8">
        <v>0</v>
      </c>
      <c r="F1229" s="8">
        <v>0</v>
      </c>
      <c r="G1229" s="8">
        <v>0</v>
      </c>
      <c r="H1229" s="8">
        <v>0</v>
      </c>
      <c r="I1229" s="8">
        <v>0</v>
      </c>
      <c r="J1229" s="8"/>
      <c r="K1229" s="8"/>
    </row>
    <row r="1230" spans="1:11" x14ac:dyDescent="0.2">
      <c r="A1230" t="s">
        <v>1750</v>
      </c>
      <c r="B1230" t="s">
        <v>2736</v>
      </c>
      <c r="C1230" t="s">
        <v>745</v>
      </c>
      <c r="D1230" s="8">
        <v>0</v>
      </c>
      <c r="E1230" s="8">
        <v>0</v>
      </c>
      <c r="F1230" s="8">
        <v>0</v>
      </c>
      <c r="G1230" s="8">
        <v>0</v>
      </c>
      <c r="H1230" s="8">
        <v>0</v>
      </c>
      <c r="I1230" s="8">
        <v>0</v>
      </c>
      <c r="J1230" s="8"/>
      <c r="K1230" s="8"/>
    </row>
    <row r="1231" spans="1:11" x14ac:dyDescent="0.2">
      <c r="A1231" t="s">
        <v>1750</v>
      </c>
      <c r="B1231" t="s">
        <v>2737</v>
      </c>
      <c r="C1231" t="s">
        <v>747</v>
      </c>
      <c r="D1231" s="8">
        <v>0</v>
      </c>
      <c r="E1231" s="8">
        <v>0</v>
      </c>
      <c r="F1231" s="8">
        <v>0</v>
      </c>
      <c r="G1231" s="8">
        <v>0</v>
      </c>
      <c r="H1231" s="8">
        <v>0</v>
      </c>
      <c r="I1231" s="8">
        <v>0</v>
      </c>
      <c r="J1231" s="8"/>
      <c r="K1231" s="8"/>
    </row>
    <row r="1232" spans="1:11" x14ac:dyDescent="0.2">
      <c r="A1232" t="s">
        <v>1750</v>
      </c>
      <c r="B1232" t="s">
        <v>2738</v>
      </c>
      <c r="C1232" t="s">
        <v>747</v>
      </c>
      <c r="D1232" s="8">
        <v>0</v>
      </c>
      <c r="E1232" s="8">
        <v>0</v>
      </c>
      <c r="F1232" s="8">
        <v>0</v>
      </c>
      <c r="G1232" s="8">
        <v>0</v>
      </c>
      <c r="H1232" s="8">
        <v>0</v>
      </c>
      <c r="I1232" s="8">
        <v>0</v>
      </c>
      <c r="J1232" s="8"/>
      <c r="K1232" s="8"/>
    </row>
    <row r="1233" spans="1:11" x14ac:dyDescent="0.2">
      <c r="A1233" t="s">
        <v>1750</v>
      </c>
      <c r="B1233" t="s">
        <v>2739</v>
      </c>
      <c r="C1233" t="s">
        <v>2740</v>
      </c>
      <c r="D1233" s="8">
        <v>0</v>
      </c>
      <c r="E1233" s="8">
        <v>0</v>
      </c>
      <c r="F1233" s="8">
        <v>0</v>
      </c>
      <c r="G1233" s="8">
        <v>0</v>
      </c>
      <c r="H1233" s="8">
        <v>0</v>
      </c>
      <c r="I1233" s="8">
        <v>0</v>
      </c>
      <c r="J1233" s="8"/>
      <c r="K1233" s="8"/>
    </row>
    <row r="1234" spans="1:11" x14ac:dyDescent="0.2">
      <c r="A1234" t="s">
        <v>1750</v>
      </c>
      <c r="B1234" t="s">
        <v>2741</v>
      </c>
      <c r="C1234" t="s">
        <v>2742</v>
      </c>
      <c r="D1234" s="8">
        <v>0</v>
      </c>
      <c r="E1234" s="8">
        <v>0</v>
      </c>
      <c r="F1234" s="8">
        <v>0</v>
      </c>
      <c r="G1234" s="8">
        <v>0</v>
      </c>
      <c r="H1234" s="8">
        <v>0</v>
      </c>
      <c r="I1234" s="8">
        <v>0</v>
      </c>
      <c r="J1234" s="8"/>
      <c r="K1234" s="8"/>
    </row>
    <row r="1235" spans="1:11" x14ac:dyDescent="0.2">
      <c r="A1235" t="s">
        <v>1750</v>
      </c>
      <c r="B1235" t="s">
        <v>2743</v>
      </c>
      <c r="C1235" t="s">
        <v>2744</v>
      </c>
      <c r="D1235" s="8">
        <v>0</v>
      </c>
      <c r="E1235" s="8">
        <v>0</v>
      </c>
      <c r="F1235" s="8">
        <v>0</v>
      </c>
      <c r="G1235" s="8">
        <v>0</v>
      </c>
      <c r="H1235" s="8">
        <v>0</v>
      </c>
      <c r="I1235" s="8">
        <v>0</v>
      </c>
      <c r="J1235" s="8"/>
      <c r="K1235" s="8"/>
    </row>
    <row r="1236" spans="1:11" x14ac:dyDescent="0.2">
      <c r="A1236" t="s">
        <v>1750</v>
      </c>
      <c r="B1236" t="s">
        <v>2745</v>
      </c>
      <c r="C1236" t="s">
        <v>753</v>
      </c>
      <c r="D1236" s="8">
        <v>0</v>
      </c>
      <c r="E1236" s="8">
        <v>0</v>
      </c>
      <c r="F1236" s="8">
        <v>0</v>
      </c>
      <c r="G1236" s="8">
        <v>0</v>
      </c>
      <c r="H1236" s="8">
        <v>0</v>
      </c>
      <c r="I1236" s="8">
        <v>0</v>
      </c>
      <c r="J1236" s="8"/>
      <c r="K1236" s="8"/>
    </row>
    <row r="1237" spans="1:11" x14ac:dyDescent="0.2">
      <c r="A1237" t="s">
        <v>1750</v>
      </c>
      <c r="B1237" t="s">
        <v>2746</v>
      </c>
      <c r="C1237" t="s">
        <v>2747</v>
      </c>
      <c r="D1237" s="8">
        <v>0</v>
      </c>
      <c r="E1237" s="8">
        <v>0</v>
      </c>
      <c r="F1237" s="8">
        <v>0</v>
      </c>
      <c r="G1237" s="8">
        <v>0</v>
      </c>
      <c r="H1237" s="8">
        <v>0</v>
      </c>
      <c r="I1237" s="8">
        <v>0</v>
      </c>
      <c r="J1237" s="8"/>
      <c r="K1237" s="8"/>
    </row>
    <row r="1238" spans="1:11" x14ac:dyDescent="0.2">
      <c r="A1238" t="s">
        <v>1750</v>
      </c>
      <c r="B1238" t="s">
        <v>2748</v>
      </c>
      <c r="C1238" t="s">
        <v>2749</v>
      </c>
      <c r="D1238" s="8">
        <v>0</v>
      </c>
      <c r="E1238" s="8">
        <v>0</v>
      </c>
      <c r="F1238" s="8">
        <v>0</v>
      </c>
      <c r="G1238" s="8">
        <v>0</v>
      </c>
      <c r="H1238" s="8">
        <v>0</v>
      </c>
      <c r="I1238" s="8">
        <v>0</v>
      </c>
      <c r="J1238" s="8"/>
      <c r="K1238" s="8"/>
    </row>
    <row r="1239" spans="1:11" x14ac:dyDescent="0.2">
      <c r="A1239" t="s">
        <v>1750</v>
      </c>
      <c r="B1239" t="s">
        <v>2750</v>
      </c>
      <c r="C1239" t="s">
        <v>2751</v>
      </c>
      <c r="D1239" s="8">
        <v>0</v>
      </c>
      <c r="E1239" s="8">
        <v>0</v>
      </c>
      <c r="F1239" s="8">
        <v>0</v>
      </c>
      <c r="G1239" s="8">
        <v>0</v>
      </c>
      <c r="H1239" s="8">
        <v>0</v>
      </c>
      <c r="I1239" s="8">
        <v>0</v>
      </c>
      <c r="J1239" s="8"/>
      <c r="K1239" s="8"/>
    </row>
    <row r="1240" spans="1:11" x14ac:dyDescent="0.2">
      <c r="A1240" t="s">
        <v>1750</v>
      </c>
      <c r="B1240" t="s">
        <v>2752</v>
      </c>
      <c r="C1240" t="s">
        <v>759</v>
      </c>
      <c r="D1240" s="8">
        <v>0</v>
      </c>
      <c r="E1240" s="8">
        <v>0</v>
      </c>
      <c r="F1240" s="8">
        <v>0</v>
      </c>
      <c r="G1240" s="8">
        <v>0</v>
      </c>
      <c r="H1240" s="8">
        <v>0</v>
      </c>
      <c r="I1240" s="8">
        <v>0</v>
      </c>
      <c r="J1240" s="8"/>
      <c r="K1240" s="8"/>
    </row>
    <row r="1241" spans="1:11" x14ac:dyDescent="0.2">
      <c r="A1241" t="s">
        <v>1750</v>
      </c>
      <c r="B1241" t="s">
        <v>2753</v>
      </c>
      <c r="C1241" t="s">
        <v>2754</v>
      </c>
      <c r="D1241" s="8">
        <v>0</v>
      </c>
      <c r="E1241" s="8">
        <v>0</v>
      </c>
      <c r="F1241" s="8">
        <v>0</v>
      </c>
      <c r="G1241" s="8">
        <v>0</v>
      </c>
      <c r="H1241" s="8">
        <v>0</v>
      </c>
      <c r="I1241" s="8">
        <v>0</v>
      </c>
      <c r="J1241" s="8"/>
      <c r="K1241" s="8"/>
    </row>
    <row r="1242" spans="1:11" x14ac:dyDescent="0.2">
      <c r="A1242" t="s">
        <v>1750</v>
      </c>
      <c r="B1242" t="s">
        <v>2755</v>
      </c>
      <c r="C1242" t="s">
        <v>2756</v>
      </c>
      <c r="D1242" s="8">
        <v>0</v>
      </c>
      <c r="E1242" s="8">
        <v>0</v>
      </c>
      <c r="F1242" s="8">
        <v>0</v>
      </c>
      <c r="G1242" s="8">
        <v>0</v>
      </c>
      <c r="H1242" s="8">
        <v>0</v>
      </c>
      <c r="I1242" s="8">
        <v>0</v>
      </c>
      <c r="J1242" s="8"/>
      <c r="K1242" s="8"/>
    </row>
    <row r="1243" spans="1:11" x14ac:dyDescent="0.2">
      <c r="A1243" t="s">
        <v>1750</v>
      </c>
      <c r="B1243" t="s">
        <v>2757</v>
      </c>
      <c r="C1243" t="s">
        <v>2758</v>
      </c>
      <c r="D1243" s="8">
        <v>0</v>
      </c>
      <c r="E1243" s="8">
        <v>0</v>
      </c>
      <c r="F1243" s="8">
        <v>0</v>
      </c>
      <c r="G1243" s="8">
        <v>0</v>
      </c>
      <c r="H1243" s="8">
        <v>0</v>
      </c>
      <c r="I1243" s="8">
        <v>0</v>
      </c>
      <c r="J1243" s="8"/>
      <c r="K1243" s="8"/>
    </row>
    <row r="1244" spans="1:11" x14ac:dyDescent="0.2">
      <c r="A1244" t="s">
        <v>1750</v>
      </c>
      <c r="B1244" t="s">
        <v>2759</v>
      </c>
      <c r="C1244" t="s">
        <v>2760</v>
      </c>
      <c r="D1244" s="8">
        <v>0</v>
      </c>
      <c r="E1244" s="8">
        <v>0</v>
      </c>
      <c r="F1244" s="8">
        <v>0</v>
      </c>
      <c r="G1244" s="8">
        <v>0</v>
      </c>
      <c r="H1244" s="8">
        <v>0</v>
      </c>
      <c r="I1244" s="8">
        <v>0</v>
      </c>
      <c r="J1244" s="8"/>
      <c r="K1244" s="8"/>
    </row>
    <row r="1245" spans="1:11" x14ac:dyDescent="0.2">
      <c r="A1245" t="s">
        <v>1750</v>
      </c>
      <c r="B1245" t="s">
        <v>2761</v>
      </c>
      <c r="C1245" t="s">
        <v>2762</v>
      </c>
      <c r="D1245" s="8">
        <v>0</v>
      </c>
      <c r="E1245" s="8">
        <v>0</v>
      </c>
      <c r="F1245" s="8">
        <v>0</v>
      </c>
      <c r="G1245" s="8">
        <v>0</v>
      </c>
      <c r="H1245" s="8">
        <v>0</v>
      </c>
      <c r="I1245" s="8">
        <v>0</v>
      </c>
      <c r="J1245" s="8"/>
      <c r="K1245" s="8"/>
    </row>
    <row r="1246" spans="1:11" x14ac:dyDescent="0.2">
      <c r="A1246" t="s">
        <v>1750</v>
      </c>
      <c r="B1246" t="s">
        <v>2763</v>
      </c>
      <c r="C1246" t="s">
        <v>768</v>
      </c>
      <c r="D1246" s="8">
        <v>0</v>
      </c>
      <c r="E1246" s="8">
        <v>0</v>
      </c>
      <c r="F1246" s="8">
        <v>0</v>
      </c>
      <c r="G1246" s="8">
        <v>0</v>
      </c>
      <c r="H1246" s="8">
        <v>0</v>
      </c>
      <c r="I1246" s="8">
        <v>0</v>
      </c>
      <c r="J1246" s="8"/>
      <c r="K1246" s="8"/>
    </row>
    <row r="1247" spans="1:11" x14ac:dyDescent="0.2">
      <c r="A1247" t="s">
        <v>1750</v>
      </c>
      <c r="B1247" t="s">
        <v>2764</v>
      </c>
      <c r="C1247" t="s">
        <v>2765</v>
      </c>
      <c r="D1247" s="8">
        <v>0</v>
      </c>
      <c r="E1247" s="8">
        <v>0</v>
      </c>
      <c r="F1247" s="8">
        <v>0</v>
      </c>
      <c r="G1247" s="8">
        <v>0</v>
      </c>
      <c r="H1247" s="8">
        <v>0</v>
      </c>
      <c r="I1247" s="8">
        <v>0</v>
      </c>
      <c r="J1247" s="8"/>
      <c r="K1247" s="8"/>
    </row>
    <row r="1248" spans="1:11" x14ac:dyDescent="0.2">
      <c r="A1248" t="s">
        <v>1750</v>
      </c>
      <c r="B1248" t="s">
        <v>2766</v>
      </c>
      <c r="C1248" t="s">
        <v>2767</v>
      </c>
      <c r="D1248" s="8">
        <v>0</v>
      </c>
      <c r="E1248" s="8">
        <v>0</v>
      </c>
      <c r="F1248" s="8">
        <v>0</v>
      </c>
      <c r="G1248" s="8">
        <v>0</v>
      </c>
      <c r="H1248" s="8">
        <v>0</v>
      </c>
      <c r="I1248" s="8">
        <v>0</v>
      </c>
      <c r="J1248" s="8"/>
      <c r="K1248" s="8"/>
    </row>
    <row r="1249" spans="1:11" x14ac:dyDescent="0.2">
      <c r="A1249" t="s">
        <v>1750</v>
      </c>
      <c r="B1249" t="s">
        <v>2768</v>
      </c>
      <c r="C1249" t="s">
        <v>775</v>
      </c>
      <c r="D1249" s="8">
        <v>0</v>
      </c>
      <c r="E1249" s="8">
        <v>0</v>
      </c>
      <c r="F1249" s="8">
        <v>0</v>
      </c>
      <c r="G1249" s="8">
        <v>0</v>
      </c>
      <c r="H1249" s="8">
        <v>0</v>
      </c>
      <c r="I1249" s="8">
        <v>0</v>
      </c>
      <c r="J1249" s="8"/>
      <c r="K1249" s="8"/>
    </row>
    <row r="1250" spans="1:11" x14ac:dyDescent="0.2">
      <c r="A1250" t="s">
        <v>1750</v>
      </c>
      <c r="B1250" t="s">
        <v>2769</v>
      </c>
      <c r="C1250" t="s">
        <v>2770</v>
      </c>
      <c r="D1250" s="8">
        <v>0</v>
      </c>
      <c r="E1250" s="8">
        <v>0</v>
      </c>
      <c r="F1250" s="8">
        <v>0</v>
      </c>
      <c r="G1250" s="8">
        <v>0</v>
      </c>
      <c r="H1250" s="8">
        <v>0</v>
      </c>
      <c r="I1250" s="8">
        <v>0</v>
      </c>
      <c r="J1250" s="8"/>
      <c r="K1250" s="8"/>
    </row>
    <row r="1251" spans="1:11" x14ac:dyDescent="0.2">
      <c r="A1251" t="s">
        <v>1750</v>
      </c>
      <c r="B1251" t="s">
        <v>2771</v>
      </c>
      <c r="C1251" t="s">
        <v>2772</v>
      </c>
      <c r="D1251" s="8">
        <v>0</v>
      </c>
      <c r="E1251" s="8">
        <v>0</v>
      </c>
      <c r="F1251" s="8">
        <v>0</v>
      </c>
      <c r="G1251" s="8">
        <v>0</v>
      </c>
      <c r="H1251" s="8">
        <v>0</v>
      </c>
      <c r="I1251" s="8">
        <v>0</v>
      </c>
      <c r="J1251" s="8"/>
      <c r="K1251" s="8"/>
    </row>
    <row r="1252" spans="1:11" x14ac:dyDescent="0.2">
      <c r="A1252" t="s">
        <v>1750</v>
      </c>
      <c r="B1252" t="s">
        <v>2773</v>
      </c>
      <c r="C1252" t="s">
        <v>2774</v>
      </c>
      <c r="D1252" s="8">
        <v>0</v>
      </c>
      <c r="E1252" s="8">
        <v>0</v>
      </c>
      <c r="F1252" s="8">
        <v>0</v>
      </c>
      <c r="G1252" s="8">
        <v>0</v>
      </c>
      <c r="H1252" s="8">
        <v>0</v>
      </c>
      <c r="I1252" s="8">
        <v>0</v>
      </c>
      <c r="J1252" s="8"/>
      <c r="K1252" s="8"/>
    </row>
    <row r="1253" spans="1:11" x14ac:dyDescent="0.2">
      <c r="A1253" t="s">
        <v>1750</v>
      </c>
      <c r="B1253" t="s">
        <v>2775</v>
      </c>
      <c r="C1253" t="s">
        <v>2776</v>
      </c>
      <c r="D1253" s="8">
        <v>0</v>
      </c>
      <c r="E1253" s="8">
        <v>0</v>
      </c>
      <c r="F1253" s="8">
        <v>0</v>
      </c>
      <c r="G1253" s="8">
        <v>0</v>
      </c>
      <c r="H1253" s="8">
        <v>0</v>
      </c>
      <c r="I1253" s="8">
        <v>0</v>
      </c>
      <c r="J1253" s="8"/>
      <c r="K1253" s="8"/>
    </row>
    <row r="1254" spans="1:11" x14ac:dyDescent="0.2">
      <c r="A1254" t="s">
        <v>1750</v>
      </c>
      <c r="B1254" t="s">
        <v>2777</v>
      </c>
      <c r="C1254" t="s">
        <v>2778</v>
      </c>
      <c r="D1254" s="8">
        <v>0</v>
      </c>
      <c r="E1254" s="8">
        <v>0</v>
      </c>
      <c r="F1254" s="8">
        <v>0</v>
      </c>
      <c r="G1254" s="8">
        <v>0</v>
      </c>
      <c r="H1254" s="8">
        <v>0</v>
      </c>
      <c r="I1254" s="8">
        <v>0</v>
      </c>
      <c r="J1254" s="8"/>
      <c r="K1254" s="8"/>
    </row>
    <row r="1255" spans="1:11" x14ac:dyDescent="0.2">
      <c r="A1255" t="s">
        <v>1750</v>
      </c>
      <c r="B1255" t="s">
        <v>2779</v>
      </c>
      <c r="C1255" t="s">
        <v>2780</v>
      </c>
      <c r="D1255" s="8">
        <v>0</v>
      </c>
      <c r="E1255" s="8">
        <v>0</v>
      </c>
      <c r="F1255" s="8">
        <v>0</v>
      </c>
      <c r="G1255" s="8">
        <v>0</v>
      </c>
      <c r="H1255" s="8">
        <v>0</v>
      </c>
      <c r="I1255" s="8">
        <v>0</v>
      </c>
      <c r="J1255" s="8"/>
      <c r="K1255" s="8"/>
    </row>
    <row r="1256" spans="1:11" x14ac:dyDescent="0.2">
      <c r="A1256" t="s">
        <v>1750</v>
      </c>
      <c r="B1256" t="s">
        <v>2781</v>
      </c>
      <c r="C1256" t="s">
        <v>2782</v>
      </c>
      <c r="D1256" s="8">
        <v>0</v>
      </c>
      <c r="E1256" s="8">
        <v>0</v>
      </c>
      <c r="F1256" s="8">
        <v>0</v>
      </c>
      <c r="G1256" s="8">
        <v>0</v>
      </c>
      <c r="H1256" s="8">
        <v>0</v>
      </c>
      <c r="I1256" s="8">
        <v>0</v>
      </c>
      <c r="J1256" s="8"/>
      <c r="K1256" s="8"/>
    </row>
    <row r="1257" spans="1:11" x14ac:dyDescent="0.2">
      <c r="A1257" t="s">
        <v>1750</v>
      </c>
      <c r="B1257" t="s">
        <v>2783</v>
      </c>
      <c r="C1257" t="s">
        <v>2784</v>
      </c>
      <c r="D1257" s="8">
        <v>0</v>
      </c>
      <c r="E1257" s="8">
        <v>0</v>
      </c>
      <c r="F1257" s="8">
        <v>0</v>
      </c>
      <c r="G1257" s="8">
        <v>0</v>
      </c>
      <c r="H1257" s="8">
        <v>0</v>
      </c>
      <c r="I1257" s="8">
        <v>0</v>
      </c>
      <c r="J1257" s="8"/>
      <c r="K1257" s="8"/>
    </row>
    <row r="1258" spans="1:11" x14ac:dyDescent="0.2">
      <c r="A1258" t="s">
        <v>1750</v>
      </c>
      <c r="B1258" t="s">
        <v>2785</v>
      </c>
      <c r="C1258" t="s">
        <v>2786</v>
      </c>
      <c r="D1258" s="8">
        <v>0</v>
      </c>
      <c r="E1258" s="8">
        <v>0</v>
      </c>
      <c r="F1258" s="8">
        <v>0</v>
      </c>
      <c r="G1258" s="8">
        <v>0</v>
      </c>
      <c r="H1258" s="8">
        <v>0</v>
      </c>
      <c r="I1258" s="8">
        <v>0</v>
      </c>
      <c r="J1258" s="8"/>
      <c r="K1258" s="8"/>
    </row>
    <row r="1259" spans="1:11" x14ac:dyDescent="0.2">
      <c r="A1259" t="s">
        <v>1750</v>
      </c>
      <c r="B1259" t="s">
        <v>2787</v>
      </c>
      <c r="C1259" t="s">
        <v>2788</v>
      </c>
      <c r="D1259" s="8">
        <v>0</v>
      </c>
      <c r="E1259" s="8">
        <v>0</v>
      </c>
      <c r="F1259" s="8">
        <v>0</v>
      </c>
      <c r="G1259" s="8">
        <v>0</v>
      </c>
      <c r="H1259" s="8">
        <v>0</v>
      </c>
      <c r="I1259" s="8">
        <v>0</v>
      </c>
      <c r="J1259" s="8"/>
      <c r="K1259" s="8"/>
    </row>
    <row r="1260" spans="1:11" x14ac:dyDescent="0.2">
      <c r="A1260" t="s">
        <v>1750</v>
      </c>
      <c r="B1260" t="s">
        <v>2789</v>
      </c>
      <c r="C1260" t="s">
        <v>2790</v>
      </c>
      <c r="D1260" s="8">
        <v>0</v>
      </c>
      <c r="E1260" s="8">
        <v>0</v>
      </c>
      <c r="F1260" s="8">
        <v>0</v>
      </c>
      <c r="G1260" s="8">
        <v>0</v>
      </c>
      <c r="H1260" s="8">
        <v>0</v>
      </c>
      <c r="I1260" s="8">
        <v>0</v>
      </c>
      <c r="J1260" s="8"/>
      <c r="K1260" s="8"/>
    </row>
    <row r="1261" spans="1:11" x14ac:dyDescent="0.2">
      <c r="A1261" t="s">
        <v>1750</v>
      </c>
      <c r="B1261" t="s">
        <v>2791</v>
      </c>
      <c r="C1261" t="s">
        <v>2765</v>
      </c>
      <c r="D1261" s="8">
        <v>0</v>
      </c>
      <c r="E1261" s="8">
        <v>0</v>
      </c>
      <c r="F1261" s="8">
        <v>0</v>
      </c>
      <c r="G1261" s="8">
        <v>0</v>
      </c>
      <c r="H1261" s="8">
        <v>0</v>
      </c>
      <c r="I1261" s="8">
        <v>0</v>
      </c>
      <c r="J1261" s="8"/>
      <c r="K1261" s="8"/>
    </row>
    <row r="1262" spans="1:11" x14ac:dyDescent="0.2">
      <c r="A1262" t="s">
        <v>1750</v>
      </c>
      <c r="B1262" t="s">
        <v>2792</v>
      </c>
      <c r="C1262" t="s">
        <v>1799</v>
      </c>
      <c r="D1262" s="8">
        <v>0</v>
      </c>
      <c r="E1262" s="8">
        <v>0</v>
      </c>
      <c r="F1262" s="8">
        <v>0</v>
      </c>
      <c r="G1262" s="8">
        <v>0</v>
      </c>
      <c r="H1262" s="8">
        <v>0</v>
      </c>
      <c r="I1262" s="8">
        <v>0</v>
      </c>
      <c r="J1262" s="8"/>
      <c r="K1262" s="8"/>
    </row>
    <row r="1263" spans="1:11" x14ac:dyDescent="0.2">
      <c r="A1263" t="s">
        <v>1750</v>
      </c>
      <c r="B1263" t="s">
        <v>2793</v>
      </c>
      <c r="C1263" t="s">
        <v>2794</v>
      </c>
      <c r="D1263" s="8">
        <v>0</v>
      </c>
      <c r="E1263" s="8">
        <v>0</v>
      </c>
      <c r="F1263" s="8">
        <v>0</v>
      </c>
      <c r="G1263" s="8">
        <v>0</v>
      </c>
      <c r="H1263" s="8">
        <v>0</v>
      </c>
      <c r="I1263" s="8">
        <v>0</v>
      </c>
      <c r="J1263" s="8"/>
      <c r="K1263" s="8"/>
    </row>
    <row r="1264" spans="1:11" x14ac:dyDescent="0.2">
      <c r="A1264" t="s">
        <v>1750</v>
      </c>
      <c r="B1264" t="s">
        <v>1552</v>
      </c>
      <c r="C1264" t="s">
        <v>2795</v>
      </c>
      <c r="D1264" s="8">
        <v>0</v>
      </c>
      <c r="E1264" s="8">
        <v>0</v>
      </c>
      <c r="F1264" s="8">
        <v>0</v>
      </c>
      <c r="G1264" s="8">
        <v>-5715.02</v>
      </c>
      <c r="H1264" s="8">
        <v>0</v>
      </c>
      <c r="I1264" s="8">
        <v>-5715.02</v>
      </c>
      <c r="J1264" s="8"/>
      <c r="K1264" s="8"/>
    </row>
    <row r="1265" spans="1:11" x14ac:dyDescent="0.2">
      <c r="A1265" t="s">
        <v>1750</v>
      </c>
      <c r="B1265" t="s">
        <v>2796</v>
      </c>
      <c r="C1265" t="s">
        <v>2797</v>
      </c>
      <c r="D1265" s="8">
        <v>0</v>
      </c>
      <c r="E1265" s="8">
        <v>0</v>
      </c>
      <c r="F1265" s="8">
        <v>0</v>
      </c>
      <c r="G1265" s="8">
        <v>0</v>
      </c>
      <c r="H1265" s="8">
        <v>0</v>
      </c>
      <c r="I1265" s="8">
        <v>0</v>
      </c>
      <c r="J1265" s="8"/>
      <c r="K1265" s="8"/>
    </row>
    <row r="1266" spans="1:11" x14ac:dyDescent="0.2">
      <c r="A1266" t="s">
        <v>1750</v>
      </c>
      <c r="B1266" t="s">
        <v>2798</v>
      </c>
      <c r="C1266" t="s">
        <v>2799</v>
      </c>
      <c r="D1266" s="8">
        <v>0</v>
      </c>
      <c r="E1266" s="8">
        <v>0</v>
      </c>
      <c r="F1266" s="8">
        <v>0</v>
      </c>
      <c r="G1266" s="8">
        <v>0</v>
      </c>
      <c r="H1266" s="8">
        <v>0</v>
      </c>
      <c r="I1266" s="8">
        <v>0</v>
      </c>
      <c r="J1266" s="8"/>
      <c r="K1266" s="8"/>
    </row>
    <row r="1267" spans="1:11" x14ac:dyDescent="0.2">
      <c r="A1267" t="s">
        <v>1750</v>
      </c>
      <c r="B1267" t="s">
        <v>2800</v>
      </c>
      <c r="C1267" t="s">
        <v>2801</v>
      </c>
      <c r="D1267" s="8">
        <v>0</v>
      </c>
      <c r="E1267" s="8">
        <v>0</v>
      </c>
      <c r="F1267" s="8">
        <v>0</v>
      </c>
      <c r="G1267" s="8">
        <v>0</v>
      </c>
      <c r="H1267" s="8">
        <v>0</v>
      </c>
      <c r="I1267" s="8">
        <v>0</v>
      </c>
      <c r="J1267" s="8"/>
      <c r="K1267" s="8"/>
    </row>
    <row r="1268" spans="1:11" x14ac:dyDescent="0.2">
      <c r="A1268" t="s">
        <v>1750</v>
      </c>
      <c r="B1268" t="s">
        <v>1553</v>
      </c>
      <c r="C1268" t="s">
        <v>2672</v>
      </c>
      <c r="D1268" s="8">
        <v>0</v>
      </c>
      <c r="E1268" s="8">
        <v>0</v>
      </c>
      <c r="F1268" s="8">
        <v>140.11000000000001</v>
      </c>
      <c r="G1268" s="8">
        <v>-558.54</v>
      </c>
      <c r="H1268" s="8">
        <v>0</v>
      </c>
      <c r="I1268" s="8">
        <v>-418.43</v>
      </c>
      <c r="J1268" s="8"/>
      <c r="K1268" s="8"/>
    </row>
    <row r="1269" spans="1:11" x14ac:dyDescent="0.2">
      <c r="A1269" t="s">
        <v>1750</v>
      </c>
      <c r="B1269" t="s">
        <v>1554</v>
      </c>
      <c r="C1269" t="s">
        <v>2802</v>
      </c>
      <c r="D1269" s="8">
        <v>0</v>
      </c>
      <c r="E1269" s="8">
        <v>0</v>
      </c>
      <c r="F1269" s="8">
        <v>874447.7</v>
      </c>
      <c r="G1269" s="8">
        <v>-185772.87</v>
      </c>
      <c r="H1269" s="8">
        <v>688674.83</v>
      </c>
      <c r="I1269" s="8">
        <v>0</v>
      </c>
      <c r="J1269" s="8"/>
      <c r="K1269" s="8"/>
    </row>
    <row r="1270" spans="1:11" x14ac:dyDescent="0.2">
      <c r="A1270" t="s">
        <v>1750</v>
      </c>
      <c r="B1270" t="s">
        <v>2803</v>
      </c>
      <c r="C1270" t="s">
        <v>2804</v>
      </c>
      <c r="D1270" s="8">
        <v>0</v>
      </c>
      <c r="E1270" s="8">
        <v>0</v>
      </c>
      <c r="F1270" s="8">
        <v>0</v>
      </c>
      <c r="G1270" s="8">
        <v>0</v>
      </c>
      <c r="H1270" s="8">
        <v>0</v>
      </c>
      <c r="I1270" s="8">
        <v>0</v>
      </c>
      <c r="J1270" s="8"/>
      <c r="K1270" s="8"/>
    </row>
    <row r="1271" spans="1:11" x14ac:dyDescent="0.2">
      <c r="A1271" t="s">
        <v>1750</v>
      </c>
      <c r="B1271" t="s">
        <v>1555</v>
      </c>
      <c r="C1271" t="s">
        <v>2805</v>
      </c>
      <c r="D1271" s="8">
        <v>0</v>
      </c>
      <c r="E1271" s="8">
        <v>0</v>
      </c>
      <c r="F1271" s="8">
        <v>15363.08</v>
      </c>
      <c r="G1271" s="8">
        <v>-12308.73</v>
      </c>
      <c r="H1271" s="8">
        <v>3054.35</v>
      </c>
      <c r="I1271" s="8">
        <v>0</v>
      </c>
      <c r="J1271" s="8"/>
      <c r="K1271" s="8"/>
    </row>
    <row r="1272" spans="1:11" x14ac:dyDescent="0.2">
      <c r="A1272" t="s">
        <v>1750</v>
      </c>
      <c r="B1272" t="s">
        <v>1556</v>
      </c>
      <c r="C1272" t="s">
        <v>2806</v>
      </c>
      <c r="D1272" s="8">
        <v>0</v>
      </c>
      <c r="E1272" s="8">
        <v>0</v>
      </c>
      <c r="F1272" s="8">
        <v>11011639.800000001</v>
      </c>
      <c r="G1272" s="8">
        <v>-8097338.8799999999</v>
      </c>
      <c r="H1272" s="8">
        <v>2914300.92</v>
      </c>
      <c r="I1272" s="8">
        <v>0</v>
      </c>
      <c r="J1272" s="8"/>
      <c r="K1272" s="8"/>
    </row>
    <row r="1273" spans="1:11" x14ac:dyDescent="0.2">
      <c r="A1273" t="s">
        <v>1750</v>
      </c>
      <c r="B1273" t="s">
        <v>1557</v>
      </c>
      <c r="C1273" t="s">
        <v>2807</v>
      </c>
      <c r="D1273" s="8">
        <v>0</v>
      </c>
      <c r="E1273" s="8">
        <v>0</v>
      </c>
      <c r="F1273" s="8">
        <v>3274335.89</v>
      </c>
      <c r="G1273" s="8">
        <v>-1041929.42</v>
      </c>
      <c r="H1273" s="8">
        <v>2232406.4700000002</v>
      </c>
      <c r="I1273" s="8">
        <v>0</v>
      </c>
      <c r="J1273" s="8"/>
      <c r="K1273" s="8"/>
    </row>
    <row r="1274" spans="1:11" x14ac:dyDescent="0.2">
      <c r="A1274" t="s">
        <v>1750</v>
      </c>
      <c r="B1274" t="s">
        <v>1558</v>
      </c>
      <c r="C1274" t="s">
        <v>2808</v>
      </c>
      <c r="D1274" s="8">
        <v>0</v>
      </c>
      <c r="E1274" s="8">
        <v>0</v>
      </c>
      <c r="F1274" s="8">
        <v>200380.7</v>
      </c>
      <c r="G1274" s="8">
        <v>-127058.1</v>
      </c>
      <c r="H1274" s="8">
        <v>73322.600000000006</v>
      </c>
      <c r="I1274" s="8">
        <v>0</v>
      </c>
      <c r="J1274" s="8"/>
      <c r="K1274" s="8"/>
    </row>
    <row r="1275" spans="1:11" x14ac:dyDescent="0.2">
      <c r="A1275" t="s">
        <v>1750</v>
      </c>
      <c r="B1275" t="s">
        <v>1559</v>
      </c>
      <c r="C1275" t="s">
        <v>2809</v>
      </c>
      <c r="D1275" s="8">
        <v>0</v>
      </c>
      <c r="E1275" s="8">
        <v>0</v>
      </c>
      <c r="F1275" s="8">
        <v>0</v>
      </c>
      <c r="G1275" s="8">
        <v>-19999.98</v>
      </c>
      <c r="H1275" s="8">
        <v>0</v>
      </c>
      <c r="I1275" s="8">
        <v>-19999.98</v>
      </c>
      <c r="J1275" s="8"/>
      <c r="K1275" s="8"/>
    </row>
    <row r="1276" spans="1:11" x14ac:dyDescent="0.2">
      <c r="A1276" t="s">
        <v>1750</v>
      </c>
      <c r="B1276" t="s">
        <v>1560</v>
      </c>
      <c r="C1276" t="s">
        <v>2728</v>
      </c>
      <c r="D1276" s="8">
        <v>0</v>
      </c>
      <c r="E1276" s="8">
        <v>0</v>
      </c>
      <c r="F1276" s="8">
        <v>4882383.67</v>
      </c>
      <c r="G1276" s="8">
        <v>-1596005.23</v>
      </c>
      <c r="H1276" s="8">
        <v>3286378.44</v>
      </c>
      <c r="I1276" s="8">
        <v>0</v>
      </c>
      <c r="J1276" s="8"/>
      <c r="K1276" s="8"/>
    </row>
    <row r="1277" spans="1:11" x14ac:dyDescent="0.2">
      <c r="A1277" t="s">
        <v>1750</v>
      </c>
      <c r="B1277" t="s">
        <v>1561</v>
      </c>
      <c r="C1277" t="s">
        <v>2765</v>
      </c>
      <c r="D1277" s="8">
        <v>0</v>
      </c>
      <c r="E1277" s="8">
        <v>0</v>
      </c>
      <c r="F1277" s="8">
        <v>19397039.870000001</v>
      </c>
      <c r="G1277" s="8">
        <v>-1573517.45</v>
      </c>
      <c r="H1277" s="8">
        <v>17823522.420000002</v>
      </c>
      <c r="I1277" s="8">
        <v>0</v>
      </c>
      <c r="J1277" s="8"/>
      <c r="K1277" s="8"/>
    </row>
    <row r="1278" spans="1:11" x14ac:dyDescent="0.2">
      <c r="A1278" t="s">
        <v>1750</v>
      </c>
      <c r="B1278" t="s">
        <v>2810</v>
      </c>
      <c r="C1278" t="s">
        <v>2811</v>
      </c>
      <c r="D1278" s="8">
        <v>0</v>
      </c>
      <c r="E1278" s="8">
        <v>0</v>
      </c>
      <c r="F1278" s="8">
        <v>0</v>
      </c>
      <c r="G1278" s="8">
        <v>0</v>
      </c>
      <c r="H1278" s="8">
        <v>0</v>
      </c>
      <c r="I1278" s="8">
        <v>0</v>
      </c>
      <c r="J1278" s="8"/>
      <c r="K1278" s="8"/>
    </row>
    <row r="1279" spans="1:11" x14ac:dyDescent="0.2">
      <c r="A1279" t="s">
        <v>1750</v>
      </c>
      <c r="B1279" t="s">
        <v>2812</v>
      </c>
      <c r="C1279" t="s">
        <v>2813</v>
      </c>
      <c r="D1279" s="8">
        <v>0</v>
      </c>
      <c r="E1279" s="8">
        <v>0</v>
      </c>
      <c r="F1279" s="8">
        <v>0</v>
      </c>
      <c r="G1279" s="8">
        <v>0</v>
      </c>
      <c r="H1279" s="8">
        <v>0</v>
      </c>
      <c r="I1279" s="8">
        <v>0</v>
      </c>
      <c r="J1279" s="8"/>
      <c r="K1279" s="8"/>
    </row>
    <row r="1280" spans="1:11" x14ac:dyDescent="0.2">
      <c r="A1280" t="s">
        <v>1750</v>
      </c>
      <c r="B1280" t="s">
        <v>1562</v>
      </c>
      <c r="C1280" t="s">
        <v>2814</v>
      </c>
      <c r="D1280" s="8">
        <v>0</v>
      </c>
      <c r="E1280" s="8">
        <v>0</v>
      </c>
      <c r="F1280" s="8">
        <v>795860.43</v>
      </c>
      <c r="G1280" s="8">
        <v>-497846.85</v>
      </c>
      <c r="H1280" s="8">
        <v>298013.58</v>
      </c>
      <c r="I1280" s="8">
        <v>0</v>
      </c>
      <c r="J1280" s="8"/>
      <c r="K1280" s="8"/>
    </row>
    <row r="1281" spans="1:11" x14ac:dyDescent="0.2">
      <c r="A1281" t="s">
        <v>1750</v>
      </c>
      <c r="B1281" t="s">
        <v>2815</v>
      </c>
      <c r="C1281" t="s">
        <v>2816</v>
      </c>
      <c r="D1281" s="8">
        <v>0</v>
      </c>
      <c r="E1281" s="8">
        <v>0</v>
      </c>
      <c r="F1281" s="8">
        <v>0</v>
      </c>
      <c r="G1281" s="8">
        <v>0</v>
      </c>
      <c r="H1281" s="8">
        <v>0</v>
      </c>
      <c r="I1281" s="8">
        <v>0</v>
      </c>
      <c r="J1281" s="8"/>
      <c r="K1281" s="8"/>
    </row>
    <row r="1282" spans="1:11" x14ac:dyDescent="0.2">
      <c r="A1282" t="s">
        <v>1750</v>
      </c>
      <c r="B1282" t="s">
        <v>2817</v>
      </c>
      <c r="C1282" t="s">
        <v>2818</v>
      </c>
      <c r="D1282" s="8">
        <v>0</v>
      </c>
      <c r="E1282" s="8">
        <v>0</v>
      </c>
      <c r="F1282" s="8">
        <v>0</v>
      </c>
      <c r="G1282" s="8">
        <v>0</v>
      </c>
      <c r="H1282" s="8">
        <v>0</v>
      </c>
      <c r="I1282" s="8">
        <v>0</v>
      </c>
      <c r="J1282" s="8"/>
      <c r="K1282" s="8"/>
    </row>
    <row r="1283" spans="1:11" x14ac:dyDescent="0.2">
      <c r="A1283" t="s">
        <v>1750</v>
      </c>
      <c r="B1283" t="s">
        <v>2819</v>
      </c>
      <c r="C1283" t="s">
        <v>2820</v>
      </c>
      <c r="D1283" s="8">
        <v>0</v>
      </c>
      <c r="E1283" s="8">
        <v>0</v>
      </c>
      <c r="F1283" s="8">
        <v>0</v>
      </c>
      <c r="G1283" s="8">
        <v>0</v>
      </c>
      <c r="H1283" s="8">
        <v>0</v>
      </c>
      <c r="I1283" s="8">
        <v>0</v>
      </c>
      <c r="J1283" s="8"/>
      <c r="K1283" s="8"/>
    </row>
    <row r="1284" spans="1:11" x14ac:dyDescent="0.2">
      <c r="A1284" t="s">
        <v>1750</v>
      </c>
      <c r="B1284" t="s">
        <v>1563</v>
      </c>
      <c r="C1284" t="s">
        <v>2821</v>
      </c>
      <c r="D1284" s="8">
        <v>0</v>
      </c>
      <c r="E1284" s="8">
        <v>0</v>
      </c>
      <c r="F1284" s="8">
        <v>18461.259999999998</v>
      </c>
      <c r="G1284" s="8">
        <v>-4642.58</v>
      </c>
      <c r="H1284" s="8">
        <v>13818.68</v>
      </c>
      <c r="I1284" s="8">
        <v>0</v>
      </c>
      <c r="J1284" s="8"/>
      <c r="K1284" s="8"/>
    </row>
    <row r="1285" spans="1:11" x14ac:dyDescent="0.2">
      <c r="A1285" t="s">
        <v>1750</v>
      </c>
      <c r="B1285" t="s">
        <v>2822</v>
      </c>
      <c r="C1285" t="s">
        <v>2823</v>
      </c>
      <c r="D1285" s="8">
        <v>0</v>
      </c>
      <c r="E1285" s="8">
        <v>0</v>
      </c>
      <c r="F1285" s="8">
        <v>0</v>
      </c>
      <c r="G1285" s="8">
        <v>0</v>
      </c>
      <c r="H1285" s="8">
        <v>0</v>
      </c>
      <c r="I1285" s="8">
        <v>0</v>
      </c>
      <c r="J1285" s="8"/>
      <c r="K1285" s="8"/>
    </row>
    <row r="1286" spans="1:11" x14ac:dyDescent="0.2">
      <c r="A1286" t="s">
        <v>1750</v>
      </c>
      <c r="B1286" t="s">
        <v>2824</v>
      </c>
      <c r="C1286" t="s">
        <v>2825</v>
      </c>
      <c r="D1286" s="8">
        <v>0</v>
      </c>
      <c r="E1286" s="8">
        <v>0</v>
      </c>
      <c r="F1286" s="8">
        <v>0</v>
      </c>
      <c r="G1286" s="8">
        <v>0</v>
      </c>
      <c r="H1286" s="8">
        <v>0</v>
      </c>
      <c r="I1286" s="8">
        <v>0</v>
      </c>
      <c r="J1286" s="8"/>
      <c r="K1286" s="8"/>
    </row>
    <row r="1287" spans="1:11" x14ac:dyDescent="0.2">
      <c r="A1287" t="s">
        <v>1750</v>
      </c>
      <c r="B1287" t="s">
        <v>2826</v>
      </c>
      <c r="C1287" t="s">
        <v>2827</v>
      </c>
      <c r="D1287" s="8">
        <v>0</v>
      </c>
      <c r="E1287" s="8">
        <v>0</v>
      </c>
      <c r="F1287" s="8">
        <v>0</v>
      </c>
      <c r="G1287" s="8">
        <v>0</v>
      </c>
      <c r="H1287" s="8">
        <v>0</v>
      </c>
      <c r="I1287" s="8">
        <v>0</v>
      </c>
      <c r="J1287" s="8"/>
      <c r="K1287" s="8"/>
    </row>
    <row r="1288" spans="1:11" x14ac:dyDescent="0.2">
      <c r="A1288" t="s">
        <v>1750</v>
      </c>
      <c r="B1288" t="s">
        <v>1564</v>
      </c>
      <c r="C1288" t="s">
        <v>2828</v>
      </c>
      <c r="D1288" s="8">
        <v>0</v>
      </c>
      <c r="E1288" s="8">
        <v>0</v>
      </c>
      <c r="F1288" s="8">
        <v>2689706.87</v>
      </c>
      <c r="G1288" s="8">
        <v>-780213.41</v>
      </c>
      <c r="H1288" s="8">
        <v>1909493.46</v>
      </c>
      <c r="I1288" s="8">
        <v>0</v>
      </c>
      <c r="J1288" s="8"/>
      <c r="K1288" s="8"/>
    </row>
    <row r="1289" spans="1:11" x14ac:dyDescent="0.2">
      <c r="A1289" t="s">
        <v>1750</v>
      </c>
      <c r="B1289" t="s">
        <v>2829</v>
      </c>
      <c r="C1289" t="s">
        <v>2830</v>
      </c>
      <c r="D1289" s="8">
        <v>0</v>
      </c>
      <c r="E1289" s="8">
        <v>0</v>
      </c>
      <c r="F1289" s="8">
        <v>0</v>
      </c>
      <c r="G1289" s="8">
        <v>0</v>
      </c>
      <c r="H1289" s="8">
        <v>0</v>
      </c>
      <c r="I1289" s="8">
        <v>0</v>
      </c>
      <c r="J1289" s="8"/>
      <c r="K1289" s="8"/>
    </row>
    <row r="1290" spans="1:11" x14ac:dyDescent="0.2">
      <c r="A1290" t="s">
        <v>1750</v>
      </c>
      <c r="B1290" t="s">
        <v>1565</v>
      </c>
      <c r="C1290" t="s">
        <v>2831</v>
      </c>
      <c r="D1290" s="8">
        <v>0</v>
      </c>
      <c r="E1290" s="8">
        <v>0</v>
      </c>
      <c r="F1290" s="8">
        <v>1200</v>
      </c>
      <c r="G1290" s="8">
        <v>-13254.63</v>
      </c>
      <c r="H1290" s="8">
        <v>0</v>
      </c>
      <c r="I1290" s="8">
        <v>-12054.63</v>
      </c>
      <c r="J1290" s="8"/>
      <c r="K1290" s="8"/>
    </row>
    <row r="1291" spans="1:11" x14ac:dyDescent="0.2">
      <c r="A1291" t="s">
        <v>1750</v>
      </c>
      <c r="B1291" t="s">
        <v>1566</v>
      </c>
      <c r="C1291" t="s">
        <v>2832</v>
      </c>
      <c r="D1291" s="8">
        <v>0</v>
      </c>
      <c r="E1291" s="8">
        <v>0</v>
      </c>
      <c r="F1291" s="8">
        <v>448143.28</v>
      </c>
      <c r="G1291" s="8">
        <v>-2233.46</v>
      </c>
      <c r="H1291" s="8">
        <v>445909.82</v>
      </c>
      <c r="I1291" s="8">
        <v>0</v>
      </c>
      <c r="J1291" s="8"/>
      <c r="K1291" s="8"/>
    </row>
    <row r="1292" spans="1:11" x14ac:dyDescent="0.2">
      <c r="A1292" t="s">
        <v>1750</v>
      </c>
      <c r="B1292" t="s">
        <v>2833</v>
      </c>
      <c r="C1292" t="s">
        <v>2834</v>
      </c>
      <c r="D1292" s="8">
        <v>0</v>
      </c>
      <c r="E1292" s="8">
        <v>0</v>
      </c>
      <c r="F1292" s="8">
        <v>0</v>
      </c>
      <c r="G1292" s="8">
        <v>0</v>
      </c>
      <c r="H1292" s="8">
        <v>0</v>
      </c>
      <c r="I1292" s="8">
        <v>0</v>
      </c>
      <c r="J1292" s="8"/>
      <c r="K1292" s="8"/>
    </row>
    <row r="1293" spans="1:11" x14ac:dyDescent="0.2">
      <c r="A1293" t="s">
        <v>1750</v>
      </c>
      <c r="B1293" t="s">
        <v>1567</v>
      </c>
      <c r="C1293" t="s">
        <v>2835</v>
      </c>
      <c r="D1293" s="8">
        <v>0</v>
      </c>
      <c r="E1293" s="8">
        <v>0</v>
      </c>
      <c r="F1293" s="8">
        <v>871777.2</v>
      </c>
      <c r="G1293" s="8">
        <v>-46138.44</v>
      </c>
      <c r="H1293" s="8">
        <v>825638.76</v>
      </c>
      <c r="I1293" s="8">
        <v>0</v>
      </c>
      <c r="J1293" s="8"/>
      <c r="K1293" s="8"/>
    </row>
    <row r="1294" spans="1:11" x14ac:dyDescent="0.2">
      <c r="D1294" s="8"/>
      <c r="E1294" s="8"/>
      <c r="F1294" s="8"/>
      <c r="G1294" s="8"/>
      <c r="H1294" s="8"/>
      <c r="I1294" s="8"/>
      <c r="J1294" s="8"/>
      <c r="K1294" s="8"/>
    </row>
    <row r="1295" spans="1:11" x14ac:dyDescent="0.2">
      <c r="D1295" s="8">
        <f>SUM(D2:D1294)</f>
        <v>22366150</v>
      </c>
      <c r="E1295" s="8">
        <f t="shared" ref="E1295:I1295" si="0">SUM(E2:E1294)</f>
        <v>0</v>
      </c>
      <c r="F1295" s="8">
        <f t="shared" si="0"/>
        <v>209565818.19999996</v>
      </c>
      <c r="G1295" s="8">
        <f t="shared" si="0"/>
        <v>-209565818.19999996</v>
      </c>
      <c r="H1295" s="8">
        <f t="shared" si="0"/>
        <v>93049090.839999959</v>
      </c>
      <c r="I1295" s="8">
        <f t="shared" si="0"/>
        <v>-93049090.839999989</v>
      </c>
      <c r="J1295" s="8"/>
      <c r="K1295" s="8"/>
    </row>
    <row r="1296" spans="1:11" x14ac:dyDescent="0.2">
      <c r="D1296" s="8"/>
      <c r="E1296" s="8"/>
      <c r="F1296" s="8"/>
      <c r="G1296" s="8"/>
      <c r="H1296" s="8"/>
      <c r="I1296" s="8"/>
      <c r="J1296" s="8"/>
      <c r="K1296" s="8"/>
    </row>
    <row r="1297" spans="4:11" x14ac:dyDescent="0.2">
      <c r="D1297" s="8"/>
      <c r="E1297" s="8"/>
      <c r="F1297" s="8"/>
      <c r="G1297" s="8"/>
      <c r="H1297" s="8"/>
      <c r="I1297" s="8"/>
      <c r="J1297" s="8"/>
      <c r="K1297" s="8"/>
    </row>
    <row r="1298" spans="4:11" x14ac:dyDescent="0.2">
      <c r="D1298" s="8"/>
      <c r="E1298" s="8"/>
      <c r="F1298" s="8"/>
      <c r="G1298" s="8"/>
      <c r="H1298" s="8"/>
      <c r="I1298" s="8"/>
      <c r="J1298" s="8"/>
      <c r="K1298" s="8"/>
    </row>
    <row r="1299" spans="4:11" x14ac:dyDescent="0.2">
      <c r="D1299" s="8"/>
      <c r="E1299" s="8"/>
      <c r="F1299" s="8"/>
      <c r="G1299" s="8"/>
      <c r="H1299" s="8"/>
      <c r="I1299" s="8"/>
      <c r="J1299" s="8"/>
      <c r="K1299" s="8"/>
    </row>
    <row r="1300" spans="4:11" x14ac:dyDescent="0.2">
      <c r="D1300" s="8"/>
      <c r="E1300" s="8"/>
      <c r="F1300" s="8"/>
      <c r="G1300" s="8"/>
      <c r="H1300" s="8"/>
      <c r="I1300" s="8"/>
      <c r="J1300" s="8"/>
      <c r="K1300" s="8"/>
    </row>
    <row r="1301" spans="4:11" x14ac:dyDescent="0.2">
      <c r="D1301" s="8"/>
      <c r="E1301" s="8"/>
      <c r="F1301" s="8"/>
      <c r="G1301" s="8"/>
      <c r="H1301" s="8"/>
      <c r="I1301" s="8"/>
      <c r="J1301" s="8"/>
      <c r="K1301" s="8"/>
    </row>
    <row r="1302" spans="4:11" x14ac:dyDescent="0.2">
      <c r="D1302" s="8"/>
      <c r="E1302" s="8"/>
      <c r="F1302" s="8"/>
      <c r="G1302" s="8"/>
      <c r="H1302" s="8"/>
      <c r="I1302" s="8"/>
      <c r="J1302" s="8"/>
      <c r="K1302" s="8"/>
    </row>
    <row r="1303" spans="4:11" x14ac:dyDescent="0.2">
      <c r="D1303" s="8"/>
      <c r="E1303" s="8"/>
      <c r="F1303" s="8"/>
      <c r="G1303" s="8"/>
      <c r="H1303" s="8"/>
      <c r="I1303" s="8"/>
      <c r="J1303" s="8"/>
      <c r="K1303" s="8"/>
    </row>
    <row r="1304" spans="4:11" x14ac:dyDescent="0.2">
      <c r="D1304" s="8"/>
      <c r="E1304" s="8"/>
      <c r="F1304" s="8"/>
      <c r="G1304" s="8"/>
      <c r="H1304" s="8"/>
      <c r="I1304" s="8"/>
      <c r="J1304" s="8"/>
      <c r="K1304" s="8"/>
    </row>
    <row r="1305" spans="4:11" x14ac:dyDescent="0.2">
      <c r="D1305" s="8"/>
      <c r="E1305" s="8"/>
      <c r="F1305" s="8"/>
      <c r="G1305" s="8"/>
      <c r="H1305" s="8"/>
      <c r="I1305" s="8"/>
      <c r="J1305" s="8"/>
      <c r="K1305" s="8"/>
    </row>
    <row r="1306" spans="4:11" x14ac:dyDescent="0.2">
      <c r="D1306" s="8"/>
      <c r="E1306" s="8"/>
      <c r="F1306" s="8"/>
      <c r="G1306" s="8"/>
      <c r="H1306" s="8"/>
      <c r="I1306" s="8"/>
      <c r="J1306" s="8"/>
      <c r="K1306" s="8"/>
    </row>
    <row r="1307" spans="4:11" x14ac:dyDescent="0.2">
      <c r="D1307" s="8"/>
      <c r="E1307" s="8"/>
      <c r="F1307" s="8"/>
      <c r="G1307" s="8"/>
      <c r="H1307" s="8"/>
      <c r="I1307" s="8"/>
      <c r="J1307" s="8"/>
      <c r="K1307" s="8"/>
    </row>
    <row r="1308" spans="4:11" x14ac:dyDescent="0.2">
      <c r="D1308" s="8"/>
      <c r="E1308" s="8"/>
      <c r="F1308" s="8"/>
      <c r="G1308" s="8"/>
      <c r="H1308" s="8"/>
      <c r="I1308" s="8"/>
      <c r="J1308" s="8"/>
      <c r="K1308" s="8"/>
    </row>
    <row r="1309" spans="4:11" x14ac:dyDescent="0.2">
      <c r="D1309" s="8"/>
      <c r="E1309" s="8"/>
      <c r="F1309" s="8"/>
      <c r="G1309" s="8"/>
      <c r="H1309" s="8"/>
      <c r="I1309" s="8"/>
      <c r="J1309" s="8"/>
      <c r="K1309" s="8"/>
    </row>
    <row r="1310" spans="4:11" x14ac:dyDescent="0.2">
      <c r="D1310" s="8"/>
      <c r="E1310" s="8"/>
      <c r="F1310" s="8"/>
      <c r="G1310" s="8"/>
      <c r="H1310" s="8"/>
      <c r="I1310" s="8"/>
      <c r="J1310" s="8"/>
      <c r="K1310" s="8"/>
    </row>
    <row r="1311" spans="4:11" x14ac:dyDescent="0.2">
      <c r="D1311" s="8"/>
      <c r="E1311" s="8"/>
      <c r="F1311" s="8"/>
      <c r="G1311" s="8"/>
      <c r="H1311" s="8"/>
      <c r="I1311" s="8"/>
      <c r="J1311" s="8"/>
      <c r="K1311" s="8"/>
    </row>
    <row r="1312" spans="4:11" x14ac:dyDescent="0.2">
      <c r="D1312" s="8"/>
      <c r="E1312" s="8"/>
      <c r="F1312" s="8"/>
      <c r="G1312" s="8"/>
      <c r="H1312" s="8"/>
      <c r="I1312" s="8"/>
      <c r="J1312" s="8"/>
      <c r="K1312" s="8"/>
    </row>
    <row r="1313" spans="4:11" x14ac:dyDescent="0.2">
      <c r="D1313" s="8"/>
      <c r="E1313" s="8"/>
      <c r="F1313" s="8"/>
      <c r="G1313" s="8"/>
      <c r="H1313" s="8"/>
      <c r="I1313" s="8"/>
      <c r="J1313" s="8"/>
      <c r="K1313" s="8"/>
    </row>
    <row r="1314" spans="4:11" x14ac:dyDescent="0.2">
      <c r="D1314" s="8"/>
      <c r="E1314" s="8"/>
      <c r="F1314" s="8"/>
      <c r="G1314" s="8"/>
      <c r="H1314" s="8"/>
      <c r="I1314" s="8"/>
      <c r="J1314" s="8"/>
      <c r="K1314" s="8"/>
    </row>
    <row r="1315" spans="4:11" x14ac:dyDescent="0.2">
      <c r="D1315" s="8"/>
      <c r="E1315" s="8"/>
      <c r="F1315" s="8"/>
      <c r="G1315" s="8"/>
      <c r="H1315" s="8"/>
      <c r="I1315" s="8"/>
      <c r="J1315" s="8"/>
      <c r="K1315" s="8"/>
    </row>
    <row r="1316" spans="4:11" x14ac:dyDescent="0.2">
      <c r="D1316" s="8"/>
      <c r="E1316" s="8"/>
      <c r="F1316" s="8"/>
      <c r="G1316" s="8"/>
      <c r="H1316" s="8"/>
      <c r="I1316" s="8"/>
      <c r="J1316" s="8"/>
      <c r="K1316" s="8"/>
    </row>
    <row r="1317" spans="4:11" x14ac:dyDescent="0.2">
      <c r="D1317" s="8"/>
      <c r="E1317" s="8"/>
      <c r="F1317" s="8"/>
      <c r="G1317" s="8"/>
      <c r="H1317" s="8"/>
      <c r="I1317" s="8"/>
      <c r="J1317" s="8"/>
      <c r="K1317" s="8"/>
    </row>
    <row r="1318" spans="4:11" x14ac:dyDescent="0.2">
      <c r="D1318" s="8"/>
      <c r="E1318" s="8"/>
      <c r="F1318" s="8"/>
      <c r="G1318" s="8"/>
      <c r="H1318" s="8"/>
      <c r="I1318" s="8"/>
      <c r="J1318" s="8"/>
      <c r="K1318" s="8"/>
    </row>
    <row r="1319" spans="4:11" x14ac:dyDescent="0.2">
      <c r="D1319" s="8"/>
      <c r="E1319" s="8"/>
      <c r="F1319" s="8"/>
      <c r="G1319" s="8"/>
      <c r="H1319" s="8"/>
      <c r="I1319" s="8"/>
      <c r="J1319" s="8"/>
      <c r="K1319" s="8"/>
    </row>
    <row r="1320" spans="4:11" x14ac:dyDescent="0.2">
      <c r="D1320" s="8"/>
      <c r="E1320" s="8"/>
      <c r="F1320" s="8"/>
      <c r="G1320" s="8"/>
      <c r="H1320" s="8"/>
      <c r="I1320" s="8"/>
      <c r="J1320" s="8"/>
      <c r="K1320" s="8"/>
    </row>
    <row r="1321" spans="4:11" x14ac:dyDescent="0.2">
      <c r="D1321" s="8"/>
      <c r="E1321" s="8"/>
      <c r="F1321" s="8"/>
      <c r="G1321" s="8"/>
      <c r="H1321" s="8"/>
      <c r="I1321" s="8"/>
      <c r="J1321" s="8"/>
      <c r="K1321" s="8"/>
    </row>
    <row r="1322" spans="4:11" x14ac:dyDescent="0.2">
      <c r="D1322" s="8"/>
      <c r="E1322" s="8"/>
      <c r="F1322" s="8"/>
      <c r="G1322" s="8"/>
      <c r="H1322" s="8"/>
      <c r="I1322" s="8"/>
      <c r="J1322" s="8"/>
      <c r="K1322" s="8"/>
    </row>
    <row r="1323" spans="4:11" x14ac:dyDescent="0.2">
      <c r="D1323" s="8"/>
      <c r="E1323" s="8"/>
      <c r="F1323" s="8"/>
      <c r="G1323" s="8"/>
      <c r="H1323" s="8"/>
      <c r="I1323" s="8"/>
      <c r="J1323" s="8"/>
      <c r="K1323" s="8"/>
    </row>
    <row r="1324" spans="4:11" x14ac:dyDescent="0.2">
      <c r="D1324" s="8"/>
      <c r="E1324" s="8"/>
      <c r="F1324" s="8"/>
      <c r="G1324" s="8"/>
      <c r="H1324" s="8"/>
      <c r="I1324" s="8"/>
      <c r="J1324" s="8"/>
      <c r="K1324" s="8"/>
    </row>
    <row r="1325" spans="4:11" x14ac:dyDescent="0.2">
      <c r="D1325" s="8"/>
      <c r="E1325" s="8"/>
      <c r="F1325" s="8"/>
      <c r="G1325" s="8"/>
      <c r="H1325" s="8"/>
      <c r="I1325" s="8"/>
      <c r="J1325" s="8"/>
      <c r="K1325" s="8"/>
    </row>
    <row r="1326" spans="4:11" x14ac:dyDescent="0.2">
      <c r="D1326" s="8"/>
      <c r="E1326" s="8"/>
      <c r="F1326" s="8"/>
      <c r="G1326" s="8"/>
      <c r="H1326" s="8"/>
      <c r="I1326" s="8"/>
      <c r="J1326" s="8"/>
      <c r="K1326" s="8"/>
    </row>
    <row r="1327" spans="4:11" x14ac:dyDescent="0.2">
      <c r="D1327" s="8"/>
      <c r="E1327" s="8"/>
      <c r="F1327" s="8"/>
      <c r="G1327" s="8"/>
      <c r="H1327" s="8"/>
      <c r="I1327" s="8"/>
      <c r="J1327" s="8"/>
      <c r="K1327" s="8"/>
    </row>
    <row r="1328" spans="4:11" x14ac:dyDescent="0.2">
      <c r="D1328" s="8"/>
      <c r="E1328" s="8"/>
      <c r="F1328" s="8"/>
      <c r="G1328" s="8"/>
      <c r="H1328" s="8"/>
      <c r="I1328" s="8"/>
      <c r="J1328" s="8"/>
      <c r="K1328" s="8"/>
    </row>
    <row r="1329" spans="4:11" x14ac:dyDescent="0.2">
      <c r="D1329" s="8"/>
      <c r="E1329" s="8"/>
      <c r="F1329" s="8"/>
      <c r="G1329" s="8"/>
      <c r="H1329" s="8"/>
      <c r="I1329" s="8"/>
      <c r="J1329" s="8"/>
      <c r="K1329" s="8"/>
    </row>
    <row r="1330" spans="4:11" x14ac:dyDescent="0.2">
      <c r="D1330" s="8"/>
      <c r="E1330" s="8"/>
      <c r="F1330" s="8"/>
      <c r="G1330" s="8"/>
      <c r="H1330" s="8"/>
      <c r="I1330" s="8"/>
      <c r="J1330" s="8"/>
      <c r="K1330" s="8"/>
    </row>
    <row r="1331" spans="4:11" x14ac:dyDescent="0.2">
      <c r="D1331" s="8"/>
      <c r="E1331" s="8"/>
      <c r="F1331" s="8"/>
      <c r="G1331" s="8"/>
      <c r="H1331" s="8"/>
      <c r="I1331" s="8"/>
      <c r="J1331" s="8"/>
      <c r="K1331" s="8"/>
    </row>
    <row r="1332" spans="4:11" x14ac:dyDescent="0.2">
      <c r="D1332" s="8"/>
      <c r="E1332" s="8"/>
      <c r="F1332" s="8"/>
      <c r="G1332" s="8"/>
      <c r="H1332" s="8"/>
      <c r="I1332" s="8"/>
      <c r="J1332" s="8"/>
      <c r="K1332" s="8"/>
    </row>
    <row r="1333" spans="4:11" x14ac:dyDescent="0.2">
      <c r="D1333" s="8"/>
      <c r="E1333" s="8"/>
      <c r="F1333" s="8"/>
      <c r="G1333" s="8"/>
      <c r="H1333" s="8"/>
      <c r="I1333" s="8"/>
      <c r="J1333" s="8"/>
      <c r="K1333" s="8"/>
    </row>
    <row r="1334" spans="4:11" x14ac:dyDescent="0.2">
      <c r="D1334" s="8"/>
      <c r="E1334" s="8"/>
      <c r="F1334" s="8"/>
      <c r="G1334" s="8"/>
      <c r="H1334" s="8"/>
      <c r="I1334" s="8"/>
      <c r="J1334" s="8"/>
      <c r="K1334" s="8"/>
    </row>
    <row r="1335" spans="4:11" x14ac:dyDescent="0.2">
      <c r="D1335" s="8"/>
      <c r="E1335" s="8"/>
      <c r="F1335" s="8"/>
      <c r="G1335" s="8"/>
      <c r="H1335" s="8"/>
      <c r="I1335" s="8"/>
      <c r="J1335" s="8"/>
      <c r="K1335" s="8"/>
    </row>
    <row r="1336" spans="4:11" x14ac:dyDescent="0.2">
      <c r="D1336" s="8"/>
      <c r="E1336" s="8"/>
      <c r="F1336" s="8"/>
      <c r="G1336" s="8"/>
      <c r="H1336" s="8"/>
      <c r="I1336" s="8"/>
      <c r="J1336" s="8"/>
      <c r="K1336" s="8"/>
    </row>
    <row r="1337" spans="4:11" x14ac:dyDescent="0.2">
      <c r="D1337" s="8"/>
      <c r="E1337" s="8"/>
      <c r="F1337" s="8"/>
      <c r="G1337" s="8"/>
      <c r="H1337" s="8"/>
      <c r="I1337" s="8"/>
      <c r="J1337" s="8"/>
      <c r="K1337" s="8"/>
    </row>
    <row r="1338" spans="4:11" x14ac:dyDescent="0.2">
      <c r="D1338" s="8"/>
      <c r="E1338" s="8"/>
      <c r="F1338" s="8"/>
      <c r="G1338" s="8"/>
      <c r="H1338" s="8"/>
      <c r="I1338" s="8"/>
      <c r="J1338" s="8"/>
      <c r="K1338" s="8"/>
    </row>
    <row r="1339" spans="4:11" x14ac:dyDescent="0.2">
      <c r="D1339" s="8"/>
      <c r="E1339" s="8"/>
      <c r="F1339" s="8"/>
      <c r="G1339" s="8"/>
      <c r="H1339" s="8"/>
      <c r="I1339" s="8"/>
      <c r="J1339" s="8"/>
      <c r="K1339" s="8"/>
    </row>
    <row r="1340" spans="4:11" x14ac:dyDescent="0.2">
      <c r="D1340" s="8"/>
      <c r="E1340" s="8"/>
      <c r="F1340" s="8"/>
      <c r="G1340" s="8"/>
      <c r="H1340" s="8"/>
      <c r="I1340" s="8"/>
      <c r="J1340" s="8"/>
      <c r="K1340" s="8"/>
    </row>
    <row r="1341" spans="4:11" x14ac:dyDescent="0.2">
      <c r="D1341" s="8"/>
      <c r="E1341" s="8"/>
      <c r="F1341" s="8"/>
      <c r="G1341" s="8"/>
      <c r="H1341" s="8"/>
      <c r="I1341" s="8"/>
      <c r="J1341" s="8"/>
      <c r="K1341" s="8"/>
    </row>
    <row r="1342" spans="4:11" x14ac:dyDescent="0.2">
      <c r="D1342" s="8"/>
      <c r="E1342" s="8"/>
      <c r="F1342" s="8"/>
      <c r="G1342" s="8"/>
      <c r="H1342" s="8"/>
      <c r="I1342" s="8"/>
      <c r="J1342" s="8"/>
      <c r="K1342" s="8"/>
    </row>
    <row r="1343" spans="4:11" x14ac:dyDescent="0.2">
      <c r="D1343" s="8"/>
      <c r="E1343" s="8"/>
      <c r="F1343" s="8"/>
      <c r="G1343" s="8"/>
      <c r="H1343" s="8"/>
      <c r="I1343" s="8"/>
      <c r="J1343" s="8"/>
      <c r="K1343" s="8"/>
    </row>
    <row r="1344" spans="4:11" x14ac:dyDescent="0.2">
      <c r="D1344" s="8"/>
      <c r="E1344" s="8"/>
      <c r="F1344" s="8"/>
      <c r="G1344" s="8"/>
      <c r="H1344" s="8"/>
      <c r="I1344" s="8"/>
      <c r="J1344" s="8"/>
      <c r="K1344" s="8"/>
    </row>
    <row r="1345" spans="4:11" x14ac:dyDescent="0.2">
      <c r="D1345" s="8"/>
      <c r="E1345" s="8"/>
      <c r="F1345" s="8"/>
      <c r="G1345" s="8"/>
      <c r="H1345" s="8"/>
      <c r="I1345" s="8"/>
      <c r="J1345" s="8"/>
      <c r="K1345" s="8"/>
    </row>
    <row r="1346" spans="4:11" x14ac:dyDescent="0.2">
      <c r="D1346" s="8"/>
      <c r="E1346" s="8"/>
      <c r="F1346" s="8"/>
      <c r="G1346" s="8"/>
      <c r="H1346" s="8"/>
      <c r="I1346" s="8"/>
      <c r="J1346" s="8"/>
      <c r="K1346" s="8"/>
    </row>
    <row r="1347" spans="4:11" x14ac:dyDescent="0.2">
      <c r="D1347" s="8"/>
      <c r="E1347" s="8"/>
      <c r="F1347" s="8"/>
      <c r="G1347" s="8"/>
      <c r="H1347" s="8"/>
      <c r="I1347" s="8"/>
      <c r="J1347" s="8"/>
      <c r="K1347" s="8"/>
    </row>
    <row r="1348" spans="4:11" x14ac:dyDescent="0.2">
      <c r="D1348" s="8"/>
      <c r="E1348" s="8"/>
      <c r="F1348" s="8"/>
      <c r="G1348" s="8"/>
      <c r="H1348" s="8"/>
      <c r="I1348" s="8"/>
      <c r="J1348" s="8"/>
      <c r="K1348" s="8"/>
    </row>
    <row r="1349" spans="4:11" x14ac:dyDescent="0.2">
      <c r="D1349" s="8"/>
      <c r="E1349" s="8"/>
      <c r="F1349" s="8"/>
      <c r="G1349" s="8"/>
      <c r="H1349" s="8"/>
      <c r="I1349" s="8"/>
      <c r="J1349" s="8"/>
      <c r="K1349" s="8"/>
    </row>
    <row r="1350" spans="4:11" x14ac:dyDescent="0.2">
      <c r="D1350" s="8"/>
      <c r="E1350" s="8"/>
      <c r="F1350" s="8"/>
      <c r="G1350" s="8"/>
      <c r="H1350" s="8"/>
      <c r="I1350" s="8"/>
      <c r="J1350" s="8"/>
      <c r="K1350" s="8"/>
    </row>
    <row r="1351" spans="4:11" x14ac:dyDescent="0.2">
      <c r="D1351" s="8"/>
      <c r="E1351" s="8"/>
      <c r="F1351" s="8"/>
      <c r="G1351" s="8"/>
      <c r="H1351" s="8"/>
      <c r="I1351" s="8"/>
      <c r="J1351" s="8"/>
      <c r="K1351" s="8"/>
    </row>
    <row r="1352" spans="4:11" x14ac:dyDescent="0.2">
      <c r="D1352" s="8"/>
      <c r="E1352" s="8"/>
      <c r="F1352" s="8"/>
      <c r="G1352" s="8"/>
      <c r="H1352" s="8"/>
      <c r="I1352" s="8"/>
      <c r="J1352" s="8"/>
      <c r="K1352" s="8"/>
    </row>
    <row r="1353" spans="4:11" x14ac:dyDescent="0.2">
      <c r="D1353" s="8"/>
      <c r="E1353" s="8"/>
      <c r="F1353" s="8"/>
      <c r="G1353" s="8"/>
      <c r="H1353" s="8"/>
      <c r="I1353" s="8"/>
      <c r="J1353" s="8"/>
      <c r="K1353" s="8"/>
    </row>
    <row r="1354" spans="4:11" x14ac:dyDescent="0.2">
      <c r="D1354" s="8"/>
      <c r="E1354" s="8"/>
      <c r="F1354" s="8"/>
      <c r="G1354" s="8"/>
      <c r="H1354" s="8"/>
      <c r="I1354" s="8"/>
      <c r="J1354" s="8"/>
      <c r="K1354" s="8"/>
    </row>
    <row r="1355" spans="4:11" x14ac:dyDescent="0.2">
      <c r="D1355" s="8"/>
      <c r="E1355" s="8"/>
      <c r="F1355" s="8"/>
      <c r="G1355" s="8"/>
      <c r="H1355" s="8"/>
      <c r="I1355" s="8"/>
      <c r="J1355" s="8"/>
      <c r="K1355" s="8"/>
    </row>
    <row r="1356" spans="4:11" x14ac:dyDescent="0.2">
      <c r="D1356" s="8"/>
      <c r="E1356" s="8"/>
      <c r="F1356" s="8"/>
      <c r="G1356" s="8"/>
      <c r="H1356" s="8"/>
      <c r="I1356" s="8"/>
      <c r="J1356" s="8"/>
      <c r="K1356" s="8"/>
    </row>
    <row r="1357" spans="4:11" x14ac:dyDescent="0.2">
      <c r="D1357" s="8"/>
      <c r="E1357" s="8"/>
      <c r="F1357" s="8"/>
      <c r="G1357" s="8"/>
      <c r="H1357" s="8"/>
      <c r="I1357" s="8"/>
      <c r="J1357" s="8"/>
      <c r="K1357" s="8"/>
    </row>
    <row r="1358" spans="4:11" x14ac:dyDescent="0.2">
      <c r="D1358" s="8"/>
      <c r="E1358" s="8"/>
      <c r="F1358" s="8"/>
      <c r="G1358" s="8"/>
      <c r="H1358" s="8"/>
      <c r="I1358" s="8"/>
      <c r="J1358" s="8"/>
      <c r="K1358" s="8"/>
    </row>
    <row r="1359" spans="4:11" x14ac:dyDescent="0.2">
      <c r="D1359" s="8"/>
      <c r="E1359" s="8"/>
      <c r="F1359" s="8"/>
      <c r="G1359" s="8"/>
      <c r="H1359" s="8"/>
      <c r="I1359" s="8"/>
      <c r="J1359" s="8"/>
      <c r="K1359" s="8"/>
    </row>
    <row r="1360" spans="4:11" x14ac:dyDescent="0.2">
      <c r="D1360" s="8"/>
      <c r="E1360" s="8"/>
      <c r="F1360" s="8"/>
      <c r="G1360" s="8"/>
      <c r="H1360" s="8"/>
      <c r="I1360" s="8"/>
      <c r="J1360" s="8"/>
      <c r="K1360" s="8"/>
    </row>
    <row r="1361" spans="4:11" x14ac:dyDescent="0.2">
      <c r="D1361" s="8"/>
      <c r="E1361" s="8"/>
      <c r="F1361" s="8"/>
      <c r="G1361" s="8"/>
      <c r="H1361" s="8"/>
      <c r="I1361" s="8"/>
      <c r="J1361" s="8"/>
      <c r="K1361" s="8"/>
    </row>
    <row r="1362" spans="4:11" x14ac:dyDescent="0.2">
      <c r="D1362" s="8"/>
      <c r="E1362" s="8"/>
      <c r="F1362" s="8"/>
      <c r="G1362" s="8"/>
      <c r="H1362" s="8"/>
      <c r="I1362" s="8"/>
      <c r="J1362" s="8"/>
      <c r="K1362" s="8"/>
    </row>
    <row r="1363" spans="4:11" x14ac:dyDescent="0.2">
      <c r="D1363" s="8"/>
      <c r="E1363" s="8"/>
      <c r="F1363" s="8"/>
      <c r="G1363" s="8"/>
      <c r="H1363" s="8"/>
      <c r="I1363" s="8"/>
      <c r="J1363" s="8"/>
      <c r="K1363" s="8"/>
    </row>
    <row r="1364" spans="4:11" x14ac:dyDescent="0.2">
      <c r="D1364" s="8"/>
      <c r="E1364" s="8"/>
      <c r="F1364" s="8"/>
      <c r="G1364" s="8"/>
      <c r="H1364" s="8"/>
      <c r="I1364" s="8"/>
      <c r="J1364" s="8"/>
      <c r="K1364" s="8"/>
    </row>
    <row r="1365" spans="4:11" x14ac:dyDescent="0.2">
      <c r="D1365" s="8"/>
      <c r="E1365" s="8"/>
      <c r="F1365" s="8"/>
      <c r="G1365" s="8"/>
      <c r="H1365" s="8"/>
      <c r="I1365" s="8"/>
      <c r="J1365" s="8"/>
      <c r="K1365" s="8"/>
    </row>
    <row r="1366" spans="4:11" x14ac:dyDescent="0.2">
      <c r="D1366" s="8"/>
      <c r="E1366" s="8"/>
      <c r="F1366" s="8"/>
      <c r="G1366" s="8"/>
      <c r="H1366" s="8"/>
      <c r="I1366" s="8"/>
      <c r="J1366" s="8"/>
      <c r="K1366" s="8"/>
    </row>
    <row r="1367" spans="4:11" x14ac:dyDescent="0.2">
      <c r="D1367" s="8"/>
      <c r="E1367" s="8"/>
      <c r="F1367" s="8"/>
      <c r="G1367" s="8"/>
      <c r="H1367" s="8"/>
      <c r="I1367" s="8"/>
      <c r="J1367" s="8"/>
      <c r="K1367" s="8"/>
    </row>
    <row r="1368" spans="4:11" x14ac:dyDescent="0.2">
      <c r="D1368" s="8"/>
      <c r="E1368" s="8"/>
      <c r="F1368" s="8"/>
      <c r="G1368" s="8"/>
      <c r="H1368" s="8"/>
      <c r="I1368" s="8"/>
      <c r="J1368" s="8"/>
      <c r="K1368" s="8"/>
    </row>
    <row r="1369" spans="4:11" x14ac:dyDescent="0.2">
      <c r="D1369" s="8"/>
      <c r="E1369" s="8"/>
      <c r="F1369" s="8"/>
      <c r="G1369" s="8"/>
      <c r="H1369" s="8"/>
      <c r="I1369" s="8"/>
      <c r="J1369" s="8"/>
      <c r="K1369" s="8"/>
    </row>
    <row r="1370" spans="4:11" x14ac:dyDescent="0.2">
      <c r="D1370" s="8"/>
      <c r="E1370" s="8"/>
      <c r="F1370" s="8"/>
      <c r="G1370" s="8"/>
      <c r="H1370" s="8"/>
      <c r="I1370" s="8"/>
      <c r="J1370" s="8"/>
      <c r="K1370" s="8"/>
    </row>
    <row r="1371" spans="4:11" x14ac:dyDescent="0.2">
      <c r="D1371" s="8"/>
      <c r="E1371" s="8"/>
      <c r="F1371" s="8"/>
      <c r="G1371" s="8"/>
      <c r="H1371" s="8"/>
      <c r="I1371" s="8"/>
      <c r="J1371" s="8"/>
      <c r="K1371" s="8"/>
    </row>
    <row r="1372" spans="4:11" x14ac:dyDescent="0.2">
      <c r="D1372" s="8"/>
      <c r="E1372" s="8"/>
      <c r="F1372" s="8"/>
      <c r="G1372" s="8"/>
      <c r="H1372" s="8"/>
      <c r="I1372" s="8"/>
      <c r="J1372" s="8"/>
      <c r="K1372" s="8"/>
    </row>
    <row r="1373" spans="4:11" x14ac:dyDescent="0.2">
      <c r="D1373" s="8"/>
      <c r="E1373" s="8"/>
      <c r="F1373" s="8"/>
      <c r="G1373" s="8"/>
      <c r="H1373" s="8"/>
      <c r="I1373" s="8"/>
      <c r="J1373" s="8"/>
      <c r="K1373" s="8"/>
    </row>
    <row r="1374" spans="4:11" x14ac:dyDescent="0.2">
      <c r="D1374" s="8"/>
      <c r="E1374" s="8"/>
      <c r="F1374" s="8"/>
      <c r="G1374" s="8"/>
      <c r="H1374" s="8"/>
      <c r="I1374" s="8"/>
      <c r="J1374" s="8"/>
      <c r="K1374" s="8"/>
    </row>
    <row r="1375" spans="4:11" x14ac:dyDescent="0.2">
      <c r="D1375" s="8"/>
      <c r="E1375" s="8"/>
      <c r="F1375" s="8"/>
      <c r="G1375" s="8"/>
      <c r="H1375" s="8"/>
      <c r="I1375" s="8"/>
      <c r="J1375" s="8"/>
      <c r="K1375" s="8"/>
    </row>
    <row r="1376" spans="4:11" x14ac:dyDescent="0.2">
      <c r="D1376" s="8"/>
      <c r="E1376" s="8"/>
      <c r="F1376" s="8"/>
      <c r="G1376" s="8"/>
      <c r="H1376" s="8"/>
      <c r="I1376" s="8"/>
      <c r="J1376" s="8"/>
      <c r="K1376" s="8"/>
    </row>
    <row r="1377" spans="4:11" x14ac:dyDescent="0.2">
      <c r="D1377" s="8"/>
      <c r="E1377" s="8"/>
      <c r="F1377" s="8"/>
      <c r="G1377" s="8"/>
      <c r="H1377" s="8"/>
      <c r="I1377" s="8"/>
      <c r="J1377" s="8"/>
      <c r="K1377" s="8"/>
    </row>
    <row r="1378" spans="4:11" x14ac:dyDescent="0.2">
      <c r="D1378" s="8"/>
      <c r="E1378" s="8"/>
      <c r="F1378" s="8"/>
      <c r="G1378" s="8"/>
      <c r="H1378" s="8"/>
      <c r="I1378" s="8"/>
      <c r="J1378" s="8"/>
      <c r="K1378" s="8"/>
    </row>
    <row r="1379" spans="4:11" x14ac:dyDescent="0.2">
      <c r="D1379" s="8"/>
      <c r="E1379" s="8"/>
      <c r="F1379" s="8"/>
      <c r="G1379" s="8"/>
      <c r="H1379" s="8"/>
      <c r="I1379" s="8"/>
      <c r="J1379" s="8"/>
      <c r="K1379" s="8"/>
    </row>
    <row r="1380" spans="4:11" x14ac:dyDescent="0.2">
      <c r="D1380" s="8"/>
      <c r="E1380" s="8"/>
      <c r="F1380" s="8"/>
      <c r="G1380" s="8"/>
      <c r="H1380" s="8"/>
      <c r="I1380" s="8"/>
      <c r="J1380" s="8"/>
      <c r="K1380" s="8"/>
    </row>
    <row r="1381" spans="4:11" x14ac:dyDescent="0.2">
      <c r="D1381" s="8"/>
      <c r="E1381" s="8"/>
      <c r="F1381" s="8"/>
      <c r="G1381" s="8"/>
      <c r="H1381" s="8"/>
      <c r="I1381" s="8"/>
      <c r="J1381" s="8"/>
      <c r="K1381" s="8"/>
    </row>
    <row r="1382" spans="4:11" x14ac:dyDescent="0.2">
      <c r="D1382" s="8"/>
      <c r="E1382" s="8"/>
      <c r="F1382" s="8"/>
      <c r="G1382" s="8"/>
      <c r="H1382" s="8"/>
      <c r="I1382" s="8"/>
      <c r="J1382" s="8"/>
      <c r="K1382" s="8"/>
    </row>
    <row r="1383" spans="4:11" x14ac:dyDescent="0.2">
      <c r="D1383" s="8"/>
      <c r="E1383" s="8"/>
      <c r="F1383" s="8"/>
      <c r="G1383" s="8"/>
      <c r="H1383" s="8"/>
      <c r="I1383" s="8"/>
      <c r="J1383" s="8"/>
      <c r="K1383" s="8"/>
    </row>
    <row r="1384" spans="4:11" x14ac:dyDescent="0.2">
      <c r="D1384" s="8"/>
      <c r="E1384" s="8"/>
      <c r="F1384" s="8"/>
      <c r="G1384" s="8"/>
      <c r="H1384" s="8"/>
      <c r="I1384" s="8"/>
      <c r="J1384" s="8"/>
      <c r="K1384" s="8"/>
    </row>
    <row r="1385" spans="4:11" x14ac:dyDescent="0.2">
      <c r="D1385" s="8"/>
      <c r="E1385" s="8"/>
      <c r="F1385" s="8"/>
      <c r="G1385" s="8"/>
      <c r="H1385" s="8"/>
      <c r="I1385" s="8"/>
      <c r="J1385" s="8"/>
      <c r="K1385" s="8"/>
    </row>
    <row r="1386" spans="4:11" x14ac:dyDescent="0.2">
      <c r="D1386" s="8"/>
      <c r="E1386" s="8"/>
      <c r="F1386" s="8"/>
      <c r="G1386" s="8"/>
      <c r="H1386" s="8"/>
      <c r="I1386" s="8"/>
      <c r="J1386" s="8"/>
      <c r="K1386" s="8"/>
    </row>
    <row r="1387" spans="4:11" x14ac:dyDescent="0.2">
      <c r="D1387" s="8"/>
      <c r="E1387" s="8"/>
      <c r="F1387" s="8"/>
      <c r="G1387" s="8"/>
      <c r="H1387" s="8"/>
      <c r="I1387" s="8"/>
      <c r="J1387" s="8"/>
      <c r="K1387" s="8"/>
    </row>
    <row r="1388" spans="4:11" x14ac:dyDescent="0.2">
      <c r="D1388" s="8"/>
      <c r="E1388" s="8"/>
      <c r="F1388" s="8"/>
      <c r="G1388" s="8"/>
      <c r="H1388" s="8"/>
      <c r="I1388" s="8"/>
      <c r="J1388" s="8"/>
      <c r="K1388" s="8"/>
    </row>
    <row r="1389" spans="4:11" x14ac:dyDescent="0.2">
      <c r="D1389" s="8"/>
      <c r="E1389" s="8"/>
      <c r="F1389" s="8"/>
      <c r="G1389" s="8"/>
      <c r="H1389" s="8"/>
      <c r="I1389" s="8"/>
      <c r="J1389" s="8"/>
      <c r="K1389" s="8"/>
    </row>
    <row r="1390" spans="4:11" x14ac:dyDescent="0.2">
      <c r="D1390" s="8"/>
      <c r="E1390" s="8"/>
      <c r="F1390" s="8"/>
      <c r="G1390" s="8"/>
      <c r="H1390" s="8"/>
      <c r="I1390" s="8"/>
      <c r="J1390" s="8"/>
      <c r="K1390" s="8"/>
    </row>
    <row r="1391" spans="4:11" x14ac:dyDescent="0.2">
      <c r="D1391" s="8"/>
      <c r="E1391" s="8"/>
      <c r="F1391" s="8"/>
      <c r="G1391" s="8"/>
      <c r="H1391" s="8"/>
      <c r="I1391" s="8"/>
      <c r="J1391" s="8"/>
      <c r="K1391" s="8"/>
    </row>
    <row r="1392" spans="4:11" x14ac:dyDescent="0.2">
      <c r="D1392" s="8"/>
      <c r="E1392" s="8"/>
      <c r="F1392" s="8"/>
      <c r="G1392" s="8"/>
      <c r="H1392" s="8"/>
      <c r="I1392" s="8"/>
      <c r="J1392" s="8"/>
      <c r="K1392" s="8"/>
    </row>
    <row r="1393" spans="4:11" x14ac:dyDescent="0.2">
      <c r="D1393" s="8"/>
      <c r="E1393" s="8"/>
      <c r="F1393" s="8"/>
      <c r="G1393" s="8"/>
      <c r="H1393" s="8"/>
      <c r="I1393" s="8"/>
      <c r="J1393" s="8"/>
      <c r="K1393" s="8"/>
    </row>
    <row r="1394" spans="4:11" x14ac:dyDescent="0.2">
      <c r="D1394" s="8"/>
      <c r="E1394" s="8"/>
      <c r="F1394" s="8"/>
      <c r="G1394" s="8"/>
      <c r="H1394" s="8"/>
      <c r="I1394" s="8"/>
      <c r="J1394" s="8"/>
      <c r="K1394" s="8"/>
    </row>
    <row r="1395" spans="4:11" x14ac:dyDescent="0.2">
      <c r="D1395" s="8"/>
      <c r="E1395" s="8"/>
      <c r="F1395" s="8"/>
      <c r="G1395" s="8"/>
      <c r="H1395" s="8"/>
      <c r="I1395" s="8"/>
      <c r="J1395" s="8"/>
      <c r="K1395" s="8"/>
    </row>
    <row r="1396" spans="4:11" x14ac:dyDescent="0.2">
      <c r="D1396" s="8"/>
      <c r="E1396" s="8"/>
      <c r="F1396" s="8"/>
      <c r="G1396" s="8"/>
      <c r="H1396" s="8"/>
      <c r="I1396" s="8"/>
      <c r="J1396" s="8"/>
      <c r="K1396" s="8"/>
    </row>
    <row r="1397" spans="4:11" x14ac:dyDescent="0.2">
      <c r="D1397" s="8"/>
      <c r="E1397" s="8"/>
      <c r="F1397" s="8"/>
      <c r="G1397" s="8"/>
      <c r="H1397" s="8"/>
      <c r="I1397" s="8"/>
      <c r="J1397" s="8"/>
      <c r="K1397" s="8"/>
    </row>
    <row r="1398" spans="4:11" x14ac:dyDescent="0.2">
      <c r="D1398" s="8"/>
      <c r="E1398" s="8"/>
      <c r="F1398" s="8"/>
      <c r="G1398" s="8"/>
      <c r="H1398" s="8"/>
      <c r="I1398" s="8"/>
      <c r="J1398" s="8"/>
      <c r="K1398" s="8"/>
    </row>
    <row r="1399" spans="4:11" x14ac:dyDescent="0.2">
      <c r="D1399" s="8"/>
      <c r="E1399" s="8"/>
      <c r="F1399" s="8"/>
      <c r="G1399" s="8"/>
      <c r="H1399" s="8"/>
      <c r="I1399" s="8"/>
      <c r="J1399" s="8"/>
      <c r="K1399" s="8"/>
    </row>
    <row r="1400" spans="4:11" x14ac:dyDescent="0.2">
      <c r="D1400" s="8"/>
      <c r="E1400" s="8"/>
      <c r="F1400" s="8"/>
      <c r="G1400" s="8"/>
      <c r="H1400" s="8"/>
      <c r="I1400" s="8"/>
      <c r="J1400" s="8"/>
      <c r="K1400" s="8"/>
    </row>
    <row r="1401" spans="4:11" x14ac:dyDescent="0.2">
      <c r="D1401" s="8"/>
      <c r="E1401" s="8"/>
      <c r="F1401" s="8"/>
      <c r="G1401" s="8"/>
      <c r="H1401" s="8"/>
      <c r="I1401" s="8"/>
      <c r="J1401" s="8"/>
      <c r="K1401" s="8"/>
    </row>
    <row r="1402" spans="4:11" x14ac:dyDescent="0.2">
      <c r="D1402" s="8"/>
      <c r="E1402" s="8"/>
      <c r="F1402" s="8"/>
      <c r="G1402" s="8"/>
      <c r="H1402" s="8"/>
      <c r="I1402" s="8"/>
      <c r="J1402" s="8"/>
      <c r="K1402" s="8"/>
    </row>
    <row r="1403" spans="4:11" x14ac:dyDescent="0.2">
      <c r="D1403" s="8"/>
      <c r="E1403" s="8"/>
      <c r="F1403" s="8"/>
      <c r="G1403" s="8"/>
      <c r="H1403" s="8"/>
      <c r="I1403" s="8"/>
      <c r="J1403" s="8"/>
      <c r="K1403" s="8"/>
    </row>
    <row r="1404" spans="4:11" x14ac:dyDescent="0.2">
      <c r="D1404" s="8"/>
      <c r="E1404" s="8"/>
      <c r="F1404" s="8"/>
      <c r="G1404" s="8"/>
      <c r="H1404" s="8"/>
      <c r="I1404" s="8"/>
      <c r="J1404" s="8"/>
      <c r="K1404" s="8"/>
    </row>
    <row r="1405" spans="4:11" x14ac:dyDescent="0.2">
      <c r="D1405" s="8"/>
      <c r="E1405" s="8"/>
      <c r="F1405" s="8"/>
      <c r="G1405" s="8"/>
      <c r="H1405" s="8"/>
      <c r="I1405" s="8"/>
      <c r="J1405" s="8"/>
      <c r="K1405" s="8"/>
    </row>
    <row r="1406" spans="4:11" x14ac:dyDescent="0.2">
      <c r="D1406" s="8"/>
      <c r="E1406" s="8"/>
      <c r="F1406" s="8"/>
      <c r="G1406" s="8"/>
      <c r="H1406" s="8"/>
      <c r="I1406" s="8"/>
      <c r="J1406" s="8"/>
      <c r="K1406" s="8"/>
    </row>
    <row r="1407" spans="4:11" x14ac:dyDescent="0.2">
      <c r="D1407" s="8"/>
      <c r="E1407" s="8"/>
      <c r="F1407" s="8"/>
      <c r="G1407" s="8"/>
      <c r="H1407" s="8"/>
      <c r="I1407" s="8"/>
      <c r="J1407" s="8"/>
      <c r="K1407" s="8"/>
    </row>
    <row r="1408" spans="4:11" x14ac:dyDescent="0.2">
      <c r="D1408" s="8"/>
      <c r="E1408" s="8"/>
      <c r="F1408" s="8"/>
      <c r="G1408" s="8"/>
      <c r="H1408" s="8"/>
      <c r="I1408" s="8"/>
      <c r="J1408" s="8"/>
      <c r="K1408" s="8"/>
    </row>
    <row r="1409" spans="4:11" x14ac:dyDescent="0.2">
      <c r="D1409" s="8"/>
      <c r="E1409" s="8"/>
      <c r="F1409" s="8"/>
      <c r="G1409" s="8"/>
      <c r="H1409" s="8"/>
      <c r="I1409" s="8"/>
      <c r="J1409" s="8"/>
      <c r="K1409" s="8"/>
    </row>
    <row r="1410" spans="4:11" x14ac:dyDescent="0.2">
      <c r="D1410" s="8"/>
      <c r="E1410" s="8"/>
      <c r="F1410" s="8"/>
      <c r="G1410" s="8"/>
      <c r="H1410" s="8"/>
      <c r="I1410" s="8"/>
      <c r="J1410" s="8"/>
      <c r="K1410" s="8"/>
    </row>
    <row r="1411" spans="4:11" x14ac:dyDescent="0.2">
      <c r="D1411" s="8"/>
      <c r="E1411" s="8"/>
      <c r="F1411" s="8"/>
      <c r="G1411" s="8"/>
      <c r="H1411" s="8"/>
      <c r="I1411" s="8"/>
      <c r="J1411" s="8"/>
      <c r="K1411" s="8"/>
    </row>
    <row r="1412" spans="4:11" x14ac:dyDescent="0.2">
      <c r="D1412" s="8"/>
      <c r="E1412" s="8"/>
      <c r="F1412" s="8"/>
      <c r="G1412" s="8"/>
      <c r="H1412" s="8"/>
      <c r="I1412" s="8"/>
      <c r="J1412" s="8"/>
      <c r="K1412" s="8"/>
    </row>
    <row r="1413" spans="4:11" x14ac:dyDescent="0.2">
      <c r="D1413" s="8"/>
      <c r="E1413" s="8"/>
      <c r="F1413" s="8"/>
      <c r="G1413" s="8"/>
      <c r="H1413" s="8"/>
      <c r="I1413" s="8"/>
      <c r="J1413" s="8"/>
      <c r="K1413" s="8"/>
    </row>
    <row r="1414" spans="4:11" x14ac:dyDescent="0.2">
      <c r="D1414" s="8"/>
      <c r="E1414" s="8"/>
      <c r="F1414" s="8"/>
      <c r="G1414" s="8"/>
      <c r="H1414" s="8"/>
      <c r="I1414" s="8"/>
      <c r="J1414" s="8"/>
      <c r="K1414" s="8"/>
    </row>
    <row r="1415" spans="4:11" x14ac:dyDescent="0.2">
      <c r="D1415" s="8"/>
      <c r="E1415" s="8"/>
      <c r="F1415" s="8"/>
      <c r="G1415" s="8"/>
      <c r="H1415" s="8"/>
      <c r="I1415" s="8"/>
      <c r="J1415" s="8"/>
      <c r="K1415" s="8"/>
    </row>
    <row r="1416" spans="4:11" x14ac:dyDescent="0.2">
      <c r="D1416" s="8"/>
      <c r="E1416" s="8"/>
      <c r="F1416" s="8"/>
      <c r="G1416" s="8"/>
      <c r="H1416" s="8"/>
      <c r="I1416" s="8"/>
      <c r="J1416" s="8"/>
      <c r="K1416" s="8"/>
    </row>
    <row r="1417" spans="4:11" x14ac:dyDescent="0.2">
      <c r="D1417" s="8"/>
      <c r="E1417" s="8"/>
      <c r="F1417" s="8"/>
      <c r="G1417" s="8"/>
      <c r="H1417" s="8"/>
      <c r="I1417" s="8"/>
      <c r="J1417" s="8"/>
      <c r="K1417" s="8"/>
    </row>
    <row r="1418" spans="4:11" x14ac:dyDescent="0.2">
      <c r="D1418" s="8"/>
      <c r="E1418" s="8"/>
      <c r="F1418" s="8"/>
      <c r="G1418" s="8"/>
      <c r="H1418" s="8"/>
      <c r="I1418" s="8"/>
      <c r="J1418" s="8"/>
      <c r="K1418" s="8"/>
    </row>
    <row r="1419" spans="4:11" x14ac:dyDescent="0.2">
      <c r="D1419" s="8"/>
      <c r="E1419" s="8"/>
      <c r="F1419" s="8"/>
      <c r="G1419" s="8"/>
      <c r="H1419" s="8"/>
      <c r="I1419" s="8"/>
      <c r="J1419" s="8"/>
      <c r="K1419" s="8"/>
    </row>
    <row r="1420" spans="4:11" x14ac:dyDescent="0.2">
      <c r="D1420" s="8"/>
      <c r="E1420" s="8"/>
      <c r="F1420" s="8"/>
      <c r="G1420" s="8"/>
      <c r="H1420" s="8"/>
      <c r="I1420" s="8"/>
      <c r="J1420" s="8"/>
      <c r="K1420" s="8"/>
    </row>
    <row r="1421" spans="4:11" x14ac:dyDescent="0.2">
      <c r="D1421" s="8"/>
      <c r="E1421" s="8"/>
      <c r="F1421" s="8"/>
      <c r="G1421" s="8"/>
      <c r="H1421" s="8"/>
      <c r="I1421" s="8"/>
      <c r="J1421" s="8"/>
      <c r="K1421" s="8"/>
    </row>
    <row r="1422" spans="4:11" x14ac:dyDescent="0.2">
      <c r="D1422" s="8"/>
      <c r="E1422" s="8"/>
      <c r="F1422" s="8"/>
      <c r="G1422" s="8"/>
      <c r="H1422" s="8"/>
      <c r="I1422" s="8"/>
      <c r="J1422" s="8"/>
      <c r="K1422" s="8"/>
    </row>
    <row r="1423" spans="4:11" x14ac:dyDescent="0.2">
      <c r="D1423" s="8"/>
      <c r="E1423" s="8"/>
      <c r="F1423" s="8"/>
      <c r="G1423" s="8"/>
      <c r="H1423" s="8"/>
      <c r="I1423" s="8"/>
      <c r="J1423" s="8"/>
      <c r="K1423" s="8"/>
    </row>
    <row r="1424" spans="4:11" x14ac:dyDescent="0.2">
      <c r="D1424" s="8"/>
      <c r="E1424" s="8"/>
      <c r="F1424" s="8"/>
      <c r="G1424" s="8"/>
      <c r="H1424" s="8"/>
      <c r="I1424" s="8"/>
      <c r="J1424" s="8"/>
      <c r="K1424" s="8"/>
    </row>
    <row r="1425" spans="4:11" x14ac:dyDescent="0.2">
      <c r="D1425" s="8"/>
      <c r="E1425" s="8"/>
      <c r="F1425" s="8"/>
      <c r="G1425" s="8"/>
      <c r="H1425" s="8"/>
      <c r="I1425" s="8"/>
      <c r="J1425" s="8"/>
      <c r="K1425" s="8"/>
    </row>
    <row r="1426" spans="4:11" x14ac:dyDescent="0.2">
      <c r="D1426" s="8"/>
      <c r="E1426" s="8"/>
      <c r="F1426" s="8"/>
      <c r="G1426" s="8"/>
      <c r="H1426" s="8"/>
      <c r="I1426" s="8"/>
      <c r="J1426" s="8"/>
      <c r="K1426" s="8"/>
    </row>
    <row r="1427" spans="4:11" x14ac:dyDescent="0.2">
      <c r="D1427" s="8"/>
      <c r="E1427" s="8"/>
      <c r="F1427" s="8"/>
      <c r="G1427" s="8"/>
      <c r="H1427" s="8"/>
      <c r="I1427" s="8"/>
      <c r="J1427" s="8"/>
      <c r="K1427" s="8"/>
    </row>
    <row r="1428" spans="4:11" x14ac:dyDescent="0.2">
      <c r="D1428" s="8"/>
      <c r="E1428" s="8"/>
      <c r="F1428" s="8"/>
      <c r="G1428" s="8"/>
      <c r="H1428" s="8"/>
      <c r="I1428" s="8"/>
      <c r="J1428" s="8"/>
      <c r="K1428" s="8"/>
    </row>
    <row r="1429" spans="4:11" x14ac:dyDescent="0.2">
      <c r="D1429" s="8"/>
      <c r="E1429" s="8"/>
      <c r="F1429" s="8"/>
      <c r="G1429" s="8"/>
      <c r="H1429" s="8"/>
      <c r="I1429" s="8"/>
      <c r="J1429" s="8"/>
      <c r="K1429" s="8"/>
    </row>
    <row r="1430" spans="4:11" x14ac:dyDescent="0.2">
      <c r="D1430" s="8"/>
      <c r="E1430" s="8"/>
      <c r="F1430" s="8"/>
      <c r="G1430" s="8"/>
      <c r="H1430" s="8"/>
      <c r="I1430" s="8"/>
      <c r="J1430" s="8"/>
      <c r="K1430" s="8"/>
    </row>
    <row r="1431" spans="4:11" x14ac:dyDescent="0.2">
      <c r="D1431" s="8"/>
      <c r="E1431" s="8"/>
      <c r="F1431" s="8"/>
      <c r="G1431" s="8"/>
      <c r="H1431" s="8"/>
      <c r="I1431" s="8"/>
      <c r="J1431" s="8"/>
      <c r="K1431" s="8"/>
    </row>
    <row r="1432" spans="4:11" x14ac:dyDescent="0.2">
      <c r="D1432" s="8"/>
      <c r="E1432" s="8"/>
      <c r="F1432" s="8"/>
      <c r="G1432" s="8"/>
      <c r="H1432" s="8"/>
      <c r="I1432" s="8"/>
      <c r="J1432" s="8"/>
      <c r="K1432" s="8"/>
    </row>
    <row r="1433" spans="4:11" x14ac:dyDescent="0.2">
      <c r="D1433" s="8"/>
      <c r="E1433" s="8"/>
      <c r="F1433" s="8"/>
      <c r="G1433" s="8"/>
      <c r="H1433" s="8"/>
      <c r="I1433" s="8"/>
      <c r="J1433" s="8"/>
      <c r="K1433" s="8"/>
    </row>
    <row r="1434" spans="4:11" x14ac:dyDescent="0.2">
      <c r="D1434" s="8"/>
      <c r="E1434" s="8"/>
      <c r="F1434" s="8"/>
      <c r="G1434" s="8"/>
      <c r="H1434" s="8"/>
      <c r="I1434" s="8"/>
      <c r="J1434" s="8"/>
      <c r="K1434" s="8"/>
    </row>
    <row r="1435" spans="4:11" x14ac:dyDescent="0.2">
      <c r="D1435" s="8"/>
      <c r="E1435" s="8"/>
      <c r="F1435" s="8"/>
      <c r="G1435" s="8"/>
      <c r="H1435" s="8"/>
      <c r="I1435" s="8"/>
      <c r="J1435" s="8"/>
      <c r="K1435" s="8"/>
    </row>
    <row r="1436" spans="4:11" x14ac:dyDescent="0.2">
      <c r="D1436" s="8"/>
      <c r="E1436" s="8"/>
      <c r="F1436" s="8"/>
      <c r="G1436" s="8"/>
      <c r="H1436" s="8"/>
      <c r="I1436" s="8"/>
      <c r="J1436" s="8"/>
      <c r="K1436" s="8"/>
    </row>
    <row r="1437" spans="4:11" x14ac:dyDescent="0.2">
      <c r="D1437" s="8"/>
      <c r="E1437" s="8"/>
      <c r="F1437" s="8"/>
      <c r="G1437" s="8"/>
      <c r="H1437" s="8"/>
      <c r="I1437" s="8"/>
      <c r="J1437" s="8"/>
      <c r="K1437" s="8"/>
    </row>
    <row r="1438" spans="4:11" x14ac:dyDescent="0.2">
      <c r="D1438" s="8"/>
      <c r="E1438" s="8"/>
      <c r="F1438" s="8"/>
      <c r="G1438" s="8"/>
      <c r="H1438" s="8"/>
      <c r="I1438" s="8"/>
      <c r="J1438" s="8"/>
      <c r="K1438" s="8"/>
    </row>
    <row r="1439" spans="4:11" x14ac:dyDescent="0.2">
      <c r="D1439" s="8"/>
      <c r="E1439" s="8"/>
      <c r="F1439" s="8"/>
      <c r="G1439" s="8"/>
      <c r="H1439" s="8"/>
      <c r="I1439" s="8"/>
      <c r="J1439" s="8"/>
      <c r="K1439" s="8"/>
    </row>
    <row r="1440" spans="4:11" x14ac:dyDescent="0.2">
      <c r="D1440" s="8"/>
      <c r="E1440" s="8"/>
      <c r="F1440" s="8"/>
      <c r="G1440" s="8"/>
      <c r="H1440" s="8"/>
      <c r="I1440" s="8"/>
      <c r="J1440" s="8"/>
      <c r="K1440" s="8"/>
    </row>
    <row r="1441" spans="4:11" x14ac:dyDescent="0.2">
      <c r="D1441" s="8"/>
      <c r="E1441" s="8"/>
      <c r="F1441" s="8"/>
      <c r="G1441" s="8"/>
      <c r="H1441" s="8"/>
      <c r="I1441" s="8"/>
      <c r="J1441" s="8"/>
      <c r="K1441" s="8"/>
    </row>
    <row r="1442" spans="4:11" x14ac:dyDescent="0.2">
      <c r="D1442" s="8"/>
      <c r="E1442" s="8"/>
      <c r="F1442" s="8"/>
      <c r="G1442" s="8"/>
      <c r="H1442" s="8"/>
      <c r="I1442" s="8"/>
      <c r="J1442" s="8"/>
      <c r="K1442" s="8"/>
    </row>
    <row r="1443" spans="4:11" x14ac:dyDescent="0.2">
      <c r="D1443" s="8"/>
      <c r="E1443" s="8"/>
      <c r="F1443" s="8"/>
      <c r="G1443" s="8"/>
      <c r="H1443" s="8"/>
      <c r="I1443" s="8"/>
      <c r="J1443" s="8"/>
      <c r="K1443" s="8"/>
    </row>
    <row r="1444" spans="4:11" x14ac:dyDescent="0.2">
      <c r="D1444" s="8"/>
      <c r="E1444" s="8"/>
      <c r="F1444" s="8"/>
      <c r="G1444" s="8"/>
      <c r="H1444" s="8"/>
      <c r="I1444" s="8"/>
      <c r="J1444" s="8"/>
      <c r="K1444" s="8"/>
    </row>
    <row r="1445" spans="4:11" x14ac:dyDescent="0.2">
      <c r="D1445" s="8"/>
      <c r="E1445" s="8"/>
      <c r="F1445" s="8"/>
      <c r="G1445" s="8"/>
      <c r="H1445" s="8"/>
      <c r="I1445" s="8"/>
      <c r="J1445" s="8"/>
      <c r="K1445" s="8"/>
    </row>
    <row r="1446" spans="4:11" x14ac:dyDescent="0.2">
      <c r="D1446" s="8"/>
      <c r="E1446" s="8"/>
      <c r="F1446" s="8"/>
      <c r="G1446" s="8"/>
      <c r="H1446" s="8"/>
      <c r="I1446" s="8"/>
      <c r="J1446" s="8"/>
      <c r="K1446" s="8"/>
    </row>
    <row r="1447" spans="4:11" x14ac:dyDescent="0.2">
      <c r="D1447" s="8"/>
      <c r="E1447" s="8"/>
      <c r="F1447" s="8"/>
      <c r="G1447" s="8"/>
      <c r="H1447" s="8"/>
      <c r="I1447" s="8"/>
      <c r="J1447" s="8"/>
      <c r="K1447" s="8"/>
    </row>
    <row r="1448" spans="4:11" x14ac:dyDescent="0.2">
      <c r="D1448" s="8"/>
      <c r="E1448" s="8"/>
      <c r="F1448" s="8"/>
      <c r="G1448" s="8"/>
      <c r="H1448" s="8"/>
      <c r="I1448" s="8"/>
      <c r="J1448" s="8"/>
      <c r="K1448" s="8"/>
    </row>
    <row r="1449" spans="4:11" x14ac:dyDescent="0.2">
      <c r="D1449" s="8"/>
      <c r="E1449" s="8"/>
      <c r="F1449" s="8"/>
      <c r="G1449" s="8"/>
      <c r="H1449" s="8"/>
      <c r="I1449" s="8"/>
      <c r="J1449" s="8"/>
      <c r="K1449" s="8"/>
    </row>
    <row r="1450" spans="4:11" x14ac:dyDescent="0.2">
      <c r="D1450" s="8"/>
      <c r="E1450" s="8"/>
      <c r="F1450" s="8"/>
      <c r="G1450" s="8"/>
      <c r="H1450" s="8"/>
      <c r="I1450" s="8"/>
      <c r="J1450" s="8"/>
      <c r="K1450" s="8"/>
    </row>
    <row r="1451" spans="4:11" x14ac:dyDescent="0.2">
      <c r="D1451" s="8"/>
      <c r="E1451" s="8"/>
      <c r="F1451" s="8"/>
      <c r="G1451" s="8"/>
      <c r="H1451" s="8"/>
      <c r="I1451" s="8"/>
      <c r="J1451" s="8"/>
      <c r="K1451" s="8"/>
    </row>
    <row r="1452" spans="4:11" x14ac:dyDescent="0.2">
      <c r="D1452" s="8"/>
      <c r="E1452" s="8"/>
      <c r="F1452" s="8"/>
      <c r="G1452" s="8"/>
      <c r="H1452" s="8"/>
      <c r="I1452" s="8"/>
      <c r="J1452" s="8"/>
      <c r="K1452" s="8"/>
    </row>
    <row r="1453" spans="4:11" x14ac:dyDescent="0.2">
      <c r="D1453" s="8"/>
      <c r="E1453" s="8"/>
      <c r="F1453" s="8"/>
      <c r="G1453" s="8"/>
      <c r="H1453" s="8"/>
      <c r="I1453" s="8"/>
      <c r="J1453" s="8"/>
      <c r="K1453" s="8"/>
    </row>
    <row r="1454" spans="4:11" x14ac:dyDescent="0.2">
      <c r="D1454" s="8"/>
      <c r="E1454" s="8"/>
      <c r="F1454" s="8"/>
      <c r="G1454" s="8"/>
      <c r="H1454" s="8"/>
      <c r="I1454" s="8"/>
      <c r="J1454" s="8"/>
      <c r="K1454" s="8"/>
    </row>
    <row r="1455" spans="4:11" x14ac:dyDescent="0.2">
      <c r="D1455" s="8"/>
      <c r="E1455" s="8"/>
      <c r="F1455" s="8"/>
      <c r="G1455" s="8"/>
      <c r="H1455" s="8"/>
      <c r="I1455" s="8"/>
      <c r="J1455" s="8"/>
      <c r="K1455" s="8"/>
    </row>
    <row r="1456" spans="4:11" x14ac:dyDescent="0.2">
      <c r="D1456" s="8"/>
      <c r="E1456" s="8"/>
      <c r="F1456" s="8"/>
      <c r="G1456" s="8"/>
      <c r="H1456" s="8"/>
      <c r="I1456" s="8"/>
      <c r="J1456" s="8"/>
      <c r="K1456" s="8"/>
    </row>
    <row r="1457" spans="4:11" x14ac:dyDescent="0.2">
      <c r="D1457" s="8"/>
      <c r="E1457" s="8"/>
      <c r="F1457" s="8"/>
      <c r="G1457" s="8"/>
      <c r="H1457" s="8"/>
      <c r="I1457" s="8"/>
      <c r="J1457" s="8"/>
      <c r="K1457" s="8"/>
    </row>
    <row r="1458" spans="4:11" x14ac:dyDescent="0.2">
      <c r="D1458" s="8"/>
      <c r="E1458" s="8"/>
      <c r="F1458" s="8"/>
      <c r="G1458" s="8"/>
      <c r="H1458" s="8"/>
      <c r="I1458" s="8"/>
      <c r="J1458" s="8"/>
      <c r="K1458" s="8"/>
    </row>
    <row r="1459" spans="4:11" x14ac:dyDescent="0.2">
      <c r="D1459" s="8"/>
      <c r="E1459" s="8"/>
      <c r="F1459" s="8"/>
      <c r="G1459" s="8"/>
      <c r="H1459" s="8"/>
      <c r="I1459" s="8"/>
      <c r="J1459" s="8"/>
      <c r="K1459" s="8"/>
    </row>
    <row r="1460" spans="4:11" x14ac:dyDescent="0.2">
      <c r="D1460" s="8"/>
      <c r="E1460" s="8"/>
      <c r="F1460" s="8"/>
      <c r="G1460" s="8"/>
      <c r="H1460" s="8"/>
      <c r="I1460" s="8"/>
      <c r="J1460" s="8"/>
      <c r="K1460" s="8"/>
    </row>
    <row r="1461" spans="4:11" x14ac:dyDescent="0.2">
      <c r="D1461" s="8"/>
      <c r="E1461" s="8"/>
      <c r="F1461" s="8"/>
      <c r="G1461" s="8"/>
      <c r="H1461" s="8"/>
      <c r="I1461" s="8"/>
      <c r="J1461" s="8"/>
      <c r="K1461" s="8"/>
    </row>
    <row r="1462" spans="4:11" x14ac:dyDescent="0.2">
      <c r="D1462" s="8"/>
      <c r="E1462" s="8"/>
      <c r="F1462" s="8"/>
      <c r="G1462" s="8"/>
      <c r="H1462" s="8"/>
      <c r="I1462" s="8"/>
      <c r="J1462" s="8"/>
      <c r="K1462" s="8"/>
    </row>
    <row r="1463" spans="4:11" x14ac:dyDescent="0.2">
      <c r="D1463" s="8"/>
      <c r="E1463" s="8"/>
      <c r="F1463" s="8"/>
      <c r="G1463" s="8"/>
      <c r="H1463" s="8"/>
      <c r="I1463" s="8"/>
      <c r="J1463" s="8"/>
      <c r="K1463" s="8"/>
    </row>
    <row r="1464" spans="4:11" x14ac:dyDescent="0.2">
      <c r="D1464" s="8"/>
      <c r="E1464" s="8"/>
      <c r="F1464" s="8"/>
      <c r="G1464" s="8"/>
      <c r="H1464" s="8"/>
      <c r="I1464" s="8"/>
      <c r="J1464" s="8"/>
      <c r="K1464" s="8"/>
    </row>
    <row r="1465" spans="4:11" x14ac:dyDescent="0.2">
      <c r="D1465" s="8"/>
      <c r="E1465" s="8"/>
      <c r="F1465" s="8"/>
      <c r="G1465" s="8"/>
      <c r="H1465" s="8"/>
      <c r="I1465" s="8"/>
      <c r="J1465" s="8"/>
      <c r="K1465" s="8"/>
    </row>
    <row r="1466" spans="4:11" x14ac:dyDescent="0.2">
      <c r="D1466" s="8"/>
      <c r="E1466" s="8"/>
      <c r="F1466" s="8"/>
      <c r="G1466" s="8"/>
      <c r="H1466" s="8"/>
      <c r="I1466" s="8"/>
      <c r="J1466" s="8"/>
      <c r="K1466" s="8"/>
    </row>
    <row r="1467" spans="4:11" x14ac:dyDescent="0.2">
      <c r="D1467" s="8"/>
      <c r="E1467" s="8"/>
      <c r="F1467" s="8"/>
      <c r="G1467" s="8"/>
      <c r="H1467" s="8"/>
      <c r="I1467" s="8"/>
      <c r="J1467" s="8"/>
      <c r="K1467" s="8"/>
    </row>
    <row r="1468" spans="4:11" x14ac:dyDescent="0.2">
      <c r="D1468" s="8"/>
      <c r="E1468" s="8"/>
      <c r="F1468" s="8"/>
      <c r="G1468" s="8"/>
      <c r="H1468" s="8"/>
      <c r="I1468" s="8"/>
      <c r="J1468" s="8"/>
      <c r="K1468" s="8"/>
    </row>
    <row r="1469" spans="4:11" x14ac:dyDescent="0.2">
      <c r="D1469" s="8"/>
      <c r="E1469" s="8"/>
      <c r="F1469" s="8"/>
      <c r="G1469" s="8"/>
      <c r="H1469" s="8"/>
      <c r="I1469" s="8"/>
      <c r="J1469" s="8"/>
      <c r="K1469" s="8"/>
    </row>
    <row r="1470" spans="4:11" x14ac:dyDescent="0.2">
      <c r="D1470" s="8"/>
      <c r="E1470" s="8"/>
      <c r="F1470" s="8"/>
      <c r="G1470" s="8"/>
      <c r="H1470" s="8"/>
      <c r="I1470" s="8"/>
      <c r="J1470" s="8"/>
      <c r="K1470" s="8"/>
    </row>
    <row r="1471" spans="4:11" x14ac:dyDescent="0.2">
      <c r="D1471" s="8"/>
      <c r="E1471" s="8"/>
      <c r="F1471" s="8"/>
      <c r="G1471" s="8"/>
      <c r="H1471" s="8"/>
      <c r="I1471" s="8"/>
      <c r="J1471" s="8"/>
      <c r="K1471" s="8"/>
    </row>
    <row r="1472" spans="4:11" x14ac:dyDescent="0.2">
      <c r="D1472" s="8"/>
      <c r="E1472" s="8"/>
      <c r="F1472" s="8"/>
      <c r="G1472" s="8"/>
      <c r="H1472" s="8"/>
      <c r="I1472" s="8"/>
      <c r="J1472" s="8"/>
      <c r="K1472" s="8"/>
    </row>
    <row r="1473" spans="4:11" x14ac:dyDescent="0.2">
      <c r="D1473" s="8"/>
      <c r="E1473" s="8"/>
      <c r="F1473" s="8"/>
      <c r="G1473" s="8"/>
      <c r="H1473" s="8"/>
      <c r="I1473" s="8"/>
      <c r="J1473" s="8"/>
      <c r="K1473" s="8"/>
    </row>
    <row r="1474" spans="4:11" x14ac:dyDescent="0.2">
      <c r="D1474" s="8"/>
      <c r="E1474" s="8"/>
      <c r="F1474" s="8"/>
      <c r="G1474" s="8"/>
      <c r="H1474" s="8"/>
      <c r="I1474" s="8"/>
      <c r="J1474" s="8"/>
      <c r="K1474" s="8"/>
    </row>
    <row r="1475" spans="4:11" x14ac:dyDescent="0.2">
      <c r="D1475" s="8"/>
      <c r="E1475" s="8"/>
      <c r="F1475" s="8"/>
      <c r="G1475" s="8"/>
      <c r="H1475" s="8"/>
      <c r="I1475" s="8"/>
      <c r="J1475" s="8"/>
      <c r="K1475" s="8"/>
    </row>
    <row r="1476" spans="4:11" x14ac:dyDescent="0.2">
      <c r="D1476" s="8"/>
      <c r="E1476" s="8"/>
      <c r="F1476" s="8"/>
      <c r="G1476" s="8"/>
      <c r="H1476" s="8"/>
      <c r="I1476" s="8"/>
      <c r="J1476" s="8"/>
      <c r="K1476" s="8"/>
    </row>
    <row r="1477" spans="4:11" x14ac:dyDescent="0.2">
      <c r="D1477" s="8"/>
      <c r="E1477" s="8"/>
      <c r="F1477" s="8"/>
      <c r="G1477" s="8"/>
      <c r="H1477" s="8"/>
      <c r="I1477" s="8"/>
      <c r="J1477" s="8"/>
      <c r="K1477" s="8"/>
    </row>
    <row r="1478" spans="4:11" x14ac:dyDescent="0.2">
      <c r="D1478" s="8"/>
      <c r="E1478" s="8"/>
      <c r="F1478" s="8"/>
      <c r="G1478" s="8"/>
      <c r="H1478" s="8"/>
      <c r="I1478" s="8"/>
      <c r="J1478" s="8"/>
      <c r="K1478" s="8"/>
    </row>
    <row r="1479" spans="4:11" x14ac:dyDescent="0.2">
      <c r="D1479" s="8"/>
      <c r="E1479" s="8"/>
      <c r="F1479" s="8"/>
      <c r="G1479" s="8"/>
      <c r="H1479" s="8"/>
      <c r="I1479" s="8"/>
      <c r="J1479" s="8"/>
      <c r="K1479" s="8"/>
    </row>
    <row r="1480" spans="4:11" x14ac:dyDescent="0.2">
      <c r="D1480" s="8"/>
      <c r="E1480" s="8"/>
      <c r="F1480" s="8"/>
      <c r="G1480" s="8"/>
      <c r="H1480" s="8"/>
      <c r="I1480" s="8"/>
      <c r="J1480" s="8"/>
      <c r="K1480" s="8"/>
    </row>
    <row r="1481" spans="4:11" x14ac:dyDescent="0.2">
      <c r="D1481" s="8"/>
      <c r="E1481" s="8"/>
      <c r="F1481" s="8"/>
      <c r="G1481" s="8"/>
      <c r="H1481" s="8"/>
      <c r="I1481" s="8"/>
      <c r="J1481" s="8"/>
      <c r="K1481" s="8"/>
    </row>
    <row r="1482" spans="4:11" x14ac:dyDescent="0.2">
      <c r="D1482" s="8"/>
      <c r="E1482" s="8"/>
      <c r="F1482" s="8"/>
      <c r="G1482" s="8"/>
      <c r="H1482" s="8"/>
      <c r="I1482" s="8"/>
      <c r="J1482" s="8"/>
      <c r="K1482" s="8"/>
    </row>
    <row r="1483" spans="4:11" x14ac:dyDescent="0.2">
      <c r="D1483" s="8"/>
      <c r="E1483" s="8"/>
      <c r="F1483" s="8"/>
      <c r="G1483" s="8"/>
      <c r="H1483" s="8"/>
      <c r="I1483" s="8"/>
      <c r="J1483" s="8"/>
      <c r="K1483" s="8"/>
    </row>
    <row r="1484" spans="4:11" x14ac:dyDescent="0.2">
      <c r="D1484" s="8"/>
      <c r="E1484" s="8"/>
      <c r="F1484" s="8"/>
      <c r="G1484" s="8"/>
      <c r="H1484" s="8"/>
      <c r="I1484" s="8"/>
      <c r="J1484" s="8"/>
      <c r="K1484" s="8"/>
    </row>
    <row r="1485" spans="4:11" x14ac:dyDescent="0.2">
      <c r="D1485" s="8"/>
      <c r="E1485" s="8"/>
      <c r="F1485" s="8"/>
      <c r="G1485" s="8"/>
      <c r="H1485" s="8"/>
      <c r="I1485" s="8"/>
      <c r="J1485" s="8"/>
      <c r="K1485" s="8"/>
    </row>
    <row r="1486" spans="4:11" x14ac:dyDescent="0.2">
      <c r="D1486" s="8"/>
      <c r="E1486" s="8"/>
      <c r="F1486" s="8"/>
      <c r="G1486" s="8"/>
      <c r="H1486" s="8"/>
      <c r="I1486" s="8"/>
      <c r="J1486" s="8"/>
      <c r="K1486" s="8"/>
    </row>
    <row r="1487" spans="4:11" x14ac:dyDescent="0.2">
      <c r="D1487" s="8"/>
      <c r="E1487" s="8"/>
      <c r="F1487" s="8"/>
      <c r="G1487" s="8"/>
      <c r="H1487" s="8"/>
      <c r="I1487" s="8"/>
      <c r="J1487" s="8"/>
      <c r="K1487" s="8"/>
    </row>
    <row r="1488" spans="4:11" x14ac:dyDescent="0.2">
      <c r="D1488" s="8"/>
      <c r="E1488" s="8"/>
      <c r="F1488" s="8"/>
      <c r="G1488" s="8"/>
      <c r="H1488" s="8"/>
      <c r="I1488" s="8"/>
      <c r="J1488" s="8"/>
      <c r="K1488" s="8"/>
    </row>
    <row r="1489" spans="4:11" x14ac:dyDescent="0.2">
      <c r="D1489" s="8"/>
      <c r="E1489" s="8"/>
      <c r="F1489" s="8"/>
      <c r="G1489" s="8"/>
      <c r="H1489" s="8"/>
      <c r="I1489" s="8"/>
      <c r="J1489" s="8"/>
      <c r="K1489" s="8"/>
    </row>
    <row r="1490" spans="4:11" x14ac:dyDescent="0.2">
      <c r="D1490" s="8"/>
      <c r="E1490" s="8"/>
      <c r="F1490" s="8"/>
      <c r="G1490" s="8"/>
      <c r="H1490" s="8"/>
      <c r="I1490" s="8"/>
      <c r="J1490" s="8"/>
      <c r="K1490" s="8"/>
    </row>
    <row r="1491" spans="4:11" x14ac:dyDescent="0.2">
      <c r="D1491" s="8"/>
      <c r="E1491" s="8"/>
      <c r="F1491" s="8"/>
      <c r="G1491" s="8"/>
      <c r="H1491" s="8"/>
      <c r="I1491" s="8"/>
      <c r="J1491" s="8"/>
      <c r="K1491" s="8"/>
    </row>
    <row r="1492" spans="4:11" x14ac:dyDescent="0.2">
      <c r="D1492" s="8"/>
      <c r="E1492" s="8"/>
      <c r="F1492" s="8"/>
      <c r="G1492" s="8"/>
      <c r="H1492" s="8"/>
      <c r="I1492" s="8"/>
      <c r="J1492" s="8"/>
      <c r="K1492" s="8"/>
    </row>
    <row r="1493" spans="4:11" x14ac:dyDescent="0.2">
      <c r="D1493" s="8"/>
      <c r="E1493" s="8"/>
      <c r="F1493" s="8"/>
      <c r="G1493" s="8"/>
      <c r="H1493" s="8"/>
      <c r="I1493" s="8"/>
      <c r="J1493" s="8"/>
      <c r="K1493" s="8"/>
    </row>
    <row r="1494" spans="4:11" x14ac:dyDescent="0.2">
      <c r="D1494" s="8"/>
      <c r="E1494" s="8"/>
      <c r="F1494" s="8"/>
      <c r="G1494" s="8"/>
      <c r="H1494" s="8"/>
      <c r="I1494" s="8"/>
      <c r="J1494" s="8"/>
      <c r="K1494" s="8"/>
    </row>
    <row r="1495" spans="4:11" x14ac:dyDescent="0.2">
      <c r="D1495" s="8"/>
      <c r="E1495" s="8"/>
      <c r="F1495" s="8"/>
      <c r="G1495" s="8"/>
      <c r="H1495" s="8"/>
      <c r="I1495" s="8"/>
      <c r="J1495" s="8"/>
      <c r="K1495" s="8"/>
    </row>
    <row r="1496" spans="4:11" x14ac:dyDescent="0.2">
      <c r="D1496" s="8"/>
      <c r="E1496" s="8"/>
      <c r="F1496" s="8"/>
      <c r="G1496" s="8"/>
      <c r="H1496" s="8"/>
      <c r="I1496" s="8"/>
      <c r="J1496" s="8"/>
      <c r="K1496" s="8"/>
    </row>
    <row r="1497" spans="4:11" x14ac:dyDescent="0.2">
      <c r="D1497" s="8"/>
      <c r="E1497" s="8"/>
      <c r="F1497" s="8"/>
      <c r="G1497" s="8"/>
      <c r="H1497" s="8"/>
      <c r="I1497" s="8"/>
      <c r="J1497" s="8"/>
      <c r="K1497" s="8"/>
    </row>
    <row r="1498" spans="4:11" x14ac:dyDescent="0.2">
      <c r="D1498" s="8"/>
      <c r="E1498" s="8"/>
      <c r="F1498" s="8"/>
      <c r="G1498" s="8"/>
      <c r="H1498" s="8"/>
      <c r="I1498" s="8"/>
      <c r="J1498" s="8"/>
      <c r="K1498" s="8"/>
    </row>
    <row r="1499" spans="4:11" x14ac:dyDescent="0.2">
      <c r="D1499" s="8"/>
      <c r="E1499" s="8"/>
      <c r="F1499" s="8"/>
      <c r="G1499" s="8"/>
      <c r="H1499" s="8"/>
      <c r="I1499" s="8"/>
      <c r="J1499" s="8"/>
      <c r="K1499" s="8"/>
    </row>
    <row r="1500" spans="4:11" x14ac:dyDescent="0.2">
      <c r="D1500" s="8"/>
      <c r="E1500" s="8"/>
      <c r="F1500" s="8"/>
      <c r="G1500" s="8"/>
      <c r="H1500" s="8"/>
      <c r="I1500" s="8"/>
      <c r="J1500" s="8"/>
      <c r="K1500" s="8"/>
    </row>
    <row r="1501" spans="4:11" x14ac:dyDescent="0.2">
      <c r="D1501" s="8"/>
      <c r="E1501" s="8"/>
      <c r="F1501" s="8"/>
      <c r="G1501" s="8"/>
      <c r="H1501" s="8"/>
      <c r="I1501" s="8"/>
      <c r="J1501" s="8"/>
      <c r="K1501" s="8"/>
    </row>
    <row r="1502" spans="4:11" x14ac:dyDescent="0.2">
      <c r="D1502" s="8"/>
      <c r="E1502" s="8"/>
      <c r="F1502" s="8"/>
      <c r="G1502" s="8"/>
      <c r="H1502" s="8"/>
      <c r="I1502" s="8"/>
      <c r="J1502" s="8"/>
      <c r="K1502" s="8"/>
    </row>
    <row r="1503" spans="4:11" x14ac:dyDescent="0.2">
      <c r="D1503" s="8"/>
      <c r="E1503" s="8"/>
      <c r="F1503" s="8"/>
      <c r="G1503" s="8"/>
      <c r="H1503" s="8"/>
      <c r="I1503" s="8"/>
      <c r="J1503" s="8"/>
      <c r="K1503" s="8"/>
    </row>
    <row r="1504" spans="4:11" x14ac:dyDescent="0.2">
      <c r="D1504" s="8"/>
      <c r="E1504" s="8"/>
      <c r="F1504" s="8"/>
      <c r="G1504" s="8"/>
      <c r="H1504" s="8"/>
      <c r="I1504" s="8"/>
      <c r="J1504" s="8"/>
      <c r="K1504" s="8"/>
    </row>
    <row r="1505" spans="4:11" x14ac:dyDescent="0.2">
      <c r="D1505" s="8"/>
      <c r="E1505" s="8"/>
      <c r="F1505" s="8"/>
      <c r="G1505" s="8"/>
      <c r="H1505" s="8"/>
      <c r="I1505" s="8"/>
      <c r="J1505" s="8"/>
      <c r="K1505" s="8"/>
    </row>
    <row r="1506" spans="4:11" x14ac:dyDescent="0.2">
      <c r="D1506" s="8"/>
      <c r="E1506" s="8"/>
      <c r="F1506" s="8"/>
      <c r="G1506" s="8"/>
      <c r="H1506" s="8"/>
      <c r="I1506" s="8"/>
      <c r="J1506" s="8"/>
      <c r="K1506" s="8"/>
    </row>
    <row r="1507" spans="4:11" x14ac:dyDescent="0.2">
      <c r="D1507" s="8"/>
      <c r="E1507" s="8"/>
      <c r="F1507" s="8"/>
      <c r="G1507" s="8"/>
      <c r="H1507" s="8"/>
      <c r="I1507" s="8"/>
      <c r="J1507" s="8"/>
      <c r="K1507" s="8"/>
    </row>
    <row r="1508" spans="4:11" x14ac:dyDescent="0.2">
      <c r="D1508" s="8"/>
      <c r="E1508" s="8"/>
      <c r="F1508" s="8"/>
      <c r="G1508" s="8"/>
      <c r="H1508" s="8"/>
      <c r="I1508" s="8"/>
      <c r="J1508" s="8"/>
      <c r="K1508" s="8"/>
    </row>
    <row r="1509" spans="4:11" x14ac:dyDescent="0.2">
      <c r="D1509" s="8"/>
      <c r="E1509" s="8"/>
      <c r="F1509" s="8"/>
      <c r="G1509" s="8"/>
      <c r="H1509" s="8"/>
      <c r="I1509" s="8"/>
      <c r="J1509" s="8"/>
      <c r="K1509" s="8"/>
    </row>
    <row r="1510" spans="4:11" x14ac:dyDescent="0.2">
      <c r="D1510" s="8"/>
      <c r="E1510" s="8"/>
      <c r="F1510" s="8"/>
      <c r="G1510" s="8"/>
      <c r="H1510" s="8"/>
      <c r="I1510" s="8"/>
      <c r="J1510" s="8"/>
      <c r="K1510" s="8"/>
    </row>
    <row r="1511" spans="4:11" x14ac:dyDescent="0.2">
      <c r="D1511" s="8"/>
      <c r="E1511" s="8"/>
      <c r="F1511" s="8"/>
      <c r="G1511" s="8"/>
      <c r="H1511" s="8"/>
      <c r="I1511" s="8"/>
      <c r="J1511" s="8"/>
      <c r="K1511" s="8"/>
    </row>
    <row r="1512" spans="4:11" x14ac:dyDescent="0.2">
      <c r="D1512" s="8"/>
      <c r="E1512" s="8"/>
      <c r="F1512" s="8"/>
      <c r="G1512" s="8"/>
      <c r="H1512" s="8"/>
      <c r="I1512" s="8"/>
      <c r="J1512" s="8"/>
      <c r="K1512" s="8"/>
    </row>
    <row r="1513" spans="4:11" x14ac:dyDescent="0.2">
      <c r="D1513" s="8"/>
      <c r="E1513" s="8"/>
      <c r="F1513" s="8"/>
      <c r="G1513" s="8"/>
      <c r="H1513" s="8"/>
      <c r="I1513" s="8"/>
      <c r="J1513" s="8"/>
      <c r="K1513" s="8"/>
    </row>
    <row r="1514" spans="4:11" x14ac:dyDescent="0.2">
      <c r="D1514" s="8"/>
      <c r="E1514" s="8"/>
      <c r="F1514" s="8"/>
      <c r="G1514" s="8"/>
      <c r="H1514" s="8"/>
      <c r="I1514" s="8"/>
      <c r="J1514" s="8"/>
      <c r="K1514" s="8"/>
    </row>
    <row r="1515" spans="4:11" x14ac:dyDescent="0.2">
      <c r="D1515" s="8"/>
      <c r="E1515" s="8"/>
      <c r="F1515" s="8"/>
      <c r="G1515" s="8"/>
      <c r="H1515" s="8"/>
      <c r="I1515" s="8"/>
      <c r="J1515" s="8"/>
      <c r="K1515" s="8"/>
    </row>
    <row r="1516" spans="4:11" x14ac:dyDescent="0.2">
      <c r="D1516" s="8"/>
      <c r="E1516" s="8"/>
      <c r="F1516" s="8"/>
      <c r="G1516" s="8"/>
      <c r="H1516" s="8"/>
      <c r="I1516" s="8"/>
      <c r="J1516" s="8"/>
      <c r="K1516" s="8"/>
    </row>
    <row r="1517" spans="4:11" x14ac:dyDescent="0.2">
      <c r="D1517" s="8"/>
      <c r="E1517" s="8"/>
      <c r="F1517" s="8"/>
      <c r="G1517" s="8"/>
      <c r="H1517" s="8"/>
      <c r="I1517" s="8"/>
      <c r="J1517" s="8"/>
      <c r="K1517" s="8"/>
    </row>
    <row r="1518" spans="4:11" x14ac:dyDescent="0.2">
      <c r="D1518" s="8"/>
      <c r="E1518" s="8"/>
      <c r="F1518" s="8"/>
      <c r="G1518" s="8"/>
      <c r="H1518" s="8"/>
      <c r="I1518" s="8"/>
      <c r="J1518" s="8"/>
      <c r="K1518" s="8"/>
    </row>
    <row r="1519" spans="4:11" x14ac:dyDescent="0.2">
      <c r="D1519" s="8"/>
      <c r="E1519" s="8"/>
      <c r="F1519" s="8"/>
      <c r="G1519" s="8"/>
      <c r="H1519" s="8"/>
      <c r="I1519" s="8"/>
      <c r="J1519" s="8"/>
      <c r="K1519" s="8"/>
    </row>
    <row r="1520" spans="4:11" x14ac:dyDescent="0.2">
      <c r="D1520" s="8"/>
      <c r="E1520" s="8"/>
      <c r="F1520" s="8"/>
      <c r="G1520" s="8"/>
      <c r="H1520" s="8"/>
      <c r="I1520" s="8"/>
      <c r="J1520" s="8"/>
      <c r="K1520" s="8"/>
    </row>
    <row r="1521" spans="4:11" x14ac:dyDescent="0.2">
      <c r="D1521" s="8"/>
      <c r="E1521" s="8"/>
      <c r="F1521" s="8"/>
      <c r="G1521" s="8"/>
      <c r="H1521" s="8"/>
      <c r="I1521" s="8"/>
      <c r="J1521" s="8"/>
      <c r="K1521" s="8"/>
    </row>
    <row r="1522" spans="4:11" x14ac:dyDescent="0.2">
      <c r="D1522" s="8"/>
      <c r="E1522" s="8"/>
      <c r="F1522" s="8"/>
      <c r="G1522" s="8"/>
      <c r="H1522" s="8"/>
      <c r="I1522" s="8"/>
      <c r="J1522" s="8"/>
      <c r="K1522" s="8"/>
    </row>
    <row r="1523" spans="4:11" x14ac:dyDescent="0.2">
      <c r="D1523" s="8"/>
      <c r="E1523" s="8"/>
      <c r="F1523" s="8"/>
      <c r="G1523" s="8"/>
      <c r="H1523" s="8"/>
      <c r="I1523" s="8"/>
      <c r="J1523" s="8"/>
      <c r="K1523" s="8"/>
    </row>
    <row r="1524" spans="4:11" x14ac:dyDescent="0.2">
      <c r="D1524" s="8"/>
      <c r="E1524" s="8"/>
      <c r="F1524" s="8"/>
      <c r="G1524" s="8"/>
      <c r="H1524" s="8"/>
      <c r="I1524" s="8"/>
      <c r="J1524" s="8"/>
      <c r="K1524" s="8"/>
    </row>
    <row r="1525" spans="4:11" x14ac:dyDescent="0.2">
      <c r="D1525" s="8"/>
      <c r="E1525" s="8"/>
      <c r="F1525" s="8"/>
      <c r="G1525" s="8"/>
      <c r="H1525" s="8"/>
      <c r="I1525" s="8"/>
      <c r="J1525" s="8"/>
      <c r="K1525" s="8"/>
    </row>
    <row r="1526" spans="4:11" x14ac:dyDescent="0.2">
      <c r="D1526" s="8"/>
      <c r="E1526" s="8"/>
      <c r="F1526" s="8"/>
      <c r="G1526" s="8"/>
      <c r="H1526" s="8"/>
      <c r="I1526" s="8"/>
      <c r="J1526" s="8"/>
      <c r="K1526" s="8"/>
    </row>
    <row r="1527" spans="4:11" x14ac:dyDescent="0.2">
      <c r="D1527" s="8"/>
      <c r="E1527" s="8"/>
      <c r="F1527" s="8"/>
      <c r="G1527" s="8"/>
      <c r="H1527" s="8"/>
      <c r="I1527" s="8"/>
      <c r="J1527" s="8"/>
      <c r="K1527" s="8"/>
    </row>
    <row r="1528" spans="4:11" x14ac:dyDescent="0.2">
      <c r="D1528" s="8"/>
      <c r="E1528" s="8"/>
      <c r="F1528" s="8"/>
      <c r="G1528" s="8"/>
      <c r="H1528" s="8"/>
      <c r="I1528" s="8"/>
      <c r="J1528" s="8"/>
      <c r="K1528" s="8"/>
    </row>
    <row r="1529" spans="4:11" x14ac:dyDescent="0.2">
      <c r="D1529" s="8"/>
      <c r="E1529" s="8"/>
      <c r="F1529" s="8"/>
      <c r="G1529" s="8"/>
      <c r="H1529" s="8"/>
      <c r="I1529" s="8"/>
      <c r="J1529" s="8"/>
      <c r="K1529" s="8"/>
    </row>
    <row r="1530" spans="4:11" x14ac:dyDescent="0.2">
      <c r="D1530" s="8"/>
      <c r="E1530" s="8"/>
      <c r="F1530" s="8"/>
      <c r="G1530" s="8"/>
      <c r="H1530" s="8"/>
      <c r="I1530" s="8"/>
      <c r="J1530" s="8"/>
      <c r="K1530" s="8"/>
    </row>
    <row r="1531" spans="4:11" x14ac:dyDescent="0.2">
      <c r="D1531" s="8"/>
      <c r="E1531" s="8"/>
      <c r="F1531" s="8"/>
      <c r="G1531" s="8"/>
      <c r="H1531" s="8"/>
      <c r="I1531" s="8"/>
      <c r="J1531" s="8"/>
      <c r="K1531" s="8"/>
    </row>
    <row r="1532" spans="4:11" x14ac:dyDescent="0.2">
      <c r="D1532" s="8"/>
      <c r="E1532" s="8"/>
      <c r="F1532" s="8"/>
      <c r="G1532" s="8"/>
      <c r="H1532" s="8"/>
      <c r="I1532" s="8"/>
      <c r="J1532" s="8"/>
      <c r="K1532" s="8"/>
    </row>
    <row r="1533" spans="4:11" x14ac:dyDescent="0.2">
      <c r="D1533" s="8"/>
      <c r="E1533" s="8"/>
      <c r="F1533" s="8"/>
      <c r="G1533" s="8"/>
      <c r="H1533" s="8"/>
      <c r="I1533" s="8"/>
      <c r="J1533" s="8"/>
      <c r="K1533" s="8"/>
    </row>
    <row r="1534" spans="4:11" x14ac:dyDescent="0.2">
      <c r="D1534" s="8"/>
      <c r="E1534" s="8"/>
      <c r="F1534" s="8"/>
      <c r="G1534" s="8"/>
      <c r="H1534" s="8"/>
      <c r="I1534" s="8"/>
      <c r="J1534" s="8"/>
      <c r="K1534" s="8"/>
    </row>
    <row r="1535" spans="4:11" x14ac:dyDescent="0.2">
      <c r="D1535" s="8"/>
      <c r="E1535" s="8"/>
      <c r="F1535" s="8"/>
      <c r="G1535" s="8"/>
      <c r="H1535" s="8"/>
      <c r="I1535" s="8"/>
      <c r="J1535" s="8"/>
      <c r="K1535" s="8"/>
    </row>
    <row r="1536" spans="4:11" x14ac:dyDescent="0.2">
      <c r="D1536" s="8"/>
      <c r="E1536" s="8"/>
      <c r="F1536" s="8"/>
      <c r="G1536" s="8"/>
      <c r="H1536" s="8"/>
      <c r="I1536" s="8"/>
      <c r="J1536" s="8"/>
      <c r="K1536" s="8"/>
    </row>
    <row r="1537" spans="4:11" x14ac:dyDescent="0.2">
      <c r="D1537" s="8"/>
      <c r="E1537" s="8"/>
      <c r="F1537" s="8"/>
      <c r="G1537" s="8"/>
      <c r="H1537" s="8"/>
      <c r="I1537" s="8"/>
      <c r="J1537" s="8"/>
      <c r="K1537" s="8"/>
    </row>
    <row r="1538" spans="4:11" x14ac:dyDescent="0.2">
      <c r="D1538" s="8"/>
      <c r="E1538" s="8"/>
      <c r="F1538" s="8"/>
      <c r="G1538" s="8"/>
      <c r="H1538" s="8"/>
      <c r="I1538" s="8"/>
      <c r="J1538" s="8"/>
      <c r="K1538" s="8"/>
    </row>
    <row r="1539" spans="4:11" x14ac:dyDescent="0.2">
      <c r="D1539" s="8"/>
      <c r="E1539" s="8"/>
      <c r="F1539" s="8"/>
      <c r="G1539" s="8"/>
      <c r="H1539" s="8"/>
      <c r="I1539" s="8"/>
      <c r="J1539" s="8"/>
      <c r="K1539" s="8"/>
    </row>
    <row r="1540" spans="4:11" x14ac:dyDescent="0.2">
      <c r="D1540" s="8"/>
      <c r="E1540" s="8"/>
      <c r="F1540" s="8"/>
      <c r="G1540" s="8"/>
      <c r="H1540" s="8"/>
      <c r="I1540" s="8"/>
      <c r="J1540" s="8"/>
      <c r="K1540" s="8"/>
    </row>
    <row r="1541" spans="4:11" x14ac:dyDescent="0.2">
      <c r="D1541" s="8"/>
      <c r="E1541" s="8"/>
      <c r="F1541" s="8"/>
      <c r="G1541" s="8"/>
      <c r="H1541" s="8"/>
      <c r="I1541" s="8"/>
      <c r="J1541" s="8"/>
      <c r="K1541" s="8"/>
    </row>
    <row r="1542" spans="4:11" x14ac:dyDescent="0.2">
      <c r="D1542" s="8"/>
      <c r="E1542" s="8"/>
      <c r="F1542" s="8"/>
      <c r="G1542" s="8"/>
      <c r="H1542" s="8"/>
      <c r="I1542" s="8"/>
      <c r="J1542" s="8"/>
      <c r="K1542" s="8"/>
    </row>
    <row r="1543" spans="4:11" x14ac:dyDescent="0.2">
      <c r="D1543" s="8"/>
      <c r="E1543" s="8"/>
      <c r="F1543" s="8"/>
      <c r="G1543" s="8"/>
      <c r="H1543" s="8"/>
      <c r="I1543" s="8"/>
      <c r="J1543" s="8"/>
      <c r="K1543" s="8"/>
    </row>
    <row r="1544" spans="4:11" x14ac:dyDescent="0.2">
      <c r="D1544" s="8"/>
      <c r="E1544" s="8"/>
      <c r="F1544" s="8"/>
      <c r="G1544" s="8"/>
      <c r="H1544" s="8"/>
      <c r="I1544" s="8"/>
      <c r="J1544" s="8"/>
      <c r="K1544" s="8"/>
    </row>
    <row r="1545" spans="4:11" x14ac:dyDescent="0.2">
      <c r="D1545" s="8"/>
      <c r="E1545" s="8"/>
      <c r="F1545" s="8"/>
      <c r="G1545" s="8"/>
      <c r="H1545" s="8"/>
      <c r="I1545" s="8"/>
      <c r="J1545" s="8"/>
      <c r="K1545" s="8"/>
    </row>
    <row r="1546" spans="4:11" x14ac:dyDescent="0.2">
      <c r="D1546" s="8"/>
      <c r="E1546" s="8"/>
      <c r="F1546" s="8"/>
      <c r="G1546" s="8"/>
      <c r="H1546" s="8"/>
      <c r="I1546" s="8"/>
      <c r="J1546" s="8"/>
      <c r="K1546" s="8"/>
    </row>
    <row r="1547" spans="4:11" x14ac:dyDescent="0.2">
      <c r="D1547" s="8"/>
      <c r="E1547" s="8"/>
      <c r="F1547" s="8"/>
      <c r="G1547" s="8"/>
      <c r="H1547" s="8"/>
      <c r="I1547" s="8"/>
      <c r="J1547" s="8"/>
      <c r="K1547" s="8"/>
    </row>
    <row r="1548" spans="4:11" x14ac:dyDescent="0.2">
      <c r="D1548" s="8"/>
      <c r="E1548" s="8"/>
      <c r="F1548" s="8"/>
      <c r="G1548" s="8"/>
      <c r="H1548" s="8"/>
      <c r="I1548" s="8"/>
      <c r="J1548" s="8"/>
      <c r="K1548" s="8"/>
    </row>
    <row r="1549" spans="4:11" x14ac:dyDescent="0.2">
      <c r="D1549" s="8"/>
      <c r="E1549" s="8"/>
      <c r="F1549" s="8"/>
      <c r="G1549" s="8"/>
      <c r="H1549" s="8"/>
      <c r="I1549" s="8"/>
      <c r="J1549" s="8"/>
      <c r="K1549" s="8"/>
    </row>
    <row r="1550" spans="4:11" x14ac:dyDescent="0.2">
      <c r="D1550" s="8"/>
      <c r="E1550" s="8"/>
      <c r="F1550" s="8"/>
      <c r="G1550" s="8"/>
      <c r="H1550" s="8"/>
      <c r="I1550" s="8"/>
      <c r="J1550" s="8"/>
      <c r="K1550" s="8"/>
    </row>
    <row r="1551" spans="4:11" x14ac:dyDescent="0.2">
      <c r="D1551" s="8"/>
      <c r="E1551" s="8"/>
      <c r="F1551" s="8"/>
      <c r="G1551" s="8"/>
      <c r="H1551" s="8"/>
      <c r="I1551" s="8"/>
      <c r="J1551" s="8"/>
      <c r="K1551" s="8"/>
    </row>
    <row r="1552" spans="4:11" x14ac:dyDescent="0.2">
      <c r="D1552" s="8"/>
      <c r="E1552" s="8"/>
      <c r="F1552" s="8"/>
      <c r="G1552" s="8"/>
      <c r="H1552" s="8"/>
      <c r="I1552" s="8"/>
      <c r="J1552" s="8"/>
      <c r="K1552" s="8"/>
    </row>
    <row r="1553" spans="4:11" x14ac:dyDescent="0.2">
      <c r="D1553" s="8"/>
      <c r="E1553" s="8"/>
      <c r="F1553" s="8"/>
      <c r="G1553" s="8"/>
      <c r="H1553" s="8"/>
      <c r="I1553" s="8"/>
      <c r="J1553" s="8"/>
      <c r="K1553" s="8"/>
    </row>
    <row r="1554" spans="4:11" x14ac:dyDescent="0.2">
      <c r="D1554" s="8"/>
      <c r="E1554" s="8"/>
      <c r="F1554" s="8"/>
      <c r="G1554" s="8"/>
      <c r="H1554" s="8"/>
      <c r="I1554" s="8"/>
      <c r="J1554" s="8"/>
      <c r="K1554" s="8"/>
    </row>
    <row r="1555" spans="4:11" x14ac:dyDescent="0.2">
      <c r="D1555" s="8"/>
      <c r="E1555" s="8"/>
      <c r="F1555" s="8"/>
      <c r="G1555" s="8"/>
      <c r="H1555" s="8"/>
      <c r="I1555" s="8"/>
      <c r="J1555" s="8"/>
      <c r="K1555" s="8"/>
    </row>
    <row r="1556" spans="4:11" x14ac:dyDescent="0.2">
      <c r="D1556" s="8"/>
      <c r="E1556" s="8"/>
      <c r="F1556" s="8"/>
      <c r="G1556" s="8"/>
      <c r="H1556" s="8"/>
      <c r="I1556" s="8"/>
      <c r="J1556" s="8"/>
      <c r="K1556" s="8"/>
    </row>
    <row r="1557" spans="4:11" x14ac:dyDescent="0.2">
      <c r="D1557" s="8"/>
      <c r="E1557" s="8"/>
      <c r="F1557" s="8"/>
      <c r="G1557" s="8"/>
      <c r="H1557" s="8"/>
      <c r="I1557" s="8"/>
      <c r="J1557" s="8"/>
      <c r="K1557" s="8"/>
    </row>
    <row r="1558" spans="4:11" x14ac:dyDescent="0.2">
      <c r="D1558" s="8"/>
      <c r="E1558" s="8"/>
      <c r="F1558" s="8"/>
      <c r="G1558" s="8"/>
      <c r="H1558" s="8"/>
      <c r="I1558" s="8"/>
      <c r="J1558" s="8"/>
      <c r="K1558" s="8"/>
    </row>
    <row r="1559" spans="4:11" x14ac:dyDescent="0.2">
      <c r="D1559" s="8"/>
      <c r="E1559" s="8"/>
      <c r="F1559" s="8"/>
      <c r="G1559" s="8"/>
      <c r="H1559" s="8"/>
      <c r="I1559" s="8"/>
      <c r="J1559" s="8"/>
      <c r="K1559" s="8"/>
    </row>
    <row r="1560" spans="4:11" x14ac:dyDescent="0.2">
      <c r="D1560" s="8"/>
      <c r="E1560" s="8"/>
      <c r="F1560" s="8"/>
      <c r="G1560" s="8"/>
      <c r="H1560" s="8"/>
      <c r="I1560" s="8"/>
      <c r="J1560" s="8"/>
      <c r="K1560" s="8"/>
    </row>
    <row r="1561" spans="4:11" x14ac:dyDescent="0.2">
      <c r="D1561" s="8"/>
      <c r="E1561" s="8"/>
      <c r="F1561" s="8"/>
      <c r="G1561" s="8"/>
      <c r="H1561" s="8"/>
      <c r="I1561" s="8"/>
      <c r="J1561" s="8"/>
      <c r="K1561" s="8"/>
    </row>
    <row r="1562" spans="4:11" x14ac:dyDescent="0.2">
      <c r="D1562" s="8"/>
      <c r="E1562" s="8"/>
      <c r="F1562" s="8"/>
      <c r="G1562" s="8"/>
      <c r="H1562" s="8"/>
      <c r="I1562" s="8"/>
      <c r="J1562" s="8"/>
      <c r="K1562" s="8"/>
    </row>
    <row r="1563" spans="4:11" x14ac:dyDescent="0.2">
      <c r="D1563" s="8"/>
      <c r="E1563" s="8"/>
      <c r="F1563" s="8"/>
      <c r="G1563" s="8"/>
      <c r="H1563" s="8"/>
      <c r="I1563" s="8"/>
      <c r="J1563" s="8"/>
      <c r="K1563" s="8"/>
    </row>
    <row r="1564" spans="4:11" x14ac:dyDescent="0.2">
      <c r="D1564" s="8"/>
      <c r="E1564" s="8"/>
      <c r="F1564" s="8"/>
      <c r="G1564" s="8"/>
      <c r="H1564" s="8"/>
      <c r="I1564" s="8"/>
      <c r="J1564" s="8"/>
      <c r="K1564" s="8"/>
    </row>
    <row r="1565" spans="4:11" x14ac:dyDescent="0.2">
      <c r="D1565" s="8"/>
      <c r="E1565" s="8"/>
      <c r="F1565" s="8"/>
      <c r="G1565" s="8"/>
      <c r="H1565" s="8"/>
      <c r="I1565" s="8"/>
      <c r="J1565" s="8"/>
      <c r="K1565" s="8"/>
    </row>
    <row r="1566" spans="4:11" x14ac:dyDescent="0.2">
      <c r="D1566" s="8"/>
      <c r="E1566" s="8"/>
      <c r="F1566" s="8"/>
      <c r="G1566" s="8"/>
      <c r="H1566" s="8"/>
      <c r="I1566" s="8"/>
      <c r="J1566" s="8"/>
      <c r="K1566" s="8"/>
    </row>
    <row r="1567" spans="4:11" x14ac:dyDescent="0.2">
      <c r="D1567" s="8"/>
      <c r="E1567" s="8"/>
      <c r="F1567" s="8"/>
      <c r="G1567" s="8"/>
      <c r="H1567" s="8"/>
      <c r="I1567" s="8"/>
      <c r="J1567" s="8"/>
      <c r="K1567" s="8"/>
    </row>
    <row r="1568" spans="4:11" x14ac:dyDescent="0.2">
      <c r="D1568" s="8"/>
      <c r="E1568" s="8"/>
      <c r="F1568" s="8"/>
      <c r="G1568" s="8"/>
      <c r="H1568" s="8"/>
      <c r="I1568" s="8"/>
      <c r="J1568" s="8"/>
      <c r="K1568" s="8"/>
    </row>
    <row r="1569" spans="4:11" x14ac:dyDescent="0.2">
      <c r="D1569" s="8"/>
      <c r="E1569" s="8"/>
      <c r="F1569" s="8"/>
      <c r="G1569" s="8"/>
      <c r="H1569" s="8"/>
      <c r="I1569" s="8"/>
      <c r="J1569" s="8"/>
      <c r="K1569" s="8"/>
    </row>
    <row r="1570" spans="4:11" x14ac:dyDescent="0.2">
      <c r="D1570" s="8"/>
      <c r="E1570" s="8"/>
      <c r="F1570" s="8"/>
      <c r="G1570" s="8"/>
      <c r="H1570" s="8"/>
      <c r="I1570" s="8"/>
      <c r="J1570" s="8"/>
      <c r="K1570" s="8"/>
    </row>
    <row r="1571" spans="4:11" x14ac:dyDescent="0.2">
      <c r="D1571" s="8"/>
      <c r="E1571" s="8"/>
      <c r="F1571" s="8"/>
      <c r="G1571" s="8"/>
      <c r="H1571" s="8"/>
      <c r="I1571" s="8"/>
      <c r="J1571" s="8"/>
      <c r="K1571" s="8"/>
    </row>
    <row r="1572" spans="4:11" x14ac:dyDescent="0.2">
      <c r="D1572" s="8"/>
      <c r="E1572" s="8"/>
      <c r="F1572" s="8"/>
      <c r="G1572" s="8"/>
      <c r="H1572" s="8"/>
      <c r="I1572" s="8"/>
      <c r="J1572" s="8"/>
      <c r="K1572" s="8"/>
    </row>
    <row r="1573" spans="4:11" x14ac:dyDescent="0.2">
      <c r="D1573" s="8"/>
      <c r="E1573" s="8"/>
      <c r="F1573" s="8"/>
      <c r="G1573" s="8"/>
      <c r="H1573" s="8"/>
      <c r="I1573" s="8"/>
      <c r="J1573" s="8"/>
      <c r="K1573" s="8"/>
    </row>
    <row r="1574" spans="4:11" x14ac:dyDescent="0.2">
      <c r="D1574" s="8"/>
      <c r="E1574" s="8"/>
      <c r="F1574" s="8"/>
      <c r="G1574" s="8"/>
      <c r="H1574" s="8"/>
      <c r="I1574" s="8"/>
      <c r="J1574" s="8"/>
      <c r="K1574" s="8"/>
    </row>
    <row r="1575" spans="4:11" x14ac:dyDescent="0.2">
      <c r="D1575" s="8"/>
      <c r="E1575" s="8"/>
      <c r="F1575" s="8"/>
      <c r="G1575" s="8"/>
      <c r="H1575" s="8"/>
      <c r="I1575" s="8"/>
      <c r="J1575" s="8"/>
      <c r="K1575" s="8"/>
    </row>
    <row r="1576" spans="4:11" x14ac:dyDescent="0.2">
      <c r="D1576" s="8"/>
      <c r="E1576" s="8"/>
      <c r="F1576" s="8"/>
      <c r="G1576" s="8"/>
      <c r="H1576" s="8"/>
      <c r="I1576" s="8"/>
      <c r="J1576" s="8"/>
      <c r="K1576" s="8"/>
    </row>
    <row r="1577" spans="4:11" x14ac:dyDescent="0.2">
      <c r="D1577" s="8"/>
      <c r="E1577" s="8"/>
      <c r="F1577" s="8"/>
      <c r="G1577" s="8"/>
      <c r="H1577" s="8"/>
      <c r="I1577" s="8"/>
      <c r="J1577" s="8"/>
      <c r="K1577" s="8"/>
    </row>
    <row r="1578" spans="4:11" x14ac:dyDescent="0.2">
      <c r="D1578" s="8"/>
      <c r="E1578" s="8"/>
      <c r="F1578" s="8"/>
      <c r="G1578" s="8"/>
      <c r="H1578" s="8"/>
      <c r="I1578" s="8"/>
      <c r="J1578" s="8"/>
      <c r="K1578" s="8"/>
    </row>
    <row r="1579" spans="4:11" x14ac:dyDescent="0.2">
      <c r="D1579" s="8"/>
      <c r="E1579" s="8"/>
      <c r="F1579" s="8"/>
      <c r="G1579" s="8"/>
      <c r="H1579" s="8"/>
      <c r="I1579" s="8"/>
      <c r="J1579" s="8"/>
      <c r="K1579" s="8"/>
    </row>
    <row r="1580" spans="4:11" x14ac:dyDescent="0.2">
      <c r="D1580" s="8"/>
      <c r="E1580" s="8"/>
      <c r="F1580" s="8"/>
      <c r="G1580" s="8"/>
      <c r="H1580" s="8"/>
      <c r="I1580" s="8"/>
      <c r="J1580" s="8"/>
      <c r="K1580" s="8"/>
    </row>
    <row r="1581" spans="4:11" x14ac:dyDescent="0.2">
      <c r="D1581" s="8"/>
      <c r="E1581" s="8"/>
      <c r="F1581" s="8"/>
      <c r="G1581" s="8"/>
      <c r="H1581" s="8"/>
      <c r="I1581" s="8"/>
      <c r="J1581" s="8"/>
      <c r="K1581" s="8"/>
    </row>
    <row r="1582" spans="4:11" x14ac:dyDescent="0.2">
      <c r="D1582" s="8"/>
      <c r="E1582" s="8"/>
      <c r="F1582" s="8"/>
      <c r="G1582" s="8"/>
      <c r="H1582" s="8"/>
      <c r="I1582" s="8"/>
      <c r="J1582" s="8"/>
      <c r="K1582" s="8"/>
    </row>
    <row r="1583" spans="4:11" x14ac:dyDescent="0.2">
      <c r="D1583" s="8"/>
      <c r="E1583" s="8"/>
      <c r="F1583" s="8"/>
      <c r="G1583" s="8"/>
      <c r="H1583" s="8"/>
      <c r="I1583" s="8"/>
      <c r="J1583" s="8"/>
      <c r="K1583" s="8"/>
    </row>
    <row r="1584" spans="4:11" x14ac:dyDescent="0.2">
      <c r="D1584" s="8"/>
      <c r="E1584" s="8"/>
      <c r="F1584" s="8"/>
      <c r="G1584" s="8"/>
      <c r="H1584" s="8"/>
      <c r="I1584" s="8"/>
      <c r="J1584" s="8"/>
      <c r="K1584" s="8"/>
    </row>
    <row r="1585" spans="4:11" x14ac:dyDescent="0.2">
      <c r="D1585" s="8"/>
      <c r="E1585" s="8"/>
      <c r="F1585" s="8"/>
      <c r="G1585" s="8"/>
      <c r="H1585" s="8"/>
      <c r="I1585" s="8"/>
      <c r="J1585" s="8"/>
      <c r="K1585" s="8"/>
    </row>
    <row r="1586" spans="4:11" x14ac:dyDescent="0.2">
      <c r="D1586" s="8"/>
      <c r="E1586" s="8"/>
      <c r="F1586" s="8"/>
      <c r="G1586" s="8"/>
      <c r="H1586" s="8"/>
      <c r="I1586" s="8"/>
      <c r="J1586" s="8"/>
      <c r="K1586" s="8"/>
    </row>
    <row r="1587" spans="4:11" x14ac:dyDescent="0.2">
      <c r="D1587" s="8"/>
      <c r="E1587" s="8"/>
      <c r="F1587" s="8"/>
      <c r="G1587" s="8"/>
      <c r="H1587" s="8"/>
      <c r="I1587" s="8"/>
      <c r="J1587" s="8"/>
      <c r="K1587" s="8"/>
    </row>
    <row r="1588" spans="4:11" x14ac:dyDescent="0.2">
      <c r="D1588" s="8"/>
      <c r="E1588" s="8"/>
      <c r="F1588" s="8"/>
      <c r="G1588" s="8"/>
      <c r="H1588" s="8"/>
      <c r="I1588" s="8"/>
      <c r="J1588" s="8"/>
      <c r="K1588" s="8"/>
    </row>
    <row r="1589" spans="4:11" x14ac:dyDescent="0.2">
      <c r="D1589" s="8"/>
      <c r="E1589" s="8"/>
      <c r="F1589" s="8"/>
      <c r="G1589" s="8"/>
      <c r="H1589" s="8"/>
      <c r="I1589" s="8"/>
      <c r="J1589" s="8"/>
      <c r="K1589" s="8"/>
    </row>
    <row r="1590" spans="4:11" x14ac:dyDescent="0.2">
      <c r="D1590" s="8"/>
      <c r="E1590" s="8"/>
      <c r="F1590" s="8"/>
      <c r="G1590" s="8"/>
      <c r="H1590" s="8"/>
      <c r="I1590" s="8"/>
      <c r="J1590" s="8"/>
      <c r="K1590" s="8"/>
    </row>
    <row r="1591" spans="4:11" x14ac:dyDescent="0.2">
      <c r="D1591" s="8"/>
      <c r="E1591" s="8"/>
      <c r="F1591" s="8"/>
      <c r="G1591" s="8"/>
      <c r="H1591" s="8"/>
      <c r="I1591" s="8"/>
      <c r="J1591" s="8"/>
      <c r="K1591" s="8"/>
    </row>
    <row r="1592" spans="4:11" x14ac:dyDescent="0.2">
      <c r="D1592" s="8"/>
      <c r="E1592" s="8"/>
      <c r="F1592" s="8"/>
      <c r="G1592" s="8"/>
      <c r="H1592" s="8"/>
      <c r="I1592" s="8"/>
      <c r="J1592" s="8"/>
      <c r="K1592" s="8"/>
    </row>
    <row r="1593" spans="4:11" x14ac:dyDescent="0.2">
      <c r="D1593" s="8"/>
      <c r="E1593" s="8"/>
      <c r="F1593" s="8"/>
      <c r="G1593" s="8"/>
      <c r="H1593" s="8"/>
      <c r="I1593" s="8"/>
      <c r="J1593" s="8"/>
      <c r="K1593" s="8"/>
    </row>
    <row r="1594" spans="4:11" x14ac:dyDescent="0.2">
      <c r="D1594" s="8"/>
      <c r="E1594" s="8"/>
      <c r="F1594" s="8"/>
      <c r="G1594" s="8"/>
      <c r="H1594" s="8"/>
      <c r="I1594" s="8"/>
      <c r="J1594" s="8"/>
      <c r="K1594" s="8"/>
    </row>
    <row r="1595" spans="4:11" x14ac:dyDescent="0.2">
      <c r="D1595" s="8"/>
      <c r="E1595" s="8"/>
      <c r="F1595" s="8"/>
      <c r="G1595" s="8"/>
      <c r="H1595" s="8"/>
      <c r="I1595" s="8"/>
      <c r="J1595" s="8"/>
      <c r="K1595" s="8"/>
    </row>
    <row r="1596" spans="4:11" x14ac:dyDescent="0.2">
      <c r="D1596" s="8"/>
      <c r="E1596" s="8"/>
      <c r="F1596" s="8"/>
      <c r="G1596" s="8"/>
      <c r="H1596" s="8"/>
      <c r="I1596" s="8"/>
      <c r="J1596" s="8"/>
      <c r="K1596" s="8"/>
    </row>
    <row r="1597" spans="4:11" x14ac:dyDescent="0.2">
      <c r="D1597" s="8"/>
      <c r="E1597" s="8"/>
      <c r="F1597" s="8"/>
      <c r="G1597" s="8"/>
      <c r="H1597" s="8"/>
      <c r="I1597" s="8"/>
      <c r="J1597" s="8"/>
      <c r="K1597" s="8"/>
    </row>
    <row r="1598" spans="4:11" x14ac:dyDescent="0.2">
      <c r="D1598" s="8"/>
      <c r="E1598" s="8"/>
      <c r="F1598" s="8"/>
      <c r="G1598" s="8"/>
      <c r="H1598" s="8"/>
      <c r="I1598" s="8"/>
      <c r="J1598" s="8"/>
      <c r="K1598" s="8"/>
    </row>
    <row r="1599" spans="4:11" x14ac:dyDescent="0.2">
      <c r="D1599" s="8"/>
      <c r="E1599" s="8"/>
      <c r="F1599" s="8"/>
      <c r="G1599" s="8"/>
      <c r="H1599" s="8"/>
      <c r="I1599" s="8"/>
      <c r="J1599" s="8"/>
      <c r="K1599" s="8"/>
    </row>
    <row r="1600" spans="4:11" x14ac:dyDescent="0.2">
      <c r="D1600" s="8"/>
      <c r="E1600" s="8"/>
      <c r="F1600" s="8"/>
      <c r="G1600" s="8"/>
      <c r="H1600" s="8"/>
      <c r="I1600" s="8"/>
      <c r="J1600" s="8"/>
      <c r="K1600" s="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63"/>
  <sheetViews>
    <sheetView zoomScale="75" zoomScaleNormal="75" workbookViewId="0">
      <pane ySplit="1" topLeftCell="A13" activePane="bottomLeft" state="frozen"/>
      <selection pane="bottomLeft" activeCell="P1188" sqref="P1188"/>
    </sheetView>
  </sheetViews>
  <sheetFormatPr defaultRowHeight="14.25" x14ac:dyDescent="0.2"/>
  <cols>
    <col min="2" max="2" width="14.3984375" bestFit="1" customWidth="1"/>
    <col min="3" max="5" width="4.8984375" hidden="1" customWidth="1"/>
    <col min="6" max="6" width="27" bestFit="1" customWidth="1"/>
    <col min="7" max="7" width="15.19921875" style="57" bestFit="1" customWidth="1"/>
    <col min="8" max="8" width="16.5" style="57" bestFit="1" customWidth="1"/>
    <col min="9" max="9" width="18.5" style="57" customWidth="1"/>
    <col min="10" max="10" width="14.19921875" bestFit="1" customWidth="1"/>
    <col min="12" max="12" width="10.8984375" bestFit="1" customWidth="1"/>
  </cols>
  <sheetData>
    <row r="1" spans="2:12" x14ac:dyDescent="0.2">
      <c r="B1" s="67" t="s">
        <v>1749</v>
      </c>
      <c r="C1" s="67"/>
      <c r="D1" s="67"/>
      <c r="E1" s="67"/>
      <c r="F1" s="67" t="s">
        <v>840</v>
      </c>
      <c r="G1" s="68" t="s">
        <v>2893</v>
      </c>
      <c r="H1" s="68" t="s">
        <v>2894</v>
      </c>
      <c r="J1" s="68" t="s">
        <v>3056</v>
      </c>
    </row>
    <row r="2" spans="2:12" x14ac:dyDescent="0.2">
      <c r="B2" t="s">
        <v>847</v>
      </c>
      <c r="C2" t="s">
        <v>4</v>
      </c>
      <c r="D2" t="s">
        <v>6</v>
      </c>
      <c r="E2" t="s">
        <v>2895</v>
      </c>
      <c r="F2" t="s">
        <v>1751</v>
      </c>
      <c r="G2" s="57">
        <v>1970460</v>
      </c>
      <c r="H2" s="57">
        <v>1553014.0567999999</v>
      </c>
      <c r="I2" s="57">
        <f>VLOOKUP(B2,Mapping!$A$2:$K$1558,6,FALSE)</f>
        <v>1553014.0567999999</v>
      </c>
      <c r="J2" s="57">
        <f>VLOOKUP(B2,Overall!$A$8:$I$1226,9,FALSE)</f>
        <v>768818.84</v>
      </c>
      <c r="L2" s="59">
        <f>H2-I2</f>
        <v>0</v>
      </c>
    </row>
    <row r="3" spans="2:12" x14ac:dyDescent="0.2">
      <c r="B3" t="s">
        <v>889</v>
      </c>
      <c r="C3" t="s">
        <v>215</v>
      </c>
      <c r="D3" t="s">
        <v>6</v>
      </c>
      <c r="E3" t="s">
        <v>2895</v>
      </c>
      <c r="F3" t="s">
        <v>1751</v>
      </c>
      <c r="G3" s="57">
        <v>706760</v>
      </c>
      <c r="H3" s="57">
        <v>733663.51520000002</v>
      </c>
      <c r="I3" s="57">
        <f>VLOOKUP(B3,Mapping!$A$2:$K$1558,6,FALSE)</f>
        <v>733663.51520000002</v>
      </c>
      <c r="J3" s="57">
        <f>VLOOKUP(B3,Overall!$A$8:$I$1226,9,FALSE)</f>
        <v>363199.76</v>
      </c>
      <c r="L3" s="59">
        <f t="shared" ref="L3:L66" si="0">H3-I3</f>
        <v>0</v>
      </c>
    </row>
    <row r="4" spans="2:12" x14ac:dyDescent="0.2">
      <c r="B4" t="s">
        <v>906</v>
      </c>
      <c r="C4" t="s">
        <v>218</v>
      </c>
      <c r="D4" t="s">
        <v>6</v>
      </c>
      <c r="E4" t="s">
        <v>474</v>
      </c>
      <c r="F4" t="s">
        <v>1575</v>
      </c>
      <c r="G4" s="57">
        <v>569520</v>
      </c>
      <c r="H4" s="57">
        <v>454161.0036</v>
      </c>
      <c r="I4" s="57">
        <f>VLOOKUP(B4,Mapping!$A$2:$K$1558,6,FALSE)</f>
        <v>454161.0036</v>
      </c>
      <c r="J4" s="57">
        <f>VLOOKUP(B4,Overall!$A$8:$I$1226,9,FALSE)</f>
        <v>224832.18</v>
      </c>
      <c r="L4" s="59">
        <f t="shared" si="0"/>
        <v>0</v>
      </c>
    </row>
    <row r="5" spans="2:12" x14ac:dyDescent="0.2">
      <c r="B5" t="s">
        <v>907</v>
      </c>
      <c r="C5" t="s">
        <v>218</v>
      </c>
      <c r="D5" t="s">
        <v>6</v>
      </c>
      <c r="E5" t="s">
        <v>476</v>
      </c>
      <c r="F5" t="s">
        <v>1816</v>
      </c>
      <c r="G5" s="57">
        <v>4311230</v>
      </c>
      <c r="H5" s="57">
        <v>3071376.5690000001</v>
      </c>
      <c r="I5" s="57">
        <f>VLOOKUP(B5,Mapping!$A$2:$K$1558,6,FALSE)</f>
        <v>3071376.5690000001</v>
      </c>
      <c r="J5" s="57">
        <f>VLOOKUP(B5,Overall!$A$8:$I$1226,9,FALSE)</f>
        <v>1520483.45</v>
      </c>
      <c r="L5" s="59">
        <f t="shared" si="0"/>
        <v>0</v>
      </c>
    </row>
    <row r="6" spans="2:12" x14ac:dyDescent="0.2">
      <c r="B6" t="s">
        <v>1817</v>
      </c>
      <c r="C6" t="s">
        <v>218</v>
      </c>
      <c r="D6" t="s">
        <v>6</v>
      </c>
      <c r="E6" t="s">
        <v>478</v>
      </c>
      <c r="F6" t="s">
        <v>1818</v>
      </c>
      <c r="G6" s="57">
        <v>0</v>
      </c>
      <c r="H6" s="57">
        <v>0</v>
      </c>
      <c r="I6" s="57">
        <f>VLOOKUP(B6,Mapping!$A$2:$K$1558,6,FALSE)</f>
        <v>0</v>
      </c>
      <c r="J6" s="57">
        <f>VLOOKUP(B6,Overall!$A$8:$I$1226,9,FALSE)</f>
        <v>0</v>
      </c>
      <c r="L6" s="59">
        <f t="shared" si="0"/>
        <v>0</v>
      </c>
    </row>
    <row r="7" spans="2:12" x14ac:dyDescent="0.2">
      <c r="B7" t="s">
        <v>979</v>
      </c>
      <c r="C7" t="s">
        <v>426</v>
      </c>
      <c r="D7" t="s">
        <v>6</v>
      </c>
      <c r="E7" t="s">
        <v>2895</v>
      </c>
      <c r="F7" t="s">
        <v>1751</v>
      </c>
      <c r="G7" s="57">
        <v>1050820</v>
      </c>
      <c r="H7" s="57">
        <v>1058570.9808</v>
      </c>
      <c r="I7" s="57">
        <f>VLOOKUP(B7,Mapping!$A$2:$K$1558,6,FALSE)</f>
        <v>1058570.9808</v>
      </c>
      <c r="J7" s="57">
        <f>VLOOKUP(B7,Overall!$A$8:$I$1226,9,FALSE)</f>
        <v>524045.04000000004</v>
      </c>
      <c r="L7" s="59">
        <f t="shared" si="0"/>
        <v>0</v>
      </c>
    </row>
    <row r="8" spans="2:12" x14ac:dyDescent="0.2">
      <c r="B8" t="s">
        <v>1003</v>
      </c>
      <c r="C8" t="s">
        <v>428</v>
      </c>
      <c r="D8" t="s">
        <v>6</v>
      </c>
      <c r="E8" t="s">
        <v>2895</v>
      </c>
      <c r="F8" t="s">
        <v>1751</v>
      </c>
      <c r="G8" s="57">
        <v>230480</v>
      </c>
      <c r="H8" s="57">
        <v>230569.50640000001</v>
      </c>
      <c r="I8" s="57">
        <f>VLOOKUP(B8,Mapping!$A$2:$K$1558,6,FALSE)</f>
        <v>230569.50640000001</v>
      </c>
      <c r="J8" s="57">
        <f>VLOOKUP(B8,Overall!$A$8:$I$1226,9,FALSE)</f>
        <v>114143.32</v>
      </c>
      <c r="L8" s="59">
        <f t="shared" si="0"/>
        <v>0</v>
      </c>
    </row>
    <row r="9" spans="2:12" x14ac:dyDescent="0.2">
      <c r="B9" t="s">
        <v>1979</v>
      </c>
      <c r="C9" t="s">
        <v>430</v>
      </c>
      <c r="D9" t="s">
        <v>6</v>
      </c>
      <c r="E9" t="s">
        <v>488</v>
      </c>
      <c r="F9" t="s">
        <v>1980</v>
      </c>
      <c r="G9" s="57">
        <v>0</v>
      </c>
      <c r="H9" s="57">
        <v>0</v>
      </c>
      <c r="I9" s="57">
        <f>VLOOKUP(B9,Mapping!$A$2:$K$1558,6,FALSE)</f>
        <v>0</v>
      </c>
      <c r="J9" s="57">
        <f>VLOOKUP(B9,Overall!$A$8:$I$1226,9,FALSE)</f>
        <v>0</v>
      </c>
      <c r="L9" s="59">
        <f t="shared" si="0"/>
        <v>0</v>
      </c>
    </row>
    <row r="10" spans="2:12" x14ac:dyDescent="0.2">
      <c r="B10" t="s">
        <v>1036</v>
      </c>
      <c r="C10" t="s">
        <v>432</v>
      </c>
      <c r="D10" t="s">
        <v>6</v>
      </c>
      <c r="E10" t="s">
        <v>466</v>
      </c>
      <c r="F10" t="s">
        <v>1623</v>
      </c>
      <c r="G10" s="57">
        <v>420370</v>
      </c>
      <c r="H10" s="57">
        <v>433328.98599999998</v>
      </c>
      <c r="I10" s="57">
        <f>VLOOKUP(B10,Mapping!$A$2:$K$1558,6,FALSE)</f>
        <v>433328.98599999998</v>
      </c>
      <c r="J10" s="57">
        <f>VLOOKUP(B10,Overall!$A$8:$I$1226,9,FALSE)</f>
        <v>214519.3</v>
      </c>
      <c r="L10" s="59">
        <f t="shared" si="0"/>
        <v>0</v>
      </c>
    </row>
    <row r="11" spans="2:12" x14ac:dyDescent="0.2">
      <c r="B11" t="s">
        <v>1037</v>
      </c>
      <c r="C11" t="s">
        <v>432</v>
      </c>
      <c r="D11" t="s">
        <v>6</v>
      </c>
      <c r="E11" t="s">
        <v>468</v>
      </c>
      <c r="F11" t="s">
        <v>1624</v>
      </c>
      <c r="G11" s="57">
        <v>1476050</v>
      </c>
      <c r="H11" s="57">
        <v>1046252.0107999999</v>
      </c>
      <c r="I11" s="57">
        <f>VLOOKUP(B11,Mapping!$A$2:$K$1558,6,FALSE)</f>
        <v>1046252.0107999999</v>
      </c>
      <c r="J11" s="57">
        <f>VLOOKUP(B11,Overall!$A$8:$I$1226,9,FALSE)</f>
        <v>517946.54</v>
      </c>
      <c r="L11" s="59">
        <f t="shared" si="0"/>
        <v>0</v>
      </c>
    </row>
    <row r="12" spans="2:12" x14ac:dyDescent="0.2">
      <c r="B12" t="s">
        <v>1038</v>
      </c>
      <c r="C12" t="s">
        <v>432</v>
      </c>
      <c r="D12" t="s">
        <v>6</v>
      </c>
      <c r="E12" t="s">
        <v>470</v>
      </c>
      <c r="F12" t="s">
        <v>2016</v>
      </c>
      <c r="G12" s="57">
        <v>0</v>
      </c>
      <c r="H12" s="57">
        <v>124255.37119999999</v>
      </c>
      <c r="I12" s="57">
        <f>VLOOKUP(B12,Mapping!$A$2:$K$1558,6,FALSE)</f>
        <v>124255.37119999999</v>
      </c>
      <c r="J12" s="57">
        <f>VLOOKUP(B12,Overall!$A$8:$I$1226,9,FALSE)</f>
        <v>61512.56</v>
      </c>
      <c r="L12" s="59">
        <f t="shared" si="0"/>
        <v>0</v>
      </c>
    </row>
    <row r="13" spans="2:12" x14ac:dyDescent="0.2">
      <c r="B13" t="s">
        <v>1039</v>
      </c>
      <c r="C13" t="s">
        <v>432</v>
      </c>
      <c r="D13" t="s">
        <v>6</v>
      </c>
      <c r="E13" t="s">
        <v>472</v>
      </c>
      <c r="F13" t="s">
        <v>2017</v>
      </c>
      <c r="G13" s="57">
        <v>1361920</v>
      </c>
      <c r="H13" s="57">
        <v>1479200.1258</v>
      </c>
      <c r="I13" s="57">
        <f>VLOOKUP(B13,Mapping!$A$2:$K$1558,6,FALSE)</f>
        <v>1479200.1258</v>
      </c>
      <c r="J13" s="57">
        <f>VLOOKUP(B13,Overall!$A$8:$I$1226,9,FALSE)</f>
        <v>732277.29</v>
      </c>
      <c r="L13" s="59">
        <f t="shared" si="0"/>
        <v>0</v>
      </c>
    </row>
    <row r="14" spans="2:12" x14ac:dyDescent="0.2">
      <c r="B14" t="s">
        <v>1120</v>
      </c>
      <c r="C14" t="s">
        <v>434</v>
      </c>
      <c r="D14" t="s">
        <v>6</v>
      </c>
      <c r="E14" t="s">
        <v>2895</v>
      </c>
      <c r="F14" t="s">
        <v>1751</v>
      </c>
      <c r="G14" s="57">
        <v>976410</v>
      </c>
      <c r="H14" s="57">
        <v>1147404.6015999999</v>
      </c>
      <c r="I14" s="57">
        <f>VLOOKUP(B14,Mapping!$A$2:$K$1558,6,FALSE)</f>
        <v>1147404.6015999999</v>
      </c>
      <c r="J14" s="57">
        <f>VLOOKUP(B14,Overall!$A$8:$I$1226,9,FALSE)</f>
        <v>568022.07999999996</v>
      </c>
      <c r="L14" s="59">
        <f t="shared" si="0"/>
        <v>0</v>
      </c>
    </row>
    <row r="15" spans="2:12" x14ac:dyDescent="0.2">
      <c r="B15" t="s">
        <v>1137</v>
      </c>
      <c r="C15" t="s">
        <v>436</v>
      </c>
      <c r="D15" t="s">
        <v>6</v>
      </c>
      <c r="E15" t="s">
        <v>2895</v>
      </c>
      <c r="F15" t="s">
        <v>1751</v>
      </c>
      <c r="G15" s="57">
        <v>745190</v>
      </c>
      <c r="H15" s="57">
        <v>685914.59360000002</v>
      </c>
      <c r="I15" s="57">
        <f>VLOOKUP(B15,Mapping!$A$2:$K$1558,6,FALSE)</f>
        <v>685914.59360000002</v>
      </c>
      <c r="J15" s="57">
        <f>VLOOKUP(B15,Overall!$A$8:$I$1226,9,FALSE)</f>
        <v>339561.68</v>
      </c>
      <c r="L15" s="59">
        <f t="shared" si="0"/>
        <v>0</v>
      </c>
    </row>
    <row r="16" spans="2:12" x14ac:dyDescent="0.2">
      <c r="B16" t="s">
        <v>1150</v>
      </c>
      <c r="C16" t="s">
        <v>438</v>
      </c>
      <c r="D16" t="s">
        <v>6</v>
      </c>
      <c r="E16" t="s">
        <v>2895</v>
      </c>
      <c r="F16" t="s">
        <v>1751</v>
      </c>
      <c r="G16" s="57">
        <v>70470</v>
      </c>
      <c r="H16" s="57">
        <v>71132.603200000012</v>
      </c>
      <c r="I16" s="57">
        <f>VLOOKUP(B16,Mapping!$A$2:$K$1558,6,FALSE)</f>
        <v>71132.603200000012</v>
      </c>
      <c r="J16" s="57">
        <f>VLOOKUP(B16,Overall!$A$8:$I$1226,9,FALSE)</f>
        <v>35214.160000000003</v>
      </c>
      <c r="L16" s="59">
        <f t="shared" si="0"/>
        <v>0</v>
      </c>
    </row>
    <row r="17" spans="2:12" x14ac:dyDescent="0.2">
      <c r="B17" t="s">
        <v>1171</v>
      </c>
      <c r="C17" t="s">
        <v>442</v>
      </c>
      <c r="D17" t="s">
        <v>6</v>
      </c>
      <c r="E17" t="s">
        <v>480</v>
      </c>
      <c r="F17" t="s">
        <v>1686</v>
      </c>
      <c r="G17" s="57">
        <v>420370</v>
      </c>
      <c r="H17" s="57">
        <v>0</v>
      </c>
      <c r="I17" s="57">
        <f>VLOOKUP(B17,Mapping!$A$2:$K$1558,6,FALSE)</f>
        <v>0</v>
      </c>
      <c r="J17" s="57">
        <f>VLOOKUP(B17,Overall!$A$8:$I$1226,9,FALSE)</f>
        <v>0</v>
      </c>
      <c r="L17" s="59">
        <f t="shared" si="0"/>
        <v>0</v>
      </c>
    </row>
    <row r="18" spans="2:12" x14ac:dyDescent="0.2">
      <c r="B18" t="s">
        <v>1172</v>
      </c>
      <c r="C18" t="s">
        <v>442</v>
      </c>
      <c r="D18" t="s">
        <v>6</v>
      </c>
      <c r="E18" t="s">
        <v>482</v>
      </c>
      <c r="F18" t="s">
        <v>2175</v>
      </c>
      <c r="G18" s="57">
        <v>3924890</v>
      </c>
      <c r="H18" s="57">
        <v>2790605.6993999998</v>
      </c>
      <c r="I18" s="57">
        <f>VLOOKUP(B18,Mapping!$A$2:$K$1558,6,FALSE)</f>
        <v>2790605.6993999998</v>
      </c>
      <c r="J18" s="57">
        <f>VLOOKUP(B18,Overall!$A$8:$I$1226,9,FALSE)</f>
        <v>1381487.97</v>
      </c>
      <c r="L18" s="59">
        <f t="shared" si="0"/>
        <v>0</v>
      </c>
    </row>
    <row r="19" spans="2:12" x14ac:dyDescent="0.2">
      <c r="B19" t="s">
        <v>2176</v>
      </c>
      <c r="C19" t="s">
        <v>442</v>
      </c>
      <c r="D19" t="s">
        <v>6</v>
      </c>
      <c r="E19" t="s">
        <v>484</v>
      </c>
      <c r="F19" t="s">
        <v>2177</v>
      </c>
      <c r="G19" s="57">
        <v>0</v>
      </c>
      <c r="H19" s="57">
        <v>0</v>
      </c>
      <c r="I19" s="57">
        <f>VLOOKUP(B19,Mapping!$A$2:$K$1558,6,FALSE)</f>
        <v>0</v>
      </c>
      <c r="J19" s="57">
        <f>VLOOKUP(B19,Overall!$A$8:$I$1226,9,FALSE)</f>
        <v>0</v>
      </c>
      <c r="L19" s="59">
        <f t="shared" si="0"/>
        <v>0</v>
      </c>
    </row>
    <row r="20" spans="2:12" x14ac:dyDescent="0.2">
      <c r="B20" t="s">
        <v>1210</v>
      </c>
      <c r="C20" t="s">
        <v>444</v>
      </c>
      <c r="D20" t="s">
        <v>6</v>
      </c>
      <c r="E20" t="s">
        <v>2895</v>
      </c>
      <c r="F20" t="s">
        <v>1751</v>
      </c>
      <c r="G20" s="57">
        <v>300300</v>
      </c>
      <c r="H20" s="57">
        <v>347515.75</v>
      </c>
      <c r="I20" s="57">
        <f>VLOOKUP(B20,Mapping!$A$2:$K$1558,6,FALSE)</f>
        <v>347515.75</v>
      </c>
      <c r="J20" s="57">
        <f>VLOOKUP(B20,Overall!$A$8:$I$1226,9,FALSE)</f>
        <v>172037.5</v>
      </c>
      <c r="L20" s="59">
        <f t="shared" si="0"/>
        <v>0</v>
      </c>
    </row>
    <row r="21" spans="2:12" x14ac:dyDescent="0.2">
      <c r="B21" t="s">
        <v>1227</v>
      </c>
      <c r="C21" t="s">
        <v>446</v>
      </c>
      <c r="D21" t="s">
        <v>6</v>
      </c>
      <c r="E21" t="s">
        <v>2895</v>
      </c>
      <c r="F21" t="s">
        <v>1751</v>
      </c>
      <c r="G21" s="57">
        <v>581870</v>
      </c>
      <c r="H21" s="57">
        <v>589330.87920000008</v>
      </c>
      <c r="I21" s="57">
        <f>VLOOKUP(B21,Mapping!$A$2:$K$1558,6,FALSE)</f>
        <v>589330.87920000008</v>
      </c>
      <c r="J21" s="57">
        <f>VLOOKUP(B21,Overall!$A$8:$I$1226,9,FALSE)</f>
        <v>291747.96000000002</v>
      </c>
      <c r="L21" s="59">
        <f t="shared" si="0"/>
        <v>0</v>
      </c>
    </row>
    <row r="22" spans="2:12" x14ac:dyDescent="0.2">
      <c r="B22" t="s">
        <v>2252</v>
      </c>
      <c r="C22" t="s">
        <v>448</v>
      </c>
      <c r="D22" t="s">
        <v>6</v>
      </c>
      <c r="E22" t="s">
        <v>2895</v>
      </c>
      <c r="F22" t="s">
        <v>1751</v>
      </c>
      <c r="G22" s="57">
        <v>0</v>
      </c>
      <c r="H22" s="57">
        <v>0</v>
      </c>
      <c r="I22" s="57">
        <f>VLOOKUP(B22,Mapping!$A$2:$K$1558,6,FALSE)</f>
        <v>0</v>
      </c>
      <c r="J22" s="57">
        <f>VLOOKUP(B22,Overall!$A$8:$I$1226,9,FALSE)</f>
        <v>0</v>
      </c>
      <c r="L22" s="59">
        <f t="shared" si="0"/>
        <v>0</v>
      </c>
    </row>
    <row r="23" spans="2:12" x14ac:dyDescent="0.2">
      <c r="B23" t="s">
        <v>1254</v>
      </c>
      <c r="C23" t="s">
        <v>450</v>
      </c>
      <c r="D23" t="s">
        <v>6</v>
      </c>
      <c r="E23" t="s">
        <v>2895</v>
      </c>
      <c r="F23" t="s">
        <v>1751</v>
      </c>
      <c r="G23" s="57">
        <v>139340</v>
      </c>
      <c r="H23" s="57">
        <v>138976.96959999998</v>
      </c>
      <c r="I23" s="57">
        <f>VLOOKUP(B23,Mapping!$A$2:$K$1558,6,FALSE)</f>
        <v>138976.96959999998</v>
      </c>
      <c r="J23" s="57">
        <f>VLOOKUP(B23,Overall!$A$8:$I$1226,9,FALSE)</f>
        <v>68800.479999999996</v>
      </c>
      <c r="L23" s="59">
        <f t="shared" si="0"/>
        <v>0</v>
      </c>
    </row>
    <row r="24" spans="2:12" x14ac:dyDescent="0.2">
      <c r="B24" t="s">
        <v>1266</v>
      </c>
      <c r="C24" t="s">
        <v>452</v>
      </c>
      <c r="D24" t="s">
        <v>6</v>
      </c>
      <c r="E24" t="s">
        <v>490</v>
      </c>
      <c r="F24" t="s">
        <v>2277</v>
      </c>
      <c r="G24" s="57">
        <v>594050</v>
      </c>
      <c r="H24" s="57">
        <v>583144.66959999991</v>
      </c>
      <c r="I24" s="57">
        <f>VLOOKUP(B24,Mapping!$A$2:$K$1558,6,FALSE)</f>
        <v>583144.66959999991</v>
      </c>
      <c r="J24" s="57">
        <f>VLOOKUP(B24,Overall!$A$8:$I$1226,9,FALSE)</f>
        <v>288685.48</v>
      </c>
      <c r="L24" s="59">
        <f t="shared" si="0"/>
        <v>0</v>
      </c>
    </row>
    <row r="25" spans="2:12" x14ac:dyDescent="0.2">
      <c r="B25" t="s">
        <v>1267</v>
      </c>
      <c r="C25" t="s">
        <v>452</v>
      </c>
      <c r="D25" t="s">
        <v>6</v>
      </c>
      <c r="E25" t="s">
        <v>492</v>
      </c>
      <c r="F25" t="s">
        <v>2278</v>
      </c>
      <c r="G25" s="57">
        <v>284020</v>
      </c>
      <c r="H25" s="57">
        <v>284530.41280000005</v>
      </c>
      <c r="I25" s="57">
        <f>VLOOKUP(B25,Mapping!$A$2:$K$1558,6,FALSE)</f>
        <v>284530.41280000005</v>
      </c>
      <c r="J25" s="57">
        <f>VLOOKUP(B25,Overall!$A$8:$I$1226,9,FALSE)</f>
        <v>140856.64000000001</v>
      </c>
      <c r="L25" s="59">
        <f t="shared" si="0"/>
        <v>0</v>
      </c>
    </row>
    <row r="26" spans="2:12" x14ac:dyDescent="0.2">
      <c r="B26" t="s">
        <v>2337</v>
      </c>
      <c r="C26" t="s">
        <v>454</v>
      </c>
      <c r="D26" t="s">
        <v>6</v>
      </c>
      <c r="E26" t="s">
        <v>2895</v>
      </c>
      <c r="F26" t="s">
        <v>1751</v>
      </c>
      <c r="G26" s="57">
        <v>0</v>
      </c>
      <c r="H26" s="57">
        <v>0</v>
      </c>
      <c r="I26" s="57">
        <f>VLOOKUP(B26,Mapping!$A$2:$K$1558,6,FALSE)</f>
        <v>0</v>
      </c>
      <c r="J26" s="57">
        <f>VLOOKUP(B26,Overall!$A$8:$I$1226,9,FALSE)</f>
        <v>0</v>
      </c>
      <c r="L26" s="59">
        <f t="shared" si="0"/>
        <v>0</v>
      </c>
    </row>
    <row r="27" spans="2:12" x14ac:dyDescent="0.2">
      <c r="B27" t="s">
        <v>1305</v>
      </c>
      <c r="C27" t="s">
        <v>8</v>
      </c>
      <c r="D27" t="s">
        <v>6</v>
      </c>
      <c r="E27" t="s">
        <v>2895</v>
      </c>
      <c r="F27" t="s">
        <v>1751</v>
      </c>
      <c r="G27" s="57">
        <v>4456980</v>
      </c>
      <c r="H27" s="57">
        <v>4994844.1828000005</v>
      </c>
      <c r="I27" s="57">
        <f>VLOOKUP(B27,Mapping!$A$2:$K$1558,6,FALSE)</f>
        <v>4994844.1828000005</v>
      </c>
      <c r="J27" s="57">
        <f>VLOOKUP(B27,Overall!$A$8:$I$1226,9,FALSE)</f>
        <v>2472695.14</v>
      </c>
      <c r="L27" s="59">
        <f t="shared" si="0"/>
        <v>0</v>
      </c>
    </row>
    <row r="28" spans="2:12" x14ac:dyDescent="0.2">
      <c r="B28" t="s">
        <v>1354</v>
      </c>
      <c r="C28" t="s">
        <v>18</v>
      </c>
      <c r="D28" t="s">
        <v>6</v>
      </c>
      <c r="E28" t="s">
        <v>2895</v>
      </c>
      <c r="F28" t="s">
        <v>1751</v>
      </c>
      <c r="G28" s="57">
        <v>2302800</v>
      </c>
      <c r="H28" s="57">
        <v>2849990.4472000003</v>
      </c>
      <c r="I28" s="57">
        <f>VLOOKUP(B28,Mapping!$A$2:$K$1558,6,FALSE)</f>
        <v>2849990.4472000003</v>
      </c>
      <c r="J28" s="57">
        <f>VLOOKUP(B28,Overall!$A$8:$I$1226,9,FALSE)</f>
        <v>1410886.36</v>
      </c>
      <c r="L28" s="59">
        <f t="shared" si="0"/>
        <v>0</v>
      </c>
    </row>
    <row r="29" spans="2:12" x14ac:dyDescent="0.2">
      <c r="B29" t="s">
        <v>1399</v>
      </c>
      <c r="C29" t="s">
        <v>459</v>
      </c>
      <c r="D29" t="s">
        <v>6</v>
      </c>
      <c r="E29" t="s">
        <v>2895</v>
      </c>
      <c r="F29" t="s">
        <v>1751</v>
      </c>
      <c r="G29" s="57">
        <v>2111440</v>
      </c>
      <c r="H29" s="57">
        <v>2424107.6458000001</v>
      </c>
      <c r="I29" s="57">
        <f>VLOOKUP(B29,Mapping!$A$2:$K$1558,6,FALSE)</f>
        <v>2424107.6458000001</v>
      </c>
      <c r="J29" s="57">
        <f>VLOOKUP(B29,Overall!$A$8:$I$1226,9,FALSE)</f>
        <v>1200053.29</v>
      </c>
      <c r="L29" s="59">
        <f t="shared" si="0"/>
        <v>0</v>
      </c>
    </row>
    <row r="30" spans="2:12" x14ac:dyDescent="0.2">
      <c r="B30" t="s">
        <v>1446</v>
      </c>
      <c r="C30" t="s">
        <v>461</v>
      </c>
      <c r="D30" t="s">
        <v>6</v>
      </c>
      <c r="E30" t="s">
        <v>2895</v>
      </c>
      <c r="F30" t="s">
        <v>1751</v>
      </c>
      <c r="G30" s="57">
        <v>3095210</v>
      </c>
      <c r="H30" s="57">
        <v>3828563.2064</v>
      </c>
      <c r="I30" s="57">
        <f>VLOOKUP(B30,Mapping!$A$2:$K$1558,6,FALSE)</f>
        <v>3828563.2064</v>
      </c>
      <c r="J30" s="57">
        <f>VLOOKUP(B30,Overall!$A$8:$I$1226,9,FALSE)</f>
        <v>1895328.32</v>
      </c>
      <c r="L30" s="59">
        <f t="shared" si="0"/>
        <v>0</v>
      </c>
    </row>
    <row r="31" spans="2:12" x14ac:dyDescent="0.2">
      <c r="B31" t="s">
        <v>1504</v>
      </c>
      <c r="C31" t="s">
        <v>463</v>
      </c>
      <c r="D31" t="s">
        <v>6</v>
      </c>
      <c r="E31" t="s">
        <v>2895</v>
      </c>
      <c r="F31" t="s">
        <v>1751</v>
      </c>
      <c r="G31" s="57">
        <v>1578570</v>
      </c>
      <c r="H31" s="57">
        <v>565682.98160000006</v>
      </c>
      <c r="I31" s="57">
        <f>VLOOKUP(B31,Mapping!$A$2:$K$1558,6,FALSE)</f>
        <v>565682.98160000006</v>
      </c>
      <c r="J31" s="57">
        <f>VLOOKUP(B31,Overall!$A$8:$I$1226,9,FALSE)</f>
        <v>280041.08</v>
      </c>
      <c r="L31" s="59">
        <f t="shared" si="0"/>
        <v>0</v>
      </c>
    </row>
    <row r="32" spans="2:12" x14ac:dyDescent="0.2">
      <c r="B32" t="s">
        <v>1752</v>
      </c>
      <c r="C32" t="s">
        <v>4</v>
      </c>
      <c r="D32" t="s">
        <v>8</v>
      </c>
      <c r="E32" t="s">
        <v>2895</v>
      </c>
      <c r="F32" t="s">
        <v>1753</v>
      </c>
      <c r="G32" s="57">
        <v>0</v>
      </c>
      <c r="H32" s="57">
        <v>0</v>
      </c>
      <c r="I32" s="57">
        <f>VLOOKUP(B32,Mapping!$A$2:$K$1558,6,FALSE)</f>
        <v>0</v>
      </c>
      <c r="J32" s="57">
        <f>VLOOKUP(B32,Overall!$A$8:$I$1226,9,FALSE)</f>
        <v>0</v>
      </c>
      <c r="L32" s="59">
        <f t="shared" si="0"/>
        <v>0</v>
      </c>
    </row>
    <row r="33" spans="2:12" x14ac:dyDescent="0.2">
      <c r="B33" t="s">
        <v>890</v>
      </c>
      <c r="C33" t="s">
        <v>215</v>
      </c>
      <c r="D33" t="s">
        <v>8</v>
      </c>
      <c r="E33" t="s">
        <v>2895</v>
      </c>
      <c r="F33" t="s">
        <v>1753</v>
      </c>
      <c r="G33" s="57">
        <v>136910</v>
      </c>
      <c r="H33" s="57">
        <v>136910</v>
      </c>
      <c r="I33" s="57">
        <f>VLOOKUP(B33,Mapping!$A$2:$K$1558,6,FALSE)</f>
        <v>136910</v>
      </c>
      <c r="J33" s="57">
        <f>VLOOKUP(B33,Overall!$A$8:$I$1226,9,FALSE)</f>
        <v>0</v>
      </c>
      <c r="L33" s="59">
        <f t="shared" si="0"/>
        <v>0</v>
      </c>
    </row>
    <row r="34" spans="2:12" x14ac:dyDescent="0.2">
      <c r="B34" t="s">
        <v>908</v>
      </c>
      <c r="C34" t="s">
        <v>218</v>
      </c>
      <c r="D34" t="s">
        <v>8</v>
      </c>
      <c r="E34" t="s">
        <v>474</v>
      </c>
      <c r="F34" t="s">
        <v>1576</v>
      </c>
      <c r="G34" s="57">
        <v>109510</v>
      </c>
      <c r="H34" s="57">
        <v>109510</v>
      </c>
      <c r="I34" s="57">
        <f>VLOOKUP(B34,Mapping!$A$2:$K$1558,6,FALSE)</f>
        <v>109510</v>
      </c>
      <c r="J34" s="57">
        <f>VLOOKUP(B34,Overall!$A$8:$I$1226,9,FALSE)</f>
        <v>0</v>
      </c>
      <c r="L34" s="59">
        <f t="shared" si="0"/>
        <v>0</v>
      </c>
    </row>
    <row r="35" spans="2:12" x14ac:dyDescent="0.2">
      <c r="B35" t="s">
        <v>1040</v>
      </c>
      <c r="C35" t="s">
        <v>432</v>
      </c>
      <c r="D35" t="s">
        <v>8</v>
      </c>
      <c r="E35" t="s">
        <v>466</v>
      </c>
      <c r="F35" t="s">
        <v>1625</v>
      </c>
      <c r="G35" s="57">
        <v>95480</v>
      </c>
      <c r="H35" s="57">
        <v>95480</v>
      </c>
      <c r="I35" s="57">
        <f>VLOOKUP(B35,Mapping!$A$2:$K$1558,6,FALSE)</f>
        <v>95480</v>
      </c>
      <c r="J35" s="57">
        <f>VLOOKUP(B35,Overall!$A$8:$I$1226,9,FALSE)</f>
        <v>0</v>
      </c>
      <c r="L35" s="59">
        <f t="shared" si="0"/>
        <v>0</v>
      </c>
    </row>
    <row r="36" spans="2:12" x14ac:dyDescent="0.2">
      <c r="B36" t="s">
        <v>1041</v>
      </c>
      <c r="C36" t="s">
        <v>432</v>
      </c>
      <c r="D36" t="s">
        <v>8</v>
      </c>
      <c r="E36" t="s">
        <v>468</v>
      </c>
      <c r="F36" t="s">
        <v>1626</v>
      </c>
      <c r="G36" s="57">
        <v>95180</v>
      </c>
      <c r="H36" s="57">
        <v>95180</v>
      </c>
      <c r="I36" s="57">
        <f>VLOOKUP(B36,Mapping!$A$2:$K$1558,6,FALSE)</f>
        <v>95180</v>
      </c>
      <c r="J36" s="57">
        <f>VLOOKUP(B36,Overall!$A$8:$I$1226,9,FALSE)</f>
        <v>0</v>
      </c>
      <c r="L36" s="59">
        <f t="shared" si="0"/>
        <v>0</v>
      </c>
    </row>
    <row r="37" spans="2:12" x14ac:dyDescent="0.2">
      <c r="B37" t="s">
        <v>1173</v>
      </c>
      <c r="C37" t="s">
        <v>442</v>
      </c>
      <c r="D37" t="s">
        <v>8</v>
      </c>
      <c r="E37" t="s">
        <v>480</v>
      </c>
      <c r="F37" t="s">
        <v>1687</v>
      </c>
      <c r="G37" s="57">
        <v>95480</v>
      </c>
      <c r="H37" s="57">
        <v>95480</v>
      </c>
      <c r="I37" s="57">
        <f>VLOOKUP(B37,Mapping!$A$2:$K$1558,6,FALSE)</f>
        <v>95480</v>
      </c>
      <c r="J37" s="57">
        <f>VLOOKUP(B37,Overall!$A$8:$I$1226,9,FALSE)</f>
        <v>0</v>
      </c>
      <c r="L37" s="59">
        <f t="shared" si="0"/>
        <v>0</v>
      </c>
    </row>
    <row r="38" spans="2:12" x14ac:dyDescent="0.2">
      <c r="B38" t="s">
        <v>1353</v>
      </c>
      <c r="C38" t="s">
        <v>17</v>
      </c>
      <c r="D38" t="s">
        <v>8</v>
      </c>
      <c r="E38" t="s">
        <v>2895</v>
      </c>
      <c r="F38" t="s">
        <v>1753</v>
      </c>
      <c r="G38" s="57">
        <v>0</v>
      </c>
      <c r="H38" s="57">
        <v>0</v>
      </c>
      <c r="I38" s="57">
        <f>VLOOKUP(B38,Mapping!$A$2:$K$1558,6,FALSE)</f>
        <v>0</v>
      </c>
      <c r="J38" s="57">
        <f>VLOOKUP(B38,Overall!$A$8:$I$1226,9,FALSE)</f>
        <v>-95.96</v>
      </c>
      <c r="L38" s="59">
        <f t="shared" si="0"/>
        <v>0</v>
      </c>
    </row>
    <row r="39" spans="2:12" x14ac:dyDescent="0.2">
      <c r="B39" t="s">
        <v>848</v>
      </c>
      <c r="C39" t="s">
        <v>4</v>
      </c>
      <c r="D39" t="s">
        <v>9</v>
      </c>
      <c r="E39" t="s">
        <v>2895</v>
      </c>
      <c r="F39" t="s">
        <v>1754</v>
      </c>
      <c r="G39" s="57">
        <v>163590</v>
      </c>
      <c r="H39" s="57">
        <v>173707.19320000001</v>
      </c>
      <c r="I39" s="57">
        <f>VLOOKUP(B39,Mapping!$A$2:$K$1558,6,FALSE)</f>
        <v>173707.19320000001</v>
      </c>
      <c r="J39" s="57">
        <f>VLOOKUP(B39,Overall!$A$8:$I$1226,9,FALSE)</f>
        <v>85993.66</v>
      </c>
      <c r="L39" s="59">
        <f t="shared" si="0"/>
        <v>0</v>
      </c>
    </row>
    <row r="40" spans="2:12" x14ac:dyDescent="0.2">
      <c r="B40" t="s">
        <v>891</v>
      </c>
      <c r="C40" t="s">
        <v>215</v>
      </c>
      <c r="D40" t="s">
        <v>9</v>
      </c>
      <c r="E40" t="s">
        <v>2895</v>
      </c>
      <c r="F40" t="s">
        <v>1754</v>
      </c>
      <c r="G40" s="57">
        <v>11800</v>
      </c>
      <c r="H40" s="57">
        <v>21058.419199999997</v>
      </c>
      <c r="I40" s="57">
        <f>VLOOKUP(B40,Mapping!$A$2:$K$1558,6,FALSE)</f>
        <v>21058.419199999997</v>
      </c>
      <c r="J40" s="57">
        <f>VLOOKUP(B40,Overall!$A$8:$I$1226,9,FALSE)</f>
        <v>10424.959999999999</v>
      </c>
      <c r="L40" s="59">
        <f t="shared" si="0"/>
        <v>0</v>
      </c>
    </row>
    <row r="41" spans="2:12" x14ac:dyDescent="0.2">
      <c r="B41" t="s">
        <v>1819</v>
      </c>
      <c r="C41" t="s">
        <v>218</v>
      </c>
      <c r="D41" t="s">
        <v>9</v>
      </c>
      <c r="E41" t="s">
        <v>474</v>
      </c>
      <c r="F41" t="s">
        <v>1820</v>
      </c>
      <c r="G41" s="57">
        <v>0</v>
      </c>
      <c r="H41" s="57">
        <v>0</v>
      </c>
      <c r="I41" s="57">
        <f>VLOOKUP(B41,Mapping!$A$2:$K$1558,6,FALSE)</f>
        <v>0</v>
      </c>
      <c r="J41" s="57">
        <f>VLOOKUP(B41,Overall!$A$8:$I$1226,9,FALSE)</f>
        <v>0</v>
      </c>
      <c r="L41" s="59">
        <f t="shared" si="0"/>
        <v>0</v>
      </c>
    </row>
    <row r="42" spans="2:12" x14ac:dyDescent="0.2">
      <c r="B42" t="s">
        <v>909</v>
      </c>
      <c r="C42" t="s">
        <v>218</v>
      </c>
      <c r="D42" t="s">
        <v>9</v>
      </c>
      <c r="E42" t="s">
        <v>476</v>
      </c>
      <c r="F42" t="s">
        <v>1821</v>
      </c>
      <c r="G42" s="57">
        <v>355900</v>
      </c>
      <c r="H42" s="57">
        <v>221102.69560000001</v>
      </c>
      <c r="I42" s="57">
        <f>VLOOKUP(B42,Mapping!$A$2:$K$1558,6,FALSE)</f>
        <v>221102.69560000001</v>
      </c>
      <c r="J42" s="57">
        <f>VLOOKUP(B42,Overall!$A$8:$I$1226,9,FALSE)</f>
        <v>109456.78</v>
      </c>
      <c r="L42" s="59">
        <f t="shared" si="0"/>
        <v>0</v>
      </c>
    </row>
    <row r="43" spans="2:12" x14ac:dyDescent="0.2">
      <c r="B43" t="s">
        <v>1822</v>
      </c>
      <c r="C43" t="s">
        <v>218</v>
      </c>
      <c r="D43" t="s">
        <v>9</v>
      </c>
      <c r="E43" t="s">
        <v>478</v>
      </c>
      <c r="F43" t="s">
        <v>1823</v>
      </c>
      <c r="G43" s="57">
        <v>0</v>
      </c>
      <c r="H43" s="57">
        <v>0</v>
      </c>
      <c r="I43" s="57">
        <f>VLOOKUP(B43,Mapping!$A$2:$K$1558,6,FALSE)</f>
        <v>0</v>
      </c>
      <c r="J43" s="57">
        <f>VLOOKUP(B43,Overall!$A$8:$I$1226,9,FALSE)</f>
        <v>0</v>
      </c>
      <c r="L43" s="59">
        <f t="shared" si="0"/>
        <v>0</v>
      </c>
    </row>
    <row r="44" spans="2:12" x14ac:dyDescent="0.2">
      <c r="B44" t="s">
        <v>980</v>
      </c>
      <c r="C44" t="s">
        <v>426</v>
      </c>
      <c r="D44" t="s">
        <v>9</v>
      </c>
      <c r="E44" t="s">
        <v>2895</v>
      </c>
      <c r="F44" t="s">
        <v>1754</v>
      </c>
      <c r="G44" s="57">
        <v>84930</v>
      </c>
      <c r="H44" s="57">
        <v>134675.7432</v>
      </c>
      <c r="I44" s="57">
        <f>VLOOKUP(B44,Mapping!$A$2:$K$1558,6,FALSE)</f>
        <v>134675.7432</v>
      </c>
      <c r="J44" s="57">
        <f>VLOOKUP(B44,Overall!$A$8:$I$1226,9,FALSE)</f>
        <v>66671.16</v>
      </c>
      <c r="L44" s="59">
        <f t="shared" si="0"/>
        <v>0</v>
      </c>
    </row>
    <row r="45" spans="2:12" x14ac:dyDescent="0.2">
      <c r="B45" t="s">
        <v>1004</v>
      </c>
      <c r="C45" t="s">
        <v>428</v>
      </c>
      <c r="D45" t="s">
        <v>9</v>
      </c>
      <c r="E45" t="s">
        <v>2895</v>
      </c>
      <c r="F45" t="s">
        <v>1754</v>
      </c>
      <c r="G45" s="57">
        <v>18650</v>
      </c>
      <c r="H45" s="57">
        <v>24716.720000000001</v>
      </c>
      <c r="I45" s="57">
        <f>VLOOKUP(B45,Mapping!$A$2:$K$1558,6,FALSE)</f>
        <v>24716.720000000001</v>
      </c>
      <c r="J45" s="57">
        <f>VLOOKUP(B45,Overall!$A$8:$I$1226,9,FALSE)</f>
        <v>12236</v>
      </c>
      <c r="L45" s="59">
        <f t="shared" si="0"/>
        <v>0</v>
      </c>
    </row>
    <row r="46" spans="2:12" x14ac:dyDescent="0.2">
      <c r="B46" t="s">
        <v>2018</v>
      </c>
      <c r="C46" t="s">
        <v>432</v>
      </c>
      <c r="D46" t="s">
        <v>9</v>
      </c>
      <c r="E46" t="s">
        <v>466</v>
      </c>
      <c r="F46" t="s">
        <v>2019</v>
      </c>
      <c r="G46" s="57">
        <v>0</v>
      </c>
      <c r="H46" s="57">
        <v>0</v>
      </c>
      <c r="I46" s="57">
        <f>VLOOKUP(B46,Mapping!$A$2:$K$1558,6,FALSE)</f>
        <v>0</v>
      </c>
      <c r="J46" s="57">
        <f>VLOOKUP(B46,Overall!$A$8:$I$1226,9,FALSE)</f>
        <v>0</v>
      </c>
      <c r="L46" s="59">
        <f t="shared" si="0"/>
        <v>0</v>
      </c>
    </row>
    <row r="47" spans="2:12" x14ac:dyDescent="0.2">
      <c r="B47" t="s">
        <v>1042</v>
      </c>
      <c r="C47" t="s">
        <v>432</v>
      </c>
      <c r="D47" t="s">
        <v>9</v>
      </c>
      <c r="E47" t="s">
        <v>468</v>
      </c>
      <c r="F47" t="s">
        <v>1627</v>
      </c>
      <c r="G47" s="57">
        <v>71620</v>
      </c>
      <c r="H47" s="57">
        <v>0</v>
      </c>
      <c r="I47" s="57">
        <f>VLOOKUP(B47,Mapping!$A$2:$K$1558,6,FALSE)</f>
        <v>0</v>
      </c>
      <c r="J47" s="57">
        <f>VLOOKUP(B47,Overall!$A$8:$I$1226,9,FALSE)</f>
        <v>0</v>
      </c>
      <c r="L47" s="59">
        <f t="shared" si="0"/>
        <v>0</v>
      </c>
    </row>
    <row r="48" spans="2:12" x14ac:dyDescent="0.2">
      <c r="B48" t="s">
        <v>2020</v>
      </c>
      <c r="C48" t="s">
        <v>432</v>
      </c>
      <c r="D48" t="s">
        <v>9</v>
      </c>
      <c r="E48" t="s">
        <v>470</v>
      </c>
      <c r="F48" t="s">
        <v>2021</v>
      </c>
      <c r="G48" s="57">
        <v>0</v>
      </c>
      <c r="H48" s="57">
        <v>0</v>
      </c>
      <c r="I48" s="57">
        <f>VLOOKUP(B48,Mapping!$A$2:$K$1558,6,FALSE)</f>
        <v>0</v>
      </c>
      <c r="J48" s="57">
        <f>VLOOKUP(B48,Overall!$A$8:$I$1226,9,FALSE)</f>
        <v>0</v>
      </c>
      <c r="L48" s="59">
        <f t="shared" si="0"/>
        <v>0</v>
      </c>
    </row>
    <row r="49" spans="2:12" x14ac:dyDescent="0.2">
      <c r="B49" t="s">
        <v>1043</v>
      </c>
      <c r="C49" t="s">
        <v>432</v>
      </c>
      <c r="D49" t="s">
        <v>9</v>
      </c>
      <c r="E49" t="s">
        <v>472</v>
      </c>
      <c r="F49" t="s">
        <v>2022</v>
      </c>
      <c r="G49" s="57">
        <v>110200</v>
      </c>
      <c r="H49" s="57">
        <v>94148.099400000006</v>
      </c>
      <c r="I49" s="57">
        <f>VLOOKUP(B49,Mapping!$A$2:$K$1558,6,FALSE)</f>
        <v>94148.099400000006</v>
      </c>
      <c r="J49" s="57">
        <f>VLOOKUP(B49,Overall!$A$8:$I$1226,9,FALSE)</f>
        <v>46607.97</v>
      </c>
      <c r="L49" s="59">
        <f t="shared" si="0"/>
        <v>0</v>
      </c>
    </row>
    <row r="50" spans="2:12" x14ac:dyDescent="0.2">
      <c r="B50" t="s">
        <v>1121</v>
      </c>
      <c r="C50" t="s">
        <v>434</v>
      </c>
      <c r="D50" t="s">
        <v>9</v>
      </c>
      <c r="E50" t="s">
        <v>2895</v>
      </c>
      <c r="F50" t="s">
        <v>1754</v>
      </c>
      <c r="G50" s="57">
        <v>80960</v>
      </c>
      <c r="H50" s="57">
        <v>34545.878399999994</v>
      </c>
      <c r="I50" s="57">
        <f>VLOOKUP(B50,Mapping!$A$2:$K$1558,6,FALSE)</f>
        <v>34545.878399999994</v>
      </c>
      <c r="J50" s="57">
        <f>VLOOKUP(B50,Overall!$A$8:$I$1226,9,FALSE)</f>
        <v>17101.919999999998</v>
      </c>
      <c r="L50" s="59">
        <f t="shared" si="0"/>
        <v>0</v>
      </c>
    </row>
    <row r="51" spans="2:12" x14ac:dyDescent="0.2">
      <c r="B51" t="s">
        <v>1138</v>
      </c>
      <c r="C51" t="s">
        <v>436</v>
      </c>
      <c r="D51" t="s">
        <v>9</v>
      </c>
      <c r="E51" t="s">
        <v>2895</v>
      </c>
      <c r="F51" t="s">
        <v>1754</v>
      </c>
      <c r="G51" s="57">
        <v>61790</v>
      </c>
      <c r="H51" s="57">
        <v>116570.8872</v>
      </c>
      <c r="I51" s="57">
        <f>VLOOKUP(B51,Mapping!$A$2:$K$1558,6,FALSE)</f>
        <v>116570.8872</v>
      </c>
      <c r="J51" s="57">
        <f>VLOOKUP(B51,Overall!$A$8:$I$1226,9,FALSE)</f>
        <v>57708.36</v>
      </c>
      <c r="L51" s="59">
        <f t="shared" si="0"/>
        <v>0</v>
      </c>
    </row>
    <row r="52" spans="2:12" x14ac:dyDescent="0.2">
      <c r="B52" t="s">
        <v>1151</v>
      </c>
      <c r="C52" t="s">
        <v>438</v>
      </c>
      <c r="D52" t="s">
        <v>9</v>
      </c>
      <c r="E52" t="s">
        <v>2895</v>
      </c>
      <c r="F52" t="s">
        <v>1754</v>
      </c>
      <c r="G52" s="57">
        <v>5840</v>
      </c>
      <c r="H52" s="57">
        <v>12425.02</v>
      </c>
      <c r="I52" s="57">
        <f>VLOOKUP(B52,Mapping!$A$2:$K$1558,6,FALSE)</f>
        <v>12425.02</v>
      </c>
      <c r="J52" s="57">
        <f>VLOOKUP(B52,Overall!$A$8:$I$1226,9,FALSE)</f>
        <v>6151</v>
      </c>
      <c r="L52" s="59">
        <f t="shared" si="0"/>
        <v>0</v>
      </c>
    </row>
    <row r="53" spans="2:12" x14ac:dyDescent="0.2">
      <c r="B53" t="s">
        <v>2178</v>
      </c>
      <c r="C53" t="s">
        <v>442</v>
      </c>
      <c r="D53" t="s">
        <v>9</v>
      </c>
      <c r="E53" t="s">
        <v>480</v>
      </c>
      <c r="F53" t="s">
        <v>2179</v>
      </c>
      <c r="G53" s="57">
        <v>0</v>
      </c>
      <c r="H53" s="57">
        <v>0</v>
      </c>
      <c r="I53" s="57">
        <f>VLOOKUP(B53,Mapping!$A$2:$K$1558,6,FALSE)</f>
        <v>0</v>
      </c>
      <c r="J53" s="57">
        <f>VLOOKUP(B53,Overall!$A$8:$I$1226,9,FALSE)</f>
        <v>0</v>
      </c>
      <c r="L53" s="59">
        <f t="shared" si="0"/>
        <v>0</v>
      </c>
    </row>
    <row r="54" spans="2:12" x14ac:dyDescent="0.2">
      <c r="B54" t="s">
        <v>1174</v>
      </c>
      <c r="C54" t="s">
        <v>442</v>
      </c>
      <c r="D54" t="s">
        <v>9</v>
      </c>
      <c r="E54" t="s">
        <v>482</v>
      </c>
      <c r="F54" t="s">
        <v>1688</v>
      </c>
      <c r="G54" s="57">
        <v>324220</v>
      </c>
      <c r="H54" s="57">
        <v>207164.59459999998</v>
      </c>
      <c r="I54" s="57">
        <f>VLOOKUP(B54,Mapping!$A$2:$K$1558,6,FALSE)</f>
        <v>207164.59459999998</v>
      </c>
      <c r="J54" s="57">
        <f>VLOOKUP(B54,Overall!$A$8:$I$1226,9,FALSE)</f>
        <v>102556.73</v>
      </c>
      <c r="L54" s="59">
        <f t="shared" si="0"/>
        <v>0</v>
      </c>
    </row>
    <row r="55" spans="2:12" x14ac:dyDescent="0.2">
      <c r="B55" t="s">
        <v>2180</v>
      </c>
      <c r="C55" t="s">
        <v>442</v>
      </c>
      <c r="D55" t="s">
        <v>9</v>
      </c>
      <c r="E55" t="s">
        <v>484</v>
      </c>
      <c r="F55" t="s">
        <v>2181</v>
      </c>
      <c r="G55" s="57">
        <v>0</v>
      </c>
      <c r="H55" s="57">
        <v>0</v>
      </c>
      <c r="I55" s="57">
        <f>VLOOKUP(B55,Mapping!$A$2:$K$1558,6,FALSE)</f>
        <v>0</v>
      </c>
      <c r="J55" s="57">
        <f>VLOOKUP(B55,Overall!$A$8:$I$1226,9,FALSE)</f>
        <v>0</v>
      </c>
      <c r="L55" s="59">
        <f t="shared" si="0"/>
        <v>0</v>
      </c>
    </row>
    <row r="56" spans="2:12" x14ac:dyDescent="0.2">
      <c r="B56" t="s">
        <v>1211</v>
      </c>
      <c r="C56" t="s">
        <v>444</v>
      </c>
      <c r="D56" t="s">
        <v>9</v>
      </c>
      <c r="E56" t="s">
        <v>2895</v>
      </c>
      <c r="F56" t="s">
        <v>1754</v>
      </c>
      <c r="G56" s="57">
        <v>24920</v>
      </c>
      <c r="H56" s="57">
        <v>55477.279999999999</v>
      </c>
      <c r="I56" s="57">
        <f>VLOOKUP(B56,Mapping!$A$2:$K$1558,6,FALSE)</f>
        <v>55477.279999999999</v>
      </c>
      <c r="J56" s="57">
        <f>VLOOKUP(B56,Overall!$A$8:$I$1226,9,FALSE)</f>
        <v>27464</v>
      </c>
      <c r="L56" s="59">
        <f t="shared" si="0"/>
        <v>0</v>
      </c>
    </row>
    <row r="57" spans="2:12" x14ac:dyDescent="0.2">
      <c r="B57" t="s">
        <v>1228</v>
      </c>
      <c r="C57" t="s">
        <v>446</v>
      </c>
      <c r="D57" t="s">
        <v>9</v>
      </c>
      <c r="E57" t="s">
        <v>2895</v>
      </c>
      <c r="F57" t="s">
        <v>1754</v>
      </c>
      <c r="G57" s="57">
        <v>48250</v>
      </c>
      <c r="H57" s="57">
        <v>55044.636400000003</v>
      </c>
      <c r="I57" s="57">
        <f>VLOOKUP(B57,Mapping!$A$2:$K$1558,6,FALSE)</f>
        <v>55044.636400000003</v>
      </c>
      <c r="J57" s="57">
        <f>VLOOKUP(B57,Overall!$A$8:$I$1226,9,FALSE)</f>
        <v>27249.82</v>
      </c>
      <c r="L57" s="59">
        <f t="shared" si="0"/>
        <v>0</v>
      </c>
    </row>
    <row r="58" spans="2:12" x14ac:dyDescent="0.2">
      <c r="B58" t="s">
        <v>1255</v>
      </c>
      <c r="C58" t="s">
        <v>450</v>
      </c>
      <c r="D58" t="s">
        <v>9</v>
      </c>
      <c r="E58" t="s">
        <v>2895</v>
      </c>
      <c r="F58" t="s">
        <v>1754</v>
      </c>
      <c r="G58" s="57">
        <v>11550</v>
      </c>
      <c r="H58" s="57">
        <v>11036.4316</v>
      </c>
      <c r="I58" s="57">
        <f>VLOOKUP(B58,Mapping!$A$2:$K$1558,6,FALSE)</f>
        <v>11036.4316</v>
      </c>
      <c r="J58" s="57">
        <f>VLOOKUP(B58,Overall!$A$8:$I$1226,9,FALSE)</f>
        <v>5463.58</v>
      </c>
      <c r="L58" s="59">
        <f t="shared" si="0"/>
        <v>0</v>
      </c>
    </row>
    <row r="59" spans="2:12" x14ac:dyDescent="0.2">
      <c r="B59" t="s">
        <v>1268</v>
      </c>
      <c r="C59" t="s">
        <v>452</v>
      </c>
      <c r="D59" t="s">
        <v>9</v>
      </c>
      <c r="E59" t="s">
        <v>490</v>
      </c>
      <c r="F59" t="s">
        <v>2279</v>
      </c>
      <c r="G59" s="57">
        <v>47920</v>
      </c>
      <c r="H59" s="57">
        <v>11849.32</v>
      </c>
      <c r="I59" s="57">
        <f>VLOOKUP(B59,Mapping!$A$2:$K$1558,6,FALSE)</f>
        <v>11849.32</v>
      </c>
      <c r="J59" s="57">
        <f>VLOOKUP(B59,Overall!$A$8:$I$1226,9,FALSE)</f>
        <v>5866</v>
      </c>
      <c r="L59" s="59">
        <f t="shared" si="0"/>
        <v>0</v>
      </c>
    </row>
    <row r="60" spans="2:12" x14ac:dyDescent="0.2">
      <c r="B60" t="s">
        <v>1269</v>
      </c>
      <c r="C60" t="s">
        <v>452</v>
      </c>
      <c r="D60" t="s">
        <v>9</v>
      </c>
      <c r="E60" t="s">
        <v>492</v>
      </c>
      <c r="F60" t="s">
        <v>2280</v>
      </c>
      <c r="G60" s="57">
        <v>23390</v>
      </c>
      <c r="H60" s="57">
        <v>35566.301600000006</v>
      </c>
      <c r="I60" s="57">
        <f>VLOOKUP(B60,Mapping!$A$2:$K$1558,6,FALSE)</f>
        <v>35566.301600000006</v>
      </c>
      <c r="J60" s="57">
        <f>VLOOKUP(B60,Overall!$A$8:$I$1226,9,FALSE)</f>
        <v>17607.080000000002</v>
      </c>
      <c r="L60" s="59">
        <f t="shared" si="0"/>
        <v>0</v>
      </c>
    </row>
    <row r="61" spans="2:12" x14ac:dyDescent="0.2">
      <c r="B61" t="s">
        <v>2338</v>
      </c>
      <c r="C61" t="s">
        <v>454</v>
      </c>
      <c r="D61" t="s">
        <v>9</v>
      </c>
      <c r="E61" t="s">
        <v>2895</v>
      </c>
      <c r="F61" t="s">
        <v>1754</v>
      </c>
      <c r="G61" s="57">
        <v>0</v>
      </c>
      <c r="H61" s="57">
        <v>0</v>
      </c>
      <c r="I61" s="57">
        <f>VLOOKUP(B61,Mapping!$A$2:$K$1558,6,FALSE)</f>
        <v>0</v>
      </c>
      <c r="J61" s="57">
        <f>VLOOKUP(B61,Overall!$A$8:$I$1226,9,FALSE)</f>
        <v>0</v>
      </c>
      <c r="L61" s="59">
        <f t="shared" si="0"/>
        <v>0</v>
      </c>
    </row>
    <row r="62" spans="2:12" x14ac:dyDescent="0.2">
      <c r="B62" t="s">
        <v>1306</v>
      </c>
      <c r="C62" t="s">
        <v>8</v>
      </c>
      <c r="D62" t="s">
        <v>9</v>
      </c>
      <c r="E62" t="s">
        <v>2895</v>
      </c>
      <c r="F62" t="s">
        <v>1754</v>
      </c>
      <c r="G62" s="57">
        <v>368140</v>
      </c>
      <c r="H62" s="57">
        <v>274208.19260000001</v>
      </c>
      <c r="I62" s="57">
        <f>VLOOKUP(B62,Mapping!$A$2:$K$1558,6,FALSE)</f>
        <v>274208.19260000001</v>
      </c>
      <c r="J62" s="57">
        <f>VLOOKUP(B62,Overall!$A$8:$I$1226,9,FALSE)</f>
        <v>135746.63</v>
      </c>
      <c r="L62" s="59">
        <f t="shared" si="0"/>
        <v>0</v>
      </c>
    </row>
    <row r="63" spans="2:12" x14ac:dyDescent="0.2">
      <c r="B63" t="s">
        <v>1355</v>
      </c>
      <c r="C63" t="s">
        <v>18</v>
      </c>
      <c r="D63" t="s">
        <v>9</v>
      </c>
      <c r="E63" t="s">
        <v>2895</v>
      </c>
      <c r="F63" t="s">
        <v>1754</v>
      </c>
      <c r="G63" s="57">
        <v>189250</v>
      </c>
      <c r="H63" s="57">
        <v>222534.61299999998</v>
      </c>
      <c r="I63" s="57">
        <f>VLOOKUP(B63,Mapping!$A$2:$K$1558,6,FALSE)</f>
        <v>222534.61299999998</v>
      </c>
      <c r="J63" s="57">
        <f>VLOOKUP(B63,Overall!$A$8:$I$1226,9,FALSE)</f>
        <v>110165.65</v>
      </c>
      <c r="L63" s="59">
        <f t="shared" si="0"/>
        <v>0</v>
      </c>
    </row>
    <row r="64" spans="2:12" x14ac:dyDescent="0.2">
      <c r="B64" t="s">
        <v>1400</v>
      </c>
      <c r="C64" t="s">
        <v>459</v>
      </c>
      <c r="D64" t="s">
        <v>9</v>
      </c>
      <c r="E64" t="s">
        <v>2895</v>
      </c>
      <c r="F64" t="s">
        <v>1754</v>
      </c>
      <c r="G64" s="57">
        <v>174590</v>
      </c>
      <c r="H64" s="57">
        <v>123433.7564</v>
      </c>
      <c r="I64" s="57">
        <f>VLOOKUP(B64,Mapping!$A$2:$K$1558,6,FALSE)</f>
        <v>123433.7564</v>
      </c>
      <c r="J64" s="57">
        <f>VLOOKUP(B64,Overall!$A$8:$I$1226,9,FALSE)</f>
        <v>61105.82</v>
      </c>
      <c r="L64" s="59">
        <f t="shared" si="0"/>
        <v>0</v>
      </c>
    </row>
    <row r="65" spans="2:12" x14ac:dyDescent="0.2">
      <c r="B65" t="s">
        <v>1447</v>
      </c>
      <c r="C65" t="s">
        <v>461</v>
      </c>
      <c r="D65" t="s">
        <v>9</v>
      </c>
      <c r="E65" t="s">
        <v>2895</v>
      </c>
      <c r="F65" t="s">
        <v>1754</v>
      </c>
      <c r="G65" s="57">
        <v>171780</v>
      </c>
      <c r="H65" s="57">
        <v>282748.38900000002</v>
      </c>
      <c r="I65" s="57">
        <f>VLOOKUP(B65,Mapping!$A$2:$K$1558,6,FALSE)</f>
        <v>282748.38900000002</v>
      </c>
      <c r="J65" s="57">
        <f>VLOOKUP(B65,Overall!$A$8:$I$1226,9,FALSE)</f>
        <v>139974.45000000001</v>
      </c>
      <c r="L65" s="59">
        <f t="shared" si="0"/>
        <v>0</v>
      </c>
    </row>
    <row r="66" spans="2:12" x14ac:dyDescent="0.2">
      <c r="B66" t="s">
        <v>1505</v>
      </c>
      <c r="C66" t="s">
        <v>463</v>
      </c>
      <c r="D66" t="s">
        <v>9</v>
      </c>
      <c r="E66" t="s">
        <v>2895</v>
      </c>
      <c r="F66" t="s">
        <v>1754</v>
      </c>
      <c r="G66" s="57">
        <v>47260</v>
      </c>
      <c r="H66" s="57">
        <v>48733.065599999994</v>
      </c>
      <c r="I66" s="57">
        <f>VLOOKUP(B66,Mapping!$A$2:$K$1558,6,FALSE)</f>
        <v>48733.065599999994</v>
      </c>
      <c r="J66" s="57">
        <f>VLOOKUP(B66,Overall!$A$8:$I$1226,9,FALSE)</f>
        <v>24125.279999999999</v>
      </c>
      <c r="L66" s="59">
        <f t="shared" si="0"/>
        <v>0</v>
      </c>
    </row>
    <row r="67" spans="2:12" x14ac:dyDescent="0.2">
      <c r="B67" t="s">
        <v>849</v>
      </c>
      <c r="C67" t="s">
        <v>4</v>
      </c>
      <c r="D67" t="s">
        <v>10</v>
      </c>
      <c r="E67" t="s">
        <v>2895</v>
      </c>
      <c r="F67" t="s">
        <v>1755</v>
      </c>
      <c r="G67" s="57">
        <v>0</v>
      </c>
      <c r="H67" s="57">
        <v>5050</v>
      </c>
      <c r="I67" s="57">
        <f>VLOOKUP(B67,Mapping!$A$2:$K$1558,6,FALSE)</f>
        <v>5050</v>
      </c>
      <c r="J67" s="57">
        <f>VLOOKUP(B67,Overall!$A$8:$I$1226,9,FALSE)</f>
        <v>2500</v>
      </c>
      <c r="L67" s="59">
        <f t="shared" ref="L67:L130" si="1">H67-I67</f>
        <v>0</v>
      </c>
    </row>
    <row r="68" spans="2:12" x14ac:dyDescent="0.2">
      <c r="B68" t="s">
        <v>1804</v>
      </c>
      <c r="C68" t="s">
        <v>215</v>
      </c>
      <c r="D68" t="s">
        <v>10</v>
      </c>
      <c r="E68" t="s">
        <v>2895</v>
      </c>
      <c r="F68" t="s">
        <v>1755</v>
      </c>
      <c r="G68" s="57">
        <v>0</v>
      </c>
      <c r="H68" s="57">
        <v>0</v>
      </c>
      <c r="I68" s="57">
        <f>VLOOKUP(B68,Mapping!$A$2:$K$1558,6,FALSE)</f>
        <v>0</v>
      </c>
      <c r="J68" s="57">
        <f>VLOOKUP(B68,Overall!$A$8:$I$1226,9,FALSE)</f>
        <v>0</v>
      </c>
      <c r="L68" s="59">
        <f t="shared" si="1"/>
        <v>0</v>
      </c>
    </row>
    <row r="69" spans="2:12" x14ac:dyDescent="0.2">
      <c r="B69" t="s">
        <v>1824</v>
      </c>
      <c r="C69" t="s">
        <v>218</v>
      </c>
      <c r="D69" t="s">
        <v>10</v>
      </c>
      <c r="E69" t="s">
        <v>474</v>
      </c>
      <c r="F69" t="s">
        <v>1825</v>
      </c>
      <c r="G69" s="57">
        <v>0</v>
      </c>
      <c r="H69" s="57">
        <v>0</v>
      </c>
      <c r="I69" s="57">
        <f>VLOOKUP(B69,Mapping!$A$2:$K$1558,6,FALSE)</f>
        <v>0</v>
      </c>
      <c r="J69" s="57">
        <f>VLOOKUP(B69,Overall!$A$8:$I$1226,9,FALSE)</f>
        <v>0</v>
      </c>
      <c r="L69" s="59">
        <f t="shared" si="1"/>
        <v>0</v>
      </c>
    </row>
    <row r="70" spans="2:12" x14ac:dyDescent="0.2">
      <c r="B70" t="s">
        <v>910</v>
      </c>
      <c r="C70" t="s">
        <v>218</v>
      </c>
      <c r="D70" t="s">
        <v>10</v>
      </c>
      <c r="E70" t="s">
        <v>476</v>
      </c>
      <c r="F70" t="s">
        <v>1577</v>
      </c>
      <c r="G70" s="57">
        <v>3210</v>
      </c>
      <c r="H70" s="57">
        <v>0</v>
      </c>
      <c r="I70" s="57">
        <f>VLOOKUP(B70,Mapping!$A$2:$K$1558,6,FALSE)</f>
        <v>0</v>
      </c>
      <c r="J70" s="57">
        <f>VLOOKUP(B70,Overall!$A$8:$I$1226,9,FALSE)</f>
        <v>0</v>
      </c>
      <c r="L70" s="59">
        <f t="shared" si="1"/>
        <v>0</v>
      </c>
    </row>
    <row r="71" spans="2:12" x14ac:dyDescent="0.2">
      <c r="B71" t="s">
        <v>1826</v>
      </c>
      <c r="C71" t="s">
        <v>218</v>
      </c>
      <c r="D71" t="s">
        <v>10</v>
      </c>
      <c r="E71" t="s">
        <v>478</v>
      </c>
      <c r="F71" t="s">
        <v>1827</v>
      </c>
      <c r="G71" s="57">
        <v>0</v>
      </c>
      <c r="H71" s="57">
        <v>0</v>
      </c>
      <c r="I71" s="57">
        <f>VLOOKUP(B71,Mapping!$A$2:$K$1558,6,FALSE)</f>
        <v>0</v>
      </c>
      <c r="J71" s="57">
        <f>VLOOKUP(B71,Overall!$A$8:$I$1226,9,FALSE)</f>
        <v>0</v>
      </c>
      <c r="L71" s="59">
        <f t="shared" si="1"/>
        <v>0</v>
      </c>
    </row>
    <row r="72" spans="2:12" x14ac:dyDescent="0.2">
      <c r="B72" t="s">
        <v>1958</v>
      </c>
      <c r="C72" t="s">
        <v>426</v>
      </c>
      <c r="D72" t="s">
        <v>10</v>
      </c>
      <c r="E72" t="s">
        <v>2895</v>
      </c>
      <c r="F72" t="s">
        <v>1755</v>
      </c>
      <c r="G72" s="57">
        <v>0</v>
      </c>
      <c r="H72" s="57">
        <v>0</v>
      </c>
      <c r="I72" s="57">
        <f>VLOOKUP(B72,Mapping!$A$2:$K$1558,6,FALSE)</f>
        <v>0</v>
      </c>
      <c r="J72" s="57">
        <f>VLOOKUP(B72,Overall!$A$8:$I$1226,9,FALSE)</f>
        <v>0</v>
      </c>
      <c r="L72" s="59">
        <f t="shared" si="1"/>
        <v>0</v>
      </c>
    </row>
    <row r="73" spans="2:12" x14ac:dyDescent="0.2">
      <c r="B73" t="s">
        <v>1967</v>
      </c>
      <c r="C73" t="s">
        <v>428</v>
      </c>
      <c r="D73" t="s">
        <v>10</v>
      </c>
      <c r="E73" t="s">
        <v>2895</v>
      </c>
      <c r="F73" t="s">
        <v>1755</v>
      </c>
      <c r="G73" s="57">
        <v>0</v>
      </c>
      <c r="H73" s="57">
        <v>0</v>
      </c>
      <c r="I73" s="57">
        <f>VLOOKUP(B73,Mapping!$A$2:$K$1558,6,FALSE)</f>
        <v>0</v>
      </c>
      <c r="J73" s="57">
        <f>VLOOKUP(B73,Overall!$A$8:$I$1226,9,FALSE)</f>
        <v>0</v>
      </c>
      <c r="L73" s="59">
        <f t="shared" si="1"/>
        <v>0</v>
      </c>
    </row>
    <row r="74" spans="2:12" x14ac:dyDescent="0.2">
      <c r="B74" t="s">
        <v>2023</v>
      </c>
      <c r="C74" t="s">
        <v>432</v>
      </c>
      <c r="D74" t="s">
        <v>10</v>
      </c>
      <c r="E74" t="s">
        <v>466</v>
      </c>
      <c r="F74" t="s">
        <v>1628</v>
      </c>
      <c r="G74" s="57">
        <v>0</v>
      </c>
      <c r="H74" s="57">
        <v>0</v>
      </c>
      <c r="I74" s="57">
        <f>VLOOKUP(B74,Mapping!$A$2:$K$1558,6,FALSE)</f>
        <v>0</v>
      </c>
      <c r="J74" s="57">
        <f>VLOOKUP(B74,Overall!$A$8:$I$1226,9,FALSE)</f>
        <v>0</v>
      </c>
      <c r="L74" s="59">
        <f t="shared" si="1"/>
        <v>0</v>
      </c>
    </row>
    <row r="75" spans="2:12" x14ac:dyDescent="0.2">
      <c r="B75" t="s">
        <v>1044</v>
      </c>
      <c r="C75" t="s">
        <v>432</v>
      </c>
      <c r="D75" t="s">
        <v>10</v>
      </c>
      <c r="E75" t="s">
        <v>468</v>
      </c>
      <c r="F75" t="s">
        <v>1628</v>
      </c>
      <c r="G75" s="57">
        <v>5220</v>
      </c>
      <c r="H75" s="57">
        <v>0</v>
      </c>
      <c r="I75" s="57">
        <f>VLOOKUP(B75,Mapping!$A$2:$K$1558,6,FALSE)</f>
        <v>0</v>
      </c>
      <c r="J75" s="57">
        <f>VLOOKUP(B75,Overall!$A$8:$I$1226,9,FALSE)</f>
        <v>0</v>
      </c>
      <c r="L75" s="59">
        <f t="shared" si="1"/>
        <v>0</v>
      </c>
    </row>
    <row r="76" spans="2:12" x14ac:dyDescent="0.2">
      <c r="B76" t="s">
        <v>1045</v>
      </c>
      <c r="C76" t="s">
        <v>432</v>
      </c>
      <c r="D76" t="s">
        <v>10</v>
      </c>
      <c r="E76" t="s">
        <v>470</v>
      </c>
      <c r="F76" t="s">
        <v>1629</v>
      </c>
      <c r="G76" s="57">
        <v>0</v>
      </c>
      <c r="H76" s="57">
        <v>2020</v>
      </c>
      <c r="I76" s="57">
        <f>VLOOKUP(B76,Mapping!$A$2:$K$1558,6,FALSE)</f>
        <v>2020</v>
      </c>
      <c r="J76" s="57">
        <f>VLOOKUP(B76,Overall!$A$8:$I$1226,9,FALSE)</f>
        <v>1000</v>
      </c>
      <c r="L76" s="59">
        <f t="shared" si="1"/>
        <v>0</v>
      </c>
    </row>
    <row r="77" spans="2:12" x14ac:dyDescent="0.2">
      <c r="B77" t="s">
        <v>1046</v>
      </c>
      <c r="C77" t="s">
        <v>432</v>
      </c>
      <c r="D77" t="s">
        <v>10</v>
      </c>
      <c r="E77" t="s">
        <v>472</v>
      </c>
      <c r="F77" t="s">
        <v>1630</v>
      </c>
      <c r="G77" s="57">
        <v>4810</v>
      </c>
      <c r="H77" s="57">
        <v>12435.12</v>
      </c>
      <c r="I77" s="57">
        <f>VLOOKUP(B77,Mapping!$A$2:$K$1558,6,FALSE)</f>
        <v>12435.12</v>
      </c>
      <c r="J77" s="57">
        <f>VLOOKUP(B77,Overall!$A$8:$I$1226,9,FALSE)</f>
        <v>6156</v>
      </c>
      <c r="L77" s="59">
        <f t="shared" si="1"/>
        <v>0</v>
      </c>
    </row>
    <row r="78" spans="2:12" x14ac:dyDescent="0.2">
      <c r="B78" t="s">
        <v>2088</v>
      </c>
      <c r="C78" t="s">
        <v>434</v>
      </c>
      <c r="D78" t="s">
        <v>10</v>
      </c>
      <c r="E78" t="s">
        <v>2895</v>
      </c>
      <c r="F78" t="s">
        <v>1755</v>
      </c>
      <c r="G78" s="57">
        <v>0</v>
      </c>
      <c r="H78" s="57">
        <v>0</v>
      </c>
      <c r="I78" s="57">
        <f>VLOOKUP(B78,Mapping!$A$2:$K$1558,6,FALSE)</f>
        <v>0</v>
      </c>
      <c r="J78" s="57">
        <f>VLOOKUP(B78,Overall!$A$8:$I$1226,9,FALSE)</f>
        <v>0</v>
      </c>
      <c r="L78" s="59">
        <f t="shared" si="1"/>
        <v>0</v>
      </c>
    </row>
    <row r="79" spans="2:12" x14ac:dyDescent="0.2">
      <c r="B79" t="s">
        <v>2182</v>
      </c>
      <c r="C79" t="s">
        <v>442</v>
      </c>
      <c r="D79" t="s">
        <v>10</v>
      </c>
      <c r="E79" t="s">
        <v>480</v>
      </c>
      <c r="F79" t="s">
        <v>1628</v>
      </c>
      <c r="G79" s="57">
        <v>0</v>
      </c>
      <c r="H79" s="57">
        <v>0</v>
      </c>
      <c r="I79" s="57">
        <f>VLOOKUP(B79,Mapping!$A$2:$K$1558,6,FALSE)</f>
        <v>0</v>
      </c>
      <c r="J79" s="57">
        <f>VLOOKUP(B79,Overall!$A$8:$I$1226,9,FALSE)</f>
        <v>0</v>
      </c>
      <c r="L79" s="59">
        <f t="shared" si="1"/>
        <v>0</v>
      </c>
    </row>
    <row r="80" spans="2:12" x14ac:dyDescent="0.2">
      <c r="B80" t="s">
        <v>1175</v>
      </c>
      <c r="C80" t="s">
        <v>442</v>
      </c>
      <c r="D80" t="s">
        <v>10</v>
      </c>
      <c r="E80" t="s">
        <v>482</v>
      </c>
      <c r="F80" t="s">
        <v>1689</v>
      </c>
      <c r="G80" s="57">
        <v>25130</v>
      </c>
      <c r="H80" s="57">
        <v>12120</v>
      </c>
      <c r="I80" s="57">
        <f>VLOOKUP(B80,Mapping!$A$2:$K$1558,6,FALSE)</f>
        <v>12120</v>
      </c>
      <c r="J80" s="57">
        <f>VLOOKUP(B80,Overall!$A$8:$I$1226,9,FALSE)</f>
        <v>6000</v>
      </c>
      <c r="L80" s="59">
        <f t="shared" si="1"/>
        <v>0</v>
      </c>
    </row>
    <row r="81" spans="2:12" x14ac:dyDescent="0.2">
      <c r="B81" t="s">
        <v>2183</v>
      </c>
      <c r="C81" t="s">
        <v>442</v>
      </c>
      <c r="D81" t="s">
        <v>10</v>
      </c>
      <c r="E81" t="s">
        <v>484</v>
      </c>
      <c r="F81" t="s">
        <v>2184</v>
      </c>
      <c r="G81" s="57">
        <v>0</v>
      </c>
      <c r="H81" s="57">
        <v>0</v>
      </c>
      <c r="I81" s="57">
        <f>VLOOKUP(B81,Mapping!$A$2:$K$1558,6,FALSE)</f>
        <v>0</v>
      </c>
      <c r="J81" s="57">
        <f>VLOOKUP(B81,Overall!$A$8:$I$1226,9,FALSE)</f>
        <v>0</v>
      </c>
      <c r="L81" s="59">
        <f t="shared" si="1"/>
        <v>0</v>
      </c>
    </row>
    <row r="82" spans="2:12" x14ac:dyDescent="0.2">
      <c r="B82" t="s">
        <v>1229</v>
      </c>
      <c r="C82" t="s">
        <v>446</v>
      </c>
      <c r="D82" t="s">
        <v>10</v>
      </c>
      <c r="E82" t="s">
        <v>2895</v>
      </c>
      <c r="F82" t="s">
        <v>1755</v>
      </c>
      <c r="G82" s="57">
        <v>8330</v>
      </c>
      <c r="H82" s="57">
        <v>10908</v>
      </c>
      <c r="I82" s="57">
        <f>VLOOKUP(B82,Mapping!$A$2:$K$1558,6,FALSE)</f>
        <v>10908</v>
      </c>
      <c r="J82" s="57">
        <f>VLOOKUP(B82,Overall!$A$8:$I$1226,9,FALSE)</f>
        <v>5400</v>
      </c>
      <c r="L82" s="59">
        <f t="shared" si="1"/>
        <v>0</v>
      </c>
    </row>
    <row r="83" spans="2:12" x14ac:dyDescent="0.2">
      <c r="B83" t="s">
        <v>2253</v>
      </c>
      <c r="C83" t="s">
        <v>448</v>
      </c>
      <c r="D83" t="s">
        <v>10</v>
      </c>
      <c r="E83" t="s">
        <v>2895</v>
      </c>
      <c r="F83" t="s">
        <v>1755</v>
      </c>
      <c r="G83" s="57">
        <v>0</v>
      </c>
      <c r="H83" s="57">
        <v>0</v>
      </c>
      <c r="I83" s="57">
        <f>VLOOKUP(B83,Mapping!$A$2:$K$1558,6,FALSE)</f>
        <v>0</v>
      </c>
      <c r="J83" s="57">
        <f>VLOOKUP(B83,Overall!$A$8:$I$1226,9,FALSE)</f>
        <v>0</v>
      </c>
      <c r="L83" s="59">
        <f t="shared" si="1"/>
        <v>0</v>
      </c>
    </row>
    <row r="84" spans="2:12" x14ac:dyDescent="0.2">
      <c r="B84" t="s">
        <v>2281</v>
      </c>
      <c r="C84" t="s">
        <v>452</v>
      </c>
      <c r="D84" t="s">
        <v>10</v>
      </c>
      <c r="E84" t="s">
        <v>490</v>
      </c>
      <c r="F84" t="s">
        <v>2282</v>
      </c>
      <c r="G84" s="57">
        <v>0</v>
      </c>
      <c r="H84" s="57">
        <v>0</v>
      </c>
      <c r="I84" s="57">
        <f>VLOOKUP(B84,Mapping!$A$2:$K$1558,6,FALSE)</f>
        <v>0</v>
      </c>
      <c r="J84" s="57">
        <f>VLOOKUP(B84,Overall!$A$8:$I$1226,9,FALSE)</f>
        <v>0</v>
      </c>
      <c r="L84" s="59">
        <f t="shared" si="1"/>
        <v>0</v>
      </c>
    </row>
    <row r="85" spans="2:12" x14ac:dyDescent="0.2">
      <c r="B85" t="s">
        <v>2339</v>
      </c>
      <c r="C85" t="s">
        <v>454</v>
      </c>
      <c r="D85" t="s">
        <v>10</v>
      </c>
      <c r="E85" t="s">
        <v>2895</v>
      </c>
      <c r="F85" t="s">
        <v>1755</v>
      </c>
      <c r="G85" s="57">
        <v>0</v>
      </c>
      <c r="H85" s="57">
        <v>0</v>
      </c>
      <c r="I85" s="57">
        <f>VLOOKUP(B85,Mapping!$A$2:$K$1558,6,FALSE)</f>
        <v>0</v>
      </c>
      <c r="J85" s="57">
        <f>VLOOKUP(B85,Overall!$A$8:$I$1226,9,FALSE)</f>
        <v>0</v>
      </c>
      <c r="L85" s="59">
        <f t="shared" si="1"/>
        <v>0</v>
      </c>
    </row>
    <row r="86" spans="2:12" x14ac:dyDescent="0.2">
      <c r="B86" t="s">
        <v>2355</v>
      </c>
      <c r="C86" t="s">
        <v>8</v>
      </c>
      <c r="D86" t="s">
        <v>10</v>
      </c>
      <c r="E86" t="s">
        <v>2895</v>
      </c>
      <c r="F86" t="s">
        <v>1755</v>
      </c>
      <c r="G86" s="57">
        <v>0</v>
      </c>
      <c r="H86" s="57">
        <v>0</v>
      </c>
      <c r="I86" s="57">
        <f>VLOOKUP(B86,Mapping!$A$2:$K$1558,6,FALSE)</f>
        <v>0</v>
      </c>
      <c r="J86" s="57">
        <f>VLOOKUP(B86,Overall!$A$8:$I$1226,9,FALSE)</f>
        <v>0</v>
      </c>
      <c r="L86" s="59">
        <f t="shared" si="1"/>
        <v>0</v>
      </c>
    </row>
    <row r="87" spans="2:12" x14ac:dyDescent="0.2">
      <c r="B87" t="s">
        <v>2401</v>
      </c>
      <c r="C87" t="s">
        <v>18</v>
      </c>
      <c r="D87" t="s">
        <v>10</v>
      </c>
      <c r="E87" t="s">
        <v>2895</v>
      </c>
      <c r="F87" t="s">
        <v>1755</v>
      </c>
      <c r="G87" s="57">
        <v>0</v>
      </c>
      <c r="H87" s="57">
        <v>0</v>
      </c>
      <c r="I87" s="57">
        <f>VLOOKUP(B87,Mapping!$A$2:$K$1558,6,FALSE)</f>
        <v>0</v>
      </c>
      <c r="J87" s="57">
        <f>VLOOKUP(B87,Overall!$A$8:$I$1226,9,FALSE)</f>
        <v>0</v>
      </c>
      <c r="L87" s="59">
        <f t="shared" si="1"/>
        <v>0</v>
      </c>
    </row>
    <row r="88" spans="2:12" x14ac:dyDescent="0.2">
      <c r="B88" t="s">
        <v>2421</v>
      </c>
      <c r="C88" t="s">
        <v>459</v>
      </c>
      <c r="D88" t="s">
        <v>10</v>
      </c>
      <c r="E88" t="s">
        <v>2895</v>
      </c>
      <c r="F88" t="s">
        <v>1755</v>
      </c>
      <c r="G88" s="57">
        <v>0</v>
      </c>
      <c r="H88" s="57">
        <v>0</v>
      </c>
      <c r="I88" s="57">
        <f>VLOOKUP(B88,Mapping!$A$2:$K$1558,6,FALSE)</f>
        <v>0</v>
      </c>
      <c r="J88" s="57">
        <f>VLOOKUP(B88,Overall!$A$8:$I$1226,9,FALSE)</f>
        <v>0</v>
      </c>
      <c r="L88" s="59">
        <f t="shared" si="1"/>
        <v>0</v>
      </c>
    </row>
    <row r="89" spans="2:12" x14ac:dyDescent="0.2">
      <c r="B89" t="s">
        <v>2453</v>
      </c>
      <c r="C89" t="s">
        <v>461</v>
      </c>
      <c r="D89" t="s">
        <v>10</v>
      </c>
      <c r="E89" t="s">
        <v>2895</v>
      </c>
      <c r="F89" t="s">
        <v>1755</v>
      </c>
      <c r="G89" s="57">
        <v>0</v>
      </c>
      <c r="H89" s="57">
        <v>0</v>
      </c>
      <c r="I89" s="57">
        <f>VLOOKUP(B89,Mapping!$A$2:$K$1558,6,FALSE)</f>
        <v>0</v>
      </c>
      <c r="J89" s="57">
        <f>VLOOKUP(B89,Overall!$A$8:$I$1226,9,FALSE)</f>
        <v>0</v>
      </c>
      <c r="L89" s="59">
        <f t="shared" si="1"/>
        <v>0</v>
      </c>
    </row>
    <row r="90" spans="2:12" x14ac:dyDescent="0.2">
      <c r="B90" t="s">
        <v>1506</v>
      </c>
      <c r="C90" t="s">
        <v>463</v>
      </c>
      <c r="D90" t="s">
        <v>10</v>
      </c>
      <c r="E90" t="s">
        <v>2895</v>
      </c>
      <c r="F90" t="s">
        <v>1755</v>
      </c>
      <c r="G90" s="57">
        <v>8980</v>
      </c>
      <c r="H90" s="57">
        <v>8484</v>
      </c>
      <c r="I90" s="57">
        <f>VLOOKUP(B90,Mapping!$A$2:$K$1558,6,FALSE)</f>
        <v>8484</v>
      </c>
      <c r="J90" s="57">
        <f>VLOOKUP(B90,Overall!$A$8:$I$1226,9,FALSE)</f>
        <v>4200</v>
      </c>
      <c r="L90" s="59">
        <f t="shared" si="1"/>
        <v>0</v>
      </c>
    </row>
    <row r="91" spans="2:12" x14ac:dyDescent="0.2">
      <c r="B91" t="s">
        <v>2185</v>
      </c>
      <c r="C91" t="s">
        <v>442</v>
      </c>
      <c r="D91" t="s">
        <v>11</v>
      </c>
      <c r="E91" t="s">
        <v>482</v>
      </c>
      <c r="F91" t="s">
        <v>2186</v>
      </c>
      <c r="G91" s="57">
        <v>0</v>
      </c>
      <c r="H91" s="57">
        <v>0</v>
      </c>
      <c r="I91" s="57">
        <f>VLOOKUP(B91,Mapping!$A$2:$K$1558,6,FALSE)</f>
        <v>0</v>
      </c>
      <c r="J91" s="57">
        <f>VLOOKUP(B91,Overall!$A$8:$I$1226,9,FALSE)</f>
        <v>0</v>
      </c>
      <c r="L91" s="59">
        <f t="shared" si="1"/>
        <v>0</v>
      </c>
    </row>
    <row r="92" spans="2:12" x14ac:dyDescent="0.2">
      <c r="B92" t="s">
        <v>1307</v>
      </c>
      <c r="C92" t="s">
        <v>8</v>
      </c>
      <c r="D92" t="s">
        <v>11</v>
      </c>
      <c r="E92" t="s">
        <v>2895</v>
      </c>
      <c r="F92" t="s">
        <v>2356</v>
      </c>
      <c r="G92" s="57">
        <v>115150</v>
      </c>
      <c r="H92" s="57">
        <v>118625.6716</v>
      </c>
      <c r="I92" s="57">
        <f>VLOOKUP(B92,Mapping!$A$2:$K$1558,6,FALSE)</f>
        <v>118625.6716</v>
      </c>
      <c r="J92" s="57">
        <f>VLOOKUP(B92,Overall!$A$8:$I$1226,9,FALSE)</f>
        <v>58725.58</v>
      </c>
      <c r="L92" s="59">
        <f t="shared" si="1"/>
        <v>0</v>
      </c>
    </row>
    <row r="93" spans="2:12" x14ac:dyDescent="0.2">
      <c r="B93" t="s">
        <v>1356</v>
      </c>
      <c r="C93" t="s">
        <v>18</v>
      </c>
      <c r="D93" t="s">
        <v>11</v>
      </c>
      <c r="E93" t="s">
        <v>2895</v>
      </c>
      <c r="F93" t="s">
        <v>2356</v>
      </c>
      <c r="G93" s="57">
        <v>59000</v>
      </c>
      <c r="H93" s="57">
        <v>52676.853000000003</v>
      </c>
      <c r="I93" s="57">
        <f>VLOOKUP(B93,Mapping!$A$2:$K$1558,6,FALSE)</f>
        <v>52676.853000000003</v>
      </c>
      <c r="J93" s="57">
        <f>VLOOKUP(B93,Overall!$A$8:$I$1226,9,FALSE)</f>
        <v>26077.65</v>
      </c>
      <c r="L93" s="59">
        <f t="shared" si="1"/>
        <v>0</v>
      </c>
    </row>
    <row r="94" spans="2:12" x14ac:dyDescent="0.2">
      <c r="B94" t="s">
        <v>1401</v>
      </c>
      <c r="C94" t="s">
        <v>459</v>
      </c>
      <c r="D94" t="s">
        <v>11</v>
      </c>
      <c r="E94" t="s">
        <v>2895</v>
      </c>
      <c r="F94" t="s">
        <v>2356</v>
      </c>
      <c r="G94" s="57">
        <v>42750</v>
      </c>
      <c r="H94" s="57">
        <v>33240.11</v>
      </c>
      <c r="I94" s="57">
        <f>VLOOKUP(B94,Mapping!$A$2:$K$1558,6,FALSE)</f>
        <v>33240.11</v>
      </c>
      <c r="J94" s="57">
        <f>VLOOKUP(B94,Overall!$A$8:$I$1226,9,FALSE)</f>
        <v>16455.5</v>
      </c>
      <c r="L94" s="59">
        <f t="shared" si="1"/>
        <v>0</v>
      </c>
    </row>
    <row r="95" spans="2:12" x14ac:dyDescent="0.2">
      <c r="B95" t="s">
        <v>1448</v>
      </c>
      <c r="C95" t="s">
        <v>461</v>
      </c>
      <c r="D95" t="s">
        <v>11</v>
      </c>
      <c r="E95" t="s">
        <v>2895</v>
      </c>
      <c r="F95" t="s">
        <v>2356</v>
      </c>
      <c r="G95" s="57">
        <v>80320</v>
      </c>
      <c r="H95" s="57">
        <v>142502.6372</v>
      </c>
      <c r="I95" s="57">
        <f>VLOOKUP(B95,Mapping!$A$2:$K$1558,6,FALSE)</f>
        <v>142502.6372</v>
      </c>
      <c r="J95" s="57">
        <f>VLOOKUP(B95,Overall!$A$8:$I$1226,9,FALSE)</f>
        <v>70545.86</v>
      </c>
      <c r="L95" s="59">
        <f t="shared" si="1"/>
        <v>0</v>
      </c>
    </row>
    <row r="96" spans="2:12" x14ac:dyDescent="0.2">
      <c r="B96" t="s">
        <v>850</v>
      </c>
      <c r="C96" t="s">
        <v>4</v>
      </c>
      <c r="D96" t="s">
        <v>12</v>
      </c>
      <c r="E96" t="s">
        <v>2895</v>
      </c>
      <c r="F96" t="s">
        <v>1756</v>
      </c>
      <c r="G96" s="57">
        <v>6380</v>
      </c>
      <c r="H96" s="57">
        <v>5138.88</v>
      </c>
      <c r="I96" s="57">
        <f>VLOOKUP(B96,Mapping!$A$2:$K$1558,6,FALSE)</f>
        <v>5138.88</v>
      </c>
      <c r="J96" s="57">
        <f>VLOOKUP(B96,Overall!$A$8:$I$1226,9,FALSE)</f>
        <v>2544</v>
      </c>
      <c r="L96" s="59">
        <f t="shared" si="1"/>
        <v>0</v>
      </c>
    </row>
    <row r="97" spans="2:12" x14ac:dyDescent="0.2">
      <c r="B97" t="s">
        <v>1805</v>
      </c>
      <c r="C97" t="s">
        <v>215</v>
      </c>
      <c r="D97" t="s">
        <v>12</v>
      </c>
      <c r="E97" t="s">
        <v>2895</v>
      </c>
      <c r="F97" t="s">
        <v>1756</v>
      </c>
      <c r="G97" s="57">
        <v>0</v>
      </c>
      <c r="H97" s="57">
        <v>0</v>
      </c>
      <c r="I97" s="57">
        <f>VLOOKUP(B97,Mapping!$A$2:$K$1558,6,FALSE)</f>
        <v>0</v>
      </c>
      <c r="J97" s="57">
        <f>VLOOKUP(B97,Overall!$A$8:$I$1226,9,FALSE)</f>
        <v>0</v>
      </c>
      <c r="L97" s="59">
        <f t="shared" si="1"/>
        <v>0</v>
      </c>
    </row>
    <row r="98" spans="2:12" x14ac:dyDescent="0.2">
      <c r="B98" t="s">
        <v>1828</v>
      </c>
      <c r="C98" t="s">
        <v>218</v>
      </c>
      <c r="D98" t="s">
        <v>12</v>
      </c>
      <c r="E98" t="s">
        <v>474</v>
      </c>
      <c r="F98" t="s">
        <v>1829</v>
      </c>
      <c r="G98" s="57">
        <v>0</v>
      </c>
      <c r="H98" s="57">
        <v>0</v>
      </c>
      <c r="I98" s="57">
        <f>VLOOKUP(B98,Mapping!$A$2:$K$1558,6,FALSE)</f>
        <v>0</v>
      </c>
      <c r="J98" s="57">
        <f>VLOOKUP(B98,Overall!$A$8:$I$1226,9,FALSE)</f>
        <v>0</v>
      </c>
      <c r="L98" s="59">
        <f t="shared" si="1"/>
        <v>0</v>
      </c>
    </row>
    <row r="99" spans="2:12" x14ac:dyDescent="0.2">
      <c r="B99" t="s">
        <v>911</v>
      </c>
      <c r="C99" t="s">
        <v>218</v>
      </c>
      <c r="D99" t="s">
        <v>12</v>
      </c>
      <c r="E99" t="s">
        <v>476</v>
      </c>
      <c r="F99" t="s">
        <v>1830</v>
      </c>
      <c r="G99" s="57">
        <v>6600</v>
      </c>
      <c r="H99" s="57">
        <v>5793.36</v>
      </c>
      <c r="I99" s="57">
        <f>VLOOKUP(B99,Mapping!$A$2:$K$1558,6,FALSE)</f>
        <v>5793.36</v>
      </c>
      <c r="J99" s="57">
        <f>VLOOKUP(B99,Overall!$A$8:$I$1226,9,FALSE)</f>
        <v>2868</v>
      </c>
      <c r="L99" s="59">
        <f t="shared" si="1"/>
        <v>0</v>
      </c>
    </row>
    <row r="100" spans="2:12" x14ac:dyDescent="0.2">
      <c r="B100" t="s">
        <v>1831</v>
      </c>
      <c r="C100" t="s">
        <v>218</v>
      </c>
      <c r="D100" t="s">
        <v>12</v>
      </c>
      <c r="E100" t="s">
        <v>478</v>
      </c>
      <c r="F100" t="s">
        <v>1832</v>
      </c>
      <c r="G100" s="57">
        <v>0</v>
      </c>
      <c r="H100" s="57">
        <v>0</v>
      </c>
      <c r="I100" s="57">
        <f>VLOOKUP(B100,Mapping!$A$2:$K$1558,6,FALSE)</f>
        <v>0</v>
      </c>
      <c r="J100" s="57">
        <f>VLOOKUP(B100,Overall!$A$8:$I$1226,9,FALSE)</f>
        <v>0</v>
      </c>
      <c r="L100" s="59">
        <f t="shared" si="1"/>
        <v>0</v>
      </c>
    </row>
    <row r="101" spans="2:12" x14ac:dyDescent="0.2">
      <c r="B101" t="s">
        <v>981</v>
      </c>
      <c r="C101" t="s">
        <v>426</v>
      </c>
      <c r="D101" t="s">
        <v>12</v>
      </c>
      <c r="E101" t="s">
        <v>2895</v>
      </c>
      <c r="F101" t="s">
        <v>1756</v>
      </c>
      <c r="G101" s="57">
        <v>0</v>
      </c>
      <c r="H101" s="57">
        <v>2896.68</v>
      </c>
      <c r="I101" s="57">
        <f>VLOOKUP(B101,Mapping!$A$2:$K$1558,6,FALSE)</f>
        <v>2896.68</v>
      </c>
      <c r="J101" s="57">
        <f>VLOOKUP(B101,Overall!$A$8:$I$1226,9,FALSE)</f>
        <v>1434</v>
      </c>
      <c r="L101" s="59">
        <f t="shared" si="1"/>
        <v>0</v>
      </c>
    </row>
    <row r="102" spans="2:12" x14ac:dyDescent="0.2">
      <c r="B102" t="s">
        <v>1968</v>
      </c>
      <c r="C102" t="s">
        <v>428</v>
      </c>
      <c r="D102" t="s">
        <v>12</v>
      </c>
      <c r="E102" t="s">
        <v>2895</v>
      </c>
      <c r="F102" t="s">
        <v>1756</v>
      </c>
      <c r="G102" s="57">
        <v>0</v>
      </c>
      <c r="H102" s="57">
        <v>0</v>
      </c>
      <c r="I102" s="57">
        <f>VLOOKUP(B102,Mapping!$A$2:$K$1558,6,FALSE)</f>
        <v>0</v>
      </c>
      <c r="J102" s="57">
        <f>VLOOKUP(B102,Overall!$A$8:$I$1226,9,FALSE)</f>
        <v>0</v>
      </c>
      <c r="L102" s="59">
        <f t="shared" si="1"/>
        <v>0</v>
      </c>
    </row>
    <row r="103" spans="2:12" x14ac:dyDescent="0.2">
      <c r="B103" t="s">
        <v>2024</v>
      </c>
      <c r="C103" t="s">
        <v>432</v>
      </c>
      <c r="D103" t="s">
        <v>12</v>
      </c>
      <c r="E103" t="s">
        <v>466</v>
      </c>
      <c r="F103" t="s">
        <v>2025</v>
      </c>
      <c r="G103" s="57">
        <v>0</v>
      </c>
      <c r="H103" s="57">
        <v>0</v>
      </c>
      <c r="I103" s="57">
        <f>VLOOKUP(B103,Mapping!$A$2:$K$1558,6,FALSE)</f>
        <v>0</v>
      </c>
      <c r="J103" s="57">
        <f>VLOOKUP(B103,Overall!$A$8:$I$1226,9,FALSE)</f>
        <v>0</v>
      </c>
      <c r="L103" s="59">
        <f t="shared" si="1"/>
        <v>0</v>
      </c>
    </row>
    <row r="104" spans="2:12" x14ac:dyDescent="0.2">
      <c r="B104" t="s">
        <v>2026</v>
      </c>
      <c r="C104" t="s">
        <v>432</v>
      </c>
      <c r="D104" t="s">
        <v>12</v>
      </c>
      <c r="E104" t="s">
        <v>468</v>
      </c>
      <c r="F104" t="s">
        <v>2027</v>
      </c>
      <c r="G104" s="57">
        <v>0</v>
      </c>
      <c r="H104" s="57">
        <v>0</v>
      </c>
      <c r="I104" s="57">
        <f>VLOOKUP(B104,Mapping!$A$2:$K$1558,6,FALSE)</f>
        <v>0</v>
      </c>
      <c r="J104" s="57">
        <f>VLOOKUP(B104,Overall!$A$8:$I$1226,9,FALSE)</f>
        <v>0</v>
      </c>
      <c r="L104" s="59">
        <f t="shared" si="1"/>
        <v>0</v>
      </c>
    </row>
    <row r="105" spans="2:12" x14ac:dyDescent="0.2">
      <c r="B105" t="s">
        <v>2028</v>
      </c>
      <c r="C105" t="s">
        <v>432</v>
      </c>
      <c r="D105" t="s">
        <v>12</v>
      </c>
      <c r="E105" t="s">
        <v>470</v>
      </c>
      <c r="F105" t="s">
        <v>2029</v>
      </c>
      <c r="G105" s="57">
        <v>0</v>
      </c>
      <c r="H105" s="57">
        <v>0</v>
      </c>
      <c r="I105" s="57">
        <f>VLOOKUP(B105,Mapping!$A$2:$K$1558,6,FALSE)</f>
        <v>0</v>
      </c>
      <c r="J105" s="57">
        <f>VLOOKUP(B105,Overall!$A$8:$I$1226,9,FALSE)</f>
        <v>0</v>
      </c>
      <c r="L105" s="59">
        <f t="shared" si="1"/>
        <v>0</v>
      </c>
    </row>
    <row r="106" spans="2:12" x14ac:dyDescent="0.2">
      <c r="B106" t="s">
        <v>1047</v>
      </c>
      <c r="C106" t="s">
        <v>432</v>
      </c>
      <c r="D106" t="s">
        <v>12</v>
      </c>
      <c r="E106" t="s">
        <v>472</v>
      </c>
      <c r="F106" t="s">
        <v>1631</v>
      </c>
      <c r="G106" s="57">
        <v>860</v>
      </c>
      <c r="H106" s="57">
        <v>36334.204599999997</v>
      </c>
      <c r="I106" s="57">
        <f>VLOOKUP(B106,Mapping!$A$2:$K$1558,6,FALSE)</f>
        <v>36334.204599999997</v>
      </c>
      <c r="J106" s="57">
        <f>VLOOKUP(B106,Overall!$A$8:$I$1226,9,FALSE)</f>
        <v>17987.23</v>
      </c>
      <c r="L106" s="59">
        <f t="shared" si="1"/>
        <v>0</v>
      </c>
    </row>
    <row r="107" spans="2:12" x14ac:dyDescent="0.2">
      <c r="B107" t="s">
        <v>1122</v>
      </c>
      <c r="C107" t="s">
        <v>434</v>
      </c>
      <c r="D107" t="s">
        <v>12</v>
      </c>
      <c r="E107" t="s">
        <v>2895</v>
      </c>
      <c r="F107" t="s">
        <v>1756</v>
      </c>
      <c r="G107" s="57">
        <v>6600</v>
      </c>
      <c r="H107" s="57">
        <v>5793.36</v>
      </c>
      <c r="I107" s="57">
        <f>VLOOKUP(B107,Mapping!$A$2:$K$1558,6,FALSE)</f>
        <v>5793.36</v>
      </c>
      <c r="J107" s="57">
        <f>VLOOKUP(B107,Overall!$A$8:$I$1226,9,FALSE)</f>
        <v>2868</v>
      </c>
      <c r="L107" s="59">
        <f t="shared" si="1"/>
        <v>0</v>
      </c>
    </row>
    <row r="108" spans="2:12" x14ac:dyDescent="0.2">
      <c r="B108" t="s">
        <v>2187</v>
      </c>
      <c r="C108" t="s">
        <v>442</v>
      </c>
      <c r="D108" t="s">
        <v>12</v>
      </c>
      <c r="E108" t="s">
        <v>480</v>
      </c>
      <c r="F108" t="s">
        <v>2188</v>
      </c>
      <c r="G108" s="57">
        <v>0</v>
      </c>
      <c r="H108" s="57">
        <v>0</v>
      </c>
      <c r="I108" s="57">
        <f>VLOOKUP(B108,Mapping!$A$2:$K$1558,6,FALSE)</f>
        <v>0</v>
      </c>
      <c r="J108" s="57">
        <f>VLOOKUP(B108,Overall!$A$8:$I$1226,9,FALSE)</f>
        <v>0</v>
      </c>
      <c r="L108" s="59">
        <f t="shared" si="1"/>
        <v>0</v>
      </c>
    </row>
    <row r="109" spans="2:12" x14ac:dyDescent="0.2">
      <c r="B109" t="s">
        <v>1230</v>
      </c>
      <c r="C109" t="s">
        <v>446</v>
      </c>
      <c r="D109" t="s">
        <v>12</v>
      </c>
      <c r="E109" t="s">
        <v>2895</v>
      </c>
      <c r="F109" t="s">
        <v>1756</v>
      </c>
      <c r="G109" s="57">
        <v>2440</v>
      </c>
      <c r="H109" s="57">
        <v>2100.5171999999998</v>
      </c>
      <c r="I109" s="57">
        <f>VLOOKUP(B109,Mapping!$A$2:$K$1558,6,FALSE)</f>
        <v>2100.5171999999998</v>
      </c>
      <c r="J109" s="57">
        <f>VLOOKUP(B109,Overall!$A$8:$I$1226,9,FALSE)</f>
        <v>1039.8599999999999</v>
      </c>
      <c r="L109" s="59">
        <f t="shared" si="1"/>
        <v>0</v>
      </c>
    </row>
    <row r="110" spans="2:12" x14ac:dyDescent="0.2">
      <c r="B110" t="s">
        <v>1270</v>
      </c>
      <c r="C110" t="s">
        <v>452</v>
      </c>
      <c r="D110" t="s">
        <v>12</v>
      </c>
      <c r="E110" t="s">
        <v>490</v>
      </c>
      <c r="F110" t="s">
        <v>2283</v>
      </c>
      <c r="G110" s="57">
        <v>2200</v>
      </c>
      <c r="H110" s="57">
        <v>1929.0192000000002</v>
      </c>
      <c r="I110" s="57">
        <f>VLOOKUP(B110,Mapping!$A$2:$K$1558,6,FALSE)</f>
        <v>1929.0192000000002</v>
      </c>
      <c r="J110" s="57">
        <f>VLOOKUP(B110,Overall!$A$8:$I$1226,9,FALSE)</f>
        <v>954.96</v>
      </c>
      <c r="L110" s="59">
        <f t="shared" si="1"/>
        <v>0</v>
      </c>
    </row>
    <row r="111" spans="2:12" x14ac:dyDescent="0.2">
      <c r="B111" t="s">
        <v>2284</v>
      </c>
      <c r="C111" t="s">
        <v>452</v>
      </c>
      <c r="D111" t="s">
        <v>12</v>
      </c>
      <c r="E111" t="s">
        <v>492</v>
      </c>
      <c r="F111" t="s">
        <v>2285</v>
      </c>
      <c r="G111" s="57">
        <v>0</v>
      </c>
      <c r="H111" s="57">
        <v>0</v>
      </c>
      <c r="I111" s="57">
        <f>VLOOKUP(B111,Mapping!$A$2:$K$1558,6,FALSE)</f>
        <v>0</v>
      </c>
      <c r="J111" s="57">
        <f>VLOOKUP(B111,Overall!$A$8:$I$1226,9,FALSE)</f>
        <v>0</v>
      </c>
      <c r="L111" s="59">
        <f t="shared" si="1"/>
        <v>0</v>
      </c>
    </row>
    <row r="112" spans="2:12" x14ac:dyDescent="0.2">
      <c r="B112" t="s">
        <v>1357</v>
      </c>
      <c r="C112" t="s">
        <v>18</v>
      </c>
      <c r="D112" t="s">
        <v>12</v>
      </c>
      <c r="E112" t="s">
        <v>2895</v>
      </c>
      <c r="F112" t="s">
        <v>1756</v>
      </c>
      <c r="G112" s="57">
        <v>2200</v>
      </c>
      <c r="H112" s="57">
        <v>1929.0192000000002</v>
      </c>
      <c r="I112" s="57">
        <f>VLOOKUP(B112,Mapping!$A$2:$K$1558,6,FALSE)</f>
        <v>1929.0192000000002</v>
      </c>
      <c r="J112" s="57">
        <f>VLOOKUP(B112,Overall!$A$8:$I$1226,9,FALSE)</f>
        <v>954.96</v>
      </c>
      <c r="L112" s="59">
        <f t="shared" si="1"/>
        <v>0</v>
      </c>
    </row>
    <row r="113" spans="2:12" x14ac:dyDescent="0.2">
      <c r="B113" t="s">
        <v>1402</v>
      </c>
      <c r="C113" t="s">
        <v>459</v>
      </c>
      <c r="D113" t="s">
        <v>12</v>
      </c>
      <c r="E113" t="s">
        <v>2895</v>
      </c>
      <c r="F113" t="s">
        <v>1756</v>
      </c>
      <c r="G113" s="57">
        <v>6600</v>
      </c>
      <c r="H113" s="57">
        <v>5793.36</v>
      </c>
      <c r="I113" s="57">
        <f>VLOOKUP(B113,Mapping!$A$2:$K$1558,6,FALSE)</f>
        <v>5793.36</v>
      </c>
      <c r="J113" s="57">
        <f>VLOOKUP(B113,Overall!$A$8:$I$1226,9,FALSE)</f>
        <v>2868</v>
      </c>
      <c r="L113" s="59">
        <f t="shared" si="1"/>
        <v>0</v>
      </c>
    </row>
    <row r="114" spans="2:12" x14ac:dyDescent="0.2">
      <c r="B114" t="s">
        <v>2454</v>
      </c>
      <c r="C114" t="s">
        <v>461</v>
      </c>
      <c r="D114" t="s">
        <v>12</v>
      </c>
      <c r="E114" t="s">
        <v>2895</v>
      </c>
      <c r="F114" t="s">
        <v>1756</v>
      </c>
      <c r="G114" s="57">
        <v>0</v>
      </c>
      <c r="H114" s="57">
        <v>0</v>
      </c>
      <c r="I114" s="57">
        <f>VLOOKUP(B114,Mapping!$A$2:$K$1558,6,FALSE)</f>
        <v>0</v>
      </c>
      <c r="J114" s="57">
        <f>VLOOKUP(B114,Overall!$A$8:$I$1226,9,FALSE)</f>
        <v>0</v>
      </c>
      <c r="L114" s="59">
        <f t="shared" si="1"/>
        <v>0</v>
      </c>
    </row>
    <row r="115" spans="2:12" x14ac:dyDescent="0.2">
      <c r="B115" t="s">
        <v>851</v>
      </c>
      <c r="C115" t="s">
        <v>4</v>
      </c>
      <c r="D115" t="s">
        <v>13</v>
      </c>
      <c r="E115" t="s">
        <v>2895</v>
      </c>
      <c r="F115" t="s">
        <v>1757</v>
      </c>
      <c r="G115" s="57">
        <v>42390</v>
      </c>
      <c r="H115" s="57">
        <v>31639.946800000002</v>
      </c>
      <c r="I115" s="57">
        <f>VLOOKUP(B115,Mapping!$A$2:$K$1558,6,FALSE)</f>
        <v>31639.946800000002</v>
      </c>
      <c r="J115" s="57">
        <f>VLOOKUP(B115,Overall!$A$8:$I$1226,9,FALSE)</f>
        <v>15663.34</v>
      </c>
      <c r="L115" s="59">
        <f t="shared" si="1"/>
        <v>0</v>
      </c>
    </row>
    <row r="116" spans="2:12" x14ac:dyDescent="0.2">
      <c r="B116" t="s">
        <v>912</v>
      </c>
      <c r="C116" t="s">
        <v>218</v>
      </c>
      <c r="D116" t="s">
        <v>13</v>
      </c>
      <c r="E116" t="s">
        <v>476</v>
      </c>
      <c r="F116" t="s">
        <v>1833</v>
      </c>
      <c r="G116" s="57">
        <v>16140</v>
      </c>
      <c r="H116" s="57">
        <v>22145.421600000001</v>
      </c>
      <c r="I116" s="57">
        <f>VLOOKUP(B116,Mapping!$A$2:$K$1558,6,FALSE)</f>
        <v>22145.421600000001</v>
      </c>
      <c r="J116" s="57">
        <f>VLOOKUP(B116,Overall!$A$8:$I$1226,9,FALSE)</f>
        <v>10963.08</v>
      </c>
      <c r="L116" s="59">
        <f t="shared" si="1"/>
        <v>0</v>
      </c>
    </row>
    <row r="117" spans="2:12" x14ac:dyDescent="0.2">
      <c r="B117" t="s">
        <v>1834</v>
      </c>
      <c r="C117" t="s">
        <v>218</v>
      </c>
      <c r="D117" t="s">
        <v>13</v>
      </c>
      <c r="E117" t="s">
        <v>478</v>
      </c>
      <c r="F117" t="s">
        <v>1835</v>
      </c>
      <c r="G117" s="57">
        <v>0</v>
      </c>
      <c r="H117" s="57">
        <v>0</v>
      </c>
      <c r="I117" s="57">
        <f>VLOOKUP(B117,Mapping!$A$2:$K$1558,6,FALSE)</f>
        <v>0</v>
      </c>
      <c r="J117" s="57">
        <f>VLOOKUP(B117,Overall!$A$8:$I$1226,9,FALSE)</f>
        <v>0</v>
      </c>
      <c r="L117" s="59">
        <f t="shared" si="1"/>
        <v>0</v>
      </c>
    </row>
    <row r="118" spans="2:12" x14ac:dyDescent="0.2">
      <c r="B118" t="s">
        <v>1005</v>
      </c>
      <c r="C118" t="s">
        <v>428</v>
      </c>
      <c r="D118" t="s">
        <v>13</v>
      </c>
      <c r="E118" t="s">
        <v>2895</v>
      </c>
      <c r="F118" t="s">
        <v>1757</v>
      </c>
      <c r="G118" s="57">
        <v>15470</v>
      </c>
      <c r="H118" s="57">
        <v>13220.5566</v>
      </c>
      <c r="I118" s="57">
        <f>VLOOKUP(B118,Mapping!$A$2:$K$1558,6,FALSE)</f>
        <v>13220.5566</v>
      </c>
      <c r="J118" s="57">
        <f>VLOOKUP(B118,Overall!$A$8:$I$1226,9,FALSE)</f>
        <v>6544.83</v>
      </c>
      <c r="L118" s="59">
        <f t="shared" si="1"/>
        <v>0</v>
      </c>
    </row>
    <row r="119" spans="2:12" x14ac:dyDescent="0.2">
      <c r="B119" t="s">
        <v>2030</v>
      </c>
      <c r="C119" t="s">
        <v>432</v>
      </c>
      <c r="D119" t="s">
        <v>13</v>
      </c>
      <c r="E119" t="s">
        <v>472</v>
      </c>
      <c r="F119" t="s">
        <v>2031</v>
      </c>
      <c r="G119" s="57">
        <v>0</v>
      </c>
      <c r="H119" s="57">
        <v>0</v>
      </c>
      <c r="I119" s="57">
        <f>VLOOKUP(B119,Mapping!$A$2:$K$1558,6,FALSE)</f>
        <v>0</v>
      </c>
      <c r="J119" s="57">
        <f>VLOOKUP(B119,Overall!$A$8:$I$1226,9,FALSE)</f>
        <v>0</v>
      </c>
      <c r="L119" s="59">
        <f t="shared" si="1"/>
        <v>0</v>
      </c>
    </row>
    <row r="120" spans="2:12" x14ac:dyDescent="0.2">
      <c r="B120" t="s">
        <v>2089</v>
      </c>
      <c r="C120" t="s">
        <v>434</v>
      </c>
      <c r="D120" t="s">
        <v>13</v>
      </c>
      <c r="E120" t="s">
        <v>2895</v>
      </c>
      <c r="F120" t="s">
        <v>1757</v>
      </c>
      <c r="G120" s="57">
        <v>0</v>
      </c>
      <c r="H120" s="57">
        <v>0</v>
      </c>
      <c r="I120" s="57">
        <f>VLOOKUP(B120,Mapping!$A$2:$K$1558,6,FALSE)</f>
        <v>0</v>
      </c>
      <c r="J120" s="57">
        <f>VLOOKUP(B120,Overall!$A$8:$I$1226,9,FALSE)</f>
        <v>0</v>
      </c>
      <c r="L120" s="59">
        <f t="shared" si="1"/>
        <v>0</v>
      </c>
    </row>
    <row r="121" spans="2:12" x14ac:dyDescent="0.2">
      <c r="B121" t="s">
        <v>2141</v>
      </c>
      <c r="C121" t="s">
        <v>438</v>
      </c>
      <c r="D121" t="s">
        <v>13</v>
      </c>
      <c r="E121" t="s">
        <v>2895</v>
      </c>
      <c r="F121" t="s">
        <v>1757</v>
      </c>
      <c r="G121" s="57">
        <v>0</v>
      </c>
      <c r="H121" s="57">
        <v>0</v>
      </c>
      <c r="I121" s="57">
        <f>VLOOKUP(B121,Mapping!$A$2:$K$1558,6,FALSE)</f>
        <v>0</v>
      </c>
      <c r="J121" s="57">
        <f>VLOOKUP(B121,Overall!$A$8:$I$1226,9,FALSE)</f>
        <v>0</v>
      </c>
      <c r="L121" s="59">
        <f t="shared" si="1"/>
        <v>0</v>
      </c>
    </row>
    <row r="122" spans="2:12" x14ac:dyDescent="0.2">
      <c r="B122" t="s">
        <v>1176</v>
      </c>
      <c r="C122" t="s">
        <v>442</v>
      </c>
      <c r="D122" t="s">
        <v>13</v>
      </c>
      <c r="E122" t="s">
        <v>482</v>
      </c>
      <c r="F122" t="s">
        <v>2189</v>
      </c>
      <c r="G122" s="57">
        <v>31740</v>
      </c>
      <c r="H122" s="57">
        <v>61005.090800000005</v>
      </c>
      <c r="I122" s="57">
        <f>VLOOKUP(B122,Mapping!$A$2:$K$1558,6,FALSE)</f>
        <v>61005.090800000005</v>
      </c>
      <c r="J122" s="57">
        <f>VLOOKUP(B122,Overall!$A$8:$I$1226,9,FALSE)</f>
        <v>30200.54</v>
      </c>
      <c r="L122" s="59">
        <f t="shared" si="1"/>
        <v>0</v>
      </c>
    </row>
    <row r="123" spans="2:12" x14ac:dyDescent="0.2">
      <c r="B123" t="s">
        <v>2190</v>
      </c>
      <c r="C123" t="s">
        <v>442</v>
      </c>
      <c r="D123" t="s">
        <v>13</v>
      </c>
      <c r="E123" t="s">
        <v>484</v>
      </c>
      <c r="F123" t="s">
        <v>2191</v>
      </c>
      <c r="G123" s="57">
        <v>0</v>
      </c>
      <c r="H123" s="57">
        <v>0</v>
      </c>
      <c r="I123" s="57">
        <f>VLOOKUP(B123,Mapping!$A$2:$K$1558,6,FALSE)</f>
        <v>0</v>
      </c>
      <c r="J123" s="57">
        <f>VLOOKUP(B123,Overall!$A$8:$I$1226,9,FALSE)</f>
        <v>0</v>
      </c>
      <c r="L123" s="59">
        <f t="shared" si="1"/>
        <v>0</v>
      </c>
    </row>
    <row r="124" spans="2:12" x14ac:dyDescent="0.2">
      <c r="B124" t="s">
        <v>1212</v>
      </c>
      <c r="C124" t="s">
        <v>444</v>
      </c>
      <c r="D124" t="s">
        <v>13</v>
      </c>
      <c r="E124" t="s">
        <v>2895</v>
      </c>
      <c r="F124" t="s">
        <v>1757</v>
      </c>
      <c r="G124" s="57">
        <v>0</v>
      </c>
      <c r="H124" s="57">
        <v>35000</v>
      </c>
      <c r="I124" s="57">
        <f>VLOOKUP(B124,Mapping!$A$2:$K$1558,6,FALSE)</f>
        <v>35000</v>
      </c>
      <c r="J124" s="57">
        <f>VLOOKUP(B124,Overall!$A$8:$I$1226,9,FALSE)</f>
        <v>21515.9</v>
      </c>
      <c r="L124" s="59">
        <f t="shared" si="1"/>
        <v>0</v>
      </c>
    </row>
    <row r="125" spans="2:12" x14ac:dyDescent="0.2">
      <c r="B125" t="s">
        <v>1231</v>
      </c>
      <c r="C125" t="s">
        <v>446</v>
      </c>
      <c r="D125" t="s">
        <v>13</v>
      </c>
      <c r="E125" t="s">
        <v>2895</v>
      </c>
      <c r="F125" t="s">
        <v>1757</v>
      </c>
      <c r="G125" s="57">
        <v>44760</v>
      </c>
      <c r="H125" s="57">
        <v>85000</v>
      </c>
      <c r="I125" s="57">
        <f>VLOOKUP(B125,Mapping!$A$2:$K$1558,6,FALSE)</f>
        <v>85000</v>
      </c>
      <c r="J125" s="57">
        <f>VLOOKUP(B125,Overall!$A$8:$I$1226,9,FALSE)</f>
        <v>53800.04</v>
      </c>
      <c r="L125" s="59">
        <f t="shared" si="1"/>
        <v>0</v>
      </c>
    </row>
    <row r="126" spans="2:12" x14ac:dyDescent="0.2">
      <c r="B126" t="s">
        <v>1256</v>
      </c>
      <c r="C126" t="s">
        <v>450</v>
      </c>
      <c r="D126" t="s">
        <v>13</v>
      </c>
      <c r="E126" t="s">
        <v>2895</v>
      </c>
      <c r="F126" t="s">
        <v>1757</v>
      </c>
      <c r="G126" s="57">
        <v>6400</v>
      </c>
      <c r="H126" s="57">
        <v>7673.6163999999999</v>
      </c>
      <c r="I126" s="57">
        <f>VLOOKUP(B126,Mapping!$A$2:$K$1558,6,FALSE)</f>
        <v>7673.6163999999999</v>
      </c>
      <c r="J126" s="57">
        <f>VLOOKUP(B126,Overall!$A$8:$I$1226,9,FALSE)</f>
        <v>3798.82</v>
      </c>
      <c r="L126" s="59">
        <f t="shared" si="1"/>
        <v>0</v>
      </c>
    </row>
    <row r="127" spans="2:12" x14ac:dyDescent="0.2">
      <c r="B127" t="s">
        <v>1271</v>
      </c>
      <c r="C127" t="s">
        <v>452</v>
      </c>
      <c r="D127" t="s">
        <v>13</v>
      </c>
      <c r="E127" t="s">
        <v>490</v>
      </c>
      <c r="F127" t="s">
        <v>2286</v>
      </c>
      <c r="G127" s="57">
        <v>40520</v>
      </c>
      <c r="H127" s="57">
        <v>7601.0983999999999</v>
      </c>
      <c r="I127" s="57">
        <f>VLOOKUP(B127,Mapping!$A$2:$K$1558,6,FALSE)</f>
        <v>7601.0983999999999</v>
      </c>
      <c r="J127" s="57">
        <f>VLOOKUP(B127,Overall!$A$8:$I$1226,9,FALSE)</f>
        <v>3762.92</v>
      </c>
      <c r="L127" s="59">
        <f t="shared" si="1"/>
        <v>0</v>
      </c>
    </row>
    <row r="128" spans="2:12" x14ac:dyDescent="0.2">
      <c r="B128" t="s">
        <v>1272</v>
      </c>
      <c r="C128" t="s">
        <v>452</v>
      </c>
      <c r="D128" t="s">
        <v>13</v>
      </c>
      <c r="E128" t="s">
        <v>492</v>
      </c>
      <c r="F128" t="s">
        <v>2287</v>
      </c>
      <c r="G128" s="57">
        <v>50</v>
      </c>
      <c r="H128" s="57">
        <v>6668.6462000000001</v>
      </c>
      <c r="I128" s="57">
        <f>VLOOKUP(B128,Mapping!$A$2:$K$1558,6,FALSE)</f>
        <v>6668.6462000000001</v>
      </c>
      <c r="J128" s="57">
        <f>VLOOKUP(B128,Overall!$A$8:$I$1226,9,FALSE)</f>
        <v>3301.31</v>
      </c>
      <c r="L128" s="59">
        <f t="shared" si="1"/>
        <v>0</v>
      </c>
    </row>
    <row r="129" spans="2:12" x14ac:dyDescent="0.2">
      <c r="B129" t="s">
        <v>1308</v>
      </c>
      <c r="C129" t="s">
        <v>8</v>
      </c>
      <c r="D129" t="s">
        <v>13</v>
      </c>
      <c r="E129" t="s">
        <v>2895</v>
      </c>
      <c r="F129" t="s">
        <v>1757</v>
      </c>
      <c r="G129" s="57">
        <v>609020</v>
      </c>
      <c r="H129" s="57">
        <v>805000</v>
      </c>
      <c r="I129" s="57">
        <f>VLOOKUP(B129,Mapping!$A$2:$K$1558,6,FALSE)</f>
        <v>805000</v>
      </c>
      <c r="J129" s="57">
        <f>VLOOKUP(B129,Overall!$A$8:$I$1226,9,FALSE)</f>
        <v>448778.47</v>
      </c>
      <c r="L129" s="59">
        <f t="shared" si="1"/>
        <v>0</v>
      </c>
    </row>
    <row r="130" spans="2:12" x14ac:dyDescent="0.2">
      <c r="B130" t="s">
        <v>1358</v>
      </c>
      <c r="C130" t="s">
        <v>18</v>
      </c>
      <c r="D130" t="s">
        <v>13</v>
      </c>
      <c r="E130" t="s">
        <v>2895</v>
      </c>
      <c r="F130" t="s">
        <v>1757</v>
      </c>
      <c r="G130" s="57">
        <v>142870</v>
      </c>
      <c r="H130" s="57">
        <v>182891.00200000001</v>
      </c>
      <c r="I130" s="57">
        <f>VLOOKUP(B130,Mapping!$A$2:$K$1558,6,FALSE)</f>
        <v>182891.00200000001</v>
      </c>
      <c r="J130" s="57">
        <f>VLOOKUP(B130,Overall!$A$8:$I$1226,9,FALSE)</f>
        <v>90540.1</v>
      </c>
      <c r="L130" s="59">
        <f t="shared" si="1"/>
        <v>0</v>
      </c>
    </row>
    <row r="131" spans="2:12" x14ac:dyDescent="0.2">
      <c r="B131" t="s">
        <v>1403</v>
      </c>
      <c r="C131" t="s">
        <v>459</v>
      </c>
      <c r="D131" t="s">
        <v>13</v>
      </c>
      <c r="E131" t="s">
        <v>2895</v>
      </c>
      <c r="F131" t="s">
        <v>1757</v>
      </c>
      <c r="G131" s="57">
        <v>61120</v>
      </c>
      <c r="H131" s="57">
        <v>82475.489000000001</v>
      </c>
      <c r="I131" s="57">
        <f>VLOOKUP(B131,Mapping!$A$2:$K$1558,6,FALSE)</f>
        <v>82475.489000000001</v>
      </c>
      <c r="J131" s="57">
        <f>VLOOKUP(B131,Overall!$A$8:$I$1226,9,FALSE)</f>
        <v>40829.449999999997</v>
      </c>
      <c r="L131" s="59">
        <f t="shared" ref="L131:L194" si="2">H131-I131</f>
        <v>0</v>
      </c>
    </row>
    <row r="132" spans="2:12" x14ac:dyDescent="0.2">
      <c r="B132" t="s">
        <v>1449</v>
      </c>
      <c r="C132" t="s">
        <v>461</v>
      </c>
      <c r="D132" t="s">
        <v>13</v>
      </c>
      <c r="E132" t="s">
        <v>2895</v>
      </c>
      <c r="F132" t="s">
        <v>1757</v>
      </c>
      <c r="G132" s="57">
        <v>201940</v>
      </c>
      <c r="H132" s="57">
        <v>450000</v>
      </c>
      <c r="I132" s="57">
        <f>VLOOKUP(B132,Mapping!$A$2:$K$1558,6,FALSE)</f>
        <v>450000</v>
      </c>
      <c r="J132" s="57">
        <f>VLOOKUP(B132,Overall!$A$8:$I$1226,9,FALSE)</f>
        <v>293339.40999999997</v>
      </c>
      <c r="L132" s="59">
        <f t="shared" si="2"/>
        <v>0</v>
      </c>
    </row>
    <row r="133" spans="2:12" x14ac:dyDescent="0.2">
      <c r="B133" t="s">
        <v>1507</v>
      </c>
      <c r="C133" t="s">
        <v>463</v>
      </c>
      <c r="D133" t="s">
        <v>13</v>
      </c>
      <c r="E133" t="s">
        <v>2895</v>
      </c>
      <c r="F133" t="s">
        <v>1757</v>
      </c>
      <c r="G133" s="57">
        <v>26690</v>
      </c>
      <c r="H133" s="57">
        <v>12708.3452</v>
      </c>
      <c r="I133" s="57">
        <f>VLOOKUP(B133,Mapping!$A$2:$K$1558,6,FALSE)</f>
        <v>12708.3452</v>
      </c>
      <c r="J133" s="57">
        <f>VLOOKUP(B133,Overall!$A$8:$I$1226,9,FALSE)</f>
        <v>6291.26</v>
      </c>
      <c r="L133" s="59">
        <f t="shared" si="2"/>
        <v>0</v>
      </c>
    </row>
    <row r="134" spans="2:12" x14ac:dyDescent="0.2">
      <c r="B134" t="s">
        <v>1758</v>
      </c>
      <c r="C134" t="s">
        <v>4</v>
      </c>
      <c r="D134" t="s">
        <v>14</v>
      </c>
      <c r="E134" t="s">
        <v>2895</v>
      </c>
      <c r="F134" t="s">
        <v>1759</v>
      </c>
      <c r="G134" s="57">
        <v>0</v>
      </c>
      <c r="H134" s="57">
        <v>0</v>
      </c>
      <c r="I134" s="57">
        <f>VLOOKUP(B134,Mapping!$A$2:$K$1558,6,FALSE)</f>
        <v>0</v>
      </c>
      <c r="J134" s="57">
        <f>VLOOKUP(B134,Overall!$A$8:$I$1226,9,FALSE)</f>
        <v>0</v>
      </c>
      <c r="L134" s="59">
        <f t="shared" si="2"/>
        <v>0</v>
      </c>
    </row>
    <row r="135" spans="2:12" x14ac:dyDescent="0.2">
      <c r="B135" t="s">
        <v>1806</v>
      </c>
      <c r="C135" t="s">
        <v>215</v>
      </c>
      <c r="D135" t="s">
        <v>14</v>
      </c>
      <c r="E135" t="s">
        <v>2895</v>
      </c>
      <c r="F135" t="s">
        <v>1759</v>
      </c>
      <c r="G135" s="57">
        <v>0</v>
      </c>
      <c r="H135" s="57">
        <v>0</v>
      </c>
      <c r="I135" s="57">
        <f>VLOOKUP(B135,Mapping!$A$2:$K$1558,6,FALSE)</f>
        <v>0</v>
      </c>
      <c r="J135" s="57">
        <f>VLOOKUP(B135,Overall!$A$8:$I$1226,9,FALSE)</f>
        <v>0</v>
      </c>
      <c r="L135" s="59">
        <f t="shared" si="2"/>
        <v>0</v>
      </c>
    </row>
    <row r="136" spans="2:12" x14ac:dyDescent="0.2">
      <c r="B136" t="s">
        <v>1836</v>
      </c>
      <c r="C136" t="s">
        <v>218</v>
      </c>
      <c r="D136" t="s">
        <v>14</v>
      </c>
      <c r="E136" t="s">
        <v>474</v>
      </c>
      <c r="F136" t="s">
        <v>1837</v>
      </c>
      <c r="G136" s="57">
        <v>0</v>
      </c>
      <c r="H136" s="57">
        <v>0</v>
      </c>
      <c r="I136" s="57">
        <f>VLOOKUP(B136,Mapping!$A$2:$K$1558,6,FALSE)</f>
        <v>0</v>
      </c>
      <c r="J136" s="57">
        <f>VLOOKUP(B136,Overall!$A$8:$I$1226,9,FALSE)</f>
        <v>0</v>
      </c>
      <c r="L136" s="59">
        <f t="shared" si="2"/>
        <v>0</v>
      </c>
    </row>
    <row r="137" spans="2:12" x14ac:dyDescent="0.2">
      <c r="B137" t="s">
        <v>913</v>
      </c>
      <c r="C137" t="s">
        <v>218</v>
      </c>
      <c r="D137" t="s">
        <v>14</v>
      </c>
      <c r="E137" t="s">
        <v>476</v>
      </c>
      <c r="F137" t="s">
        <v>1838</v>
      </c>
      <c r="G137" s="57">
        <v>18880</v>
      </c>
      <c r="H137" s="57">
        <v>0</v>
      </c>
      <c r="I137" s="57">
        <f>VLOOKUP(B137,Mapping!$A$2:$K$1558,6,FALSE)</f>
        <v>0</v>
      </c>
      <c r="J137" s="57">
        <f>VLOOKUP(B137,Overall!$A$8:$I$1226,9,FALSE)</f>
        <v>0</v>
      </c>
      <c r="L137" s="59">
        <f t="shared" si="2"/>
        <v>0</v>
      </c>
    </row>
    <row r="138" spans="2:12" x14ac:dyDescent="0.2">
      <c r="B138" t="s">
        <v>1839</v>
      </c>
      <c r="C138" t="s">
        <v>218</v>
      </c>
      <c r="D138" t="s">
        <v>14</v>
      </c>
      <c r="E138" t="s">
        <v>478</v>
      </c>
      <c r="F138" t="s">
        <v>1840</v>
      </c>
      <c r="G138" s="57">
        <v>0</v>
      </c>
      <c r="H138" s="57">
        <v>0</v>
      </c>
      <c r="I138" s="57">
        <f>VLOOKUP(B138,Mapping!$A$2:$K$1558,6,FALSE)</f>
        <v>0</v>
      </c>
      <c r="J138" s="57">
        <f>VLOOKUP(B138,Overall!$A$8:$I$1226,9,FALSE)</f>
        <v>0</v>
      </c>
      <c r="L138" s="59">
        <f t="shared" si="2"/>
        <v>0</v>
      </c>
    </row>
    <row r="139" spans="2:12" x14ac:dyDescent="0.2">
      <c r="B139" t="s">
        <v>982</v>
      </c>
      <c r="C139" t="s">
        <v>426</v>
      </c>
      <c r="D139" t="s">
        <v>14</v>
      </c>
      <c r="E139" t="s">
        <v>2895</v>
      </c>
      <c r="F139" t="s">
        <v>1759</v>
      </c>
      <c r="G139" s="57">
        <v>6290</v>
      </c>
      <c r="H139" s="57">
        <v>1931.12</v>
      </c>
      <c r="I139" s="57">
        <f>VLOOKUP(B139,Mapping!$A$2:$K$1558,6,FALSE)</f>
        <v>1931.12</v>
      </c>
      <c r="J139" s="57">
        <f>VLOOKUP(B139,Overall!$A$8:$I$1226,9,FALSE)</f>
        <v>956</v>
      </c>
      <c r="L139" s="59">
        <f t="shared" si="2"/>
        <v>0</v>
      </c>
    </row>
    <row r="140" spans="2:12" x14ac:dyDescent="0.2">
      <c r="B140" t="s">
        <v>1969</v>
      </c>
      <c r="C140" t="s">
        <v>428</v>
      </c>
      <c r="D140" t="s">
        <v>14</v>
      </c>
      <c r="E140" t="s">
        <v>2895</v>
      </c>
      <c r="F140" t="s">
        <v>1759</v>
      </c>
      <c r="G140" s="57">
        <v>0</v>
      </c>
      <c r="H140" s="57">
        <v>0</v>
      </c>
      <c r="I140" s="57">
        <f>VLOOKUP(B140,Mapping!$A$2:$K$1558,6,FALSE)</f>
        <v>0</v>
      </c>
      <c r="J140" s="57">
        <f>VLOOKUP(B140,Overall!$A$8:$I$1226,9,FALSE)</f>
        <v>0</v>
      </c>
      <c r="L140" s="59">
        <f t="shared" si="2"/>
        <v>0</v>
      </c>
    </row>
    <row r="141" spans="2:12" x14ac:dyDescent="0.2">
      <c r="B141" t="s">
        <v>2032</v>
      </c>
      <c r="C141" t="s">
        <v>432</v>
      </c>
      <c r="D141" t="s">
        <v>14</v>
      </c>
      <c r="E141" t="s">
        <v>466</v>
      </c>
      <c r="F141" t="s">
        <v>2033</v>
      </c>
      <c r="G141" s="57">
        <v>0</v>
      </c>
      <c r="H141" s="57">
        <v>0</v>
      </c>
      <c r="I141" s="57">
        <f>VLOOKUP(B141,Mapping!$A$2:$K$1558,6,FALSE)</f>
        <v>0</v>
      </c>
      <c r="J141" s="57">
        <f>VLOOKUP(B141,Overall!$A$8:$I$1226,9,FALSE)</f>
        <v>0</v>
      </c>
      <c r="L141" s="59">
        <f t="shared" si="2"/>
        <v>0</v>
      </c>
    </row>
    <row r="142" spans="2:12" x14ac:dyDescent="0.2">
      <c r="B142" t="s">
        <v>2034</v>
      </c>
      <c r="C142" t="s">
        <v>432</v>
      </c>
      <c r="D142" t="s">
        <v>14</v>
      </c>
      <c r="E142" t="s">
        <v>468</v>
      </c>
      <c r="F142" t="s">
        <v>2035</v>
      </c>
      <c r="G142" s="57">
        <v>0</v>
      </c>
      <c r="H142" s="57">
        <v>0</v>
      </c>
      <c r="I142" s="57">
        <f>VLOOKUP(B142,Mapping!$A$2:$K$1558,6,FALSE)</f>
        <v>0</v>
      </c>
      <c r="J142" s="57">
        <f>VLOOKUP(B142,Overall!$A$8:$I$1226,9,FALSE)</f>
        <v>0</v>
      </c>
      <c r="L142" s="59">
        <f t="shared" si="2"/>
        <v>0</v>
      </c>
    </row>
    <row r="143" spans="2:12" x14ac:dyDescent="0.2">
      <c r="B143" t="s">
        <v>1048</v>
      </c>
      <c r="C143" t="s">
        <v>432</v>
      </c>
      <c r="D143" t="s">
        <v>14</v>
      </c>
      <c r="E143" t="s">
        <v>472</v>
      </c>
      <c r="F143" t="s">
        <v>1632</v>
      </c>
      <c r="G143" s="57">
        <v>23060</v>
      </c>
      <c r="H143" s="57">
        <v>0</v>
      </c>
      <c r="I143" s="57">
        <f>VLOOKUP(B143,Mapping!$A$2:$K$1558,6,FALSE)</f>
        <v>0</v>
      </c>
      <c r="J143" s="57">
        <f>VLOOKUP(B143,Overall!$A$8:$I$1226,9,FALSE)</f>
        <v>0</v>
      </c>
      <c r="L143" s="59">
        <f t="shared" si="2"/>
        <v>0</v>
      </c>
    </row>
    <row r="144" spans="2:12" x14ac:dyDescent="0.2">
      <c r="B144" t="s">
        <v>1123</v>
      </c>
      <c r="C144" t="s">
        <v>434</v>
      </c>
      <c r="D144" t="s">
        <v>14</v>
      </c>
      <c r="E144" t="s">
        <v>2895</v>
      </c>
      <c r="F144" t="s">
        <v>1759</v>
      </c>
      <c r="G144" s="57">
        <v>5140</v>
      </c>
      <c r="H144" s="57">
        <v>0</v>
      </c>
      <c r="I144" s="57">
        <f>VLOOKUP(B144,Mapping!$A$2:$K$1558,6,FALSE)</f>
        <v>0</v>
      </c>
      <c r="J144" s="57">
        <f>VLOOKUP(B144,Overall!$A$8:$I$1226,9,FALSE)</f>
        <v>0</v>
      </c>
      <c r="L144" s="59">
        <f t="shared" si="2"/>
        <v>0</v>
      </c>
    </row>
    <row r="145" spans="2:12" x14ac:dyDescent="0.2">
      <c r="B145" t="s">
        <v>1139</v>
      </c>
      <c r="C145" t="s">
        <v>436</v>
      </c>
      <c r="D145" t="s">
        <v>14</v>
      </c>
      <c r="E145" t="s">
        <v>2895</v>
      </c>
      <c r="F145" t="s">
        <v>1759</v>
      </c>
      <c r="G145" s="57">
        <v>23840</v>
      </c>
      <c r="H145" s="57">
        <v>0</v>
      </c>
      <c r="I145" s="57">
        <f>VLOOKUP(B145,Mapping!$A$2:$K$1558,6,FALSE)</f>
        <v>0</v>
      </c>
      <c r="J145" s="57">
        <f>VLOOKUP(B145,Overall!$A$8:$I$1226,9,FALSE)</f>
        <v>0</v>
      </c>
      <c r="L145" s="59">
        <f t="shared" si="2"/>
        <v>0</v>
      </c>
    </row>
    <row r="146" spans="2:12" x14ac:dyDescent="0.2">
      <c r="B146" t="s">
        <v>1152</v>
      </c>
      <c r="C146" t="s">
        <v>438</v>
      </c>
      <c r="D146" t="s">
        <v>14</v>
      </c>
      <c r="E146" t="s">
        <v>2895</v>
      </c>
      <c r="F146" t="s">
        <v>1759</v>
      </c>
      <c r="G146" s="57">
        <v>3210</v>
      </c>
      <c r="H146" s="57">
        <v>0</v>
      </c>
      <c r="I146" s="57">
        <f>VLOOKUP(B146,Mapping!$A$2:$K$1558,6,FALSE)</f>
        <v>0</v>
      </c>
      <c r="J146" s="57">
        <f>VLOOKUP(B146,Overall!$A$8:$I$1226,9,FALSE)</f>
        <v>0</v>
      </c>
      <c r="L146" s="59">
        <f t="shared" si="2"/>
        <v>0</v>
      </c>
    </row>
    <row r="147" spans="2:12" x14ac:dyDescent="0.2">
      <c r="B147" t="s">
        <v>2192</v>
      </c>
      <c r="C147" t="s">
        <v>442</v>
      </c>
      <c r="D147" t="s">
        <v>14</v>
      </c>
      <c r="E147" t="s">
        <v>480</v>
      </c>
      <c r="F147" t="s">
        <v>2193</v>
      </c>
      <c r="G147" s="57">
        <v>0</v>
      </c>
      <c r="H147" s="57">
        <v>0</v>
      </c>
      <c r="I147" s="57">
        <f>VLOOKUP(B147,Mapping!$A$2:$K$1558,6,FALSE)</f>
        <v>0</v>
      </c>
      <c r="J147" s="57">
        <f>VLOOKUP(B147,Overall!$A$8:$I$1226,9,FALSE)</f>
        <v>0</v>
      </c>
      <c r="L147" s="59">
        <f t="shared" si="2"/>
        <v>0</v>
      </c>
    </row>
    <row r="148" spans="2:12" x14ac:dyDescent="0.2">
      <c r="B148" t="s">
        <v>1177</v>
      </c>
      <c r="C148" t="s">
        <v>442</v>
      </c>
      <c r="D148" t="s">
        <v>14</v>
      </c>
      <c r="E148" t="s">
        <v>482</v>
      </c>
      <c r="F148" t="s">
        <v>2194</v>
      </c>
      <c r="G148" s="57">
        <v>29010</v>
      </c>
      <c r="H148" s="57">
        <v>0</v>
      </c>
      <c r="I148" s="57">
        <f>VLOOKUP(B148,Mapping!$A$2:$K$1558,6,FALSE)</f>
        <v>0</v>
      </c>
      <c r="J148" s="57">
        <f>VLOOKUP(B148,Overall!$A$8:$I$1226,9,FALSE)</f>
        <v>0</v>
      </c>
      <c r="L148" s="59">
        <f t="shared" si="2"/>
        <v>0</v>
      </c>
    </row>
    <row r="149" spans="2:12" x14ac:dyDescent="0.2">
      <c r="B149" t="s">
        <v>2195</v>
      </c>
      <c r="C149" t="s">
        <v>442</v>
      </c>
      <c r="D149" t="s">
        <v>14</v>
      </c>
      <c r="E149" t="s">
        <v>484</v>
      </c>
      <c r="F149" t="s">
        <v>2196</v>
      </c>
      <c r="G149" s="57">
        <v>0</v>
      </c>
      <c r="H149" s="57">
        <v>0</v>
      </c>
      <c r="I149" s="57">
        <f>VLOOKUP(B149,Mapping!$A$2:$K$1558,6,FALSE)</f>
        <v>0</v>
      </c>
      <c r="J149" s="57">
        <f>VLOOKUP(B149,Overall!$A$8:$I$1226,9,FALSE)</f>
        <v>0</v>
      </c>
      <c r="L149" s="59">
        <f t="shared" si="2"/>
        <v>0</v>
      </c>
    </row>
    <row r="150" spans="2:12" x14ac:dyDescent="0.2">
      <c r="B150" t="s">
        <v>2225</v>
      </c>
      <c r="C150" t="s">
        <v>444</v>
      </c>
      <c r="D150" t="s">
        <v>14</v>
      </c>
      <c r="E150" t="s">
        <v>2895</v>
      </c>
      <c r="F150" t="s">
        <v>1759</v>
      </c>
      <c r="G150" s="57">
        <v>0</v>
      </c>
      <c r="H150" s="57">
        <v>0</v>
      </c>
      <c r="I150" s="57">
        <f>VLOOKUP(B150,Mapping!$A$2:$K$1558,6,FALSE)</f>
        <v>0</v>
      </c>
      <c r="J150" s="57">
        <f>VLOOKUP(B150,Overall!$A$8:$I$1226,9,FALSE)</f>
        <v>0</v>
      </c>
      <c r="L150" s="59">
        <f t="shared" si="2"/>
        <v>0</v>
      </c>
    </row>
    <row r="151" spans="2:12" x14ac:dyDescent="0.2">
      <c r="B151" t="s">
        <v>1232</v>
      </c>
      <c r="C151" t="s">
        <v>446</v>
      </c>
      <c r="D151" t="s">
        <v>14</v>
      </c>
      <c r="E151" t="s">
        <v>2895</v>
      </c>
      <c r="F151" t="s">
        <v>1759</v>
      </c>
      <c r="G151" s="57">
        <v>6810</v>
      </c>
      <c r="H151" s="57">
        <v>0</v>
      </c>
      <c r="I151" s="57">
        <f>VLOOKUP(B151,Mapping!$A$2:$K$1558,6,FALSE)</f>
        <v>0</v>
      </c>
      <c r="J151" s="57">
        <f>VLOOKUP(B151,Overall!$A$8:$I$1226,9,FALSE)</f>
        <v>0</v>
      </c>
      <c r="L151" s="59">
        <f t="shared" si="2"/>
        <v>0</v>
      </c>
    </row>
    <row r="152" spans="2:12" x14ac:dyDescent="0.2">
      <c r="B152" t="s">
        <v>2254</v>
      </c>
      <c r="C152" t="s">
        <v>448</v>
      </c>
      <c r="D152" t="s">
        <v>14</v>
      </c>
      <c r="E152" t="s">
        <v>2895</v>
      </c>
      <c r="F152" t="s">
        <v>1759</v>
      </c>
      <c r="G152" s="57">
        <v>0</v>
      </c>
      <c r="H152" s="57">
        <v>0</v>
      </c>
      <c r="I152" s="57">
        <f>VLOOKUP(B152,Mapping!$A$2:$K$1558,6,FALSE)</f>
        <v>0</v>
      </c>
      <c r="J152" s="57">
        <f>VLOOKUP(B152,Overall!$A$8:$I$1226,9,FALSE)</f>
        <v>0</v>
      </c>
      <c r="L152" s="59">
        <f t="shared" si="2"/>
        <v>0</v>
      </c>
    </row>
    <row r="153" spans="2:12" x14ac:dyDescent="0.2">
      <c r="B153" t="s">
        <v>2262</v>
      </c>
      <c r="C153" t="s">
        <v>450</v>
      </c>
      <c r="D153" t="s">
        <v>14</v>
      </c>
      <c r="E153" t="s">
        <v>2895</v>
      </c>
      <c r="F153" t="s">
        <v>1759</v>
      </c>
      <c r="G153" s="57">
        <v>0</v>
      </c>
      <c r="H153" s="57">
        <v>0</v>
      </c>
      <c r="I153" s="57">
        <f>VLOOKUP(B153,Mapping!$A$2:$K$1558,6,FALSE)</f>
        <v>0</v>
      </c>
      <c r="J153" s="57">
        <f>VLOOKUP(B153,Overall!$A$8:$I$1226,9,FALSE)</f>
        <v>0</v>
      </c>
      <c r="L153" s="59">
        <f t="shared" si="2"/>
        <v>0</v>
      </c>
    </row>
    <row r="154" spans="2:12" x14ac:dyDescent="0.2">
      <c r="B154" t="s">
        <v>1273</v>
      </c>
      <c r="C154" t="s">
        <v>452</v>
      </c>
      <c r="D154" t="s">
        <v>14</v>
      </c>
      <c r="E154" t="s">
        <v>490</v>
      </c>
      <c r="F154" t="s">
        <v>2288</v>
      </c>
      <c r="G154" s="57">
        <v>8810</v>
      </c>
      <c r="H154" s="57">
        <v>0</v>
      </c>
      <c r="I154" s="57">
        <f>VLOOKUP(B154,Mapping!$A$2:$K$1558,6,FALSE)</f>
        <v>0</v>
      </c>
      <c r="J154" s="57">
        <f>VLOOKUP(B154,Overall!$A$8:$I$1226,9,FALSE)</f>
        <v>0</v>
      </c>
      <c r="L154" s="59">
        <f t="shared" si="2"/>
        <v>0</v>
      </c>
    </row>
    <row r="155" spans="2:12" x14ac:dyDescent="0.2">
      <c r="B155" t="s">
        <v>1274</v>
      </c>
      <c r="C155" t="s">
        <v>452</v>
      </c>
      <c r="D155" t="s">
        <v>14</v>
      </c>
      <c r="E155" t="s">
        <v>492</v>
      </c>
      <c r="F155" t="s">
        <v>1706</v>
      </c>
      <c r="G155" s="57">
        <v>6420</v>
      </c>
      <c r="H155" s="57">
        <v>0</v>
      </c>
      <c r="I155" s="57">
        <f>VLOOKUP(B155,Mapping!$A$2:$K$1558,6,FALSE)</f>
        <v>0</v>
      </c>
      <c r="J155" s="57">
        <f>VLOOKUP(B155,Overall!$A$8:$I$1226,9,FALSE)</f>
        <v>0</v>
      </c>
      <c r="L155" s="59">
        <f t="shared" si="2"/>
        <v>0</v>
      </c>
    </row>
    <row r="156" spans="2:12" x14ac:dyDescent="0.2">
      <c r="B156" t="s">
        <v>1309</v>
      </c>
      <c r="C156" t="s">
        <v>8</v>
      </c>
      <c r="D156" t="s">
        <v>14</v>
      </c>
      <c r="E156" t="s">
        <v>2895</v>
      </c>
      <c r="F156" t="s">
        <v>1759</v>
      </c>
      <c r="G156" s="57">
        <v>194270</v>
      </c>
      <c r="H156" s="57">
        <v>0</v>
      </c>
      <c r="I156" s="57">
        <f>VLOOKUP(B156,Mapping!$A$2:$K$1558,6,FALSE)</f>
        <v>0</v>
      </c>
      <c r="J156" s="57">
        <f>VLOOKUP(B156,Overall!$A$8:$I$1226,9,FALSE)</f>
        <v>0</v>
      </c>
      <c r="L156" s="59">
        <f t="shared" si="2"/>
        <v>0</v>
      </c>
    </row>
    <row r="157" spans="2:12" x14ac:dyDescent="0.2">
      <c r="B157" t="s">
        <v>1359</v>
      </c>
      <c r="C157" t="s">
        <v>18</v>
      </c>
      <c r="D157" t="s">
        <v>14</v>
      </c>
      <c r="E157" t="s">
        <v>2895</v>
      </c>
      <c r="F157" t="s">
        <v>1759</v>
      </c>
      <c r="G157" s="57">
        <v>15520</v>
      </c>
      <c r="H157" s="57">
        <v>0</v>
      </c>
      <c r="I157" s="57">
        <f>VLOOKUP(B157,Mapping!$A$2:$K$1558,6,FALSE)</f>
        <v>0</v>
      </c>
      <c r="J157" s="57">
        <f>VLOOKUP(B157,Overall!$A$8:$I$1226,9,FALSE)</f>
        <v>0</v>
      </c>
      <c r="L157" s="59">
        <f t="shared" si="2"/>
        <v>0</v>
      </c>
    </row>
    <row r="158" spans="2:12" x14ac:dyDescent="0.2">
      <c r="B158" t="s">
        <v>1404</v>
      </c>
      <c r="C158" t="s">
        <v>459</v>
      </c>
      <c r="D158" t="s">
        <v>14</v>
      </c>
      <c r="E158" t="s">
        <v>2895</v>
      </c>
      <c r="F158" t="s">
        <v>1759</v>
      </c>
      <c r="G158" s="57">
        <v>31640</v>
      </c>
      <c r="H158" s="57">
        <v>0</v>
      </c>
      <c r="I158" s="57">
        <f>VLOOKUP(B158,Mapping!$A$2:$K$1558,6,FALSE)</f>
        <v>0</v>
      </c>
      <c r="J158" s="57">
        <f>VLOOKUP(B158,Overall!$A$8:$I$1226,9,FALSE)</f>
        <v>0</v>
      </c>
      <c r="L158" s="59">
        <f t="shared" si="2"/>
        <v>0</v>
      </c>
    </row>
    <row r="159" spans="2:12" x14ac:dyDescent="0.2">
      <c r="B159" t="s">
        <v>1450</v>
      </c>
      <c r="C159" t="s">
        <v>461</v>
      </c>
      <c r="D159" t="s">
        <v>14</v>
      </c>
      <c r="E159" t="s">
        <v>2895</v>
      </c>
      <c r="F159" t="s">
        <v>1759</v>
      </c>
      <c r="G159" s="57">
        <v>50650</v>
      </c>
      <c r="H159" s="57">
        <v>92813.505600000004</v>
      </c>
      <c r="I159" s="57">
        <f>VLOOKUP(B159,Mapping!$A$2:$K$1558,6,FALSE)</f>
        <v>92813.505600000004</v>
      </c>
      <c r="J159" s="57">
        <f>VLOOKUP(B159,Overall!$A$8:$I$1226,9,FALSE)</f>
        <v>45947.28</v>
      </c>
      <c r="L159" s="59">
        <f t="shared" si="2"/>
        <v>0</v>
      </c>
    </row>
    <row r="160" spans="2:12" x14ac:dyDescent="0.2">
      <c r="B160" t="s">
        <v>1841</v>
      </c>
      <c r="C160" t="s">
        <v>218</v>
      </c>
      <c r="D160" t="s">
        <v>15</v>
      </c>
      <c r="E160" t="s">
        <v>476</v>
      </c>
      <c r="F160" t="s">
        <v>1842</v>
      </c>
      <c r="G160" s="57">
        <v>0</v>
      </c>
      <c r="H160" s="57">
        <v>0</v>
      </c>
      <c r="I160" s="57">
        <f>VLOOKUP(B160,Mapping!$A$2:$K$1558,6,FALSE)</f>
        <v>0</v>
      </c>
      <c r="J160" s="57">
        <f>VLOOKUP(B160,Overall!$A$8:$I$1226,9,FALSE)</f>
        <v>0</v>
      </c>
      <c r="L160" s="59">
        <f t="shared" si="2"/>
        <v>0</v>
      </c>
    </row>
    <row r="161" spans="2:12" x14ac:dyDescent="0.2">
      <c r="B161" t="s">
        <v>983</v>
      </c>
      <c r="C161" t="s">
        <v>426</v>
      </c>
      <c r="D161" t="s">
        <v>15</v>
      </c>
      <c r="E161" t="s">
        <v>2895</v>
      </c>
      <c r="F161" t="s">
        <v>1959</v>
      </c>
      <c r="G161" s="57">
        <v>0</v>
      </c>
      <c r="H161" s="57">
        <v>20402</v>
      </c>
      <c r="I161" s="57">
        <f>VLOOKUP(B161,Mapping!$A$2:$K$1558,6,FALSE)</f>
        <v>20402</v>
      </c>
      <c r="J161" s="57">
        <f>VLOOKUP(B161,Overall!$A$8:$I$1226,9,FALSE)</f>
        <v>10100</v>
      </c>
      <c r="L161" s="59">
        <f t="shared" si="2"/>
        <v>0</v>
      </c>
    </row>
    <row r="162" spans="2:12" x14ac:dyDescent="0.2">
      <c r="B162" t="s">
        <v>2170</v>
      </c>
      <c r="C162" t="s">
        <v>440</v>
      </c>
      <c r="D162" t="s">
        <v>15</v>
      </c>
      <c r="E162" t="s">
        <v>2895</v>
      </c>
      <c r="F162" t="s">
        <v>1959</v>
      </c>
      <c r="G162" s="57">
        <v>0</v>
      </c>
      <c r="H162" s="57">
        <v>0</v>
      </c>
      <c r="I162" s="57">
        <f>VLOOKUP(B162,Mapping!$A$2:$K$1558,6,FALSE)</f>
        <v>0</v>
      </c>
      <c r="J162" s="57">
        <f>VLOOKUP(B162,Overall!$A$8:$I$1226,9,FALSE)</f>
        <v>0</v>
      </c>
      <c r="L162" s="59">
        <f t="shared" si="2"/>
        <v>0</v>
      </c>
    </row>
    <row r="163" spans="2:12" x14ac:dyDescent="0.2">
      <c r="B163" t="s">
        <v>1178</v>
      </c>
      <c r="C163" t="s">
        <v>442</v>
      </c>
      <c r="D163" t="s">
        <v>15</v>
      </c>
      <c r="E163" t="s">
        <v>482</v>
      </c>
      <c r="F163" t="s">
        <v>2197</v>
      </c>
      <c r="G163" s="57">
        <v>0</v>
      </c>
      <c r="H163" s="57">
        <v>95001.913</v>
      </c>
      <c r="I163" s="57">
        <f>VLOOKUP(B163,Mapping!$A$2:$K$1558,6,FALSE)</f>
        <v>95001.913</v>
      </c>
      <c r="J163" s="57">
        <f>VLOOKUP(B163,Overall!$A$8:$I$1226,9,FALSE)</f>
        <v>47030.65</v>
      </c>
      <c r="L163" s="59">
        <f t="shared" si="2"/>
        <v>0</v>
      </c>
    </row>
    <row r="164" spans="2:12" x14ac:dyDescent="0.2">
      <c r="B164" t="s">
        <v>2289</v>
      </c>
      <c r="C164" t="s">
        <v>452</v>
      </c>
      <c r="D164" t="s">
        <v>15</v>
      </c>
      <c r="E164" t="s">
        <v>490</v>
      </c>
      <c r="F164" t="s">
        <v>2290</v>
      </c>
      <c r="G164" s="57">
        <v>0</v>
      </c>
      <c r="H164" s="57">
        <v>0</v>
      </c>
      <c r="I164" s="57">
        <f>VLOOKUP(B164,Mapping!$A$2:$K$1558,6,FALSE)</f>
        <v>0</v>
      </c>
      <c r="J164" s="57">
        <f>VLOOKUP(B164,Overall!$A$8:$I$1226,9,FALSE)</f>
        <v>0</v>
      </c>
      <c r="L164" s="59">
        <f t="shared" si="2"/>
        <v>0</v>
      </c>
    </row>
    <row r="165" spans="2:12" x14ac:dyDescent="0.2">
      <c r="B165" t="s">
        <v>2357</v>
      </c>
      <c r="C165" t="s">
        <v>8</v>
      </c>
      <c r="D165" t="s">
        <v>15</v>
      </c>
      <c r="E165" t="s">
        <v>2895</v>
      </c>
      <c r="F165" t="s">
        <v>1959</v>
      </c>
      <c r="G165" s="57">
        <v>0</v>
      </c>
      <c r="H165" s="57">
        <v>0</v>
      </c>
      <c r="I165" s="57">
        <f>VLOOKUP(B165,Mapping!$A$2:$K$1558,6,FALSE)</f>
        <v>0</v>
      </c>
      <c r="J165" s="57">
        <f>VLOOKUP(B165,Overall!$A$8:$I$1226,9,FALSE)</f>
        <v>0</v>
      </c>
      <c r="L165" s="59">
        <f t="shared" si="2"/>
        <v>0</v>
      </c>
    </row>
    <row r="166" spans="2:12" x14ac:dyDescent="0.2">
      <c r="B166" t="s">
        <v>2402</v>
      </c>
      <c r="C166" t="s">
        <v>18</v>
      </c>
      <c r="D166" t="s">
        <v>15</v>
      </c>
      <c r="E166" t="s">
        <v>2895</v>
      </c>
      <c r="F166" t="s">
        <v>1959</v>
      </c>
      <c r="G166" s="57">
        <v>0</v>
      </c>
      <c r="H166" s="57">
        <v>0</v>
      </c>
      <c r="I166" s="57">
        <f>VLOOKUP(B166,Mapping!$A$2:$K$1558,6,FALSE)</f>
        <v>0</v>
      </c>
      <c r="J166" s="57">
        <f>VLOOKUP(B166,Overall!$A$8:$I$1226,9,FALSE)</f>
        <v>0</v>
      </c>
      <c r="L166" s="59">
        <f t="shared" si="2"/>
        <v>0</v>
      </c>
    </row>
    <row r="167" spans="2:12" x14ac:dyDescent="0.2">
      <c r="B167" t="s">
        <v>2422</v>
      </c>
      <c r="C167" t="s">
        <v>459</v>
      </c>
      <c r="D167" t="s">
        <v>15</v>
      </c>
      <c r="E167" t="s">
        <v>2895</v>
      </c>
      <c r="F167" t="s">
        <v>1959</v>
      </c>
      <c r="G167" s="57">
        <v>0</v>
      </c>
      <c r="H167" s="57">
        <v>0</v>
      </c>
      <c r="I167" s="57">
        <f>VLOOKUP(B167,Mapping!$A$2:$K$1558,6,FALSE)</f>
        <v>0</v>
      </c>
      <c r="J167" s="57">
        <f>VLOOKUP(B167,Overall!$A$8:$I$1226,9,FALSE)</f>
        <v>0</v>
      </c>
      <c r="L167" s="59">
        <f t="shared" si="2"/>
        <v>0</v>
      </c>
    </row>
    <row r="168" spans="2:12" x14ac:dyDescent="0.2">
      <c r="B168" t="s">
        <v>1451</v>
      </c>
      <c r="C168" t="s">
        <v>461</v>
      </c>
      <c r="D168" t="s">
        <v>15</v>
      </c>
      <c r="E168" t="s">
        <v>2895</v>
      </c>
      <c r="F168" t="s">
        <v>1959</v>
      </c>
      <c r="G168" s="57">
        <v>0</v>
      </c>
      <c r="H168" s="57">
        <v>118688.63499999999</v>
      </c>
      <c r="I168" s="57">
        <f>VLOOKUP(B168,Mapping!$A$2:$K$1558,6,FALSE)</f>
        <v>118688.63499999999</v>
      </c>
      <c r="J168" s="57">
        <f>VLOOKUP(B168,Overall!$A$8:$I$1226,9,FALSE)</f>
        <v>58756.75</v>
      </c>
      <c r="L168" s="59">
        <f t="shared" si="2"/>
        <v>0</v>
      </c>
    </row>
    <row r="169" spans="2:12" x14ac:dyDescent="0.2">
      <c r="B169" t="s">
        <v>852</v>
      </c>
      <c r="C169" t="s">
        <v>4</v>
      </c>
      <c r="D169" t="s">
        <v>16</v>
      </c>
      <c r="E169" t="s">
        <v>2895</v>
      </c>
      <c r="F169" t="s">
        <v>1760</v>
      </c>
      <c r="G169" s="57">
        <v>179510</v>
      </c>
      <c r="H169" s="57">
        <v>188870</v>
      </c>
      <c r="I169" s="57">
        <f>VLOOKUP(B169,Mapping!$A$2:$K$1558,6,FALSE)</f>
        <v>188870</v>
      </c>
      <c r="J169" s="57">
        <f>VLOOKUP(B169,Overall!$A$8:$I$1226,9,FALSE)</f>
        <v>93500</v>
      </c>
      <c r="L169" s="59">
        <f t="shared" si="2"/>
        <v>0</v>
      </c>
    </row>
    <row r="170" spans="2:12" x14ac:dyDescent="0.2">
      <c r="B170" t="s">
        <v>892</v>
      </c>
      <c r="C170" t="s">
        <v>215</v>
      </c>
      <c r="D170" t="s">
        <v>16</v>
      </c>
      <c r="E170" t="s">
        <v>2895</v>
      </c>
      <c r="F170" t="s">
        <v>1760</v>
      </c>
      <c r="G170" s="57">
        <v>285290</v>
      </c>
      <c r="H170" s="57">
        <v>269670</v>
      </c>
      <c r="I170" s="57">
        <f>VLOOKUP(B170,Mapping!$A$2:$K$1558,6,FALSE)</f>
        <v>269670</v>
      </c>
      <c r="J170" s="57">
        <f>VLOOKUP(B170,Overall!$A$8:$I$1226,9,FALSE)</f>
        <v>133500</v>
      </c>
      <c r="L170" s="59">
        <f t="shared" si="2"/>
        <v>0</v>
      </c>
    </row>
    <row r="171" spans="2:12" x14ac:dyDescent="0.2">
      <c r="B171" t="s">
        <v>914</v>
      </c>
      <c r="C171" t="s">
        <v>218</v>
      </c>
      <c r="D171" t="s">
        <v>16</v>
      </c>
      <c r="E171" t="s">
        <v>474</v>
      </c>
      <c r="F171" t="s">
        <v>1578</v>
      </c>
      <c r="G171" s="57">
        <v>192330</v>
      </c>
      <c r="H171" s="57">
        <v>0</v>
      </c>
      <c r="I171" s="57">
        <f>VLOOKUP(B171,Mapping!$A$2:$K$1558,6,FALSE)</f>
        <v>0</v>
      </c>
      <c r="J171" s="57">
        <f>VLOOKUP(B171,Overall!$A$8:$I$1226,9,FALSE)</f>
        <v>0</v>
      </c>
      <c r="L171" s="59">
        <f t="shared" si="2"/>
        <v>0</v>
      </c>
    </row>
    <row r="172" spans="2:12" x14ac:dyDescent="0.2">
      <c r="B172" t="s">
        <v>915</v>
      </c>
      <c r="C172" t="s">
        <v>218</v>
      </c>
      <c r="D172" t="s">
        <v>16</v>
      </c>
      <c r="E172" t="s">
        <v>476</v>
      </c>
      <c r="F172" t="s">
        <v>1843</v>
      </c>
      <c r="G172" s="57">
        <v>128220</v>
      </c>
      <c r="H172" s="57">
        <v>153520</v>
      </c>
      <c r="I172" s="57">
        <f>VLOOKUP(B172,Mapping!$A$2:$K$1558,6,FALSE)</f>
        <v>153520</v>
      </c>
      <c r="J172" s="57">
        <f>VLOOKUP(B172,Overall!$A$8:$I$1226,9,FALSE)</f>
        <v>76000</v>
      </c>
      <c r="L172" s="59">
        <f t="shared" si="2"/>
        <v>0</v>
      </c>
    </row>
    <row r="173" spans="2:12" x14ac:dyDescent="0.2">
      <c r="B173" t="s">
        <v>1844</v>
      </c>
      <c r="C173" t="s">
        <v>218</v>
      </c>
      <c r="D173" t="s">
        <v>16</v>
      </c>
      <c r="E173" t="s">
        <v>478</v>
      </c>
      <c r="F173" t="s">
        <v>1845</v>
      </c>
      <c r="G173" s="57">
        <v>0</v>
      </c>
      <c r="H173" s="57">
        <v>0</v>
      </c>
      <c r="I173" s="57">
        <f>VLOOKUP(B173,Mapping!$A$2:$K$1558,6,FALSE)</f>
        <v>0</v>
      </c>
      <c r="J173" s="57">
        <f>VLOOKUP(B173,Overall!$A$8:$I$1226,9,FALSE)</f>
        <v>0</v>
      </c>
      <c r="L173" s="59">
        <f t="shared" si="2"/>
        <v>0</v>
      </c>
    </row>
    <row r="174" spans="2:12" x14ac:dyDescent="0.2">
      <c r="B174" t="s">
        <v>984</v>
      </c>
      <c r="C174" t="s">
        <v>426</v>
      </c>
      <c r="D174" t="s">
        <v>16</v>
      </c>
      <c r="E174" t="s">
        <v>2895</v>
      </c>
      <c r="F174" t="s">
        <v>1760</v>
      </c>
      <c r="G174" s="57">
        <v>153860</v>
      </c>
      <c r="H174" s="57">
        <v>149480</v>
      </c>
      <c r="I174" s="57">
        <f>VLOOKUP(B174,Mapping!$A$2:$K$1558,6,FALSE)</f>
        <v>149480</v>
      </c>
      <c r="J174" s="57">
        <f>VLOOKUP(B174,Overall!$A$8:$I$1226,9,FALSE)</f>
        <v>74000</v>
      </c>
      <c r="L174" s="59">
        <f t="shared" si="2"/>
        <v>0</v>
      </c>
    </row>
    <row r="175" spans="2:12" x14ac:dyDescent="0.2">
      <c r="B175" t="s">
        <v>1970</v>
      </c>
      <c r="C175" t="s">
        <v>428</v>
      </c>
      <c r="D175" t="s">
        <v>16</v>
      </c>
      <c r="E175" t="s">
        <v>2895</v>
      </c>
      <c r="F175" t="s">
        <v>1760</v>
      </c>
      <c r="G175" s="57">
        <v>0</v>
      </c>
      <c r="H175" s="57">
        <v>0</v>
      </c>
      <c r="I175" s="57">
        <f>VLOOKUP(B175,Mapping!$A$2:$K$1558,6,FALSE)</f>
        <v>0</v>
      </c>
      <c r="J175" s="57">
        <f>VLOOKUP(B175,Overall!$A$8:$I$1226,9,FALSE)</f>
        <v>0</v>
      </c>
      <c r="L175" s="59">
        <f t="shared" si="2"/>
        <v>0</v>
      </c>
    </row>
    <row r="176" spans="2:12" x14ac:dyDescent="0.2">
      <c r="B176" t="s">
        <v>1049</v>
      </c>
      <c r="C176" t="s">
        <v>432</v>
      </c>
      <c r="D176" t="s">
        <v>16</v>
      </c>
      <c r="E176" t="s">
        <v>466</v>
      </c>
      <c r="F176" t="s">
        <v>2036</v>
      </c>
      <c r="G176" s="57">
        <v>160280</v>
      </c>
      <c r="H176" s="57">
        <v>151500</v>
      </c>
      <c r="I176" s="57">
        <f>VLOOKUP(B176,Mapping!$A$2:$K$1558,6,FALSE)</f>
        <v>151500</v>
      </c>
      <c r="J176" s="57">
        <f>VLOOKUP(B176,Overall!$A$8:$I$1226,9,FALSE)</f>
        <v>75000</v>
      </c>
      <c r="L176" s="59">
        <f t="shared" si="2"/>
        <v>0</v>
      </c>
    </row>
    <row r="177" spans="2:12" x14ac:dyDescent="0.2">
      <c r="B177" t="s">
        <v>1050</v>
      </c>
      <c r="C177" t="s">
        <v>432</v>
      </c>
      <c r="D177" t="s">
        <v>16</v>
      </c>
      <c r="E177" t="s">
        <v>468</v>
      </c>
      <c r="F177" t="s">
        <v>2036</v>
      </c>
      <c r="G177" s="57">
        <v>82100</v>
      </c>
      <c r="H177" s="57">
        <v>7070</v>
      </c>
      <c r="I177" s="57">
        <f>VLOOKUP(B177,Mapping!$A$2:$K$1558,6,FALSE)</f>
        <v>7070</v>
      </c>
      <c r="J177" s="57">
        <f>VLOOKUP(B177,Overall!$A$8:$I$1226,9,FALSE)</f>
        <v>3500</v>
      </c>
      <c r="L177" s="59">
        <f t="shared" si="2"/>
        <v>0</v>
      </c>
    </row>
    <row r="178" spans="2:12" x14ac:dyDescent="0.2">
      <c r="B178" t="s">
        <v>1051</v>
      </c>
      <c r="C178" t="s">
        <v>432</v>
      </c>
      <c r="D178" t="s">
        <v>16</v>
      </c>
      <c r="E178" t="s">
        <v>470</v>
      </c>
      <c r="F178" t="s">
        <v>1633</v>
      </c>
      <c r="G178" s="57">
        <v>0</v>
      </c>
      <c r="H178" s="57">
        <v>28522.400000000001</v>
      </c>
      <c r="I178" s="57">
        <f>VLOOKUP(B178,Mapping!$A$2:$K$1558,6,FALSE)</f>
        <v>28522.400000000001</v>
      </c>
      <c r="J178" s="57">
        <f>VLOOKUP(B178,Overall!$A$8:$I$1226,9,FALSE)</f>
        <v>14120</v>
      </c>
      <c r="L178" s="59">
        <f t="shared" si="2"/>
        <v>0</v>
      </c>
    </row>
    <row r="179" spans="2:12" x14ac:dyDescent="0.2">
      <c r="B179" t="s">
        <v>1052</v>
      </c>
      <c r="C179" t="s">
        <v>432</v>
      </c>
      <c r="D179" t="s">
        <v>16</v>
      </c>
      <c r="E179" t="s">
        <v>472</v>
      </c>
      <c r="F179" t="s">
        <v>1634</v>
      </c>
      <c r="G179" s="57">
        <v>108990</v>
      </c>
      <c r="H179" s="57">
        <v>102131.2</v>
      </c>
      <c r="I179" s="57">
        <f>VLOOKUP(B179,Mapping!$A$2:$K$1558,6,FALSE)</f>
        <v>102131.2</v>
      </c>
      <c r="J179" s="57">
        <f>VLOOKUP(B179,Overall!$A$8:$I$1226,9,FALSE)</f>
        <v>50560</v>
      </c>
      <c r="L179" s="59">
        <f t="shared" si="2"/>
        <v>0</v>
      </c>
    </row>
    <row r="180" spans="2:12" x14ac:dyDescent="0.2">
      <c r="B180" t="s">
        <v>1124</v>
      </c>
      <c r="C180" t="s">
        <v>434</v>
      </c>
      <c r="D180" t="s">
        <v>16</v>
      </c>
      <c r="E180" t="s">
        <v>2895</v>
      </c>
      <c r="F180" t="s">
        <v>1760</v>
      </c>
      <c r="G180" s="57">
        <v>193040</v>
      </c>
      <c r="H180" s="57">
        <v>224220</v>
      </c>
      <c r="I180" s="57">
        <f>VLOOKUP(B180,Mapping!$A$2:$K$1558,6,FALSE)</f>
        <v>224220</v>
      </c>
      <c r="J180" s="57">
        <f>VLOOKUP(B180,Overall!$A$8:$I$1226,9,FALSE)</f>
        <v>111000</v>
      </c>
      <c r="L180" s="59">
        <f t="shared" si="2"/>
        <v>0</v>
      </c>
    </row>
    <row r="181" spans="2:12" x14ac:dyDescent="0.2">
      <c r="B181" t="s">
        <v>1179</v>
      </c>
      <c r="C181" t="s">
        <v>442</v>
      </c>
      <c r="D181" t="s">
        <v>16</v>
      </c>
      <c r="E181" t="s">
        <v>480</v>
      </c>
      <c r="F181" t="s">
        <v>2036</v>
      </c>
      <c r="G181" s="57">
        <v>160280</v>
      </c>
      <c r="H181" s="57">
        <v>0</v>
      </c>
      <c r="I181" s="57">
        <f>VLOOKUP(B181,Mapping!$A$2:$K$1558,6,FALSE)</f>
        <v>0</v>
      </c>
      <c r="J181" s="57">
        <f>VLOOKUP(B181,Overall!$A$8:$I$1226,9,FALSE)</f>
        <v>0</v>
      </c>
      <c r="L181" s="59">
        <f t="shared" si="2"/>
        <v>0</v>
      </c>
    </row>
    <row r="182" spans="2:12" x14ac:dyDescent="0.2">
      <c r="B182" t="s">
        <v>1180</v>
      </c>
      <c r="C182" t="s">
        <v>442</v>
      </c>
      <c r="D182" t="s">
        <v>16</v>
      </c>
      <c r="E182" t="s">
        <v>482</v>
      </c>
      <c r="F182" t="s">
        <v>1690</v>
      </c>
      <c r="G182" s="57">
        <v>280830</v>
      </c>
      <c r="H182" s="57">
        <v>263610</v>
      </c>
      <c r="I182" s="57">
        <f>VLOOKUP(B182,Mapping!$A$2:$K$1558,6,FALSE)</f>
        <v>263610</v>
      </c>
      <c r="J182" s="57">
        <f>VLOOKUP(B182,Overall!$A$8:$I$1226,9,FALSE)</f>
        <v>130500</v>
      </c>
      <c r="L182" s="59">
        <f t="shared" si="2"/>
        <v>0</v>
      </c>
    </row>
    <row r="183" spans="2:12" x14ac:dyDescent="0.2">
      <c r="B183" t="s">
        <v>2226</v>
      </c>
      <c r="C183" t="s">
        <v>444</v>
      </c>
      <c r="D183" t="s">
        <v>16</v>
      </c>
      <c r="E183" t="s">
        <v>2895</v>
      </c>
      <c r="F183" t="s">
        <v>1760</v>
      </c>
      <c r="G183" s="57">
        <v>0</v>
      </c>
      <c r="H183" s="57">
        <v>0</v>
      </c>
      <c r="I183" s="57">
        <f>VLOOKUP(B183,Mapping!$A$2:$K$1558,6,FALSE)</f>
        <v>0</v>
      </c>
      <c r="J183" s="57">
        <f>VLOOKUP(B183,Overall!$A$8:$I$1226,9,FALSE)</f>
        <v>0</v>
      </c>
      <c r="L183" s="59">
        <f t="shared" si="2"/>
        <v>0</v>
      </c>
    </row>
    <row r="184" spans="2:12" x14ac:dyDescent="0.2">
      <c r="B184" t="s">
        <v>1233</v>
      </c>
      <c r="C184" t="s">
        <v>446</v>
      </c>
      <c r="D184" t="s">
        <v>16</v>
      </c>
      <c r="E184" t="s">
        <v>2895</v>
      </c>
      <c r="F184" t="s">
        <v>1760</v>
      </c>
      <c r="G184" s="57">
        <v>154660</v>
      </c>
      <c r="H184" s="57">
        <v>130290</v>
      </c>
      <c r="I184" s="57">
        <f>VLOOKUP(B184,Mapping!$A$2:$K$1558,6,FALSE)</f>
        <v>130290</v>
      </c>
      <c r="J184" s="57">
        <f>VLOOKUP(B184,Overall!$A$8:$I$1226,9,FALSE)</f>
        <v>64500</v>
      </c>
      <c r="L184" s="59">
        <f t="shared" si="2"/>
        <v>0</v>
      </c>
    </row>
    <row r="185" spans="2:12" x14ac:dyDescent="0.2">
      <c r="B185" t="s">
        <v>1310</v>
      </c>
      <c r="C185" t="s">
        <v>8</v>
      </c>
      <c r="D185" t="s">
        <v>16</v>
      </c>
      <c r="E185" t="s">
        <v>2895</v>
      </c>
      <c r="F185" t="s">
        <v>1760</v>
      </c>
      <c r="G185" s="57">
        <v>45870</v>
      </c>
      <c r="H185" s="57">
        <v>43430</v>
      </c>
      <c r="I185" s="57">
        <f>VLOOKUP(B185,Mapping!$A$2:$K$1558,6,FALSE)</f>
        <v>43430</v>
      </c>
      <c r="J185" s="57">
        <f>VLOOKUP(B185,Overall!$A$8:$I$1226,9,FALSE)</f>
        <v>21500</v>
      </c>
      <c r="L185" s="59">
        <f t="shared" si="2"/>
        <v>0</v>
      </c>
    </row>
    <row r="186" spans="2:12" x14ac:dyDescent="0.2">
      <c r="B186" t="s">
        <v>2423</v>
      </c>
      <c r="C186" t="s">
        <v>459</v>
      </c>
      <c r="D186" t="s">
        <v>16</v>
      </c>
      <c r="E186" t="s">
        <v>2895</v>
      </c>
      <c r="F186" t="s">
        <v>1760</v>
      </c>
      <c r="G186" s="57">
        <v>0</v>
      </c>
      <c r="H186" s="57">
        <v>0</v>
      </c>
      <c r="I186" s="57">
        <f>VLOOKUP(B186,Mapping!$A$2:$K$1558,6,FALSE)</f>
        <v>0</v>
      </c>
      <c r="J186" s="57">
        <f>VLOOKUP(B186,Overall!$A$8:$I$1226,9,FALSE)</f>
        <v>0</v>
      </c>
      <c r="L186" s="59">
        <f t="shared" si="2"/>
        <v>0</v>
      </c>
    </row>
    <row r="187" spans="2:12" x14ac:dyDescent="0.2">
      <c r="B187" t="s">
        <v>853</v>
      </c>
      <c r="C187" t="s">
        <v>4</v>
      </c>
      <c r="D187" t="s">
        <v>17</v>
      </c>
      <c r="E187" t="s">
        <v>2895</v>
      </c>
      <c r="F187" t="s">
        <v>1761</v>
      </c>
      <c r="G187" s="57">
        <v>1850</v>
      </c>
      <c r="H187" s="57">
        <v>1000.506</v>
      </c>
      <c r="I187" s="57">
        <f>VLOOKUP(B187,Mapping!$A$2:$K$1558,6,FALSE)</f>
        <v>1000.506</v>
      </c>
      <c r="J187" s="57">
        <f>VLOOKUP(B187,Overall!$A$8:$I$1226,9,FALSE)</f>
        <v>495.3</v>
      </c>
      <c r="L187" s="59">
        <f t="shared" si="2"/>
        <v>0</v>
      </c>
    </row>
    <row r="188" spans="2:12" x14ac:dyDescent="0.2">
      <c r="B188" t="s">
        <v>893</v>
      </c>
      <c r="C188" t="s">
        <v>215</v>
      </c>
      <c r="D188" t="s">
        <v>17</v>
      </c>
      <c r="E188" t="s">
        <v>2895</v>
      </c>
      <c r="F188" t="s">
        <v>1761</v>
      </c>
      <c r="G188" s="57">
        <v>290</v>
      </c>
      <c r="H188" s="57">
        <v>153.92400000000001</v>
      </c>
      <c r="I188" s="57">
        <f>VLOOKUP(B188,Mapping!$A$2:$K$1558,6,FALSE)</f>
        <v>153.92400000000001</v>
      </c>
      <c r="J188" s="57">
        <f>VLOOKUP(B188,Overall!$A$8:$I$1226,9,FALSE)</f>
        <v>76.2</v>
      </c>
      <c r="L188" s="59">
        <f t="shared" si="2"/>
        <v>0</v>
      </c>
    </row>
    <row r="189" spans="2:12" x14ac:dyDescent="0.2">
      <c r="B189" t="s">
        <v>916</v>
      </c>
      <c r="C189" t="s">
        <v>218</v>
      </c>
      <c r="D189" t="s">
        <v>17</v>
      </c>
      <c r="E189" t="s">
        <v>474</v>
      </c>
      <c r="F189" t="s">
        <v>1579</v>
      </c>
      <c r="G189" s="57">
        <v>150</v>
      </c>
      <c r="H189" s="57">
        <v>12.827</v>
      </c>
      <c r="I189" s="57">
        <f>VLOOKUP(B189,Mapping!$A$2:$K$1558,6,FALSE)</f>
        <v>12.827</v>
      </c>
      <c r="J189" s="57">
        <f>VLOOKUP(B189,Overall!$A$8:$I$1226,9,FALSE)</f>
        <v>6.35</v>
      </c>
      <c r="L189" s="59">
        <f t="shared" si="2"/>
        <v>0</v>
      </c>
    </row>
    <row r="190" spans="2:12" x14ac:dyDescent="0.2">
      <c r="B190" t="s">
        <v>917</v>
      </c>
      <c r="C190" t="s">
        <v>218</v>
      </c>
      <c r="D190" t="s">
        <v>17</v>
      </c>
      <c r="E190" t="s">
        <v>476</v>
      </c>
      <c r="F190" t="s">
        <v>1580</v>
      </c>
      <c r="G190" s="57">
        <v>5740</v>
      </c>
      <c r="H190" s="57">
        <v>1744.472</v>
      </c>
      <c r="I190" s="57">
        <f>VLOOKUP(B190,Mapping!$A$2:$K$1558,6,FALSE)</f>
        <v>1744.472</v>
      </c>
      <c r="J190" s="57">
        <f>VLOOKUP(B190,Overall!$A$8:$I$1226,9,FALSE)</f>
        <v>863.6</v>
      </c>
      <c r="L190" s="59">
        <f t="shared" si="2"/>
        <v>0</v>
      </c>
    </row>
    <row r="191" spans="2:12" x14ac:dyDescent="0.2">
      <c r="B191" t="s">
        <v>1846</v>
      </c>
      <c r="C191" t="s">
        <v>218</v>
      </c>
      <c r="D191" t="s">
        <v>17</v>
      </c>
      <c r="E191" t="s">
        <v>478</v>
      </c>
      <c r="F191" t="s">
        <v>1847</v>
      </c>
      <c r="G191" s="57">
        <v>0</v>
      </c>
      <c r="H191" s="57">
        <v>0</v>
      </c>
      <c r="I191" s="57">
        <f>VLOOKUP(B191,Mapping!$A$2:$K$1558,6,FALSE)</f>
        <v>0</v>
      </c>
      <c r="J191" s="57">
        <f>VLOOKUP(B191,Overall!$A$8:$I$1226,9,FALSE)</f>
        <v>0</v>
      </c>
      <c r="L191" s="59">
        <f t="shared" si="2"/>
        <v>0</v>
      </c>
    </row>
    <row r="192" spans="2:12" x14ac:dyDescent="0.2">
      <c r="B192" t="s">
        <v>985</v>
      </c>
      <c r="C192" t="s">
        <v>426</v>
      </c>
      <c r="D192" t="s">
        <v>17</v>
      </c>
      <c r="E192" t="s">
        <v>2895</v>
      </c>
      <c r="F192" t="s">
        <v>1761</v>
      </c>
      <c r="G192" s="57">
        <v>820</v>
      </c>
      <c r="H192" s="57">
        <v>461.77199999999999</v>
      </c>
      <c r="I192" s="57">
        <f>VLOOKUP(B192,Mapping!$A$2:$K$1558,6,FALSE)</f>
        <v>461.77199999999999</v>
      </c>
      <c r="J192" s="57">
        <f>VLOOKUP(B192,Overall!$A$8:$I$1226,9,FALSE)</f>
        <v>228.6</v>
      </c>
      <c r="L192" s="59">
        <f t="shared" si="2"/>
        <v>0</v>
      </c>
    </row>
    <row r="193" spans="2:12" x14ac:dyDescent="0.2">
      <c r="B193" t="s">
        <v>1006</v>
      </c>
      <c r="C193" t="s">
        <v>428</v>
      </c>
      <c r="D193" t="s">
        <v>17</v>
      </c>
      <c r="E193" t="s">
        <v>2895</v>
      </c>
      <c r="F193" t="s">
        <v>1761</v>
      </c>
      <c r="G193" s="57">
        <v>270</v>
      </c>
      <c r="H193" s="57">
        <v>153.92400000000001</v>
      </c>
      <c r="I193" s="57">
        <f>VLOOKUP(B193,Mapping!$A$2:$K$1558,6,FALSE)</f>
        <v>153.92400000000001</v>
      </c>
      <c r="J193" s="57">
        <f>VLOOKUP(B193,Overall!$A$8:$I$1226,9,FALSE)</f>
        <v>76.2</v>
      </c>
      <c r="L193" s="59">
        <f t="shared" si="2"/>
        <v>0</v>
      </c>
    </row>
    <row r="194" spans="2:12" x14ac:dyDescent="0.2">
      <c r="B194" t="s">
        <v>1981</v>
      </c>
      <c r="C194" t="s">
        <v>430</v>
      </c>
      <c r="D194" t="s">
        <v>17</v>
      </c>
      <c r="E194" t="s">
        <v>488</v>
      </c>
      <c r="F194" t="s">
        <v>1982</v>
      </c>
      <c r="G194" s="57">
        <v>0</v>
      </c>
      <c r="H194" s="57">
        <v>0</v>
      </c>
      <c r="I194" s="57">
        <f>VLOOKUP(B194,Mapping!$A$2:$K$1558,6,FALSE)</f>
        <v>0</v>
      </c>
      <c r="J194" s="57">
        <f>VLOOKUP(B194,Overall!$A$8:$I$1226,9,FALSE)</f>
        <v>0</v>
      </c>
      <c r="L194" s="59">
        <f t="shared" si="2"/>
        <v>0</v>
      </c>
    </row>
    <row r="195" spans="2:12" x14ac:dyDescent="0.2">
      <c r="B195" t="s">
        <v>1053</v>
      </c>
      <c r="C195" t="s">
        <v>432</v>
      </c>
      <c r="D195" t="s">
        <v>17</v>
      </c>
      <c r="E195" t="s">
        <v>466</v>
      </c>
      <c r="F195" t="s">
        <v>1635</v>
      </c>
      <c r="G195" s="57">
        <v>150</v>
      </c>
      <c r="H195" s="57">
        <v>76.962000000000003</v>
      </c>
      <c r="I195" s="57">
        <f>VLOOKUP(B195,Mapping!$A$2:$K$1558,6,FALSE)</f>
        <v>76.962000000000003</v>
      </c>
      <c r="J195" s="57">
        <f>VLOOKUP(B195,Overall!$A$8:$I$1226,9,FALSE)</f>
        <v>38.1</v>
      </c>
      <c r="L195" s="59">
        <f t="shared" ref="L195:L258" si="3">H195-I195</f>
        <v>0</v>
      </c>
    </row>
    <row r="196" spans="2:12" x14ac:dyDescent="0.2">
      <c r="B196" t="s">
        <v>1054</v>
      </c>
      <c r="C196" t="s">
        <v>432</v>
      </c>
      <c r="D196" t="s">
        <v>17</v>
      </c>
      <c r="E196" t="s">
        <v>468</v>
      </c>
      <c r="F196" t="s">
        <v>1635</v>
      </c>
      <c r="G196" s="57">
        <v>620</v>
      </c>
      <c r="H196" s="57">
        <v>192.405</v>
      </c>
      <c r="I196" s="57">
        <f>VLOOKUP(B196,Mapping!$A$2:$K$1558,6,FALSE)</f>
        <v>192.405</v>
      </c>
      <c r="J196" s="57">
        <f>VLOOKUP(B196,Overall!$A$8:$I$1226,9,FALSE)</f>
        <v>95.25</v>
      </c>
      <c r="L196" s="59">
        <f t="shared" si="3"/>
        <v>0</v>
      </c>
    </row>
    <row r="197" spans="2:12" x14ac:dyDescent="0.2">
      <c r="B197" t="s">
        <v>1055</v>
      </c>
      <c r="C197" t="s">
        <v>432</v>
      </c>
      <c r="D197" t="s">
        <v>17</v>
      </c>
      <c r="E197" t="s">
        <v>470</v>
      </c>
      <c r="F197" t="s">
        <v>1636</v>
      </c>
      <c r="G197" s="57">
        <v>0</v>
      </c>
      <c r="H197" s="57">
        <v>38.481000000000002</v>
      </c>
      <c r="I197" s="57">
        <f>VLOOKUP(B197,Mapping!$A$2:$K$1558,6,FALSE)</f>
        <v>38.481000000000002</v>
      </c>
      <c r="J197" s="57">
        <f>VLOOKUP(B197,Overall!$A$8:$I$1226,9,FALSE)</f>
        <v>19.05</v>
      </c>
      <c r="L197" s="59">
        <f t="shared" si="3"/>
        <v>0</v>
      </c>
    </row>
    <row r="198" spans="2:12" x14ac:dyDescent="0.2">
      <c r="B198" t="s">
        <v>1056</v>
      </c>
      <c r="C198" t="s">
        <v>432</v>
      </c>
      <c r="D198" t="s">
        <v>17</v>
      </c>
      <c r="E198" t="s">
        <v>472</v>
      </c>
      <c r="F198" t="s">
        <v>1637</v>
      </c>
      <c r="G198" s="57">
        <v>1230</v>
      </c>
      <c r="H198" s="57">
        <v>743.96600000000001</v>
      </c>
      <c r="I198" s="57">
        <f>VLOOKUP(B198,Mapping!$A$2:$K$1558,6,FALSE)</f>
        <v>743.96600000000001</v>
      </c>
      <c r="J198" s="57">
        <f>VLOOKUP(B198,Overall!$A$8:$I$1226,9,FALSE)</f>
        <v>368.3</v>
      </c>
      <c r="L198" s="59">
        <f t="shared" si="3"/>
        <v>0</v>
      </c>
    </row>
    <row r="199" spans="2:12" x14ac:dyDescent="0.2">
      <c r="B199" t="s">
        <v>1125</v>
      </c>
      <c r="C199" t="s">
        <v>434</v>
      </c>
      <c r="D199" t="s">
        <v>17</v>
      </c>
      <c r="E199" t="s">
        <v>2895</v>
      </c>
      <c r="F199" t="s">
        <v>1761</v>
      </c>
      <c r="G199" s="57">
        <v>550</v>
      </c>
      <c r="H199" s="57">
        <v>384.81</v>
      </c>
      <c r="I199" s="57">
        <f>VLOOKUP(B199,Mapping!$A$2:$K$1558,6,FALSE)</f>
        <v>384.81</v>
      </c>
      <c r="J199" s="57">
        <f>VLOOKUP(B199,Overall!$A$8:$I$1226,9,FALSE)</f>
        <v>190.5</v>
      </c>
      <c r="L199" s="59">
        <f t="shared" si="3"/>
        <v>0</v>
      </c>
    </row>
    <row r="200" spans="2:12" x14ac:dyDescent="0.2">
      <c r="B200" t="s">
        <v>1140</v>
      </c>
      <c r="C200" t="s">
        <v>436</v>
      </c>
      <c r="D200" t="s">
        <v>17</v>
      </c>
      <c r="E200" t="s">
        <v>2895</v>
      </c>
      <c r="F200" t="s">
        <v>1761</v>
      </c>
      <c r="G200" s="57">
        <v>820</v>
      </c>
      <c r="H200" s="57">
        <v>384.81</v>
      </c>
      <c r="I200" s="57">
        <f>VLOOKUP(B200,Mapping!$A$2:$K$1558,6,FALSE)</f>
        <v>384.81</v>
      </c>
      <c r="J200" s="57">
        <f>VLOOKUP(B200,Overall!$A$8:$I$1226,9,FALSE)</f>
        <v>190.5</v>
      </c>
      <c r="L200" s="59">
        <f t="shared" si="3"/>
        <v>0</v>
      </c>
    </row>
    <row r="201" spans="2:12" x14ac:dyDescent="0.2">
      <c r="B201" t="s">
        <v>1153</v>
      </c>
      <c r="C201" t="s">
        <v>438</v>
      </c>
      <c r="D201" t="s">
        <v>17</v>
      </c>
      <c r="E201" t="s">
        <v>2895</v>
      </c>
      <c r="F201" t="s">
        <v>1761</v>
      </c>
      <c r="G201" s="57">
        <v>140</v>
      </c>
      <c r="H201" s="57">
        <v>76.962000000000003</v>
      </c>
      <c r="I201" s="57">
        <f>VLOOKUP(B201,Mapping!$A$2:$K$1558,6,FALSE)</f>
        <v>76.962000000000003</v>
      </c>
      <c r="J201" s="57">
        <f>VLOOKUP(B201,Overall!$A$8:$I$1226,9,FALSE)</f>
        <v>38.1</v>
      </c>
      <c r="L201" s="59">
        <f t="shared" si="3"/>
        <v>0</v>
      </c>
    </row>
    <row r="202" spans="2:12" x14ac:dyDescent="0.2">
      <c r="B202" t="s">
        <v>1181</v>
      </c>
      <c r="C202" t="s">
        <v>442</v>
      </c>
      <c r="D202" t="s">
        <v>17</v>
      </c>
      <c r="E202" t="s">
        <v>480</v>
      </c>
      <c r="F202" t="s">
        <v>1635</v>
      </c>
      <c r="G202" s="57">
        <v>150</v>
      </c>
      <c r="H202" s="57">
        <v>0</v>
      </c>
      <c r="I202" s="57">
        <f>VLOOKUP(B202,Mapping!$A$2:$K$1558,6,FALSE)</f>
        <v>0</v>
      </c>
      <c r="J202" s="57">
        <f>VLOOKUP(B202,Overall!$A$8:$I$1226,9,FALSE)</f>
        <v>0</v>
      </c>
      <c r="L202" s="59">
        <f t="shared" si="3"/>
        <v>0</v>
      </c>
    </row>
    <row r="203" spans="2:12" x14ac:dyDescent="0.2">
      <c r="B203" t="s">
        <v>1182</v>
      </c>
      <c r="C203" t="s">
        <v>442</v>
      </c>
      <c r="D203" t="s">
        <v>17</v>
      </c>
      <c r="E203" t="s">
        <v>482</v>
      </c>
      <c r="F203" t="s">
        <v>1691</v>
      </c>
      <c r="G203" s="57">
        <v>5880</v>
      </c>
      <c r="H203" s="57">
        <v>1949.7040000000002</v>
      </c>
      <c r="I203" s="57">
        <f>VLOOKUP(B203,Mapping!$A$2:$K$1558,6,FALSE)</f>
        <v>1949.7040000000002</v>
      </c>
      <c r="J203" s="57">
        <f>VLOOKUP(B203,Overall!$A$8:$I$1226,9,FALSE)</f>
        <v>965.2</v>
      </c>
      <c r="L203" s="59">
        <f t="shared" si="3"/>
        <v>0</v>
      </c>
    </row>
    <row r="204" spans="2:12" x14ac:dyDescent="0.2">
      <c r="B204" t="s">
        <v>2198</v>
      </c>
      <c r="C204" t="s">
        <v>442</v>
      </c>
      <c r="D204" t="s">
        <v>17</v>
      </c>
      <c r="E204" t="s">
        <v>484</v>
      </c>
      <c r="F204" t="s">
        <v>2199</v>
      </c>
      <c r="G204" s="57">
        <v>0</v>
      </c>
      <c r="H204" s="57">
        <v>0</v>
      </c>
      <c r="I204" s="57">
        <f>VLOOKUP(B204,Mapping!$A$2:$K$1558,6,FALSE)</f>
        <v>0</v>
      </c>
      <c r="J204" s="57">
        <f>VLOOKUP(B204,Overall!$A$8:$I$1226,9,FALSE)</f>
        <v>0</v>
      </c>
      <c r="L204" s="59">
        <f t="shared" si="3"/>
        <v>0</v>
      </c>
    </row>
    <row r="205" spans="2:12" x14ac:dyDescent="0.2">
      <c r="B205" t="s">
        <v>1213</v>
      </c>
      <c r="C205" t="s">
        <v>444</v>
      </c>
      <c r="D205" t="s">
        <v>17</v>
      </c>
      <c r="E205" t="s">
        <v>2895</v>
      </c>
      <c r="F205" t="s">
        <v>1761</v>
      </c>
      <c r="G205" s="57">
        <v>410</v>
      </c>
      <c r="H205" s="57">
        <v>230.886</v>
      </c>
      <c r="I205" s="57">
        <f>VLOOKUP(B205,Mapping!$A$2:$K$1558,6,FALSE)</f>
        <v>230.886</v>
      </c>
      <c r="J205" s="57">
        <f>VLOOKUP(B205,Overall!$A$8:$I$1226,9,FALSE)</f>
        <v>114.3</v>
      </c>
      <c r="L205" s="59">
        <f t="shared" si="3"/>
        <v>0</v>
      </c>
    </row>
    <row r="206" spans="2:12" x14ac:dyDescent="0.2">
      <c r="B206" t="s">
        <v>1234</v>
      </c>
      <c r="C206" t="s">
        <v>446</v>
      </c>
      <c r="D206" t="s">
        <v>17</v>
      </c>
      <c r="E206" t="s">
        <v>2895</v>
      </c>
      <c r="F206" t="s">
        <v>1761</v>
      </c>
      <c r="G206" s="57">
        <v>680</v>
      </c>
      <c r="H206" s="57">
        <v>384.81</v>
      </c>
      <c r="I206" s="57">
        <f>VLOOKUP(B206,Mapping!$A$2:$K$1558,6,FALSE)</f>
        <v>384.81</v>
      </c>
      <c r="J206" s="57">
        <f>VLOOKUP(B206,Overall!$A$8:$I$1226,9,FALSE)</f>
        <v>190.5</v>
      </c>
      <c r="L206" s="59">
        <f t="shared" si="3"/>
        <v>0</v>
      </c>
    </row>
    <row r="207" spans="2:12" x14ac:dyDescent="0.2">
      <c r="B207" t="s">
        <v>2255</v>
      </c>
      <c r="C207" t="s">
        <v>448</v>
      </c>
      <c r="D207" t="s">
        <v>17</v>
      </c>
      <c r="E207" t="s">
        <v>2895</v>
      </c>
      <c r="F207" t="s">
        <v>1761</v>
      </c>
      <c r="G207" s="57">
        <v>0</v>
      </c>
      <c r="H207" s="57">
        <v>0</v>
      </c>
      <c r="I207" s="57">
        <f>VLOOKUP(B207,Mapping!$A$2:$K$1558,6,FALSE)</f>
        <v>0</v>
      </c>
      <c r="J207" s="57">
        <f>VLOOKUP(B207,Overall!$A$8:$I$1226,9,FALSE)</f>
        <v>0</v>
      </c>
      <c r="L207" s="59">
        <f t="shared" si="3"/>
        <v>0</v>
      </c>
    </row>
    <row r="208" spans="2:12" x14ac:dyDescent="0.2">
      <c r="B208" t="s">
        <v>1257</v>
      </c>
      <c r="C208" t="s">
        <v>450</v>
      </c>
      <c r="D208" t="s">
        <v>17</v>
      </c>
      <c r="E208" t="s">
        <v>2895</v>
      </c>
      <c r="F208" t="s">
        <v>1761</v>
      </c>
      <c r="G208" s="57">
        <v>270</v>
      </c>
      <c r="H208" s="57">
        <v>153.92400000000001</v>
      </c>
      <c r="I208" s="57">
        <f>VLOOKUP(B208,Mapping!$A$2:$K$1558,6,FALSE)</f>
        <v>153.92400000000001</v>
      </c>
      <c r="J208" s="57">
        <f>VLOOKUP(B208,Overall!$A$8:$I$1226,9,FALSE)</f>
        <v>76.2</v>
      </c>
      <c r="L208" s="59">
        <f t="shared" si="3"/>
        <v>0</v>
      </c>
    </row>
    <row r="209" spans="2:12" x14ac:dyDescent="0.2">
      <c r="B209" t="s">
        <v>1275</v>
      </c>
      <c r="C209" t="s">
        <v>452</v>
      </c>
      <c r="D209" t="s">
        <v>17</v>
      </c>
      <c r="E209" t="s">
        <v>490</v>
      </c>
      <c r="F209" t="s">
        <v>1707</v>
      </c>
      <c r="G209" s="57">
        <v>960</v>
      </c>
      <c r="H209" s="57">
        <v>538.73399999999992</v>
      </c>
      <c r="I209" s="57">
        <f>VLOOKUP(B209,Mapping!$A$2:$K$1558,6,FALSE)</f>
        <v>538.73399999999992</v>
      </c>
      <c r="J209" s="57">
        <f>VLOOKUP(B209,Overall!$A$8:$I$1226,9,FALSE)</f>
        <v>266.7</v>
      </c>
      <c r="L209" s="59">
        <f t="shared" si="3"/>
        <v>0</v>
      </c>
    </row>
    <row r="210" spans="2:12" x14ac:dyDescent="0.2">
      <c r="B210" t="s">
        <v>1276</v>
      </c>
      <c r="C210" t="s">
        <v>452</v>
      </c>
      <c r="D210" t="s">
        <v>17</v>
      </c>
      <c r="E210" t="s">
        <v>492</v>
      </c>
      <c r="F210" t="s">
        <v>1708</v>
      </c>
      <c r="G210" s="57">
        <v>550</v>
      </c>
      <c r="H210" s="57">
        <v>307.84800000000001</v>
      </c>
      <c r="I210" s="57">
        <f>VLOOKUP(B210,Mapping!$A$2:$K$1558,6,FALSE)</f>
        <v>307.84800000000001</v>
      </c>
      <c r="J210" s="57">
        <f>VLOOKUP(B210,Overall!$A$8:$I$1226,9,FALSE)</f>
        <v>152.4</v>
      </c>
      <c r="L210" s="59">
        <f t="shared" si="3"/>
        <v>0</v>
      </c>
    </row>
    <row r="211" spans="2:12" x14ac:dyDescent="0.2">
      <c r="B211" t="s">
        <v>2340</v>
      </c>
      <c r="C211" t="s">
        <v>454</v>
      </c>
      <c r="D211" t="s">
        <v>17</v>
      </c>
      <c r="E211" t="s">
        <v>2895</v>
      </c>
      <c r="F211" t="s">
        <v>1761</v>
      </c>
      <c r="G211" s="57">
        <v>0</v>
      </c>
      <c r="H211" s="57">
        <v>0</v>
      </c>
      <c r="I211" s="57">
        <f>VLOOKUP(B211,Mapping!$A$2:$K$1558,6,FALSE)</f>
        <v>0</v>
      </c>
      <c r="J211" s="57">
        <f>VLOOKUP(B211,Overall!$A$8:$I$1226,9,FALSE)</f>
        <v>0</v>
      </c>
      <c r="L211" s="59">
        <f t="shared" si="3"/>
        <v>0</v>
      </c>
    </row>
    <row r="212" spans="2:12" x14ac:dyDescent="0.2">
      <c r="B212" t="s">
        <v>1311</v>
      </c>
      <c r="C212" t="s">
        <v>8</v>
      </c>
      <c r="D212" t="s">
        <v>17</v>
      </c>
      <c r="E212" t="s">
        <v>2895</v>
      </c>
      <c r="F212" t="s">
        <v>1761</v>
      </c>
      <c r="G212" s="57">
        <v>6700</v>
      </c>
      <c r="H212" s="57">
        <v>4463.7960000000003</v>
      </c>
      <c r="I212" s="57">
        <f>VLOOKUP(B212,Mapping!$A$2:$K$1558,6,FALSE)</f>
        <v>4463.7960000000003</v>
      </c>
      <c r="J212" s="57">
        <f>VLOOKUP(B212,Overall!$A$8:$I$1226,9,FALSE)</f>
        <v>2209.8000000000002</v>
      </c>
      <c r="L212" s="59">
        <f t="shared" si="3"/>
        <v>0</v>
      </c>
    </row>
    <row r="213" spans="2:12" x14ac:dyDescent="0.2">
      <c r="B213" t="s">
        <v>1360</v>
      </c>
      <c r="C213" t="s">
        <v>18</v>
      </c>
      <c r="D213" t="s">
        <v>17</v>
      </c>
      <c r="E213" t="s">
        <v>2895</v>
      </c>
      <c r="F213" t="s">
        <v>1761</v>
      </c>
      <c r="G213" s="57">
        <v>4240</v>
      </c>
      <c r="H213" s="57">
        <v>3065.6530000000002</v>
      </c>
      <c r="I213" s="57">
        <f>VLOOKUP(B213,Mapping!$A$2:$K$1558,6,FALSE)</f>
        <v>3065.6530000000002</v>
      </c>
      <c r="J213" s="57">
        <f>VLOOKUP(B213,Overall!$A$8:$I$1226,9,FALSE)</f>
        <v>1517.65</v>
      </c>
      <c r="L213" s="59">
        <f t="shared" si="3"/>
        <v>0</v>
      </c>
    </row>
    <row r="214" spans="2:12" x14ac:dyDescent="0.2">
      <c r="B214" t="s">
        <v>1405</v>
      </c>
      <c r="C214" t="s">
        <v>459</v>
      </c>
      <c r="D214" t="s">
        <v>17</v>
      </c>
      <c r="E214" t="s">
        <v>2895</v>
      </c>
      <c r="F214" t="s">
        <v>1761</v>
      </c>
      <c r="G214" s="57">
        <v>3970</v>
      </c>
      <c r="H214" s="57">
        <v>2603.8809999999999</v>
      </c>
      <c r="I214" s="57">
        <f>VLOOKUP(B214,Mapping!$A$2:$K$1558,6,FALSE)</f>
        <v>2603.8809999999999</v>
      </c>
      <c r="J214" s="57">
        <f>VLOOKUP(B214,Overall!$A$8:$I$1226,9,FALSE)</f>
        <v>1289.05</v>
      </c>
      <c r="L214" s="59">
        <f t="shared" si="3"/>
        <v>0</v>
      </c>
    </row>
    <row r="215" spans="2:12" x14ac:dyDescent="0.2">
      <c r="B215" t="s">
        <v>1452</v>
      </c>
      <c r="C215" t="s">
        <v>461</v>
      </c>
      <c r="D215" t="s">
        <v>17</v>
      </c>
      <c r="E215" t="s">
        <v>2895</v>
      </c>
      <c r="F215" t="s">
        <v>1761</v>
      </c>
      <c r="G215" s="57">
        <v>3560</v>
      </c>
      <c r="H215" s="57">
        <v>3694.1759999999999</v>
      </c>
      <c r="I215" s="57">
        <f>VLOOKUP(B215,Mapping!$A$2:$K$1558,6,FALSE)</f>
        <v>3694.1759999999999</v>
      </c>
      <c r="J215" s="57">
        <f>VLOOKUP(B215,Overall!$A$8:$I$1226,9,FALSE)</f>
        <v>1828.8</v>
      </c>
      <c r="L215" s="59">
        <f t="shared" si="3"/>
        <v>0</v>
      </c>
    </row>
    <row r="216" spans="2:12" x14ac:dyDescent="0.2">
      <c r="B216" t="s">
        <v>1508</v>
      </c>
      <c r="C216" t="s">
        <v>463</v>
      </c>
      <c r="D216" t="s">
        <v>17</v>
      </c>
      <c r="E216" t="s">
        <v>2895</v>
      </c>
      <c r="F216" t="s">
        <v>1761</v>
      </c>
      <c r="G216" s="57">
        <v>410</v>
      </c>
      <c r="H216" s="57">
        <v>230.886</v>
      </c>
      <c r="I216" s="57">
        <f>VLOOKUP(B216,Mapping!$A$2:$K$1558,6,FALSE)</f>
        <v>230.886</v>
      </c>
      <c r="J216" s="57">
        <f>VLOOKUP(B216,Overall!$A$8:$I$1226,9,FALSE)</f>
        <v>114.3</v>
      </c>
      <c r="L216" s="59">
        <f t="shared" si="3"/>
        <v>0</v>
      </c>
    </row>
    <row r="217" spans="2:12" x14ac:dyDescent="0.2">
      <c r="B217" t="s">
        <v>854</v>
      </c>
      <c r="C217" t="s">
        <v>4</v>
      </c>
      <c r="D217" t="s">
        <v>18</v>
      </c>
      <c r="E217" t="s">
        <v>2895</v>
      </c>
      <c r="F217" t="s">
        <v>1762</v>
      </c>
      <c r="G217" s="57">
        <v>18350</v>
      </c>
      <c r="H217" s="57">
        <v>19748.792599999997</v>
      </c>
      <c r="I217" s="57">
        <f>VLOOKUP(B217,Mapping!$A$2:$K$1558,6,FALSE)</f>
        <v>19748.792599999997</v>
      </c>
      <c r="J217" s="57">
        <f>VLOOKUP(B217,Overall!$A$8:$I$1226,9,FALSE)</f>
        <v>9776.6299999999992</v>
      </c>
      <c r="L217" s="59">
        <f t="shared" si="3"/>
        <v>0</v>
      </c>
    </row>
    <row r="218" spans="2:12" x14ac:dyDescent="0.2">
      <c r="B218" t="s">
        <v>894</v>
      </c>
      <c r="C218" t="s">
        <v>215</v>
      </c>
      <c r="D218" t="s">
        <v>18</v>
      </c>
      <c r="E218" t="s">
        <v>2895</v>
      </c>
      <c r="F218" t="s">
        <v>1762</v>
      </c>
      <c r="G218" s="57">
        <v>8880</v>
      </c>
      <c r="H218" s="57">
        <v>9093.0300000000007</v>
      </c>
      <c r="I218" s="57">
        <f>VLOOKUP(B218,Mapping!$A$2:$K$1558,6,FALSE)</f>
        <v>9093.0300000000007</v>
      </c>
      <c r="J218" s="57">
        <f>VLOOKUP(B218,Overall!$A$8:$I$1226,9,FALSE)</f>
        <v>4501.5</v>
      </c>
      <c r="L218" s="59">
        <f t="shared" si="3"/>
        <v>0</v>
      </c>
    </row>
    <row r="219" spans="2:12" x14ac:dyDescent="0.2">
      <c r="B219" t="s">
        <v>918</v>
      </c>
      <c r="C219" t="s">
        <v>218</v>
      </c>
      <c r="D219" t="s">
        <v>18</v>
      </c>
      <c r="E219" t="s">
        <v>474</v>
      </c>
      <c r="F219" t="s">
        <v>1581</v>
      </c>
      <c r="G219" s="57">
        <v>5150</v>
      </c>
      <c r="H219" s="57">
        <v>2633.7972</v>
      </c>
      <c r="I219" s="57">
        <f>VLOOKUP(B219,Mapping!$A$2:$K$1558,6,FALSE)</f>
        <v>2633.7972</v>
      </c>
      <c r="J219" s="57">
        <f>VLOOKUP(B219,Overall!$A$8:$I$1226,9,FALSE)</f>
        <v>1303.8599999999999</v>
      </c>
      <c r="L219" s="59">
        <f t="shared" si="3"/>
        <v>0</v>
      </c>
    </row>
    <row r="220" spans="2:12" x14ac:dyDescent="0.2">
      <c r="B220" t="s">
        <v>919</v>
      </c>
      <c r="C220" t="s">
        <v>218</v>
      </c>
      <c r="D220" t="s">
        <v>18</v>
      </c>
      <c r="E220" t="s">
        <v>476</v>
      </c>
      <c r="F220" t="s">
        <v>1582</v>
      </c>
      <c r="G220" s="57">
        <v>46310</v>
      </c>
      <c r="H220" s="57">
        <v>38902.917399999998</v>
      </c>
      <c r="I220" s="57">
        <f>VLOOKUP(B220,Mapping!$A$2:$K$1558,6,FALSE)</f>
        <v>38902.917399999998</v>
      </c>
      <c r="J220" s="57">
        <f>VLOOKUP(B220,Overall!$A$8:$I$1226,9,FALSE)</f>
        <v>19258.87</v>
      </c>
      <c r="L220" s="59">
        <f t="shared" si="3"/>
        <v>0</v>
      </c>
    </row>
    <row r="221" spans="2:12" x14ac:dyDescent="0.2">
      <c r="B221" t="s">
        <v>1848</v>
      </c>
      <c r="C221" t="s">
        <v>218</v>
      </c>
      <c r="D221" t="s">
        <v>18</v>
      </c>
      <c r="E221" t="s">
        <v>478</v>
      </c>
      <c r="F221" t="s">
        <v>1849</v>
      </c>
      <c r="G221" s="57">
        <v>0</v>
      </c>
      <c r="H221" s="57">
        <v>0</v>
      </c>
      <c r="I221" s="57">
        <f>VLOOKUP(B221,Mapping!$A$2:$K$1558,6,FALSE)</f>
        <v>0</v>
      </c>
      <c r="J221" s="57">
        <f>VLOOKUP(B221,Overall!$A$8:$I$1226,9,FALSE)</f>
        <v>0</v>
      </c>
      <c r="L221" s="59">
        <f t="shared" si="3"/>
        <v>0</v>
      </c>
    </row>
    <row r="222" spans="2:12" x14ac:dyDescent="0.2">
      <c r="B222" t="s">
        <v>986</v>
      </c>
      <c r="C222" t="s">
        <v>426</v>
      </c>
      <c r="D222" t="s">
        <v>18</v>
      </c>
      <c r="E222" t="s">
        <v>2895</v>
      </c>
      <c r="F222" t="s">
        <v>1762</v>
      </c>
      <c r="G222" s="57">
        <v>11730</v>
      </c>
      <c r="H222" s="57">
        <v>12868.430200000001</v>
      </c>
      <c r="I222" s="57">
        <f>VLOOKUP(B222,Mapping!$A$2:$K$1558,6,FALSE)</f>
        <v>12868.430200000001</v>
      </c>
      <c r="J222" s="57">
        <f>VLOOKUP(B222,Overall!$A$8:$I$1226,9,FALSE)</f>
        <v>6370.51</v>
      </c>
      <c r="L222" s="59">
        <f t="shared" si="3"/>
        <v>0</v>
      </c>
    </row>
    <row r="223" spans="2:12" x14ac:dyDescent="0.2">
      <c r="B223" t="s">
        <v>1007</v>
      </c>
      <c r="C223" t="s">
        <v>428</v>
      </c>
      <c r="D223" t="s">
        <v>18</v>
      </c>
      <c r="E223" t="s">
        <v>2895</v>
      </c>
      <c r="F223" t="s">
        <v>1762</v>
      </c>
      <c r="G223" s="57">
        <v>2420</v>
      </c>
      <c r="H223" s="57">
        <v>2703.4669999999996</v>
      </c>
      <c r="I223" s="57">
        <f>VLOOKUP(B223,Mapping!$A$2:$K$1558,6,FALSE)</f>
        <v>2703.4669999999996</v>
      </c>
      <c r="J223" s="57">
        <f>VLOOKUP(B223,Overall!$A$8:$I$1226,9,FALSE)</f>
        <v>1338.35</v>
      </c>
      <c r="L223" s="59">
        <f t="shared" si="3"/>
        <v>0</v>
      </c>
    </row>
    <row r="224" spans="2:12" x14ac:dyDescent="0.2">
      <c r="B224" t="s">
        <v>1057</v>
      </c>
      <c r="C224" t="s">
        <v>432</v>
      </c>
      <c r="D224" t="s">
        <v>18</v>
      </c>
      <c r="E224" t="s">
        <v>466</v>
      </c>
      <c r="F224" t="s">
        <v>1638</v>
      </c>
      <c r="G224" s="57">
        <v>5490</v>
      </c>
      <c r="H224" s="57">
        <v>5517.9935999999998</v>
      </c>
      <c r="I224" s="57">
        <f>VLOOKUP(B224,Mapping!$A$2:$K$1558,6,FALSE)</f>
        <v>5517.9935999999998</v>
      </c>
      <c r="J224" s="57">
        <f>VLOOKUP(B224,Overall!$A$8:$I$1226,9,FALSE)</f>
        <v>2731.68</v>
      </c>
      <c r="L224" s="59">
        <f t="shared" si="3"/>
        <v>0</v>
      </c>
    </row>
    <row r="225" spans="2:12" x14ac:dyDescent="0.2">
      <c r="B225" t="s">
        <v>1058</v>
      </c>
      <c r="C225" t="s">
        <v>432</v>
      </c>
      <c r="D225" t="s">
        <v>18</v>
      </c>
      <c r="E225" t="s">
        <v>468</v>
      </c>
      <c r="F225" t="s">
        <v>1638</v>
      </c>
      <c r="G225" s="57">
        <v>13880</v>
      </c>
      <c r="H225" s="57">
        <v>9787.021200000001</v>
      </c>
      <c r="I225" s="57">
        <f>VLOOKUP(B225,Mapping!$A$2:$K$1558,6,FALSE)</f>
        <v>9787.021200000001</v>
      </c>
      <c r="J225" s="57">
        <f>VLOOKUP(B225,Overall!$A$8:$I$1226,9,FALSE)</f>
        <v>4845.0600000000004</v>
      </c>
      <c r="L225" s="59">
        <f t="shared" si="3"/>
        <v>0</v>
      </c>
    </row>
    <row r="226" spans="2:12" x14ac:dyDescent="0.2">
      <c r="B226" t="s">
        <v>1059</v>
      </c>
      <c r="C226" t="s">
        <v>432</v>
      </c>
      <c r="D226" t="s">
        <v>18</v>
      </c>
      <c r="E226" t="s">
        <v>470</v>
      </c>
      <c r="F226" t="s">
        <v>1639</v>
      </c>
      <c r="G226" s="57">
        <v>0</v>
      </c>
      <c r="H226" s="57">
        <v>1421.9386</v>
      </c>
      <c r="I226" s="57">
        <f>VLOOKUP(B226,Mapping!$A$2:$K$1558,6,FALSE)</f>
        <v>1421.9386</v>
      </c>
      <c r="J226" s="57">
        <f>VLOOKUP(B226,Overall!$A$8:$I$1226,9,FALSE)</f>
        <v>703.93</v>
      </c>
      <c r="L226" s="59">
        <f t="shared" si="3"/>
        <v>0</v>
      </c>
    </row>
    <row r="227" spans="2:12" x14ac:dyDescent="0.2">
      <c r="B227" t="s">
        <v>1060</v>
      </c>
      <c r="C227" t="s">
        <v>432</v>
      </c>
      <c r="D227" t="s">
        <v>18</v>
      </c>
      <c r="E227" t="s">
        <v>472</v>
      </c>
      <c r="F227" t="s">
        <v>1640</v>
      </c>
      <c r="G227" s="57">
        <v>14940</v>
      </c>
      <c r="H227" s="57">
        <v>17940.064399999999</v>
      </c>
      <c r="I227" s="57">
        <f>VLOOKUP(B227,Mapping!$A$2:$K$1558,6,FALSE)</f>
        <v>17940.064399999999</v>
      </c>
      <c r="J227" s="57">
        <f>VLOOKUP(B227,Overall!$A$8:$I$1226,9,FALSE)</f>
        <v>8881.2199999999993</v>
      </c>
      <c r="L227" s="59">
        <f t="shared" si="3"/>
        <v>0</v>
      </c>
    </row>
    <row r="228" spans="2:12" x14ac:dyDescent="0.2">
      <c r="B228" t="s">
        <v>1126</v>
      </c>
      <c r="C228" t="s">
        <v>434</v>
      </c>
      <c r="D228" t="s">
        <v>18</v>
      </c>
      <c r="E228" t="s">
        <v>2895</v>
      </c>
      <c r="F228" t="s">
        <v>1762</v>
      </c>
      <c r="G228" s="57">
        <v>11980</v>
      </c>
      <c r="H228" s="57">
        <v>13778.521000000001</v>
      </c>
      <c r="I228" s="57">
        <f>VLOOKUP(B228,Mapping!$A$2:$K$1558,6,FALSE)</f>
        <v>13778.521000000001</v>
      </c>
      <c r="J228" s="57">
        <f>VLOOKUP(B228,Overall!$A$8:$I$1226,9,FALSE)</f>
        <v>6821.05</v>
      </c>
      <c r="L228" s="59">
        <f t="shared" si="3"/>
        <v>0</v>
      </c>
    </row>
    <row r="229" spans="2:12" x14ac:dyDescent="0.2">
      <c r="B229" t="s">
        <v>1141</v>
      </c>
      <c r="C229" t="s">
        <v>436</v>
      </c>
      <c r="D229" t="s">
        <v>18</v>
      </c>
      <c r="E229" t="s">
        <v>2895</v>
      </c>
      <c r="F229" t="s">
        <v>1762</v>
      </c>
      <c r="G229" s="57">
        <v>8130</v>
      </c>
      <c r="H229" s="57">
        <v>8270.3243999999995</v>
      </c>
      <c r="I229" s="57">
        <f>VLOOKUP(B229,Mapping!$A$2:$K$1558,6,FALSE)</f>
        <v>8270.3243999999995</v>
      </c>
      <c r="J229" s="57">
        <f>VLOOKUP(B229,Overall!$A$8:$I$1226,9,FALSE)</f>
        <v>4094.22</v>
      </c>
      <c r="L229" s="59">
        <f t="shared" si="3"/>
        <v>0</v>
      </c>
    </row>
    <row r="230" spans="2:12" x14ac:dyDescent="0.2">
      <c r="B230" t="s">
        <v>1154</v>
      </c>
      <c r="C230" t="s">
        <v>438</v>
      </c>
      <c r="D230" t="s">
        <v>18</v>
      </c>
      <c r="E230" t="s">
        <v>2895</v>
      </c>
      <c r="F230" t="s">
        <v>1762</v>
      </c>
      <c r="G230" s="57">
        <v>760</v>
      </c>
      <c r="H230" s="57">
        <v>835.59320000000002</v>
      </c>
      <c r="I230" s="57">
        <f>VLOOKUP(B230,Mapping!$A$2:$K$1558,6,FALSE)</f>
        <v>835.59320000000002</v>
      </c>
      <c r="J230" s="57">
        <f>VLOOKUP(B230,Overall!$A$8:$I$1226,9,FALSE)</f>
        <v>413.66</v>
      </c>
      <c r="L230" s="59">
        <f t="shared" si="3"/>
        <v>0</v>
      </c>
    </row>
    <row r="231" spans="2:12" x14ac:dyDescent="0.2">
      <c r="B231" t="s">
        <v>1183</v>
      </c>
      <c r="C231" t="s">
        <v>442</v>
      </c>
      <c r="D231" t="s">
        <v>18</v>
      </c>
      <c r="E231" t="s">
        <v>480</v>
      </c>
      <c r="F231" t="s">
        <v>1638</v>
      </c>
      <c r="G231" s="57">
        <v>5490</v>
      </c>
      <c r="H231" s="57">
        <v>0</v>
      </c>
      <c r="I231" s="57">
        <f>VLOOKUP(B231,Mapping!$A$2:$K$1558,6,FALSE)</f>
        <v>0</v>
      </c>
      <c r="J231" s="57">
        <f>VLOOKUP(B231,Overall!$A$8:$I$1226,9,FALSE)</f>
        <v>0</v>
      </c>
      <c r="L231" s="59">
        <f t="shared" si="3"/>
        <v>0</v>
      </c>
    </row>
    <row r="232" spans="2:12" x14ac:dyDescent="0.2">
      <c r="B232" t="s">
        <v>1184</v>
      </c>
      <c r="C232" t="s">
        <v>442</v>
      </c>
      <c r="D232" t="s">
        <v>18</v>
      </c>
      <c r="E232" t="s">
        <v>482</v>
      </c>
      <c r="F232" t="s">
        <v>1692</v>
      </c>
      <c r="G232" s="57">
        <v>45320</v>
      </c>
      <c r="H232" s="57">
        <v>34233.364199999996</v>
      </c>
      <c r="I232" s="57">
        <f>VLOOKUP(B232,Mapping!$A$2:$K$1558,6,FALSE)</f>
        <v>34233.364199999996</v>
      </c>
      <c r="J232" s="57">
        <f>VLOOKUP(B232,Overall!$A$8:$I$1226,9,FALSE)</f>
        <v>16947.21</v>
      </c>
      <c r="L232" s="59">
        <f t="shared" si="3"/>
        <v>0</v>
      </c>
    </row>
    <row r="233" spans="2:12" x14ac:dyDescent="0.2">
      <c r="B233" t="s">
        <v>1214</v>
      </c>
      <c r="C233" t="s">
        <v>444</v>
      </c>
      <c r="D233" t="s">
        <v>18</v>
      </c>
      <c r="E233" t="s">
        <v>2895</v>
      </c>
      <c r="F233" t="s">
        <v>1762</v>
      </c>
      <c r="G233" s="57">
        <v>2790</v>
      </c>
      <c r="H233" s="57">
        <v>4542.0911999999998</v>
      </c>
      <c r="I233" s="57">
        <f>VLOOKUP(B233,Mapping!$A$2:$K$1558,6,FALSE)</f>
        <v>4542.0911999999998</v>
      </c>
      <c r="J233" s="57">
        <f>VLOOKUP(B233,Overall!$A$8:$I$1226,9,FALSE)</f>
        <v>2248.56</v>
      </c>
      <c r="L233" s="59">
        <f t="shared" si="3"/>
        <v>0</v>
      </c>
    </row>
    <row r="234" spans="2:12" x14ac:dyDescent="0.2">
      <c r="B234" t="s">
        <v>1235</v>
      </c>
      <c r="C234" t="s">
        <v>446</v>
      </c>
      <c r="D234" t="s">
        <v>18</v>
      </c>
      <c r="E234" t="s">
        <v>2895</v>
      </c>
      <c r="F234" t="s">
        <v>1762</v>
      </c>
      <c r="G234" s="57">
        <v>8180</v>
      </c>
      <c r="H234" s="57">
        <v>8681.4954000000016</v>
      </c>
      <c r="I234" s="57">
        <f>VLOOKUP(B234,Mapping!$A$2:$K$1558,6,FALSE)</f>
        <v>8681.4954000000016</v>
      </c>
      <c r="J234" s="57">
        <f>VLOOKUP(B234,Overall!$A$8:$I$1226,9,FALSE)</f>
        <v>4297.7700000000004</v>
      </c>
      <c r="L234" s="59">
        <f t="shared" si="3"/>
        <v>0</v>
      </c>
    </row>
    <row r="235" spans="2:12" x14ac:dyDescent="0.2">
      <c r="B235" t="s">
        <v>1258</v>
      </c>
      <c r="C235" t="s">
        <v>450</v>
      </c>
      <c r="D235" t="s">
        <v>18</v>
      </c>
      <c r="E235" t="s">
        <v>2895</v>
      </c>
      <c r="F235" t="s">
        <v>1762</v>
      </c>
      <c r="G235" s="57">
        <v>1430</v>
      </c>
      <c r="H235" s="57">
        <v>1523.5244</v>
      </c>
      <c r="I235" s="57">
        <f>VLOOKUP(B235,Mapping!$A$2:$K$1558,6,FALSE)</f>
        <v>1523.5244</v>
      </c>
      <c r="J235" s="57">
        <f>VLOOKUP(B235,Overall!$A$8:$I$1226,9,FALSE)</f>
        <v>754.22</v>
      </c>
      <c r="L235" s="59">
        <f t="shared" si="3"/>
        <v>0</v>
      </c>
    </row>
    <row r="236" spans="2:12" x14ac:dyDescent="0.2">
      <c r="B236" t="s">
        <v>1277</v>
      </c>
      <c r="C236" t="s">
        <v>452</v>
      </c>
      <c r="D236" t="s">
        <v>18</v>
      </c>
      <c r="E236" t="s">
        <v>490</v>
      </c>
      <c r="F236" t="s">
        <v>1709</v>
      </c>
      <c r="G236" s="57">
        <v>6940</v>
      </c>
      <c r="H236" s="57">
        <v>6254.3643999999995</v>
      </c>
      <c r="I236" s="57">
        <f>VLOOKUP(B236,Mapping!$A$2:$K$1558,6,FALSE)</f>
        <v>6254.3643999999995</v>
      </c>
      <c r="J236" s="57">
        <f>VLOOKUP(B236,Overall!$A$8:$I$1226,9,FALSE)</f>
        <v>3096.22</v>
      </c>
      <c r="L236" s="59">
        <f t="shared" si="3"/>
        <v>0</v>
      </c>
    </row>
    <row r="237" spans="2:12" x14ac:dyDescent="0.2">
      <c r="B237" t="s">
        <v>1278</v>
      </c>
      <c r="C237" t="s">
        <v>452</v>
      </c>
      <c r="D237" t="s">
        <v>18</v>
      </c>
      <c r="E237" t="s">
        <v>492</v>
      </c>
      <c r="F237" t="s">
        <v>1710</v>
      </c>
      <c r="G237" s="57">
        <v>2880</v>
      </c>
      <c r="H237" s="57">
        <v>3132.2726000000002</v>
      </c>
      <c r="I237" s="57">
        <f>VLOOKUP(B237,Mapping!$A$2:$K$1558,6,FALSE)</f>
        <v>3132.2726000000002</v>
      </c>
      <c r="J237" s="57">
        <f>VLOOKUP(B237,Overall!$A$8:$I$1226,9,FALSE)</f>
        <v>1550.63</v>
      </c>
      <c r="L237" s="59">
        <f t="shared" si="3"/>
        <v>0</v>
      </c>
    </row>
    <row r="238" spans="2:12" x14ac:dyDescent="0.2">
      <c r="B238" t="s">
        <v>2341</v>
      </c>
      <c r="C238" t="s">
        <v>454</v>
      </c>
      <c r="D238" t="s">
        <v>18</v>
      </c>
      <c r="E238" t="s">
        <v>2895</v>
      </c>
      <c r="F238" t="s">
        <v>1762</v>
      </c>
      <c r="G238" s="57">
        <v>0</v>
      </c>
      <c r="H238" s="57">
        <v>0</v>
      </c>
      <c r="I238" s="57">
        <f>VLOOKUP(B238,Mapping!$A$2:$K$1558,6,FALSE)</f>
        <v>0</v>
      </c>
      <c r="J238" s="57">
        <f>VLOOKUP(B238,Overall!$A$8:$I$1226,9,FALSE)</f>
        <v>0</v>
      </c>
      <c r="L238" s="59">
        <f t="shared" si="3"/>
        <v>0</v>
      </c>
    </row>
    <row r="239" spans="2:12" x14ac:dyDescent="0.2">
      <c r="B239" t="s">
        <v>1312</v>
      </c>
      <c r="C239" t="s">
        <v>8</v>
      </c>
      <c r="D239" t="s">
        <v>18</v>
      </c>
      <c r="E239" t="s">
        <v>2895</v>
      </c>
      <c r="F239" t="s">
        <v>1762</v>
      </c>
      <c r="G239" s="57">
        <v>55720</v>
      </c>
      <c r="H239" s="57">
        <v>64001.336600000002</v>
      </c>
      <c r="I239" s="57">
        <f>VLOOKUP(B239,Mapping!$A$2:$K$1558,6,FALSE)</f>
        <v>64001.336600000002</v>
      </c>
      <c r="J239" s="57">
        <f>VLOOKUP(B239,Overall!$A$8:$I$1226,9,FALSE)</f>
        <v>31683.83</v>
      </c>
      <c r="L239" s="59">
        <f t="shared" si="3"/>
        <v>0</v>
      </c>
    </row>
    <row r="240" spans="2:12" x14ac:dyDescent="0.2">
      <c r="B240" t="s">
        <v>1361</v>
      </c>
      <c r="C240" t="s">
        <v>18</v>
      </c>
      <c r="D240" t="s">
        <v>18</v>
      </c>
      <c r="E240" t="s">
        <v>2895</v>
      </c>
      <c r="F240" t="s">
        <v>1762</v>
      </c>
      <c r="G240" s="57">
        <v>26490</v>
      </c>
      <c r="H240" s="57">
        <v>33594.761400000003</v>
      </c>
      <c r="I240" s="57">
        <f>VLOOKUP(B240,Mapping!$A$2:$K$1558,6,FALSE)</f>
        <v>33594.761400000003</v>
      </c>
      <c r="J240" s="57">
        <f>VLOOKUP(B240,Overall!$A$8:$I$1226,9,FALSE)</f>
        <v>16631.07</v>
      </c>
      <c r="L240" s="59">
        <f t="shared" si="3"/>
        <v>0</v>
      </c>
    </row>
    <row r="241" spans="2:12" x14ac:dyDescent="0.2">
      <c r="B241" t="s">
        <v>1406</v>
      </c>
      <c r="C241" t="s">
        <v>459</v>
      </c>
      <c r="D241" t="s">
        <v>18</v>
      </c>
      <c r="E241" t="s">
        <v>2895</v>
      </c>
      <c r="F241" t="s">
        <v>1762</v>
      </c>
      <c r="G241" s="57">
        <v>24310</v>
      </c>
      <c r="H241" s="57">
        <v>27225.681199999999</v>
      </c>
      <c r="I241" s="57">
        <f>VLOOKUP(B241,Mapping!$A$2:$K$1558,6,FALSE)</f>
        <v>27225.681199999999</v>
      </c>
      <c r="J241" s="57">
        <f>VLOOKUP(B241,Overall!$A$8:$I$1226,9,FALSE)</f>
        <v>13478.06</v>
      </c>
      <c r="L241" s="59">
        <f t="shared" si="3"/>
        <v>0</v>
      </c>
    </row>
    <row r="242" spans="2:12" x14ac:dyDescent="0.2">
      <c r="B242" t="s">
        <v>1453</v>
      </c>
      <c r="C242" t="s">
        <v>461</v>
      </c>
      <c r="D242" t="s">
        <v>18</v>
      </c>
      <c r="E242" t="s">
        <v>2895</v>
      </c>
      <c r="F242" t="s">
        <v>1762</v>
      </c>
      <c r="G242" s="57">
        <v>25050</v>
      </c>
      <c r="H242" s="57">
        <v>50725.492600000005</v>
      </c>
      <c r="I242" s="57">
        <f>VLOOKUP(B242,Mapping!$A$2:$K$1558,6,FALSE)</f>
        <v>50725.492600000005</v>
      </c>
      <c r="J242" s="57">
        <f>VLOOKUP(B242,Overall!$A$8:$I$1226,9,FALSE)</f>
        <v>25111.63</v>
      </c>
      <c r="L242" s="59">
        <f t="shared" si="3"/>
        <v>0</v>
      </c>
    </row>
    <row r="243" spans="2:12" x14ac:dyDescent="0.2">
      <c r="B243" t="s">
        <v>1509</v>
      </c>
      <c r="C243" t="s">
        <v>463</v>
      </c>
      <c r="D243" t="s">
        <v>18</v>
      </c>
      <c r="E243" t="s">
        <v>2895</v>
      </c>
      <c r="F243" t="s">
        <v>1762</v>
      </c>
      <c r="G243" s="57">
        <v>6440</v>
      </c>
      <c r="H243" s="57">
        <v>6423.4182000000001</v>
      </c>
      <c r="I243" s="57">
        <f>VLOOKUP(B243,Mapping!$A$2:$K$1558,6,FALSE)</f>
        <v>6423.4182000000001</v>
      </c>
      <c r="J243" s="57">
        <f>VLOOKUP(B243,Overall!$A$8:$I$1226,9,FALSE)</f>
        <v>3179.91</v>
      </c>
      <c r="L243" s="59">
        <f t="shared" si="3"/>
        <v>0</v>
      </c>
    </row>
    <row r="244" spans="2:12" x14ac:dyDescent="0.2">
      <c r="B244" t="s">
        <v>1763</v>
      </c>
      <c r="C244" t="s">
        <v>4</v>
      </c>
      <c r="D244" t="s">
        <v>19</v>
      </c>
      <c r="E244" t="s">
        <v>2895</v>
      </c>
      <c r="F244" t="s">
        <v>1764</v>
      </c>
      <c r="G244" s="57">
        <v>0</v>
      </c>
      <c r="H244" s="57">
        <v>0</v>
      </c>
      <c r="I244" s="57">
        <f>VLOOKUP(B244,Mapping!$A$2:$K$1558,6,FALSE)</f>
        <v>0</v>
      </c>
      <c r="J244" s="57">
        <f>VLOOKUP(B244,Overall!$A$8:$I$1226,9,FALSE)</f>
        <v>0</v>
      </c>
      <c r="L244" s="59">
        <f t="shared" si="3"/>
        <v>0</v>
      </c>
    </row>
    <row r="245" spans="2:12" x14ac:dyDescent="0.2">
      <c r="B245" t="s">
        <v>1807</v>
      </c>
      <c r="C245" t="s">
        <v>215</v>
      </c>
      <c r="D245" t="s">
        <v>19</v>
      </c>
      <c r="E245" t="s">
        <v>2895</v>
      </c>
      <c r="F245" t="s">
        <v>1764</v>
      </c>
      <c r="G245" s="57">
        <v>0</v>
      </c>
      <c r="H245" s="57">
        <v>0</v>
      </c>
      <c r="I245" s="57">
        <f>VLOOKUP(B245,Mapping!$A$2:$K$1558,6,FALSE)</f>
        <v>0</v>
      </c>
      <c r="J245" s="57">
        <f>VLOOKUP(B245,Overall!$A$8:$I$1226,9,FALSE)</f>
        <v>0</v>
      </c>
      <c r="L245" s="59">
        <f t="shared" si="3"/>
        <v>0</v>
      </c>
    </row>
    <row r="246" spans="2:12" x14ac:dyDescent="0.2">
      <c r="B246" t="s">
        <v>1850</v>
      </c>
      <c r="C246" t="s">
        <v>218</v>
      </c>
      <c r="D246" t="s">
        <v>19</v>
      </c>
      <c r="E246" t="s">
        <v>474</v>
      </c>
      <c r="F246" t="s">
        <v>1851</v>
      </c>
      <c r="G246" s="57">
        <v>0</v>
      </c>
      <c r="H246" s="57">
        <v>0</v>
      </c>
      <c r="I246" s="57">
        <f>VLOOKUP(B246,Mapping!$A$2:$K$1558,6,FALSE)</f>
        <v>0</v>
      </c>
      <c r="J246" s="57">
        <f>VLOOKUP(B246,Overall!$A$8:$I$1226,9,FALSE)</f>
        <v>0</v>
      </c>
      <c r="L246" s="59">
        <f t="shared" si="3"/>
        <v>0</v>
      </c>
    </row>
    <row r="247" spans="2:12" x14ac:dyDescent="0.2">
      <c r="B247" t="s">
        <v>1852</v>
      </c>
      <c r="C247" t="s">
        <v>218</v>
      </c>
      <c r="D247" t="s">
        <v>19</v>
      </c>
      <c r="E247" t="s">
        <v>476</v>
      </c>
      <c r="F247" t="s">
        <v>1853</v>
      </c>
      <c r="G247" s="57">
        <v>0</v>
      </c>
      <c r="H247" s="57">
        <v>0</v>
      </c>
      <c r="I247" s="57">
        <f>VLOOKUP(B247,Mapping!$A$2:$K$1558,6,FALSE)</f>
        <v>0</v>
      </c>
      <c r="J247" s="57">
        <f>VLOOKUP(B247,Overall!$A$8:$I$1226,9,FALSE)</f>
        <v>0</v>
      </c>
      <c r="L247" s="59">
        <f t="shared" si="3"/>
        <v>0</v>
      </c>
    </row>
    <row r="248" spans="2:12" x14ac:dyDescent="0.2">
      <c r="B248" t="s">
        <v>1854</v>
      </c>
      <c r="C248" t="s">
        <v>218</v>
      </c>
      <c r="D248" t="s">
        <v>19</v>
      </c>
      <c r="E248" t="s">
        <v>478</v>
      </c>
      <c r="F248" t="s">
        <v>1855</v>
      </c>
      <c r="G248" s="57">
        <v>0</v>
      </c>
      <c r="H248" s="57">
        <v>0</v>
      </c>
      <c r="I248" s="57">
        <f>VLOOKUP(B248,Mapping!$A$2:$K$1558,6,FALSE)</f>
        <v>0</v>
      </c>
      <c r="J248" s="57">
        <f>VLOOKUP(B248,Overall!$A$8:$I$1226,9,FALSE)</f>
        <v>0</v>
      </c>
      <c r="L248" s="59">
        <f t="shared" si="3"/>
        <v>0</v>
      </c>
    </row>
    <row r="249" spans="2:12" x14ac:dyDescent="0.2">
      <c r="B249" t="s">
        <v>1960</v>
      </c>
      <c r="C249" t="s">
        <v>426</v>
      </c>
      <c r="D249" t="s">
        <v>19</v>
      </c>
      <c r="E249" t="s">
        <v>2895</v>
      </c>
      <c r="F249" t="s">
        <v>1764</v>
      </c>
      <c r="G249" s="57">
        <v>0</v>
      </c>
      <c r="H249" s="57">
        <v>0</v>
      </c>
      <c r="I249" s="57">
        <f>VLOOKUP(B249,Mapping!$A$2:$K$1558,6,FALSE)</f>
        <v>0</v>
      </c>
      <c r="J249" s="57">
        <f>VLOOKUP(B249,Overall!$A$8:$I$1226,9,FALSE)</f>
        <v>0</v>
      </c>
      <c r="L249" s="59">
        <f t="shared" si="3"/>
        <v>0</v>
      </c>
    </row>
    <row r="250" spans="2:12" x14ac:dyDescent="0.2">
      <c r="B250" t="s">
        <v>1971</v>
      </c>
      <c r="C250" t="s">
        <v>428</v>
      </c>
      <c r="D250" t="s">
        <v>19</v>
      </c>
      <c r="E250" t="s">
        <v>2895</v>
      </c>
      <c r="F250" t="s">
        <v>1764</v>
      </c>
      <c r="G250" s="57">
        <v>0</v>
      </c>
      <c r="H250" s="57">
        <v>0</v>
      </c>
      <c r="I250" s="57">
        <f>VLOOKUP(B250,Mapping!$A$2:$K$1558,6,FALSE)</f>
        <v>0</v>
      </c>
      <c r="J250" s="57">
        <f>VLOOKUP(B250,Overall!$A$8:$I$1226,9,FALSE)</f>
        <v>0</v>
      </c>
      <c r="L250" s="59">
        <f t="shared" si="3"/>
        <v>0</v>
      </c>
    </row>
    <row r="251" spans="2:12" x14ac:dyDescent="0.2">
      <c r="B251" t="s">
        <v>2037</v>
      </c>
      <c r="C251" t="s">
        <v>432</v>
      </c>
      <c r="D251" t="s">
        <v>19</v>
      </c>
      <c r="E251" t="s">
        <v>466</v>
      </c>
      <c r="F251" t="s">
        <v>2038</v>
      </c>
      <c r="G251" s="57">
        <v>0</v>
      </c>
      <c r="H251" s="57">
        <v>0</v>
      </c>
      <c r="I251" s="57">
        <f>VLOOKUP(B251,Mapping!$A$2:$K$1558,6,FALSE)</f>
        <v>0</v>
      </c>
      <c r="J251" s="57">
        <f>VLOOKUP(B251,Overall!$A$8:$I$1226,9,FALSE)</f>
        <v>0</v>
      </c>
      <c r="L251" s="59">
        <f t="shared" si="3"/>
        <v>0</v>
      </c>
    </row>
    <row r="252" spans="2:12" x14ac:dyDescent="0.2">
      <c r="B252" t="s">
        <v>2039</v>
      </c>
      <c r="C252" t="s">
        <v>432</v>
      </c>
      <c r="D252" t="s">
        <v>19</v>
      </c>
      <c r="E252" t="s">
        <v>468</v>
      </c>
      <c r="F252" t="s">
        <v>2038</v>
      </c>
      <c r="G252" s="57">
        <v>0</v>
      </c>
      <c r="H252" s="57">
        <v>0</v>
      </c>
      <c r="I252" s="57">
        <f>VLOOKUP(B252,Mapping!$A$2:$K$1558,6,FALSE)</f>
        <v>0</v>
      </c>
      <c r="J252" s="57">
        <f>VLOOKUP(B252,Overall!$A$8:$I$1226,9,FALSE)</f>
        <v>0</v>
      </c>
      <c r="L252" s="59">
        <f t="shared" si="3"/>
        <v>0</v>
      </c>
    </row>
    <row r="253" spans="2:12" x14ac:dyDescent="0.2">
      <c r="B253" t="s">
        <v>2040</v>
      </c>
      <c r="C253" t="s">
        <v>432</v>
      </c>
      <c r="D253" t="s">
        <v>19</v>
      </c>
      <c r="E253" t="s">
        <v>470</v>
      </c>
      <c r="F253" t="s">
        <v>2041</v>
      </c>
      <c r="G253" s="57">
        <v>0</v>
      </c>
      <c r="H253" s="57">
        <v>0</v>
      </c>
      <c r="I253" s="57">
        <f>VLOOKUP(B253,Mapping!$A$2:$K$1558,6,FALSE)</f>
        <v>0</v>
      </c>
      <c r="J253" s="57">
        <f>VLOOKUP(B253,Overall!$A$8:$I$1226,9,FALSE)</f>
        <v>0</v>
      </c>
      <c r="L253" s="59">
        <f t="shared" si="3"/>
        <v>0</v>
      </c>
    </row>
    <row r="254" spans="2:12" x14ac:dyDescent="0.2">
      <c r="B254" t="s">
        <v>2042</v>
      </c>
      <c r="C254" t="s">
        <v>432</v>
      </c>
      <c r="D254" t="s">
        <v>19</v>
      </c>
      <c r="E254" t="s">
        <v>472</v>
      </c>
      <c r="F254" t="s">
        <v>2043</v>
      </c>
      <c r="G254" s="57">
        <v>0</v>
      </c>
      <c r="H254" s="57">
        <v>0</v>
      </c>
      <c r="I254" s="57">
        <f>VLOOKUP(B254,Mapping!$A$2:$K$1558,6,FALSE)</f>
        <v>0</v>
      </c>
      <c r="J254" s="57">
        <f>VLOOKUP(B254,Overall!$A$8:$I$1226,9,FALSE)</f>
        <v>0</v>
      </c>
      <c r="L254" s="59">
        <f t="shared" si="3"/>
        <v>0</v>
      </c>
    </row>
    <row r="255" spans="2:12" x14ac:dyDescent="0.2">
      <c r="B255" t="s">
        <v>2090</v>
      </c>
      <c r="C255" t="s">
        <v>434</v>
      </c>
      <c r="D255" t="s">
        <v>19</v>
      </c>
      <c r="E255" t="s">
        <v>2895</v>
      </c>
      <c r="F255" t="s">
        <v>1764</v>
      </c>
      <c r="G255" s="57">
        <v>0</v>
      </c>
      <c r="H255" s="57">
        <v>0</v>
      </c>
      <c r="I255" s="57">
        <f>VLOOKUP(B255,Mapping!$A$2:$K$1558,6,FALSE)</f>
        <v>0</v>
      </c>
      <c r="J255" s="57">
        <f>VLOOKUP(B255,Overall!$A$8:$I$1226,9,FALSE)</f>
        <v>0</v>
      </c>
      <c r="L255" s="59">
        <f t="shared" si="3"/>
        <v>0</v>
      </c>
    </row>
    <row r="256" spans="2:12" x14ac:dyDescent="0.2">
      <c r="B256" t="s">
        <v>2124</v>
      </c>
      <c r="C256" t="s">
        <v>436</v>
      </c>
      <c r="D256" t="s">
        <v>19</v>
      </c>
      <c r="E256" t="s">
        <v>2895</v>
      </c>
      <c r="F256" t="s">
        <v>1764</v>
      </c>
      <c r="G256" s="57">
        <v>0</v>
      </c>
      <c r="H256" s="57">
        <v>0</v>
      </c>
      <c r="I256" s="57">
        <f>VLOOKUP(B256,Mapping!$A$2:$K$1558,6,FALSE)</f>
        <v>0</v>
      </c>
      <c r="J256" s="57">
        <f>VLOOKUP(B256,Overall!$A$8:$I$1226,9,FALSE)</f>
        <v>0</v>
      </c>
      <c r="L256" s="59">
        <f t="shared" si="3"/>
        <v>0</v>
      </c>
    </row>
    <row r="257" spans="2:12" x14ac:dyDescent="0.2">
      <c r="B257" t="s">
        <v>2142</v>
      </c>
      <c r="C257" t="s">
        <v>438</v>
      </c>
      <c r="D257" t="s">
        <v>19</v>
      </c>
      <c r="E257" t="s">
        <v>2895</v>
      </c>
      <c r="F257" t="s">
        <v>1764</v>
      </c>
      <c r="G257" s="57">
        <v>0</v>
      </c>
      <c r="H257" s="57">
        <v>0</v>
      </c>
      <c r="I257" s="57">
        <f>VLOOKUP(B257,Mapping!$A$2:$K$1558,6,FALSE)</f>
        <v>0</v>
      </c>
      <c r="J257" s="57">
        <f>VLOOKUP(B257,Overall!$A$8:$I$1226,9,FALSE)</f>
        <v>0</v>
      </c>
      <c r="L257" s="59">
        <f t="shared" si="3"/>
        <v>0</v>
      </c>
    </row>
    <row r="258" spans="2:12" x14ac:dyDescent="0.2">
      <c r="B258" t="s">
        <v>2200</v>
      </c>
      <c r="C258" t="s">
        <v>442</v>
      </c>
      <c r="D258" t="s">
        <v>19</v>
      </c>
      <c r="E258" t="s">
        <v>480</v>
      </c>
      <c r="F258" t="s">
        <v>2038</v>
      </c>
      <c r="G258" s="57">
        <v>0</v>
      </c>
      <c r="H258" s="57">
        <v>0</v>
      </c>
      <c r="I258" s="57">
        <f>VLOOKUP(B258,Mapping!$A$2:$K$1558,6,FALSE)</f>
        <v>0</v>
      </c>
      <c r="J258" s="57">
        <f>VLOOKUP(B258,Overall!$A$8:$I$1226,9,FALSE)</f>
        <v>0</v>
      </c>
      <c r="L258" s="59">
        <f t="shared" si="3"/>
        <v>0</v>
      </c>
    </row>
    <row r="259" spans="2:12" x14ac:dyDescent="0.2">
      <c r="B259" t="s">
        <v>2201</v>
      </c>
      <c r="C259" t="s">
        <v>442</v>
      </c>
      <c r="D259" t="s">
        <v>19</v>
      </c>
      <c r="E259" t="s">
        <v>482</v>
      </c>
      <c r="F259" t="s">
        <v>2202</v>
      </c>
      <c r="G259" s="57">
        <v>0</v>
      </c>
      <c r="H259" s="57">
        <v>0</v>
      </c>
      <c r="I259" s="57">
        <f>VLOOKUP(B259,Mapping!$A$2:$K$1558,6,FALSE)</f>
        <v>0</v>
      </c>
      <c r="J259" s="57">
        <f>VLOOKUP(B259,Overall!$A$8:$I$1226,9,FALSE)</f>
        <v>0</v>
      </c>
      <c r="L259" s="59">
        <f t="shared" ref="L259:L322" si="4">H259-I259</f>
        <v>0</v>
      </c>
    </row>
    <row r="260" spans="2:12" x14ac:dyDescent="0.2">
      <c r="B260" t="s">
        <v>2227</v>
      </c>
      <c r="C260" t="s">
        <v>444</v>
      </c>
      <c r="D260" t="s">
        <v>19</v>
      </c>
      <c r="E260" t="s">
        <v>2895</v>
      </c>
      <c r="F260" t="s">
        <v>1764</v>
      </c>
      <c r="G260" s="57">
        <v>0</v>
      </c>
      <c r="H260" s="57">
        <v>0</v>
      </c>
      <c r="I260" s="57">
        <f>VLOOKUP(B260,Mapping!$A$2:$K$1558,6,FALSE)</f>
        <v>0</v>
      </c>
      <c r="J260" s="57">
        <f>VLOOKUP(B260,Overall!$A$8:$I$1226,9,FALSE)</f>
        <v>0</v>
      </c>
      <c r="L260" s="59">
        <f t="shared" si="4"/>
        <v>0</v>
      </c>
    </row>
    <row r="261" spans="2:12" x14ac:dyDescent="0.2">
      <c r="B261" t="s">
        <v>2235</v>
      </c>
      <c r="C261" t="s">
        <v>446</v>
      </c>
      <c r="D261" t="s">
        <v>19</v>
      </c>
      <c r="E261" t="s">
        <v>2895</v>
      </c>
      <c r="F261" t="s">
        <v>1764</v>
      </c>
      <c r="G261" s="57">
        <v>0</v>
      </c>
      <c r="H261" s="57">
        <v>0</v>
      </c>
      <c r="I261" s="57">
        <f>VLOOKUP(B261,Mapping!$A$2:$K$1558,6,FALSE)</f>
        <v>0</v>
      </c>
      <c r="J261" s="57">
        <f>VLOOKUP(B261,Overall!$A$8:$I$1226,9,FALSE)</f>
        <v>0</v>
      </c>
      <c r="L261" s="59">
        <f t="shared" si="4"/>
        <v>0</v>
      </c>
    </row>
    <row r="262" spans="2:12" x14ac:dyDescent="0.2">
      <c r="B262" t="s">
        <v>2263</v>
      </c>
      <c r="C262" t="s">
        <v>450</v>
      </c>
      <c r="D262" t="s">
        <v>19</v>
      </c>
      <c r="E262" t="s">
        <v>2895</v>
      </c>
      <c r="F262" t="s">
        <v>1764</v>
      </c>
      <c r="G262" s="57">
        <v>0</v>
      </c>
      <c r="H262" s="57">
        <v>0</v>
      </c>
      <c r="I262" s="57">
        <f>VLOOKUP(B262,Mapping!$A$2:$K$1558,6,FALSE)</f>
        <v>0</v>
      </c>
      <c r="J262" s="57">
        <f>VLOOKUP(B262,Overall!$A$8:$I$1226,9,FALSE)</f>
        <v>0</v>
      </c>
      <c r="L262" s="59">
        <f t="shared" si="4"/>
        <v>0</v>
      </c>
    </row>
    <row r="263" spans="2:12" x14ac:dyDescent="0.2">
      <c r="B263" t="s">
        <v>2291</v>
      </c>
      <c r="C263" t="s">
        <v>452</v>
      </c>
      <c r="D263" t="s">
        <v>19</v>
      </c>
      <c r="E263" t="s">
        <v>490</v>
      </c>
      <c r="F263" t="s">
        <v>2292</v>
      </c>
      <c r="G263" s="57">
        <v>0</v>
      </c>
      <c r="H263" s="57">
        <v>0</v>
      </c>
      <c r="I263" s="57">
        <f>VLOOKUP(B263,Mapping!$A$2:$K$1558,6,FALSE)</f>
        <v>0</v>
      </c>
      <c r="J263" s="57">
        <f>VLOOKUP(B263,Overall!$A$8:$I$1226,9,FALSE)</f>
        <v>0</v>
      </c>
      <c r="L263" s="59">
        <f t="shared" si="4"/>
        <v>0</v>
      </c>
    </row>
    <row r="264" spans="2:12" x14ac:dyDescent="0.2">
      <c r="B264" t="s">
        <v>2293</v>
      </c>
      <c r="C264" t="s">
        <v>452</v>
      </c>
      <c r="D264" t="s">
        <v>19</v>
      </c>
      <c r="E264" t="s">
        <v>492</v>
      </c>
      <c r="F264" t="s">
        <v>2294</v>
      </c>
      <c r="G264" s="57">
        <v>0</v>
      </c>
      <c r="H264" s="57">
        <v>0</v>
      </c>
      <c r="I264" s="57">
        <f>VLOOKUP(B264,Mapping!$A$2:$K$1558,6,FALSE)</f>
        <v>0</v>
      </c>
      <c r="J264" s="57">
        <f>VLOOKUP(B264,Overall!$A$8:$I$1226,9,FALSE)</f>
        <v>0</v>
      </c>
      <c r="L264" s="59">
        <f t="shared" si="4"/>
        <v>0</v>
      </c>
    </row>
    <row r="265" spans="2:12" x14ac:dyDescent="0.2">
      <c r="B265" t="s">
        <v>2342</v>
      </c>
      <c r="C265" t="s">
        <v>454</v>
      </c>
      <c r="D265" t="s">
        <v>19</v>
      </c>
      <c r="E265" t="s">
        <v>2895</v>
      </c>
      <c r="F265" t="s">
        <v>1764</v>
      </c>
      <c r="G265" s="57">
        <v>0</v>
      </c>
      <c r="H265" s="57">
        <v>0</v>
      </c>
      <c r="I265" s="57">
        <f>VLOOKUP(B265,Mapping!$A$2:$K$1558,6,FALSE)</f>
        <v>0</v>
      </c>
      <c r="J265" s="57">
        <f>VLOOKUP(B265,Overall!$A$8:$I$1226,9,FALSE)</f>
        <v>0</v>
      </c>
      <c r="L265" s="59">
        <f t="shared" si="4"/>
        <v>0</v>
      </c>
    </row>
    <row r="266" spans="2:12" x14ac:dyDescent="0.2">
      <c r="B266" t="s">
        <v>2358</v>
      </c>
      <c r="C266" t="s">
        <v>8</v>
      </c>
      <c r="D266" t="s">
        <v>19</v>
      </c>
      <c r="E266" t="s">
        <v>2895</v>
      </c>
      <c r="F266" t="s">
        <v>1764</v>
      </c>
      <c r="G266" s="57">
        <v>0</v>
      </c>
      <c r="H266" s="57">
        <v>0</v>
      </c>
      <c r="I266" s="57">
        <f>VLOOKUP(B266,Mapping!$A$2:$K$1558,6,FALSE)</f>
        <v>0</v>
      </c>
      <c r="J266" s="57">
        <f>VLOOKUP(B266,Overall!$A$8:$I$1226,9,FALSE)</f>
        <v>0</v>
      </c>
      <c r="L266" s="59">
        <f t="shared" si="4"/>
        <v>0</v>
      </c>
    </row>
    <row r="267" spans="2:12" x14ac:dyDescent="0.2">
      <c r="B267" t="s">
        <v>2403</v>
      </c>
      <c r="C267" t="s">
        <v>18</v>
      </c>
      <c r="D267" t="s">
        <v>19</v>
      </c>
      <c r="E267" t="s">
        <v>2895</v>
      </c>
      <c r="F267" t="s">
        <v>1764</v>
      </c>
      <c r="G267" s="57">
        <v>0</v>
      </c>
      <c r="H267" s="57">
        <v>0</v>
      </c>
      <c r="I267" s="57">
        <f>VLOOKUP(B267,Mapping!$A$2:$K$1558,6,FALSE)</f>
        <v>0</v>
      </c>
      <c r="J267" s="57">
        <f>VLOOKUP(B267,Overall!$A$8:$I$1226,9,FALSE)</f>
        <v>0</v>
      </c>
      <c r="L267" s="59">
        <f t="shared" si="4"/>
        <v>0</v>
      </c>
    </row>
    <row r="268" spans="2:12" x14ac:dyDescent="0.2">
      <c r="B268" t="s">
        <v>2424</v>
      </c>
      <c r="C268" t="s">
        <v>459</v>
      </c>
      <c r="D268" t="s">
        <v>19</v>
      </c>
      <c r="E268" t="s">
        <v>2895</v>
      </c>
      <c r="F268" t="s">
        <v>1764</v>
      </c>
      <c r="G268" s="57">
        <v>0</v>
      </c>
      <c r="H268" s="57">
        <v>0</v>
      </c>
      <c r="I268" s="57">
        <f>VLOOKUP(B268,Mapping!$A$2:$K$1558,6,FALSE)</f>
        <v>0</v>
      </c>
      <c r="J268" s="57">
        <f>VLOOKUP(B268,Overall!$A$8:$I$1226,9,FALSE)</f>
        <v>0</v>
      </c>
      <c r="L268" s="59">
        <f t="shared" si="4"/>
        <v>0</v>
      </c>
    </row>
    <row r="269" spans="2:12" x14ac:dyDescent="0.2">
      <c r="B269" t="s">
        <v>2455</v>
      </c>
      <c r="C269" t="s">
        <v>461</v>
      </c>
      <c r="D269" t="s">
        <v>19</v>
      </c>
      <c r="E269" t="s">
        <v>2895</v>
      </c>
      <c r="F269" t="s">
        <v>1764</v>
      </c>
      <c r="G269" s="57">
        <v>0</v>
      </c>
      <c r="H269" s="57">
        <v>0</v>
      </c>
      <c r="I269" s="57">
        <f>VLOOKUP(B269,Mapping!$A$2:$K$1558,6,FALSE)</f>
        <v>0</v>
      </c>
      <c r="J269" s="57">
        <f>VLOOKUP(B269,Overall!$A$8:$I$1226,9,FALSE)</f>
        <v>0</v>
      </c>
      <c r="L269" s="59">
        <f t="shared" si="4"/>
        <v>0</v>
      </c>
    </row>
    <row r="270" spans="2:12" x14ac:dyDescent="0.2">
      <c r="B270" t="s">
        <v>2491</v>
      </c>
      <c r="C270" t="s">
        <v>463</v>
      </c>
      <c r="D270" t="s">
        <v>19</v>
      </c>
      <c r="E270" t="s">
        <v>2895</v>
      </c>
      <c r="F270" t="s">
        <v>1764</v>
      </c>
      <c r="G270" s="57">
        <v>0</v>
      </c>
      <c r="H270" s="57">
        <v>0</v>
      </c>
      <c r="I270" s="57">
        <f>VLOOKUP(B270,Mapping!$A$2:$K$1558,6,FALSE)</f>
        <v>0</v>
      </c>
      <c r="J270" s="57">
        <f>VLOOKUP(B270,Overall!$A$8:$I$1226,9,FALSE)</f>
        <v>0</v>
      </c>
      <c r="L270" s="59">
        <f t="shared" si="4"/>
        <v>0</v>
      </c>
    </row>
    <row r="271" spans="2:12" x14ac:dyDescent="0.2">
      <c r="B271" t="s">
        <v>855</v>
      </c>
      <c r="C271" t="s">
        <v>4</v>
      </c>
      <c r="D271" t="s">
        <v>2836</v>
      </c>
      <c r="E271" t="s">
        <v>2895</v>
      </c>
      <c r="F271" t="s">
        <v>1765</v>
      </c>
      <c r="G271" s="57">
        <v>0</v>
      </c>
      <c r="H271" s="57">
        <v>331280</v>
      </c>
      <c r="I271" s="57">
        <f>VLOOKUP(B271,Mapping!$A$2:$K$1558,6,FALSE)</f>
        <v>331280</v>
      </c>
      <c r="J271" s="57">
        <f>VLOOKUP(B271,Overall!$A$8:$I$1226,9,FALSE)</f>
        <v>164000</v>
      </c>
      <c r="L271" s="59">
        <f t="shared" si="4"/>
        <v>0</v>
      </c>
    </row>
    <row r="272" spans="2:12" x14ac:dyDescent="0.2">
      <c r="B272" t="s">
        <v>856</v>
      </c>
      <c r="C272" t="s">
        <v>4</v>
      </c>
      <c r="D272" t="s">
        <v>20</v>
      </c>
      <c r="E272" t="s">
        <v>2895</v>
      </c>
      <c r="F272" t="s">
        <v>1766</v>
      </c>
      <c r="G272" s="57">
        <v>85650</v>
      </c>
      <c r="H272" s="57">
        <v>80101.08</v>
      </c>
      <c r="I272" s="57">
        <f>VLOOKUP(B272,Mapping!$A$2:$K$1558,6,FALSE)</f>
        <v>80101.08</v>
      </c>
      <c r="J272" s="57">
        <f>VLOOKUP(B272,Overall!$A$8:$I$1226,9,FALSE)</f>
        <v>39654</v>
      </c>
      <c r="L272" s="59">
        <f t="shared" si="4"/>
        <v>0</v>
      </c>
    </row>
    <row r="273" spans="2:12" x14ac:dyDescent="0.2">
      <c r="B273" t="s">
        <v>895</v>
      </c>
      <c r="C273" t="s">
        <v>215</v>
      </c>
      <c r="D273" t="s">
        <v>20</v>
      </c>
      <c r="E273" t="s">
        <v>2895</v>
      </c>
      <c r="F273" t="s">
        <v>1766</v>
      </c>
      <c r="G273" s="57">
        <v>19400</v>
      </c>
      <c r="H273" s="57">
        <v>3023.94</v>
      </c>
      <c r="I273" s="57">
        <f>VLOOKUP(B273,Mapping!$A$2:$K$1558,6,FALSE)</f>
        <v>3023.94</v>
      </c>
      <c r="J273" s="57">
        <f>VLOOKUP(B273,Overall!$A$8:$I$1226,9,FALSE)</f>
        <v>1497</v>
      </c>
      <c r="L273" s="59">
        <f t="shared" si="4"/>
        <v>0</v>
      </c>
    </row>
    <row r="274" spans="2:12" x14ac:dyDescent="0.2">
      <c r="B274" t="s">
        <v>920</v>
      </c>
      <c r="C274" t="s">
        <v>218</v>
      </c>
      <c r="D274" t="s">
        <v>20</v>
      </c>
      <c r="E274" t="s">
        <v>474</v>
      </c>
      <c r="F274" t="s">
        <v>1583</v>
      </c>
      <c r="G274" s="57">
        <v>20380</v>
      </c>
      <c r="H274" s="57">
        <v>0</v>
      </c>
      <c r="I274" s="57">
        <f>VLOOKUP(B274,Mapping!$A$2:$K$1558,6,FALSE)</f>
        <v>0</v>
      </c>
      <c r="J274" s="57">
        <f>VLOOKUP(B274,Overall!$A$8:$I$1226,9,FALSE)</f>
        <v>0</v>
      </c>
      <c r="L274" s="59">
        <f t="shared" si="4"/>
        <v>0</v>
      </c>
    </row>
    <row r="275" spans="2:12" x14ac:dyDescent="0.2">
      <c r="B275" t="s">
        <v>921</v>
      </c>
      <c r="C275" t="s">
        <v>218</v>
      </c>
      <c r="D275" t="s">
        <v>20</v>
      </c>
      <c r="E275" t="s">
        <v>476</v>
      </c>
      <c r="F275" t="s">
        <v>1856</v>
      </c>
      <c r="G275" s="57">
        <v>214840</v>
      </c>
      <c r="H275" s="57">
        <v>264965.03619999997</v>
      </c>
      <c r="I275" s="57">
        <f>VLOOKUP(B275,Mapping!$A$2:$K$1558,6,FALSE)</f>
        <v>264965.03619999997</v>
      </c>
      <c r="J275" s="57">
        <f>VLOOKUP(B275,Overall!$A$8:$I$1226,9,FALSE)</f>
        <v>131170.81</v>
      </c>
      <c r="L275" s="59">
        <f t="shared" si="4"/>
        <v>0</v>
      </c>
    </row>
    <row r="276" spans="2:12" x14ac:dyDescent="0.2">
      <c r="B276" t="s">
        <v>1857</v>
      </c>
      <c r="C276" t="s">
        <v>218</v>
      </c>
      <c r="D276" t="s">
        <v>20</v>
      </c>
      <c r="E276" t="s">
        <v>478</v>
      </c>
      <c r="F276" t="s">
        <v>1858</v>
      </c>
      <c r="G276" s="57">
        <v>0</v>
      </c>
      <c r="H276" s="57">
        <v>0</v>
      </c>
      <c r="I276" s="57">
        <f>VLOOKUP(B276,Mapping!$A$2:$K$1558,6,FALSE)</f>
        <v>0</v>
      </c>
      <c r="J276" s="57">
        <f>VLOOKUP(B276,Overall!$A$8:$I$1226,9,FALSE)</f>
        <v>0</v>
      </c>
      <c r="L276" s="59">
        <f t="shared" si="4"/>
        <v>0</v>
      </c>
    </row>
    <row r="277" spans="2:12" x14ac:dyDescent="0.2">
      <c r="B277" t="s">
        <v>987</v>
      </c>
      <c r="C277" t="s">
        <v>426</v>
      </c>
      <c r="D277" t="s">
        <v>20</v>
      </c>
      <c r="E277" t="s">
        <v>2895</v>
      </c>
      <c r="F277" t="s">
        <v>1766</v>
      </c>
      <c r="G277" s="57">
        <v>27500</v>
      </c>
      <c r="H277" s="57">
        <v>11540.664000000001</v>
      </c>
      <c r="I277" s="57">
        <f>VLOOKUP(B277,Mapping!$A$2:$K$1558,6,FALSE)</f>
        <v>11540.664000000001</v>
      </c>
      <c r="J277" s="57">
        <f>VLOOKUP(B277,Overall!$A$8:$I$1226,9,FALSE)</f>
        <v>5713.2000000000007</v>
      </c>
      <c r="L277" s="59">
        <f t="shared" si="4"/>
        <v>0</v>
      </c>
    </row>
    <row r="278" spans="2:12" x14ac:dyDescent="0.2">
      <c r="B278" t="s">
        <v>1008</v>
      </c>
      <c r="C278" t="s">
        <v>428</v>
      </c>
      <c r="D278" t="s">
        <v>20</v>
      </c>
      <c r="E278" t="s">
        <v>2895</v>
      </c>
      <c r="F278" t="s">
        <v>1766</v>
      </c>
      <c r="G278" s="57">
        <v>20460</v>
      </c>
      <c r="H278" s="57">
        <v>19132.632000000001</v>
      </c>
      <c r="I278" s="57">
        <f>VLOOKUP(B278,Mapping!$A$2:$K$1558,6,FALSE)</f>
        <v>19132.632000000001</v>
      </c>
      <c r="J278" s="57">
        <f>VLOOKUP(B278,Overall!$A$8:$I$1226,9,FALSE)</f>
        <v>9471.6</v>
      </c>
      <c r="L278" s="59">
        <f t="shared" si="4"/>
        <v>0</v>
      </c>
    </row>
    <row r="279" spans="2:12" x14ac:dyDescent="0.2">
      <c r="B279" t="s">
        <v>1983</v>
      </c>
      <c r="C279" t="s">
        <v>430</v>
      </c>
      <c r="D279" t="s">
        <v>20</v>
      </c>
      <c r="E279" t="s">
        <v>488</v>
      </c>
      <c r="F279" t="s">
        <v>1984</v>
      </c>
      <c r="G279" s="57">
        <v>0</v>
      </c>
      <c r="H279" s="57">
        <v>0</v>
      </c>
      <c r="I279" s="57">
        <f>VLOOKUP(B279,Mapping!$A$2:$K$1558,6,FALSE)</f>
        <v>0</v>
      </c>
      <c r="J279" s="57">
        <f>VLOOKUP(B279,Overall!$A$8:$I$1226,9,FALSE)</f>
        <v>0</v>
      </c>
      <c r="L279" s="59">
        <f t="shared" si="4"/>
        <v>0</v>
      </c>
    </row>
    <row r="280" spans="2:12" x14ac:dyDescent="0.2">
      <c r="B280" t="s">
        <v>1061</v>
      </c>
      <c r="C280" t="s">
        <v>432</v>
      </c>
      <c r="D280" t="s">
        <v>20</v>
      </c>
      <c r="E280" t="s">
        <v>466</v>
      </c>
      <c r="F280" t="s">
        <v>1641</v>
      </c>
      <c r="G280" s="57">
        <v>33100</v>
      </c>
      <c r="H280" s="57">
        <v>30956.904000000002</v>
      </c>
      <c r="I280" s="57">
        <f>VLOOKUP(B280,Mapping!$A$2:$K$1558,6,FALSE)</f>
        <v>30956.904000000002</v>
      </c>
      <c r="J280" s="57">
        <f>VLOOKUP(B280,Overall!$A$8:$I$1226,9,FALSE)</f>
        <v>15325.2</v>
      </c>
      <c r="L280" s="59">
        <f t="shared" si="4"/>
        <v>0</v>
      </c>
    </row>
    <row r="281" spans="2:12" x14ac:dyDescent="0.2">
      <c r="B281" t="s">
        <v>2044</v>
      </c>
      <c r="C281" t="s">
        <v>432</v>
      </c>
      <c r="D281" t="s">
        <v>20</v>
      </c>
      <c r="E281" t="s">
        <v>468</v>
      </c>
      <c r="F281" t="s">
        <v>2045</v>
      </c>
      <c r="G281" s="57">
        <v>0</v>
      </c>
      <c r="H281" s="57">
        <v>0</v>
      </c>
      <c r="I281" s="57">
        <f>VLOOKUP(B281,Mapping!$A$2:$K$1558,6,FALSE)</f>
        <v>0</v>
      </c>
      <c r="J281" s="57">
        <f>VLOOKUP(B281,Overall!$A$8:$I$1226,9,FALSE)</f>
        <v>0</v>
      </c>
      <c r="L281" s="59">
        <f t="shared" si="4"/>
        <v>0</v>
      </c>
    </row>
    <row r="282" spans="2:12" x14ac:dyDescent="0.2">
      <c r="B282" t="s">
        <v>1642</v>
      </c>
      <c r="C282" t="s">
        <v>432</v>
      </c>
      <c r="D282" t="s">
        <v>20</v>
      </c>
      <c r="E282" t="s">
        <v>470</v>
      </c>
      <c r="F282" t="s">
        <v>1643</v>
      </c>
      <c r="G282" s="57">
        <v>0</v>
      </c>
      <c r="H282" s="57">
        <v>4460.16</v>
      </c>
      <c r="I282" s="57">
        <f>VLOOKUP(B282,Mapping!$A$2:$K$1558,6,FALSE)</f>
        <v>4460.16</v>
      </c>
      <c r="J282" s="57">
        <f>VLOOKUP(B282,Overall!$A$8:$I$1226,9,FALSE)</f>
        <v>2208</v>
      </c>
      <c r="L282" s="59">
        <f t="shared" si="4"/>
        <v>0</v>
      </c>
    </row>
    <row r="283" spans="2:12" x14ac:dyDescent="0.2">
      <c r="B283" t="s">
        <v>1062</v>
      </c>
      <c r="C283" t="s">
        <v>432</v>
      </c>
      <c r="D283" t="s">
        <v>20</v>
      </c>
      <c r="E283" t="s">
        <v>472</v>
      </c>
      <c r="F283" t="s">
        <v>1644</v>
      </c>
      <c r="G283" s="57">
        <v>121250</v>
      </c>
      <c r="H283" s="57">
        <v>107663.17199999999</v>
      </c>
      <c r="I283" s="57">
        <f>VLOOKUP(B283,Mapping!$A$2:$K$1558,6,FALSE)</f>
        <v>107663.17199999999</v>
      </c>
      <c r="J283" s="57">
        <f>VLOOKUP(B283,Overall!$A$8:$I$1226,9,FALSE)</f>
        <v>53298.6</v>
      </c>
      <c r="L283" s="59">
        <f t="shared" si="4"/>
        <v>0</v>
      </c>
    </row>
    <row r="284" spans="2:12" x14ac:dyDescent="0.2">
      <c r="B284" t="s">
        <v>1127</v>
      </c>
      <c r="C284" t="s">
        <v>434</v>
      </c>
      <c r="D284" t="s">
        <v>20</v>
      </c>
      <c r="E284" t="s">
        <v>2895</v>
      </c>
      <c r="F284" t="s">
        <v>1766</v>
      </c>
      <c r="G284" s="57">
        <v>95720</v>
      </c>
      <c r="H284" s="57">
        <v>95874.04800000001</v>
      </c>
      <c r="I284" s="57">
        <f>VLOOKUP(B284,Mapping!$A$2:$K$1558,6,FALSE)</f>
        <v>95874.04800000001</v>
      </c>
      <c r="J284" s="57">
        <f>VLOOKUP(B284,Overall!$A$8:$I$1226,9,FALSE)</f>
        <v>47462.400000000001</v>
      </c>
      <c r="L284" s="59">
        <f t="shared" si="4"/>
        <v>0</v>
      </c>
    </row>
    <row r="285" spans="2:12" x14ac:dyDescent="0.2">
      <c r="B285" t="s">
        <v>1142</v>
      </c>
      <c r="C285" t="s">
        <v>436</v>
      </c>
      <c r="D285" t="s">
        <v>20</v>
      </c>
      <c r="E285" t="s">
        <v>2895</v>
      </c>
      <c r="F285" t="s">
        <v>1766</v>
      </c>
      <c r="G285" s="57">
        <v>61020</v>
      </c>
      <c r="H285" s="57">
        <v>57063.383999999998</v>
      </c>
      <c r="I285" s="57">
        <f>VLOOKUP(B285,Mapping!$A$2:$K$1558,6,FALSE)</f>
        <v>57063.383999999998</v>
      </c>
      <c r="J285" s="57">
        <f>VLOOKUP(B285,Overall!$A$8:$I$1226,9,FALSE)</f>
        <v>28249.200000000001</v>
      </c>
      <c r="L285" s="59">
        <f t="shared" si="4"/>
        <v>0</v>
      </c>
    </row>
    <row r="286" spans="2:12" x14ac:dyDescent="0.2">
      <c r="B286" t="s">
        <v>2143</v>
      </c>
      <c r="C286" t="s">
        <v>438</v>
      </c>
      <c r="D286" t="s">
        <v>20</v>
      </c>
      <c r="E286" t="s">
        <v>2895</v>
      </c>
      <c r="F286" t="s">
        <v>1766</v>
      </c>
      <c r="G286" s="57">
        <v>0</v>
      </c>
      <c r="H286" s="57">
        <v>0</v>
      </c>
      <c r="I286" s="57">
        <f>VLOOKUP(B286,Mapping!$A$2:$K$1558,6,FALSE)</f>
        <v>0</v>
      </c>
      <c r="J286" s="57">
        <f>VLOOKUP(B286,Overall!$A$8:$I$1226,9,FALSE)</f>
        <v>0</v>
      </c>
      <c r="L286" s="59">
        <f t="shared" si="4"/>
        <v>0</v>
      </c>
    </row>
    <row r="287" spans="2:12" x14ac:dyDescent="0.2">
      <c r="B287" t="s">
        <v>1185</v>
      </c>
      <c r="C287" t="s">
        <v>442</v>
      </c>
      <c r="D287" t="s">
        <v>20</v>
      </c>
      <c r="E287" t="s">
        <v>480</v>
      </c>
      <c r="F287" t="s">
        <v>1693</v>
      </c>
      <c r="G287" s="57">
        <v>33100</v>
      </c>
      <c r="H287" s="57">
        <v>0</v>
      </c>
      <c r="I287" s="57">
        <f>VLOOKUP(B287,Mapping!$A$2:$K$1558,6,FALSE)</f>
        <v>0</v>
      </c>
      <c r="J287" s="57">
        <f>VLOOKUP(B287,Overall!$A$8:$I$1226,9,FALSE)</f>
        <v>0</v>
      </c>
      <c r="L287" s="59">
        <f t="shared" si="4"/>
        <v>0</v>
      </c>
    </row>
    <row r="288" spans="2:12" x14ac:dyDescent="0.2">
      <c r="B288" t="s">
        <v>1186</v>
      </c>
      <c r="C288" t="s">
        <v>442</v>
      </c>
      <c r="D288" t="s">
        <v>20</v>
      </c>
      <c r="E288" t="s">
        <v>482</v>
      </c>
      <c r="F288" t="s">
        <v>1694</v>
      </c>
      <c r="G288" s="57">
        <v>248890</v>
      </c>
      <c r="H288" s="57">
        <v>248427.27600000001</v>
      </c>
      <c r="I288" s="57">
        <f>VLOOKUP(B288,Mapping!$A$2:$K$1558,6,FALSE)</f>
        <v>248427.27600000001</v>
      </c>
      <c r="J288" s="57">
        <f>VLOOKUP(B288,Overall!$A$8:$I$1226,9,FALSE)</f>
        <v>122983.8</v>
      </c>
      <c r="L288" s="59">
        <f t="shared" si="4"/>
        <v>0</v>
      </c>
    </row>
    <row r="289" spans="2:12" x14ac:dyDescent="0.2">
      <c r="B289" t="s">
        <v>2203</v>
      </c>
      <c r="C289" t="s">
        <v>442</v>
      </c>
      <c r="D289" t="s">
        <v>20</v>
      </c>
      <c r="E289" t="s">
        <v>484</v>
      </c>
      <c r="F289" t="s">
        <v>2204</v>
      </c>
      <c r="G289" s="57">
        <v>0</v>
      </c>
      <c r="H289" s="57">
        <v>0</v>
      </c>
      <c r="I289" s="57">
        <f>VLOOKUP(B289,Mapping!$A$2:$K$1558,6,FALSE)</f>
        <v>0</v>
      </c>
      <c r="J289" s="57">
        <f>VLOOKUP(B289,Overall!$A$8:$I$1226,9,FALSE)</f>
        <v>0</v>
      </c>
      <c r="L289" s="59">
        <f t="shared" si="4"/>
        <v>0</v>
      </c>
    </row>
    <row r="290" spans="2:12" x14ac:dyDescent="0.2">
      <c r="B290" t="s">
        <v>1215</v>
      </c>
      <c r="C290" t="s">
        <v>444</v>
      </c>
      <c r="D290" t="s">
        <v>20</v>
      </c>
      <c r="E290" t="s">
        <v>2895</v>
      </c>
      <c r="F290" t="s">
        <v>1766</v>
      </c>
      <c r="G290" s="57">
        <v>0</v>
      </c>
      <c r="H290" s="57">
        <v>15511.175999999999</v>
      </c>
      <c r="I290" s="57">
        <f>VLOOKUP(B290,Mapping!$A$2:$K$1558,6,FALSE)</f>
        <v>15511.175999999999</v>
      </c>
      <c r="J290" s="57">
        <f>VLOOKUP(B290,Overall!$A$8:$I$1226,9,FALSE)</f>
        <v>7678.8</v>
      </c>
      <c r="L290" s="59">
        <f t="shared" si="4"/>
        <v>0</v>
      </c>
    </row>
    <row r="291" spans="2:12" x14ac:dyDescent="0.2">
      <c r="B291" t="s">
        <v>1236</v>
      </c>
      <c r="C291" t="s">
        <v>446</v>
      </c>
      <c r="D291" t="s">
        <v>20</v>
      </c>
      <c r="E291" t="s">
        <v>2895</v>
      </c>
      <c r="F291" t="s">
        <v>1766</v>
      </c>
      <c r="G291" s="57">
        <v>38600</v>
      </c>
      <c r="H291" s="57">
        <v>36098.208000000006</v>
      </c>
      <c r="I291" s="57">
        <f>VLOOKUP(B291,Mapping!$A$2:$K$1558,6,FALSE)</f>
        <v>36098.208000000006</v>
      </c>
      <c r="J291" s="57">
        <f>VLOOKUP(B291,Overall!$A$8:$I$1226,9,FALSE)</f>
        <v>17870.400000000001</v>
      </c>
      <c r="L291" s="59">
        <f t="shared" si="4"/>
        <v>0</v>
      </c>
    </row>
    <row r="292" spans="2:12" x14ac:dyDescent="0.2">
      <c r="B292" t="s">
        <v>2256</v>
      </c>
      <c r="C292" t="s">
        <v>448</v>
      </c>
      <c r="D292" t="s">
        <v>20</v>
      </c>
      <c r="E292" t="s">
        <v>2895</v>
      </c>
      <c r="F292" t="s">
        <v>1766</v>
      </c>
      <c r="G292" s="57">
        <v>0</v>
      </c>
      <c r="H292" s="57">
        <v>0</v>
      </c>
      <c r="I292" s="57">
        <f>VLOOKUP(B292,Mapping!$A$2:$K$1558,6,FALSE)</f>
        <v>0</v>
      </c>
      <c r="J292" s="57">
        <f>VLOOKUP(B292,Overall!$A$8:$I$1226,9,FALSE)</f>
        <v>0</v>
      </c>
      <c r="L292" s="59">
        <f t="shared" si="4"/>
        <v>0</v>
      </c>
    </row>
    <row r="293" spans="2:12" x14ac:dyDescent="0.2">
      <c r="B293" t="s">
        <v>2264</v>
      </c>
      <c r="C293" t="s">
        <v>450</v>
      </c>
      <c r="D293" t="s">
        <v>20</v>
      </c>
      <c r="E293" t="s">
        <v>2895</v>
      </c>
      <c r="F293" t="s">
        <v>1766</v>
      </c>
      <c r="G293" s="57">
        <v>0</v>
      </c>
      <c r="H293" s="57">
        <v>0</v>
      </c>
      <c r="I293" s="57">
        <f>VLOOKUP(B293,Mapping!$A$2:$K$1558,6,FALSE)</f>
        <v>0</v>
      </c>
      <c r="J293" s="57">
        <f>VLOOKUP(B293,Overall!$A$8:$I$1226,9,FALSE)</f>
        <v>0</v>
      </c>
      <c r="L293" s="59">
        <f t="shared" si="4"/>
        <v>0</v>
      </c>
    </row>
    <row r="294" spans="2:12" x14ac:dyDescent="0.2">
      <c r="B294" t="s">
        <v>1279</v>
      </c>
      <c r="C294" t="s">
        <v>452</v>
      </c>
      <c r="D294" t="s">
        <v>20</v>
      </c>
      <c r="E294" t="s">
        <v>490</v>
      </c>
      <c r="F294" t="s">
        <v>2295</v>
      </c>
      <c r="G294" s="57">
        <v>29990</v>
      </c>
      <c r="H294" s="57">
        <v>28581.384000000002</v>
      </c>
      <c r="I294" s="57">
        <f>VLOOKUP(B294,Mapping!$A$2:$K$1558,6,FALSE)</f>
        <v>28581.384000000002</v>
      </c>
      <c r="J294" s="57">
        <f>VLOOKUP(B294,Overall!$A$8:$I$1226,9,FALSE)</f>
        <v>14149.2</v>
      </c>
      <c r="L294" s="59">
        <f t="shared" si="4"/>
        <v>0</v>
      </c>
    </row>
    <row r="295" spans="2:12" x14ac:dyDescent="0.2">
      <c r="B295" t="s">
        <v>1280</v>
      </c>
      <c r="C295" t="s">
        <v>452</v>
      </c>
      <c r="D295" t="s">
        <v>20</v>
      </c>
      <c r="E295" t="s">
        <v>492</v>
      </c>
      <c r="F295" t="s">
        <v>1711</v>
      </c>
      <c r="G295" s="57">
        <v>9540</v>
      </c>
      <c r="H295" s="57">
        <v>7802.8560000000007</v>
      </c>
      <c r="I295" s="57">
        <f>VLOOKUP(B295,Mapping!$A$2:$K$1558,6,FALSE)</f>
        <v>7802.8560000000007</v>
      </c>
      <c r="J295" s="57">
        <f>VLOOKUP(B295,Overall!$A$8:$I$1226,9,FALSE)</f>
        <v>3862.8</v>
      </c>
      <c r="L295" s="59">
        <f t="shared" si="4"/>
        <v>0</v>
      </c>
    </row>
    <row r="296" spans="2:12" x14ac:dyDescent="0.2">
      <c r="B296" t="s">
        <v>2343</v>
      </c>
      <c r="C296" t="s">
        <v>454</v>
      </c>
      <c r="D296" t="s">
        <v>20</v>
      </c>
      <c r="E296" t="s">
        <v>2895</v>
      </c>
      <c r="F296" t="s">
        <v>1766</v>
      </c>
      <c r="G296" s="57">
        <v>0</v>
      </c>
      <c r="H296" s="57">
        <v>0</v>
      </c>
      <c r="I296" s="57">
        <f>VLOOKUP(B296,Mapping!$A$2:$K$1558,6,FALSE)</f>
        <v>0</v>
      </c>
      <c r="J296" s="57">
        <f>VLOOKUP(B296,Overall!$A$8:$I$1226,9,FALSE)</f>
        <v>0</v>
      </c>
      <c r="L296" s="59">
        <f t="shared" si="4"/>
        <v>0</v>
      </c>
    </row>
    <row r="297" spans="2:12" x14ac:dyDescent="0.2">
      <c r="B297" t="s">
        <v>1313</v>
      </c>
      <c r="C297" t="s">
        <v>8</v>
      </c>
      <c r="D297" t="s">
        <v>20</v>
      </c>
      <c r="E297" t="s">
        <v>2895</v>
      </c>
      <c r="F297" t="s">
        <v>1766</v>
      </c>
      <c r="G297" s="57">
        <v>296600</v>
      </c>
      <c r="H297" s="57">
        <v>349023.23560000001</v>
      </c>
      <c r="I297" s="57">
        <f>VLOOKUP(B297,Mapping!$A$2:$K$1558,6,FALSE)</f>
        <v>349023.23560000001</v>
      </c>
      <c r="J297" s="57">
        <f>VLOOKUP(B297,Overall!$A$8:$I$1226,9,FALSE)</f>
        <v>172783.78</v>
      </c>
      <c r="L297" s="59">
        <f t="shared" si="4"/>
        <v>0</v>
      </c>
    </row>
    <row r="298" spans="2:12" x14ac:dyDescent="0.2">
      <c r="B298" t="s">
        <v>1362</v>
      </c>
      <c r="C298" t="s">
        <v>18</v>
      </c>
      <c r="D298" t="s">
        <v>20</v>
      </c>
      <c r="E298" t="s">
        <v>2895</v>
      </c>
      <c r="F298" t="s">
        <v>1766</v>
      </c>
      <c r="G298" s="57">
        <v>95460</v>
      </c>
      <c r="H298" s="57">
        <v>158584.14000000001</v>
      </c>
      <c r="I298" s="57">
        <f>VLOOKUP(B298,Mapping!$A$2:$K$1558,6,FALSE)</f>
        <v>158584.14000000001</v>
      </c>
      <c r="J298" s="57">
        <f>VLOOKUP(B298,Overall!$A$8:$I$1226,9,FALSE)</f>
        <v>78507</v>
      </c>
      <c r="L298" s="59">
        <f t="shared" si="4"/>
        <v>0</v>
      </c>
    </row>
    <row r="299" spans="2:12" x14ac:dyDescent="0.2">
      <c r="B299" t="s">
        <v>1407</v>
      </c>
      <c r="C299" t="s">
        <v>459</v>
      </c>
      <c r="D299" t="s">
        <v>20</v>
      </c>
      <c r="E299" t="s">
        <v>2895</v>
      </c>
      <c r="F299" t="s">
        <v>1766</v>
      </c>
      <c r="G299" s="57">
        <v>143010</v>
      </c>
      <c r="H299" s="57">
        <v>145504.9632</v>
      </c>
      <c r="I299" s="57">
        <f>VLOOKUP(B299,Mapping!$A$2:$K$1558,6,FALSE)</f>
        <v>145504.9632</v>
      </c>
      <c r="J299" s="57">
        <f>VLOOKUP(B299,Overall!$A$8:$I$1226,9,FALSE)</f>
        <v>72032.160000000003</v>
      </c>
      <c r="L299" s="59">
        <f t="shared" si="4"/>
        <v>0</v>
      </c>
    </row>
    <row r="300" spans="2:12" x14ac:dyDescent="0.2">
      <c r="B300" t="s">
        <v>1454</v>
      </c>
      <c r="C300" t="s">
        <v>461</v>
      </c>
      <c r="D300" t="s">
        <v>20</v>
      </c>
      <c r="E300" t="s">
        <v>2895</v>
      </c>
      <c r="F300" t="s">
        <v>1766</v>
      </c>
      <c r="G300" s="57">
        <v>141980</v>
      </c>
      <c r="H300" s="57">
        <v>279204.804</v>
      </c>
      <c r="I300" s="57">
        <f>VLOOKUP(B300,Mapping!$A$2:$K$1558,6,FALSE)</f>
        <v>279204.804</v>
      </c>
      <c r="J300" s="57">
        <f>VLOOKUP(B300,Overall!$A$8:$I$1226,9,FALSE)</f>
        <v>138220.20000000001</v>
      </c>
      <c r="L300" s="59">
        <f t="shared" si="4"/>
        <v>0</v>
      </c>
    </row>
    <row r="301" spans="2:12" x14ac:dyDescent="0.2">
      <c r="B301" t="s">
        <v>1510</v>
      </c>
      <c r="C301" t="s">
        <v>463</v>
      </c>
      <c r="D301" t="s">
        <v>20</v>
      </c>
      <c r="E301" t="s">
        <v>2895</v>
      </c>
      <c r="F301" t="s">
        <v>1766</v>
      </c>
      <c r="G301" s="57">
        <v>45490</v>
      </c>
      <c r="H301" s="57">
        <v>42541.2</v>
      </c>
      <c r="I301" s="57">
        <f>VLOOKUP(B301,Mapping!$A$2:$K$1558,6,FALSE)</f>
        <v>42541.2</v>
      </c>
      <c r="J301" s="57">
        <f>VLOOKUP(B301,Overall!$A$8:$I$1226,9,FALSE)</f>
        <v>21060</v>
      </c>
      <c r="L301" s="59">
        <f t="shared" si="4"/>
        <v>0</v>
      </c>
    </row>
    <row r="302" spans="2:12" x14ac:dyDescent="0.2">
      <c r="B302" t="s">
        <v>857</v>
      </c>
      <c r="C302" t="s">
        <v>4</v>
      </c>
      <c r="D302" t="s">
        <v>21</v>
      </c>
      <c r="E302" t="s">
        <v>2895</v>
      </c>
      <c r="F302" t="s">
        <v>1767</v>
      </c>
      <c r="G302" s="57">
        <v>186440</v>
      </c>
      <c r="H302" s="57">
        <v>201890.96040000001</v>
      </c>
      <c r="I302" s="57">
        <f>VLOOKUP(B302,Mapping!$A$2:$K$1558,6,FALSE)</f>
        <v>201890.96040000001</v>
      </c>
      <c r="J302" s="57">
        <f>VLOOKUP(B302,Overall!$A$8:$I$1226,9,FALSE)</f>
        <v>99946.02</v>
      </c>
      <c r="L302" s="59">
        <f t="shared" si="4"/>
        <v>0</v>
      </c>
    </row>
    <row r="303" spans="2:12" x14ac:dyDescent="0.2">
      <c r="B303" t="s">
        <v>896</v>
      </c>
      <c r="C303" t="s">
        <v>215</v>
      </c>
      <c r="D303" t="s">
        <v>21</v>
      </c>
      <c r="E303" t="s">
        <v>2895</v>
      </c>
      <c r="F303" t="s">
        <v>1767</v>
      </c>
      <c r="G303" s="57">
        <v>153350</v>
      </c>
      <c r="H303" s="57">
        <v>177811.91399999999</v>
      </c>
      <c r="I303" s="57">
        <f>VLOOKUP(B303,Mapping!$A$2:$K$1558,6,FALSE)</f>
        <v>177811.91399999999</v>
      </c>
      <c r="J303" s="57">
        <f>VLOOKUP(B303,Overall!$A$8:$I$1226,9,FALSE)</f>
        <v>88025.7</v>
      </c>
      <c r="L303" s="59">
        <f t="shared" si="4"/>
        <v>0</v>
      </c>
    </row>
    <row r="304" spans="2:12" x14ac:dyDescent="0.2">
      <c r="B304" t="s">
        <v>1859</v>
      </c>
      <c r="C304" t="s">
        <v>218</v>
      </c>
      <c r="D304" t="s">
        <v>21</v>
      </c>
      <c r="E304" t="s">
        <v>474</v>
      </c>
      <c r="F304" t="s">
        <v>1860</v>
      </c>
      <c r="G304" s="57">
        <v>0</v>
      </c>
      <c r="H304" s="57">
        <v>0</v>
      </c>
      <c r="I304" s="57">
        <f>VLOOKUP(B304,Mapping!$A$2:$K$1558,6,FALSE)</f>
        <v>0</v>
      </c>
      <c r="J304" s="57">
        <f>VLOOKUP(B304,Overall!$A$8:$I$1226,9,FALSE)</f>
        <v>0</v>
      </c>
      <c r="L304" s="59">
        <f t="shared" si="4"/>
        <v>0</v>
      </c>
    </row>
    <row r="305" spans="2:12" x14ac:dyDescent="0.2">
      <c r="B305" t="s">
        <v>922</v>
      </c>
      <c r="C305" t="s">
        <v>218</v>
      </c>
      <c r="D305" t="s">
        <v>21</v>
      </c>
      <c r="E305" t="s">
        <v>476</v>
      </c>
      <c r="F305" t="s">
        <v>1861</v>
      </c>
      <c r="G305" s="57">
        <v>744490</v>
      </c>
      <c r="H305" s="57">
        <v>575532.76420000009</v>
      </c>
      <c r="I305" s="57">
        <f>VLOOKUP(B305,Mapping!$A$2:$K$1558,6,FALSE)</f>
        <v>575532.76420000009</v>
      </c>
      <c r="J305" s="57">
        <f>VLOOKUP(B305,Overall!$A$8:$I$1226,9,FALSE)</f>
        <v>284917.21000000002</v>
      </c>
      <c r="L305" s="59">
        <f t="shared" si="4"/>
        <v>0</v>
      </c>
    </row>
    <row r="306" spans="2:12" x14ac:dyDescent="0.2">
      <c r="B306" t="s">
        <v>1862</v>
      </c>
      <c r="C306" t="s">
        <v>218</v>
      </c>
      <c r="D306" t="s">
        <v>21</v>
      </c>
      <c r="E306" t="s">
        <v>478</v>
      </c>
      <c r="F306" t="s">
        <v>1863</v>
      </c>
      <c r="G306" s="57">
        <v>0</v>
      </c>
      <c r="H306" s="57">
        <v>0</v>
      </c>
      <c r="I306" s="57">
        <f>VLOOKUP(B306,Mapping!$A$2:$K$1558,6,FALSE)</f>
        <v>0</v>
      </c>
      <c r="J306" s="57">
        <f>VLOOKUP(B306,Overall!$A$8:$I$1226,9,FALSE)</f>
        <v>0</v>
      </c>
      <c r="L306" s="59">
        <f t="shared" si="4"/>
        <v>0</v>
      </c>
    </row>
    <row r="307" spans="2:12" x14ac:dyDescent="0.2">
      <c r="B307" t="s">
        <v>988</v>
      </c>
      <c r="C307" t="s">
        <v>426</v>
      </c>
      <c r="D307" t="s">
        <v>21</v>
      </c>
      <c r="E307" t="s">
        <v>2895</v>
      </c>
      <c r="F307" t="s">
        <v>1767</v>
      </c>
      <c r="G307" s="57">
        <v>185130</v>
      </c>
      <c r="H307" s="57">
        <v>209949.95239999998</v>
      </c>
      <c r="I307" s="57">
        <f>VLOOKUP(B307,Mapping!$A$2:$K$1558,6,FALSE)</f>
        <v>209949.95239999998</v>
      </c>
      <c r="J307" s="57">
        <f>VLOOKUP(B307,Overall!$A$8:$I$1226,9,FALSE)</f>
        <v>103935.62</v>
      </c>
      <c r="L307" s="59">
        <f t="shared" si="4"/>
        <v>0</v>
      </c>
    </row>
    <row r="308" spans="2:12" x14ac:dyDescent="0.2">
      <c r="B308" t="s">
        <v>1009</v>
      </c>
      <c r="C308" t="s">
        <v>428</v>
      </c>
      <c r="D308" t="s">
        <v>21</v>
      </c>
      <c r="E308" t="s">
        <v>2895</v>
      </c>
      <c r="F308" t="s">
        <v>1767</v>
      </c>
      <c r="G308" s="57">
        <v>40610</v>
      </c>
      <c r="H308" s="57">
        <v>47912.420400000003</v>
      </c>
      <c r="I308" s="57">
        <f>VLOOKUP(B308,Mapping!$A$2:$K$1558,6,FALSE)</f>
        <v>47912.420400000003</v>
      </c>
      <c r="J308" s="57">
        <f>VLOOKUP(B308,Overall!$A$8:$I$1226,9,FALSE)</f>
        <v>23719.02</v>
      </c>
      <c r="L308" s="59">
        <f t="shared" si="4"/>
        <v>0</v>
      </c>
    </row>
    <row r="309" spans="2:12" x14ac:dyDescent="0.2">
      <c r="B309" t="s">
        <v>1985</v>
      </c>
      <c r="C309" t="s">
        <v>430</v>
      </c>
      <c r="D309" t="s">
        <v>21</v>
      </c>
      <c r="E309" t="s">
        <v>488</v>
      </c>
      <c r="F309" t="s">
        <v>1986</v>
      </c>
      <c r="G309" s="57">
        <v>0</v>
      </c>
      <c r="H309" s="57">
        <v>0</v>
      </c>
      <c r="I309" s="57">
        <f>VLOOKUP(B309,Mapping!$A$2:$K$1558,6,FALSE)</f>
        <v>0</v>
      </c>
      <c r="J309" s="57">
        <f>VLOOKUP(B309,Overall!$A$8:$I$1226,9,FALSE)</f>
        <v>0</v>
      </c>
      <c r="L309" s="59">
        <f t="shared" si="4"/>
        <v>0</v>
      </c>
    </row>
    <row r="310" spans="2:12" x14ac:dyDescent="0.2">
      <c r="B310" t="s">
        <v>1063</v>
      </c>
      <c r="C310" t="s">
        <v>432</v>
      </c>
      <c r="D310" t="s">
        <v>21</v>
      </c>
      <c r="E310" t="s">
        <v>466</v>
      </c>
      <c r="F310" t="s">
        <v>1645</v>
      </c>
      <c r="G310" s="57">
        <v>68220</v>
      </c>
      <c r="H310" s="57">
        <v>77196.441200000001</v>
      </c>
      <c r="I310" s="57">
        <f>VLOOKUP(B310,Mapping!$A$2:$K$1558,6,FALSE)</f>
        <v>77196.441200000001</v>
      </c>
      <c r="J310" s="57">
        <f>VLOOKUP(B310,Overall!$A$8:$I$1226,9,FALSE)</f>
        <v>38216.06</v>
      </c>
      <c r="L310" s="59">
        <f t="shared" si="4"/>
        <v>0</v>
      </c>
    </row>
    <row r="311" spans="2:12" x14ac:dyDescent="0.2">
      <c r="B311" t="s">
        <v>1064</v>
      </c>
      <c r="C311" t="s">
        <v>432</v>
      </c>
      <c r="D311" t="s">
        <v>21</v>
      </c>
      <c r="E311" t="s">
        <v>468</v>
      </c>
      <c r="F311" t="s">
        <v>1646</v>
      </c>
      <c r="G311" s="57">
        <v>175250</v>
      </c>
      <c r="H311" s="57">
        <v>105191.11619999999</v>
      </c>
      <c r="I311" s="57">
        <f>VLOOKUP(B311,Mapping!$A$2:$K$1558,6,FALSE)</f>
        <v>105191.11619999999</v>
      </c>
      <c r="J311" s="57">
        <f>VLOOKUP(B311,Overall!$A$8:$I$1226,9,FALSE)</f>
        <v>52074.81</v>
      </c>
      <c r="L311" s="59">
        <f t="shared" si="4"/>
        <v>0</v>
      </c>
    </row>
    <row r="312" spans="2:12" x14ac:dyDescent="0.2">
      <c r="B312" t="s">
        <v>1065</v>
      </c>
      <c r="C312" t="s">
        <v>432</v>
      </c>
      <c r="D312" t="s">
        <v>21</v>
      </c>
      <c r="E312" t="s">
        <v>470</v>
      </c>
      <c r="F312" t="s">
        <v>1647</v>
      </c>
      <c r="G312" s="57">
        <v>0</v>
      </c>
      <c r="H312" s="57">
        <v>20698.132000000001</v>
      </c>
      <c r="I312" s="57">
        <f>VLOOKUP(B312,Mapping!$A$2:$K$1558,6,FALSE)</f>
        <v>20698.132000000001</v>
      </c>
      <c r="J312" s="57">
        <f>VLOOKUP(B312,Overall!$A$8:$I$1226,9,FALSE)</f>
        <v>10246.6</v>
      </c>
      <c r="L312" s="59">
        <f t="shared" si="4"/>
        <v>0</v>
      </c>
    </row>
    <row r="313" spans="2:12" x14ac:dyDescent="0.2">
      <c r="B313" t="s">
        <v>1066</v>
      </c>
      <c r="C313" t="s">
        <v>432</v>
      </c>
      <c r="D313" t="s">
        <v>21</v>
      </c>
      <c r="E313" t="s">
        <v>472</v>
      </c>
      <c r="F313" t="s">
        <v>1648</v>
      </c>
      <c r="G313" s="57">
        <v>239960</v>
      </c>
      <c r="H313" s="57">
        <v>296991.34840000002</v>
      </c>
      <c r="I313" s="57">
        <f>VLOOKUP(B313,Mapping!$A$2:$K$1558,6,FALSE)</f>
        <v>296991.34840000002</v>
      </c>
      <c r="J313" s="57">
        <f>VLOOKUP(B313,Overall!$A$8:$I$1226,9,FALSE)</f>
        <v>147025.42000000001</v>
      </c>
      <c r="L313" s="59">
        <f t="shared" si="4"/>
        <v>0</v>
      </c>
    </row>
    <row r="314" spans="2:12" x14ac:dyDescent="0.2">
      <c r="B314" t="s">
        <v>1128</v>
      </c>
      <c r="C314" t="s">
        <v>434</v>
      </c>
      <c r="D314" t="s">
        <v>21</v>
      </c>
      <c r="E314" t="s">
        <v>2895</v>
      </c>
      <c r="F314" t="s">
        <v>1767</v>
      </c>
      <c r="G314" s="57">
        <v>172350</v>
      </c>
      <c r="H314" s="57">
        <v>227708.98440000002</v>
      </c>
      <c r="I314" s="57">
        <f>VLOOKUP(B314,Mapping!$A$2:$K$1558,6,FALSE)</f>
        <v>227708.98440000002</v>
      </c>
      <c r="J314" s="57">
        <f>VLOOKUP(B314,Overall!$A$8:$I$1226,9,FALSE)</f>
        <v>112727.22</v>
      </c>
      <c r="L314" s="59">
        <f t="shared" si="4"/>
        <v>0</v>
      </c>
    </row>
    <row r="315" spans="2:12" x14ac:dyDescent="0.2">
      <c r="B315" t="s">
        <v>1143</v>
      </c>
      <c r="C315" t="s">
        <v>436</v>
      </c>
      <c r="D315" t="s">
        <v>21</v>
      </c>
      <c r="E315" t="s">
        <v>2895</v>
      </c>
      <c r="F315" t="s">
        <v>1767</v>
      </c>
      <c r="G315" s="57">
        <v>131540</v>
      </c>
      <c r="H315" s="57">
        <v>130783.5264</v>
      </c>
      <c r="I315" s="57">
        <f>VLOOKUP(B315,Mapping!$A$2:$K$1558,6,FALSE)</f>
        <v>130783.5264</v>
      </c>
      <c r="J315" s="57">
        <f>VLOOKUP(B315,Overall!$A$8:$I$1226,9,FALSE)</f>
        <v>64744.32</v>
      </c>
      <c r="L315" s="59">
        <f t="shared" si="4"/>
        <v>0</v>
      </c>
    </row>
    <row r="316" spans="2:12" x14ac:dyDescent="0.2">
      <c r="B316" t="s">
        <v>1155</v>
      </c>
      <c r="C316" t="s">
        <v>438</v>
      </c>
      <c r="D316" t="s">
        <v>21</v>
      </c>
      <c r="E316" t="s">
        <v>2895</v>
      </c>
      <c r="F316" t="s">
        <v>1767</v>
      </c>
      <c r="G316" s="57">
        <v>12440</v>
      </c>
      <c r="H316" s="57">
        <v>12853.704400000001</v>
      </c>
      <c r="I316" s="57">
        <f>VLOOKUP(B316,Mapping!$A$2:$K$1558,6,FALSE)</f>
        <v>12853.704400000001</v>
      </c>
      <c r="J316" s="57">
        <f>VLOOKUP(B316,Overall!$A$8:$I$1226,9,FALSE)</f>
        <v>6363.22</v>
      </c>
      <c r="L316" s="59">
        <f t="shared" si="4"/>
        <v>0</v>
      </c>
    </row>
    <row r="317" spans="2:12" x14ac:dyDescent="0.2">
      <c r="B317" t="s">
        <v>1187</v>
      </c>
      <c r="C317" t="s">
        <v>442</v>
      </c>
      <c r="D317" t="s">
        <v>21</v>
      </c>
      <c r="E317" t="s">
        <v>480</v>
      </c>
      <c r="F317" t="s">
        <v>1695</v>
      </c>
      <c r="G317" s="57">
        <v>68220</v>
      </c>
      <c r="H317" s="57">
        <v>0</v>
      </c>
      <c r="I317" s="57">
        <f>VLOOKUP(B317,Mapping!$A$2:$K$1558,6,FALSE)</f>
        <v>0</v>
      </c>
      <c r="J317" s="57">
        <f>VLOOKUP(B317,Overall!$A$8:$I$1226,9,FALSE)</f>
        <v>0</v>
      </c>
      <c r="L317" s="59">
        <f t="shared" si="4"/>
        <v>0</v>
      </c>
    </row>
    <row r="318" spans="2:12" x14ac:dyDescent="0.2">
      <c r="B318" t="s">
        <v>1188</v>
      </c>
      <c r="C318" t="s">
        <v>442</v>
      </c>
      <c r="D318" t="s">
        <v>21</v>
      </c>
      <c r="E318" t="s">
        <v>482</v>
      </c>
      <c r="F318" t="s">
        <v>1696</v>
      </c>
      <c r="G318" s="57">
        <v>695000</v>
      </c>
      <c r="H318" s="57">
        <v>538140.07959999994</v>
      </c>
      <c r="I318" s="57">
        <f>VLOOKUP(B318,Mapping!$A$2:$K$1558,6,FALSE)</f>
        <v>538140.07959999994</v>
      </c>
      <c r="J318" s="57">
        <f>VLOOKUP(B318,Overall!$A$8:$I$1226,9,FALSE)</f>
        <v>266405.98</v>
      </c>
      <c r="L318" s="59">
        <f t="shared" si="4"/>
        <v>0</v>
      </c>
    </row>
    <row r="319" spans="2:12" x14ac:dyDescent="0.2">
      <c r="B319" t="s">
        <v>2205</v>
      </c>
      <c r="C319" t="s">
        <v>442</v>
      </c>
      <c r="D319" t="s">
        <v>21</v>
      </c>
      <c r="E319" t="s">
        <v>484</v>
      </c>
      <c r="F319" t="s">
        <v>2206</v>
      </c>
      <c r="G319" s="57">
        <v>0</v>
      </c>
      <c r="H319" s="57">
        <v>0</v>
      </c>
      <c r="I319" s="57">
        <f>VLOOKUP(B319,Mapping!$A$2:$K$1558,6,FALSE)</f>
        <v>0</v>
      </c>
      <c r="J319" s="57">
        <f>VLOOKUP(B319,Overall!$A$8:$I$1226,9,FALSE)</f>
        <v>0</v>
      </c>
      <c r="L319" s="59">
        <f t="shared" si="4"/>
        <v>0</v>
      </c>
    </row>
    <row r="320" spans="2:12" x14ac:dyDescent="0.2">
      <c r="B320" t="s">
        <v>1216</v>
      </c>
      <c r="C320" t="s">
        <v>444</v>
      </c>
      <c r="D320" t="s">
        <v>21</v>
      </c>
      <c r="E320" t="s">
        <v>2895</v>
      </c>
      <c r="F320" t="s">
        <v>1767</v>
      </c>
      <c r="G320" s="57">
        <v>53010</v>
      </c>
      <c r="H320" s="57">
        <v>62233.917399999998</v>
      </c>
      <c r="I320" s="57">
        <f>VLOOKUP(B320,Mapping!$A$2:$K$1558,6,FALSE)</f>
        <v>62233.917399999998</v>
      </c>
      <c r="J320" s="57">
        <f>VLOOKUP(B320,Overall!$A$8:$I$1226,9,FALSE)</f>
        <v>30808.87</v>
      </c>
      <c r="L320" s="59">
        <f t="shared" si="4"/>
        <v>0</v>
      </c>
    </row>
    <row r="321" spans="2:12" x14ac:dyDescent="0.2">
      <c r="B321" t="s">
        <v>1237</v>
      </c>
      <c r="C321" t="s">
        <v>446</v>
      </c>
      <c r="D321" t="s">
        <v>21</v>
      </c>
      <c r="E321" t="s">
        <v>2895</v>
      </c>
      <c r="F321" t="s">
        <v>1767</v>
      </c>
      <c r="G321" s="57">
        <v>102710</v>
      </c>
      <c r="H321" s="57">
        <v>120310.3112</v>
      </c>
      <c r="I321" s="57">
        <f>VLOOKUP(B321,Mapping!$A$2:$K$1558,6,FALSE)</f>
        <v>120310.3112</v>
      </c>
      <c r="J321" s="57">
        <f>VLOOKUP(B321,Overall!$A$8:$I$1226,9,FALSE)</f>
        <v>59559.56</v>
      </c>
      <c r="L321" s="59">
        <f t="shared" si="4"/>
        <v>0</v>
      </c>
    </row>
    <row r="322" spans="2:12" x14ac:dyDescent="0.2">
      <c r="B322" t="s">
        <v>2257</v>
      </c>
      <c r="C322" t="s">
        <v>448</v>
      </c>
      <c r="D322" t="s">
        <v>21</v>
      </c>
      <c r="E322" t="s">
        <v>2895</v>
      </c>
      <c r="F322" t="s">
        <v>1767</v>
      </c>
      <c r="G322" s="57">
        <v>0</v>
      </c>
      <c r="H322" s="57">
        <v>0</v>
      </c>
      <c r="I322" s="57">
        <f>VLOOKUP(B322,Mapping!$A$2:$K$1558,6,FALSE)</f>
        <v>0</v>
      </c>
      <c r="J322" s="57">
        <f>VLOOKUP(B322,Overall!$A$8:$I$1226,9,FALSE)</f>
        <v>0</v>
      </c>
      <c r="L322" s="59">
        <f t="shared" si="4"/>
        <v>0</v>
      </c>
    </row>
    <row r="323" spans="2:12" x14ac:dyDescent="0.2">
      <c r="B323" t="s">
        <v>1259</v>
      </c>
      <c r="C323" t="s">
        <v>450</v>
      </c>
      <c r="D323" t="s">
        <v>21</v>
      </c>
      <c r="E323" t="s">
        <v>2895</v>
      </c>
      <c r="F323" t="s">
        <v>1767</v>
      </c>
      <c r="G323" s="57">
        <v>24600</v>
      </c>
      <c r="H323" s="57">
        <v>27040.891599999999</v>
      </c>
      <c r="I323" s="57">
        <f>VLOOKUP(B323,Mapping!$A$2:$K$1558,6,FALSE)</f>
        <v>27040.891599999999</v>
      </c>
      <c r="J323" s="57">
        <f>VLOOKUP(B323,Overall!$A$8:$I$1226,9,FALSE)</f>
        <v>13386.58</v>
      </c>
      <c r="L323" s="59">
        <f t="shared" ref="L323:L386" si="5">H323-I323</f>
        <v>0</v>
      </c>
    </row>
    <row r="324" spans="2:12" x14ac:dyDescent="0.2">
      <c r="B324" t="s">
        <v>1281</v>
      </c>
      <c r="C324" t="s">
        <v>452</v>
      </c>
      <c r="D324" t="s">
        <v>21</v>
      </c>
      <c r="E324" t="s">
        <v>490</v>
      </c>
      <c r="F324" t="s">
        <v>2296</v>
      </c>
      <c r="G324" s="57">
        <v>104640</v>
      </c>
      <c r="H324" s="57">
        <v>107544.39600000001</v>
      </c>
      <c r="I324" s="57">
        <f>VLOOKUP(B324,Mapping!$A$2:$K$1558,6,FALSE)</f>
        <v>107544.39600000001</v>
      </c>
      <c r="J324" s="57">
        <f>VLOOKUP(B324,Overall!$A$8:$I$1226,9,FALSE)</f>
        <v>53239.8</v>
      </c>
      <c r="L324" s="59">
        <f t="shared" si="5"/>
        <v>0</v>
      </c>
    </row>
    <row r="325" spans="2:12" x14ac:dyDescent="0.2">
      <c r="B325" t="s">
        <v>1282</v>
      </c>
      <c r="C325" t="s">
        <v>452</v>
      </c>
      <c r="D325" t="s">
        <v>21</v>
      </c>
      <c r="E325" t="s">
        <v>492</v>
      </c>
      <c r="F325" t="s">
        <v>2297</v>
      </c>
      <c r="G325" s="57">
        <v>50110</v>
      </c>
      <c r="H325" s="57">
        <v>57197.875599999999</v>
      </c>
      <c r="I325" s="57">
        <f>VLOOKUP(B325,Mapping!$A$2:$K$1558,6,FALSE)</f>
        <v>57197.875599999999</v>
      </c>
      <c r="J325" s="57">
        <f>VLOOKUP(B325,Overall!$A$8:$I$1226,9,FALSE)</f>
        <v>28315.78</v>
      </c>
      <c r="L325" s="59">
        <f t="shared" si="5"/>
        <v>0</v>
      </c>
    </row>
    <row r="326" spans="2:12" x14ac:dyDescent="0.2">
      <c r="B326" t="s">
        <v>2344</v>
      </c>
      <c r="C326" t="s">
        <v>454</v>
      </c>
      <c r="D326" t="s">
        <v>21</v>
      </c>
      <c r="E326" t="s">
        <v>2895</v>
      </c>
      <c r="F326" t="s">
        <v>1767</v>
      </c>
      <c r="G326" s="57">
        <v>0</v>
      </c>
      <c r="H326" s="57">
        <v>0</v>
      </c>
      <c r="I326" s="57">
        <f>VLOOKUP(B326,Mapping!$A$2:$K$1558,6,FALSE)</f>
        <v>0</v>
      </c>
      <c r="J326" s="57">
        <f>VLOOKUP(B326,Overall!$A$8:$I$1226,9,FALSE)</f>
        <v>0</v>
      </c>
      <c r="L326" s="59">
        <f t="shared" si="5"/>
        <v>0</v>
      </c>
    </row>
    <row r="327" spans="2:12" x14ac:dyDescent="0.2">
      <c r="B327" t="s">
        <v>1314</v>
      </c>
      <c r="C327" t="s">
        <v>8</v>
      </c>
      <c r="D327" t="s">
        <v>21</v>
      </c>
      <c r="E327" t="s">
        <v>2895</v>
      </c>
      <c r="F327" t="s">
        <v>1767</v>
      </c>
      <c r="G327" s="57">
        <v>787090</v>
      </c>
      <c r="H327" s="57">
        <v>977232.54980000004</v>
      </c>
      <c r="I327" s="57">
        <f>VLOOKUP(B327,Mapping!$A$2:$K$1558,6,FALSE)</f>
        <v>977232.54980000004</v>
      </c>
      <c r="J327" s="57">
        <f>VLOOKUP(B327,Overall!$A$8:$I$1226,9,FALSE)</f>
        <v>483778.49</v>
      </c>
      <c r="L327" s="59">
        <f t="shared" si="5"/>
        <v>0</v>
      </c>
    </row>
    <row r="328" spans="2:12" x14ac:dyDescent="0.2">
      <c r="B328" t="s">
        <v>1363</v>
      </c>
      <c r="C328" t="s">
        <v>18</v>
      </c>
      <c r="D328" t="s">
        <v>21</v>
      </c>
      <c r="E328" t="s">
        <v>2895</v>
      </c>
      <c r="F328" t="s">
        <v>1767</v>
      </c>
      <c r="G328" s="57">
        <v>407250</v>
      </c>
      <c r="H328" s="57">
        <v>551070.2006000001</v>
      </c>
      <c r="I328" s="57">
        <f>VLOOKUP(B328,Mapping!$A$2:$K$1558,6,FALSE)</f>
        <v>551070.2006000001</v>
      </c>
      <c r="J328" s="57">
        <f>VLOOKUP(B328,Overall!$A$8:$I$1226,9,FALSE)</f>
        <v>272807.03000000003</v>
      </c>
      <c r="L328" s="59">
        <f t="shared" si="5"/>
        <v>0</v>
      </c>
    </row>
    <row r="329" spans="2:12" x14ac:dyDescent="0.2">
      <c r="B329" t="s">
        <v>1408</v>
      </c>
      <c r="C329" t="s">
        <v>459</v>
      </c>
      <c r="D329" t="s">
        <v>21</v>
      </c>
      <c r="E329" t="s">
        <v>2895</v>
      </c>
      <c r="F329" t="s">
        <v>1767</v>
      </c>
      <c r="G329" s="57">
        <v>374270</v>
      </c>
      <c r="H329" s="57">
        <v>467001.55780000001</v>
      </c>
      <c r="I329" s="57">
        <f>VLOOKUP(B329,Mapping!$A$2:$K$1558,6,FALSE)</f>
        <v>467001.55780000001</v>
      </c>
      <c r="J329" s="57">
        <f>VLOOKUP(B329,Overall!$A$8:$I$1226,9,FALSE)</f>
        <v>231188.89</v>
      </c>
      <c r="L329" s="59">
        <f t="shared" si="5"/>
        <v>0</v>
      </c>
    </row>
    <row r="330" spans="2:12" x14ac:dyDescent="0.2">
      <c r="B330" t="s">
        <v>1455</v>
      </c>
      <c r="C330" t="s">
        <v>461</v>
      </c>
      <c r="D330" t="s">
        <v>21</v>
      </c>
      <c r="E330" t="s">
        <v>2895</v>
      </c>
      <c r="F330" t="s">
        <v>1767</v>
      </c>
      <c r="G330" s="57">
        <v>365780</v>
      </c>
      <c r="H330" s="57">
        <v>730145.05900000001</v>
      </c>
      <c r="I330" s="57">
        <f>VLOOKUP(B330,Mapping!$A$2:$K$1558,6,FALSE)</f>
        <v>730145.05900000001</v>
      </c>
      <c r="J330" s="57">
        <f>VLOOKUP(B330,Overall!$A$8:$I$1226,9,FALSE)</f>
        <v>361457.95</v>
      </c>
      <c r="L330" s="59">
        <f t="shared" si="5"/>
        <v>0</v>
      </c>
    </row>
    <row r="331" spans="2:12" x14ac:dyDescent="0.2">
      <c r="B331" t="s">
        <v>1511</v>
      </c>
      <c r="C331" t="s">
        <v>463</v>
      </c>
      <c r="D331" t="s">
        <v>21</v>
      </c>
      <c r="E331" t="s">
        <v>2895</v>
      </c>
      <c r="F331" t="s">
        <v>1767</v>
      </c>
      <c r="G331" s="57">
        <v>86210</v>
      </c>
      <c r="H331" s="57">
        <v>99214.118000000002</v>
      </c>
      <c r="I331" s="57">
        <f>VLOOKUP(B331,Mapping!$A$2:$K$1558,6,FALSE)</f>
        <v>99214.118000000002</v>
      </c>
      <c r="J331" s="57">
        <f>VLOOKUP(B331,Overall!$A$8:$I$1226,9,FALSE)</f>
        <v>49115.9</v>
      </c>
      <c r="L331" s="59">
        <f t="shared" si="5"/>
        <v>0</v>
      </c>
    </row>
    <row r="332" spans="2:12" x14ac:dyDescent="0.2">
      <c r="B332" t="s">
        <v>858</v>
      </c>
      <c r="C332" t="s">
        <v>4</v>
      </c>
      <c r="D332" t="s">
        <v>22</v>
      </c>
      <c r="E332" t="s">
        <v>2895</v>
      </c>
      <c r="F332" t="s">
        <v>1768</v>
      </c>
      <c r="G332" s="57">
        <v>21270</v>
      </c>
      <c r="H332" s="57">
        <v>16309.682000000001</v>
      </c>
      <c r="I332" s="57">
        <f>VLOOKUP(B332,Mapping!$A$2:$K$1558,6,FALSE)</f>
        <v>16309.682000000001</v>
      </c>
      <c r="J332" s="57">
        <f>VLOOKUP(B332,Overall!$A$8:$I$1226,9,FALSE)</f>
        <v>8074.1</v>
      </c>
      <c r="L332" s="59">
        <f t="shared" si="5"/>
        <v>0</v>
      </c>
    </row>
    <row r="333" spans="2:12" x14ac:dyDescent="0.2">
      <c r="B333" t="s">
        <v>897</v>
      </c>
      <c r="C333" t="s">
        <v>215</v>
      </c>
      <c r="D333" t="s">
        <v>22</v>
      </c>
      <c r="E333" t="s">
        <v>2895</v>
      </c>
      <c r="F333" t="s">
        <v>1768</v>
      </c>
      <c r="G333" s="57">
        <v>7180</v>
      </c>
      <c r="H333" s="57">
        <v>3318.2742000000003</v>
      </c>
      <c r="I333" s="57">
        <f>VLOOKUP(B333,Mapping!$A$2:$K$1558,6,FALSE)</f>
        <v>3318.2742000000003</v>
      </c>
      <c r="J333" s="57">
        <f>VLOOKUP(B333,Overall!$A$8:$I$1226,9,FALSE)</f>
        <v>1642.71</v>
      </c>
      <c r="L333" s="59">
        <f t="shared" si="5"/>
        <v>0</v>
      </c>
    </row>
    <row r="334" spans="2:12" x14ac:dyDescent="0.2">
      <c r="B334" t="s">
        <v>923</v>
      </c>
      <c r="C334" t="s">
        <v>218</v>
      </c>
      <c r="D334" t="s">
        <v>22</v>
      </c>
      <c r="E334" t="s">
        <v>474</v>
      </c>
      <c r="F334" t="s">
        <v>1864</v>
      </c>
      <c r="G334" s="57">
        <v>5700</v>
      </c>
      <c r="H334" s="57">
        <v>300.4144</v>
      </c>
      <c r="I334" s="57">
        <f>VLOOKUP(B334,Mapping!$A$2:$K$1558,6,FALSE)</f>
        <v>300.4144</v>
      </c>
      <c r="J334" s="57">
        <f>VLOOKUP(B334,Overall!$A$8:$I$1226,9,FALSE)</f>
        <v>148.72</v>
      </c>
      <c r="L334" s="59">
        <f t="shared" si="5"/>
        <v>0</v>
      </c>
    </row>
    <row r="335" spans="2:12" x14ac:dyDescent="0.2">
      <c r="B335" t="s">
        <v>924</v>
      </c>
      <c r="C335" t="s">
        <v>218</v>
      </c>
      <c r="D335" t="s">
        <v>22</v>
      </c>
      <c r="E335" t="s">
        <v>476</v>
      </c>
      <c r="F335" t="s">
        <v>1865</v>
      </c>
      <c r="G335" s="57">
        <v>46270</v>
      </c>
      <c r="H335" s="57">
        <v>30404.332999999999</v>
      </c>
      <c r="I335" s="57">
        <f>VLOOKUP(B335,Mapping!$A$2:$K$1558,6,FALSE)</f>
        <v>30404.332999999999</v>
      </c>
      <c r="J335" s="57">
        <f>VLOOKUP(B335,Overall!$A$8:$I$1226,9,FALSE)</f>
        <v>15051.65</v>
      </c>
      <c r="L335" s="59">
        <f t="shared" si="5"/>
        <v>0</v>
      </c>
    </row>
    <row r="336" spans="2:12" x14ac:dyDescent="0.2">
      <c r="B336" t="s">
        <v>1866</v>
      </c>
      <c r="C336" t="s">
        <v>218</v>
      </c>
      <c r="D336" t="s">
        <v>22</v>
      </c>
      <c r="E336" t="s">
        <v>478</v>
      </c>
      <c r="F336" t="s">
        <v>1867</v>
      </c>
      <c r="G336" s="57">
        <v>0</v>
      </c>
      <c r="H336" s="57">
        <v>0</v>
      </c>
      <c r="I336" s="57">
        <f>VLOOKUP(B336,Mapping!$A$2:$K$1558,6,FALSE)</f>
        <v>0</v>
      </c>
      <c r="J336" s="57">
        <f>VLOOKUP(B336,Overall!$A$8:$I$1226,9,FALSE)</f>
        <v>0</v>
      </c>
      <c r="L336" s="59">
        <f t="shared" si="5"/>
        <v>0</v>
      </c>
    </row>
    <row r="337" spans="2:12" x14ac:dyDescent="0.2">
      <c r="B337" t="s">
        <v>989</v>
      </c>
      <c r="C337" t="s">
        <v>426</v>
      </c>
      <c r="D337" t="s">
        <v>22</v>
      </c>
      <c r="E337" t="s">
        <v>2895</v>
      </c>
      <c r="F337" t="s">
        <v>1768</v>
      </c>
      <c r="G337" s="57">
        <v>11040</v>
      </c>
      <c r="H337" s="57">
        <v>9280.9304000000011</v>
      </c>
      <c r="I337" s="57">
        <f>VLOOKUP(B337,Mapping!$A$2:$K$1558,6,FALSE)</f>
        <v>9280.9304000000011</v>
      </c>
      <c r="J337" s="57">
        <f>VLOOKUP(B337,Overall!$A$8:$I$1226,9,FALSE)</f>
        <v>4594.5200000000004</v>
      </c>
      <c r="L337" s="59">
        <f t="shared" si="5"/>
        <v>0</v>
      </c>
    </row>
    <row r="338" spans="2:12" x14ac:dyDescent="0.2">
      <c r="B338" t="s">
        <v>1010</v>
      </c>
      <c r="C338" t="s">
        <v>428</v>
      </c>
      <c r="D338" t="s">
        <v>22</v>
      </c>
      <c r="E338" t="s">
        <v>2895</v>
      </c>
      <c r="F338" t="s">
        <v>1768</v>
      </c>
      <c r="G338" s="57">
        <v>2420</v>
      </c>
      <c r="H338" s="57">
        <v>2682.4590000000003</v>
      </c>
      <c r="I338" s="57">
        <f>VLOOKUP(B338,Mapping!$A$2:$K$1558,6,FALSE)</f>
        <v>2682.4590000000003</v>
      </c>
      <c r="J338" s="57">
        <f>VLOOKUP(B338,Overall!$A$8:$I$1226,9,FALSE)</f>
        <v>1327.95</v>
      </c>
      <c r="L338" s="59">
        <f t="shared" si="5"/>
        <v>0</v>
      </c>
    </row>
    <row r="339" spans="2:12" x14ac:dyDescent="0.2">
      <c r="B339" t="s">
        <v>1987</v>
      </c>
      <c r="C339" t="s">
        <v>430</v>
      </c>
      <c r="D339" t="s">
        <v>22</v>
      </c>
      <c r="E339" t="s">
        <v>488</v>
      </c>
      <c r="F339" t="s">
        <v>1988</v>
      </c>
      <c r="G339" s="57">
        <v>0</v>
      </c>
      <c r="H339" s="57">
        <v>0</v>
      </c>
      <c r="I339" s="57">
        <f>VLOOKUP(B339,Mapping!$A$2:$K$1558,6,FALSE)</f>
        <v>0</v>
      </c>
      <c r="J339" s="57">
        <f>VLOOKUP(B339,Overall!$A$8:$I$1226,9,FALSE)</f>
        <v>0</v>
      </c>
      <c r="L339" s="59">
        <f t="shared" si="5"/>
        <v>0</v>
      </c>
    </row>
    <row r="340" spans="2:12" x14ac:dyDescent="0.2">
      <c r="B340" t="s">
        <v>1067</v>
      </c>
      <c r="C340" t="s">
        <v>432</v>
      </c>
      <c r="D340" t="s">
        <v>22</v>
      </c>
      <c r="E340" t="s">
        <v>466</v>
      </c>
      <c r="F340" t="s">
        <v>2046</v>
      </c>
      <c r="G340" s="57">
        <v>4200</v>
      </c>
      <c r="H340" s="57">
        <v>1802.4864</v>
      </c>
      <c r="I340" s="57">
        <f>VLOOKUP(B340,Mapping!$A$2:$K$1558,6,FALSE)</f>
        <v>1802.4864</v>
      </c>
      <c r="J340" s="57">
        <f>VLOOKUP(B340,Overall!$A$8:$I$1226,9,FALSE)</f>
        <v>892.32</v>
      </c>
      <c r="L340" s="59">
        <f t="shared" si="5"/>
        <v>0</v>
      </c>
    </row>
    <row r="341" spans="2:12" x14ac:dyDescent="0.2">
      <c r="B341" t="s">
        <v>1068</v>
      </c>
      <c r="C341" t="s">
        <v>432</v>
      </c>
      <c r="D341" t="s">
        <v>22</v>
      </c>
      <c r="E341" t="s">
        <v>468</v>
      </c>
      <c r="F341" t="s">
        <v>1649</v>
      </c>
      <c r="G341" s="57">
        <v>15160</v>
      </c>
      <c r="H341" s="57">
        <v>4806.6304</v>
      </c>
      <c r="I341" s="57">
        <f>VLOOKUP(B341,Mapping!$A$2:$K$1558,6,FALSE)</f>
        <v>4806.6304</v>
      </c>
      <c r="J341" s="57">
        <f>VLOOKUP(B341,Overall!$A$8:$I$1226,9,FALSE)</f>
        <v>2379.52</v>
      </c>
      <c r="L341" s="59">
        <f t="shared" si="5"/>
        <v>0</v>
      </c>
    </row>
    <row r="342" spans="2:12" x14ac:dyDescent="0.2">
      <c r="B342" t="s">
        <v>1069</v>
      </c>
      <c r="C342" t="s">
        <v>432</v>
      </c>
      <c r="D342" t="s">
        <v>22</v>
      </c>
      <c r="E342" t="s">
        <v>470</v>
      </c>
      <c r="F342" t="s">
        <v>2047</v>
      </c>
      <c r="G342" s="57">
        <v>0</v>
      </c>
      <c r="H342" s="57">
        <v>901.2432</v>
      </c>
      <c r="I342" s="57">
        <f>VLOOKUP(B342,Mapping!$A$2:$K$1558,6,FALSE)</f>
        <v>901.2432</v>
      </c>
      <c r="J342" s="57">
        <f>VLOOKUP(B342,Overall!$A$8:$I$1226,9,FALSE)</f>
        <v>446.16</v>
      </c>
      <c r="L342" s="59">
        <f t="shared" si="5"/>
        <v>0</v>
      </c>
    </row>
    <row r="343" spans="2:12" x14ac:dyDescent="0.2">
      <c r="B343" t="s">
        <v>1070</v>
      </c>
      <c r="C343" t="s">
        <v>432</v>
      </c>
      <c r="D343" t="s">
        <v>22</v>
      </c>
      <c r="E343" t="s">
        <v>472</v>
      </c>
      <c r="F343" t="s">
        <v>2048</v>
      </c>
      <c r="G343" s="57">
        <v>14330</v>
      </c>
      <c r="H343" s="57">
        <v>13064.107599999999</v>
      </c>
      <c r="I343" s="57">
        <f>VLOOKUP(B343,Mapping!$A$2:$K$1558,6,FALSE)</f>
        <v>13064.107599999999</v>
      </c>
      <c r="J343" s="57">
        <f>VLOOKUP(B343,Overall!$A$8:$I$1226,9,FALSE)</f>
        <v>6467.38</v>
      </c>
      <c r="L343" s="59">
        <f t="shared" si="5"/>
        <v>0</v>
      </c>
    </row>
    <row r="344" spans="2:12" x14ac:dyDescent="0.2">
      <c r="B344" t="s">
        <v>1129</v>
      </c>
      <c r="C344" t="s">
        <v>434</v>
      </c>
      <c r="D344" t="s">
        <v>22</v>
      </c>
      <c r="E344" t="s">
        <v>2895</v>
      </c>
      <c r="F344" t="s">
        <v>1768</v>
      </c>
      <c r="G344" s="57">
        <v>10530</v>
      </c>
      <c r="H344" s="57">
        <v>8692.8679999999986</v>
      </c>
      <c r="I344" s="57">
        <f>VLOOKUP(B344,Mapping!$A$2:$K$1558,6,FALSE)</f>
        <v>8692.8679999999986</v>
      </c>
      <c r="J344" s="57">
        <f>VLOOKUP(B344,Overall!$A$8:$I$1226,9,FALSE)</f>
        <v>4303.3999999999996</v>
      </c>
      <c r="L344" s="59">
        <f t="shared" si="5"/>
        <v>0</v>
      </c>
    </row>
    <row r="345" spans="2:12" x14ac:dyDescent="0.2">
      <c r="B345" t="s">
        <v>1144</v>
      </c>
      <c r="C345" t="s">
        <v>436</v>
      </c>
      <c r="D345" t="s">
        <v>22</v>
      </c>
      <c r="E345" t="s">
        <v>2895</v>
      </c>
      <c r="F345" t="s">
        <v>1768</v>
      </c>
      <c r="G345" s="57">
        <v>8030</v>
      </c>
      <c r="H345" s="57">
        <v>7030.3272000000006</v>
      </c>
      <c r="I345" s="57">
        <f>VLOOKUP(B345,Mapping!$A$2:$K$1558,6,FALSE)</f>
        <v>7030.3272000000006</v>
      </c>
      <c r="J345" s="57">
        <f>VLOOKUP(B345,Overall!$A$8:$I$1226,9,FALSE)</f>
        <v>3480.36</v>
      </c>
      <c r="L345" s="59">
        <f t="shared" si="5"/>
        <v>0</v>
      </c>
    </row>
    <row r="346" spans="2:12" x14ac:dyDescent="0.2">
      <c r="B346" t="s">
        <v>1156</v>
      </c>
      <c r="C346" t="s">
        <v>438</v>
      </c>
      <c r="D346" t="s">
        <v>22</v>
      </c>
      <c r="E346" t="s">
        <v>2895</v>
      </c>
      <c r="F346" t="s">
        <v>1768</v>
      </c>
      <c r="G346" s="57">
        <v>760</v>
      </c>
      <c r="H346" s="57">
        <v>835.57299999999998</v>
      </c>
      <c r="I346" s="57">
        <f>VLOOKUP(B346,Mapping!$A$2:$K$1558,6,FALSE)</f>
        <v>835.57299999999998</v>
      </c>
      <c r="J346" s="57">
        <f>VLOOKUP(B346,Overall!$A$8:$I$1226,9,FALSE)</f>
        <v>413.65</v>
      </c>
      <c r="L346" s="59">
        <f t="shared" si="5"/>
        <v>0</v>
      </c>
    </row>
    <row r="347" spans="2:12" x14ac:dyDescent="0.2">
      <c r="B347" t="s">
        <v>1189</v>
      </c>
      <c r="C347" t="s">
        <v>442</v>
      </c>
      <c r="D347" t="s">
        <v>22</v>
      </c>
      <c r="E347" t="s">
        <v>480</v>
      </c>
      <c r="F347" t="s">
        <v>2207</v>
      </c>
      <c r="G347" s="57">
        <v>4200</v>
      </c>
      <c r="H347" s="57">
        <v>0</v>
      </c>
      <c r="I347" s="57">
        <f>VLOOKUP(B347,Mapping!$A$2:$K$1558,6,FALSE)</f>
        <v>0</v>
      </c>
      <c r="J347" s="57">
        <f>VLOOKUP(B347,Overall!$A$8:$I$1226,9,FALSE)</f>
        <v>0</v>
      </c>
      <c r="L347" s="59">
        <f t="shared" si="5"/>
        <v>0</v>
      </c>
    </row>
    <row r="348" spans="2:12" x14ac:dyDescent="0.2">
      <c r="B348" t="s">
        <v>1190</v>
      </c>
      <c r="C348" t="s">
        <v>442</v>
      </c>
      <c r="D348" t="s">
        <v>22</v>
      </c>
      <c r="E348" t="s">
        <v>482</v>
      </c>
      <c r="F348" t="s">
        <v>2208</v>
      </c>
      <c r="G348" s="57">
        <v>42150</v>
      </c>
      <c r="H348" s="57">
        <v>28167.142599999999</v>
      </c>
      <c r="I348" s="57">
        <f>VLOOKUP(B348,Mapping!$A$2:$K$1558,6,FALSE)</f>
        <v>28167.142599999999</v>
      </c>
      <c r="J348" s="57">
        <f>VLOOKUP(B348,Overall!$A$8:$I$1226,9,FALSE)</f>
        <v>13944.13</v>
      </c>
      <c r="L348" s="59">
        <f t="shared" si="5"/>
        <v>0</v>
      </c>
    </row>
    <row r="349" spans="2:12" x14ac:dyDescent="0.2">
      <c r="B349" t="s">
        <v>2209</v>
      </c>
      <c r="C349" t="s">
        <v>442</v>
      </c>
      <c r="D349" t="s">
        <v>22</v>
      </c>
      <c r="E349" t="s">
        <v>484</v>
      </c>
      <c r="F349" t="s">
        <v>2210</v>
      </c>
      <c r="G349" s="57">
        <v>0</v>
      </c>
      <c r="H349" s="57">
        <v>0</v>
      </c>
      <c r="I349" s="57">
        <f>VLOOKUP(B349,Mapping!$A$2:$K$1558,6,FALSE)</f>
        <v>0</v>
      </c>
      <c r="J349" s="57">
        <f>VLOOKUP(B349,Overall!$A$8:$I$1226,9,FALSE)</f>
        <v>0</v>
      </c>
      <c r="L349" s="59">
        <f t="shared" si="5"/>
        <v>0</v>
      </c>
    </row>
    <row r="350" spans="2:12" x14ac:dyDescent="0.2">
      <c r="B350" t="s">
        <v>1217</v>
      </c>
      <c r="C350" t="s">
        <v>444</v>
      </c>
      <c r="D350" t="s">
        <v>22</v>
      </c>
      <c r="E350" t="s">
        <v>2895</v>
      </c>
      <c r="F350" t="s">
        <v>1768</v>
      </c>
      <c r="G350" s="57">
        <v>3240</v>
      </c>
      <c r="H350" s="57">
        <v>4204.6502</v>
      </c>
      <c r="I350" s="57">
        <f>VLOOKUP(B350,Mapping!$A$2:$K$1558,6,FALSE)</f>
        <v>4204.6502</v>
      </c>
      <c r="J350" s="57">
        <f>VLOOKUP(B350,Overall!$A$8:$I$1226,9,FALSE)</f>
        <v>2081.5100000000002</v>
      </c>
      <c r="L350" s="59">
        <f t="shared" si="5"/>
        <v>0</v>
      </c>
    </row>
    <row r="351" spans="2:12" x14ac:dyDescent="0.2">
      <c r="B351" t="s">
        <v>1238</v>
      </c>
      <c r="C351" t="s">
        <v>446</v>
      </c>
      <c r="D351" t="s">
        <v>22</v>
      </c>
      <c r="E351" t="s">
        <v>2895</v>
      </c>
      <c r="F351" t="s">
        <v>1768</v>
      </c>
      <c r="G351" s="57">
        <v>6270</v>
      </c>
      <c r="H351" s="57">
        <v>7100.8656000000001</v>
      </c>
      <c r="I351" s="57">
        <f>VLOOKUP(B351,Mapping!$A$2:$K$1558,6,FALSE)</f>
        <v>7100.8656000000001</v>
      </c>
      <c r="J351" s="57">
        <f>VLOOKUP(B351,Overall!$A$8:$I$1226,9,FALSE)</f>
        <v>3515.28</v>
      </c>
      <c r="L351" s="59">
        <f t="shared" si="5"/>
        <v>0</v>
      </c>
    </row>
    <row r="352" spans="2:12" x14ac:dyDescent="0.2">
      <c r="B352" t="s">
        <v>2258</v>
      </c>
      <c r="C352" t="s">
        <v>448</v>
      </c>
      <c r="D352" t="s">
        <v>22</v>
      </c>
      <c r="E352" t="s">
        <v>2895</v>
      </c>
      <c r="F352" t="s">
        <v>1768</v>
      </c>
      <c r="G352" s="57">
        <v>0</v>
      </c>
      <c r="H352" s="57">
        <v>0</v>
      </c>
      <c r="I352" s="57">
        <f>VLOOKUP(B352,Mapping!$A$2:$K$1558,6,FALSE)</f>
        <v>0</v>
      </c>
      <c r="J352" s="57">
        <f>VLOOKUP(B352,Overall!$A$8:$I$1226,9,FALSE)</f>
        <v>0</v>
      </c>
      <c r="L352" s="59">
        <f t="shared" si="5"/>
        <v>0</v>
      </c>
    </row>
    <row r="353" spans="2:12" x14ac:dyDescent="0.2">
      <c r="B353" t="s">
        <v>1260</v>
      </c>
      <c r="C353" t="s">
        <v>450</v>
      </c>
      <c r="D353" t="s">
        <v>22</v>
      </c>
      <c r="E353" t="s">
        <v>2895</v>
      </c>
      <c r="F353" t="s">
        <v>1768</v>
      </c>
      <c r="G353" s="57">
        <v>1500</v>
      </c>
      <c r="H353" s="57">
        <v>1576.8928000000001</v>
      </c>
      <c r="I353" s="57">
        <f>VLOOKUP(B353,Mapping!$A$2:$K$1558,6,FALSE)</f>
        <v>1576.8928000000001</v>
      </c>
      <c r="J353" s="57">
        <f>VLOOKUP(B353,Overall!$A$8:$I$1226,9,FALSE)</f>
        <v>780.64</v>
      </c>
      <c r="L353" s="59">
        <f t="shared" si="5"/>
        <v>0</v>
      </c>
    </row>
    <row r="354" spans="2:12" x14ac:dyDescent="0.2">
      <c r="B354" t="s">
        <v>1283</v>
      </c>
      <c r="C354" t="s">
        <v>452</v>
      </c>
      <c r="D354" t="s">
        <v>22</v>
      </c>
      <c r="E354" t="s">
        <v>490</v>
      </c>
      <c r="F354" t="s">
        <v>2298</v>
      </c>
      <c r="G354" s="57">
        <v>6230</v>
      </c>
      <c r="H354" s="57">
        <v>6294.8452000000007</v>
      </c>
      <c r="I354" s="57">
        <f>VLOOKUP(B354,Mapping!$A$2:$K$1558,6,FALSE)</f>
        <v>6294.8452000000007</v>
      </c>
      <c r="J354" s="57">
        <f>VLOOKUP(B354,Overall!$A$8:$I$1226,9,FALSE)</f>
        <v>3116.26</v>
      </c>
      <c r="L354" s="59">
        <f t="shared" si="5"/>
        <v>0</v>
      </c>
    </row>
    <row r="355" spans="2:12" x14ac:dyDescent="0.2">
      <c r="B355" t="s">
        <v>1284</v>
      </c>
      <c r="C355" t="s">
        <v>452</v>
      </c>
      <c r="D355" t="s">
        <v>22</v>
      </c>
      <c r="E355" t="s">
        <v>492</v>
      </c>
      <c r="F355" t="s">
        <v>2299</v>
      </c>
      <c r="G355" s="57">
        <v>3040</v>
      </c>
      <c r="H355" s="57">
        <v>3345.6451999999999</v>
      </c>
      <c r="I355" s="57">
        <f>VLOOKUP(B355,Mapping!$A$2:$K$1558,6,FALSE)</f>
        <v>3345.6451999999999</v>
      </c>
      <c r="J355" s="57">
        <f>VLOOKUP(B355,Overall!$A$8:$I$1226,9,FALSE)</f>
        <v>1656.26</v>
      </c>
      <c r="L355" s="59">
        <f t="shared" si="5"/>
        <v>0</v>
      </c>
    </row>
    <row r="356" spans="2:12" x14ac:dyDescent="0.2">
      <c r="B356" t="s">
        <v>2345</v>
      </c>
      <c r="C356" t="s">
        <v>454</v>
      </c>
      <c r="D356" t="s">
        <v>22</v>
      </c>
      <c r="E356" t="s">
        <v>2895</v>
      </c>
      <c r="F356" t="s">
        <v>1768</v>
      </c>
      <c r="G356" s="57">
        <v>0</v>
      </c>
      <c r="H356" s="57">
        <v>0</v>
      </c>
      <c r="I356" s="57">
        <f>VLOOKUP(B356,Mapping!$A$2:$K$1558,6,FALSE)</f>
        <v>0</v>
      </c>
      <c r="J356" s="57">
        <f>VLOOKUP(B356,Overall!$A$8:$I$1226,9,FALSE)</f>
        <v>0</v>
      </c>
      <c r="L356" s="59">
        <f t="shared" si="5"/>
        <v>0</v>
      </c>
    </row>
    <row r="357" spans="2:12" x14ac:dyDescent="0.2">
      <c r="B357" t="s">
        <v>1315</v>
      </c>
      <c r="C357" t="s">
        <v>8</v>
      </c>
      <c r="D357" t="s">
        <v>22</v>
      </c>
      <c r="E357" t="s">
        <v>2895</v>
      </c>
      <c r="F357" t="s">
        <v>1768</v>
      </c>
      <c r="G357" s="57">
        <v>47860</v>
      </c>
      <c r="H357" s="57">
        <v>61561.923999999999</v>
      </c>
      <c r="I357" s="57">
        <f>VLOOKUP(B357,Mapping!$A$2:$K$1558,6,FALSE)</f>
        <v>61561.923999999999</v>
      </c>
      <c r="J357" s="57">
        <f>VLOOKUP(B357,Overall!$A$8:$I$1226,9,FALSE)</f>
        <v>30476.2</v>
      </c>
      <c r="L357" s="59">
        <f t="shared" si="5"/>
        <v>0</v>
      </c>
    </row>
    <row r="358" spans="2:12" x14ac:dyDescent="0.2">
      <c r="B358" t="s">
        <v>1364</v>
      </c>
      <c r="C358" t="s">
        <v>18</v>
      </c>
      <c r="D358" t="s">
        <v>22</v>
      </c>
      <c r="E358" t="s">
        <v>2895</v>
      </c>
      <c r="F358" t="s">
        <v>1768</v>
      </c>
      <c r="G358" s="57">
        <v>24600</v>
      </c>
      <c r="H358" s="57">
        <v>33640.453799999996</v>
      </c>
      <c r="I358" s="57">
        <f>VLOOKUP(B358,Mapping!$A$2:$K$1558,6,FALSE)</f>
        <v>33640.453799999996</v>
      </c>
      <c r="J358" s="57">
        <f>VLOOKUP(B358,Overall!$A$8:$I$1226,9,FALSE)</f>
        <v>16653.689999999999</v>
      </c>
      <c r="L358" s="59">
        <f t="shared" si="5"/>
        <v>0</v>
      </c>
    </row>
    <row r="359" spans="2:12" x14ac:dyDescent="0.2">
      <c r="B359" t="s">
        <v>1409</v>
      </c>
      <c r="C359" t="s">
        <v>459</v>
      </c>
      <c r="D359" t="s">
        <v>22</v>
      </c>
      <c r="E359" t="s">
        <v>2895</v>
      </c>
      <c r="F359" t="s">
        <v>1768</v>
      </c>
      <c r="G359" s="57">
        <v>22700</v>
      </c>
      <c r="H359" s="57">
        <v>27349.79</v>
      </c>
      <c r="I359" s="57">
        <f>VLOOKUP(B359,Mapping!$A$2:$K$1558,6,FALSE)</f>
        <v>27349.79</v>
      </c>
      <c r="J359" s="57">
        <f>VLOOKUP(B359,Overall!$A$8:$I$1226,9,FALSE)</f>
        <v>13539.5</v>
      </c>
      <c r="L359" s="59">
        <f t="shared" si="5"/>
        <v>0</v>
      </c>
    </row>
    <row r="360" spans="2:12" x14ac:dyDescent="0.2">
      <c r="B360" t="s">
        <v>1456</v>
      </c>
      <c r="C360" t="s">
        <v>461</v>
      </c>
      <c r="D360" t="s">
        <v>22</v>
      </c>
      <c r="E360" t="s">
        <v>2895</v>
      </c>
      <c r="F360" t="s">
        <v>1768</v>
      </c>
      <c r="G360" s="57">
        <v>22330</v>
      </c>
      <c r="H360" s="57">
        <v>50246.651600000005</v>
      </c>
      <c r="I360" s="57">
        <f>VLOOKUP(B360,Mapping!$A$2:$K$1558,6,FALSE)</f>
        <v>50246.651600000005</v>
      </c>
      <c r="J360" s="57">
        <f>VLOOKUP(B360,Overall!$A$8:$I$1226,9,FALSE)</f>
        <v>24874.58</v>
      </c>
      <c r="L360" s="59">
        <f t="shared" si="5"/>
        <v>0</v>
      </c>
    </row>
    <row r="361" spans="2:12" x14ac:dyDescent="0.2">
      <c r="B361" t="s">
        <v>1512</v>
      </c>
      <c r="C361" t="s">
        <v>463</v>
      </c>
      <c r="D361" t="s">
        <v>22</v>
      </c>
      <c r="E361" t="s">
        <v>2895</v>
      </c>
      <c r="F361" t="s">
        <v>1768</v>
      </c>
      <c r="G361" s="57">
        <v>6140</v>
      </c>
      <c r="H361" s="57">
        <v>4597.8634000000002</v>
      </c>
      <c r="I361" s="57">
        <f>VLOOKUP(B361,Mapping!$A$2:$K$1558,6,FALSE)</f>
        <v>4597.8634000000002</v>
      </c>
      <c r="J361" s="57">
        <f>VLOOKUP(B361,Overall!$A$8:$I$1226,9,FALSE)</f>
        <v>2276.17</v>
      </c>
      <c r="L361" s="59">
        <f t="shared" si="5"/>
        <v>0</v>
      </c>
    </row>
    <row r="362" spans="2:12" x14ac:dyDescent="0.2">
      <c r="B362" t="s">
        <v>2049</v>
      </c>
      <c r="C362" t="s">
        <v>432</v>
      </c>
      <c r="D362" t="s">
        <v>23</v>
      </c>
      <c r="E362" t="s">
        <v>472</v>
      </c>
      <c r="F362" t="s">
        <v>2050</v>
      </c>
      <c r="G362" s="57">
        <v>0</v>
      </c>
      <c r="H362" s="57">
        <v>0</v>
      </c>
      <c r="I362" s="57">
        <f>VLOOKUP(B362,Mapping!$A$2:$K$1558,6,FALSE)</f>
        <v>0</v>
      </c>
      <c r="J362" s="57">
        <f>VLOOKUP(B362,Overall!$A$8:$I$1226,9,FALSE)</f>
        <v>0</v>
      </c>
      <c r="L362" s="59">
        <f t="shared" si="5"/>
        <v>0</v>
      </c>
    </row>
    <row r="363" spans="2:12" x14ac:dyDescent="0.2">
      <c r="B363" t="s">
        <v>859</v>
      </c>
      <c r="C363" t="s">
        <v>4</v>
      </c>
      <c r="D363" t="s">
        <v>24</v>
      </c>
      <c r="E363" t="s">
        <v>2895</v>
      </c>
      <c r="F363" t="s">
        <v>1769</v>
      </c>
      <c r="G363" s="57">
        <v>2159460</v>
      </c>
      <c r="H363" s="57">
        <v>1978591.9440000001</v>
      </c>
      <c r="I363" s="57">
        <f>VLOOKUP(B363,Mapping!$A$2:$K$1558,6,FALSE)</f>
        <v>1978591.9440000001</v>
      </c>
      <c r="J363" s="57">
        <f>VLOOKUP(B363,Overall!$A$8:$I$1226,9,FALSE)</f>
        <v>942186.64</v>
      </c>
      <c r="L363" s="59">
        <f t="shared" si="5"/>
        <v>0</v>
      </c>
    </row>
    <row r="364" spans="2:12" x14ac:dyDescent="0.2">
      <c r="B364" t="s">
        <v>860</v>
      </c>
      <c r="C364" t="s">
        <v>4</v>
      </c>
      <c r="D364" t="s">
        <v>25</v>
      </c>
      <c r="E364" t="s">
        <v>2895</v>
      </c>
      <c r="F364" t="s">
        <v>1568</v>
      </c>
      <c r="G364" s="57">
        <v>158620</v>
      </c>
      <c r="H364" s="57">
        <v>151023.6</v>
      </c>
      <c r="I364" s="57">
        <f>VLOOKUP(B364,Mapping!$A$2:$K$1558,6,FALSE)</f>
        <v>151023.6</v>
      </c>
      <c r="J364" s="57">
        <f>VLOOKUP(B364,Overall!$A$8:$I$1226,9,FALSE)</f>
        <v>71916</v>
      </c>
      <c r="L364" s="59">
        <f t="shared" si="5"/>
        <v>0</v>
      </c>
    </row>
    <row r="365" spans="2:12" x14ac:dyDescent="0.2">
      <c r="B365" t="s">
        <v>861</v>
      </c>
      <c r="C365" t="s">
        <v>4</v>
      </c>
      <c r="D365" t="s">
        <v>26</v>
      </c>
      <c r="E365" t="s">
        <v>2895</v>
      </c>
      <c r="F365" t="s">
        <v>1569</v>
      </c>
      <c r="G365" s="57">
        <v>400000</v>
      </c>
      <c r="H365" s="57">
        <v>421271.04600000003</v>
      </c>
      <c r="I365" s="57">
        <f>VLOOKUP(B365,Mapping!$A$2:$K$1558,6,FALSE)</f>
        <v>421271.04600000003</v>
      </c>
      <c r="J365" s="57">
        <f>VLOOKUP(B365,Overall!$A$8:$I$1226,9,FALSE)</f>
        <v>200605.26</v>
      </c>
      <c r="L365" s="59">
        <f t="shared" si="5"/>
        <v>0</v>
      </c>
    </row>
    <row r="366" spans="2:12" x14ac:dyDescent="0.2">
      <c r="B366" t="s">
        <v>862</v>
      </c>
      <c r="C366" t="s">
        <v>4</v>
      </c>
      <c r="D366" t="s">
        <v>27</v>
      </c>
      <c r="E366" t="s">
        <v>2895</v>
      </c>
      <c r="F366" t="s">
        <v>1770</v>
      </c>
      <c r="G366" s="57">
        <v>27360</v>
      </c>
      <c r="H366" s="57">
        <v>26884.745999999999</v>
      </c>
      <c r="I366" s="57">
        <f>VLOOKUP(B366,Mapping!$A$2:$K$1558,6,FALSE)</f>
        <v>26884.745999999999</v>
      </c>
      <c r="J366" s="57">
        <f>VLOOKUP(B366,Overall!$A$8:$I$1226,9,FALSE)</f>
        <v>12802.26</v>
      </c>
      <c r="L366" s="59">
        <f t="shared" si="5"/>
        <v>0</v>
      </c>
    </row>
    <row r="367" spans="2:12" x14ac:dyDescent="0.2">
      <c r="B367" t="s">
        <v>863</v>
      </c>
      <c r="C367" t="s">
        <v>4</v>
      </c>
      <c r="D367" t="s">
        <v>28</v>
      </c>
      <c r="E367" t="s">
        <v>2895</v>
      </c>
      <c r="F367" t="s">
        <v>1771</v>
      </c>
      <c r="G367" s="57">
        <v>47680</v>
      </c>
      <c r="H367" s="57">
        <v>66320.813999999998</v>
      </c>
      <c r="I367" s="57">
        <f>VLOOKUP(B367,Mapping!$A$2:$K$1558,6,FALSE)</f>
        <v>66320.813999999998</v>
      </c>
      <c r="J367" s="57">
        <f>VLOOKUP(B367,Overall!$A$8:$I$1226,9,FALSE)</f>
        <v>31581.34</v>
      </c>
      <c r="L367" s="59">
        <f t="shared" si="5"/>
        <v>0</v>
      </c>
    </row>
    <row r="368" spans="2:12" x14ac:dyDescent="0.2">
      <c r="B368" t="s">
        <v>864</v>
      </c>
      <c r="C368" t="s">
        <v>4</v>
      </c>
      <c r="D368" t="s">
        <v>29</v>
      </c>
      <c r="E368" t="s">
        <v>2895</v>
      </c>
      <c r="F368" t="s">
        <v>1772</v>
      </c>
      <c r="G368" s="57">
        <v>170040</v>
      </c>
      <c r="H368" s="57">
        <v>183616.986</v>
      </c>
      <c r="I368" s="57">
        <f>VLOOKUP(B368,Mapping!$A$2:$K$1558,6,FALSE)</f>
        <v>183616.986</v>
      </c>
      <c r="J368" s="57">
        <f>VLOOKUP(B368,Overall!$A$8:$I$1226,9,FALSE)</f>
        <v>87436.66</v>
      </c>
      <c r="L368" s="59">
        <f t="shared" si="5"/>
        <v>0</v>
      </c>
    </row>
    <row r="369" spans="2:12" x14ac:dyDescent="0.2">
      <c r="B369" t="s">
        <v>865</v>
      </c>
      <c r="C369" t="s">
        <v>4</v>
      </c>
      <c r="D369" t="s">
        <v>2837</v>
      </c>
      <c r="E369" t="s">
        <v>2895</v>
      </c>
      <c r="F369" t="s">
        <v>1570</v>
      </c>
      <c r="G369" s="57">
        <v>0</v>
      </c>
      <c r="H369" s="57">
        <v>158670.79200000002</v>
      </c>
      <c r="I369" s="57">
        <f>VLOOKUP(B369,Mapping!$A$2:$K$1558,6,FALSE)</f>
        <v>158670.79200000002</v>
      </c>
      <c r="J369" s="57">
        <f>VLOOKUP(B369,Overall!$A$8:$I$1226,9,FALSE)</f>
        <v>75557.52</v>
      </c>
      <c r="L369" s="59">
        <f t="shared" si="5"/>
        <v>0</v>
      </c>
    </row>
    <row r="370" spans="2:12" x14ac:dyDescent="0.2">
      <c r="B370" t="s">
        <v>925</v>
      </c>
      <c r="C370" t="s">
        <v>218</v>
      </c>
      <c r="D370" t="s">
        <v>30</v>
      </c>
      <c r="E370" t="s">
        <v>478</v>
      </c>
      <c r="F370" t="s">
        <v>1868</v>
      </c>
      <c r="G370" s="57">
        <v>710050</v>
      </c>
      <c r="H370" s="57">
        <v>710050</v>
      </c>
      <c r="I370" s="57">
        <f>VLOOKUP(B370,Mapping!$A$2:$K$1558,6,FALSE)</f>
        <v>710050</v>
      </c>
      <c r="J370" s="57">
        <f>VLOOKUP(B370,Overall!$A$8:$I$1226,9,FALSE)</f>
        <v>0</v>
      </c>
      <c r="L370" s="59">
        <f t="shared" si="5"/>
        <v>0</v>
      </c>
    </row>
    <row r="371" spans="2:12" x14ac:dyDescent="0.2">
      <c r="B371" t="s">
        <v>1316</v>
      </c>
      <c r="C371" t="s">
        <v>8</v>
      </c>
      <c r="D371" t="s">
        <v>30</v>
      </c>
      <c r="E371" t="s">
        <v>2895</v>
      </c>
      <c r="F371" t="s">
        <v>2359</v>
      </c>
      <c r="G371" s="57">
        <v>1288790</v>
      </c>
      <c r="H371" s="57">
        <v>1600000</v>
      </c>
      <c r="I371" s="57">
        <f>VLOOKUP(B371,Mapping!$A$2:$K$1558,6,FALSE)</f>
        <v>1600000</v>
      </c>
      <c r="J371" s="57">
        <f>VLOOKUP(B371,Overall!$A$8:$I$1226,9,FALSE)</f>
        <v>0</v>
      </c>
      <c r="L371" s="59">
        <f t="shared" si="5"/>
        <v>0</v>
      </c>
    </row>
    <row r="372" spans="2:12" x14ac:dyDescent="0.2">
      <c r="B372" t="s">
        <v>1365</v>
      </c>
      <c r="C372" t="s">
        <v>18</v>
      </c>
      <c r="D372" t="s">
        <v>30</v>
      </c>
      <c r="E372" t="s">
        <v>2895</v>
      </c>
      <c r="F372" t="s">
        <v>2359</v>
      </c>
      <c r="G372" s="57">
        <v>904370</v>
      </c>
      <c r="H372" s="57">
        <v>1200000</v>
      </c>
      <c r="I372" s="57">
        <f>VLOOKUP(B372,Mapping!$A$2:$K$1558,6,FALSE)</f>
        <v>1200000</v>
      </c>
      <c r="J372" s="57">
        <f>VLOOKUP(B372,Overall!$A$8:$I$1226,9,FALSE)</f>
        <v>0</v>
      </c>
      <c r="L372" s="59">
        <f t="shared" si="5"/>
        <v>0</v>
      </c>
    </row>
    <row r="373" spans="2:12" x14ac:dyDescent="0.2">
      <c r="B373" t="s">
        <v>1457</v>
      </c>
      <c r="C373" t="s">
        <v>461</v>
      </c>
      <c r="D373" t="s">
        <v>30</v>
      </c>
      <c r="E373" t="s">
        <v>2895</v>
      </c>
      <c r="F373" t="s">
        <v>2359</v>
      </c>
      <c r="G373" s="57">
        <v>1844650</v>
      </c>
      <c r="H373" s="57">
        <v>2100000</v>
      </c>
      <c r="I373" s="57">
        <f>VLOOKUP(B373,Mapping!$A$2:$K$1558,6,FALSE)</f>
        <v>2100000</v>
      </c>
      <c r="J373" s="57">
        <f>VLOOKUP(B373,Overall!$A$8:$I$1226,9,FALSE)</f>
        <v>0</v>
      </c>
      <c r="L373" s="59">
        <f t="shared" si="5"/>
        <v>0</v>
      </c>
    </row>
    <row r="374" spans="2:12" x14ac:dyDescent="0.2">
      <c r="B374" t="s">
        <v>926</v>
      </c>
      <c r="C374" t="s">
        <v>218</v>
      </c>
      <c r="D374" t="s">
        <v>31</v>
      </c>
      <c r="E374" t="s">
        <v>478</v>
      </c>
      <c r="F374" t="s">
        <v>1584</v>
      </c>
      <c r="G374" s="57">
        <v>1056000</v>
      </c>
      <c r="H374" s="57">
        <v>2056000</v>
      </c>
      <c r="I374" s="57">
        <f>VLOOKUP(B374,Mapping!$A$2:$K$1558,6,FALSE)</f>
        <v>2056000</v>
      </c>
      <c r="J374" s="57">
        <f>VLOOKUP(B374,Overall!$A$8:$I$1226,9,FALSE)</f>
        <v>0</v>
      </c>
      <c r="L374" s="59">
        <f t="shared" si="5"/>
        <v>0</v>
      </c>
    </row>
    <row r="375" spans="2:12" x14ac:dyDescent="0.2">
      <c r="B375" t="s">
        <v>1317</v>
      </c>
      <c r="C375" t="s">
        <v>8</v>
      </c>
      <c r="D375" t="s">
        <v>31</v>
      </c>
      <c r="E375" t="s">
        <v>2895</v>
      </c>
      <c r="F375" t="s">
        <v>2360</v>
      </c>
      <c r="G375" s="57">
        <v>6336000</v>
      </c>
      <c r="H375" s="57">
        <v>7336000</v>
      </c>
      <c r="I375" s="57">
        <f>VLOOKUP(B375,Mapping!$A$2:$K$1558,6,FALSE)</f>
        <v>7336000</v>
      </c>
      <c r="J375" s="57">
        <f>VLOOKUP(B375,Overall!$A$8:$I$1226,9,FALSE)</f>
        <v>0</v>
      </c>
      <c r="L375" s="59">
        <f t="shared" si="5"/>
        <v>0</v>
      </c>
    </row>
    <row r="376" spans="2:12" x14ac:dyDescent="0.2">
      <c r="B376" t="s">
        <v>1366</v>
      </c>
      <c r="C376" t="s">
        <v>18</v>
      </c>
      <c r="D376" t="s">
        <v>31</v>
      </c>
      <c r="E376" t="s">
        <v>2895</v>
      </c>
      <c r="F376" t="s">
        <v>2360</v>
      </c>
      <c r="G376" s="57">
        <v>2112000</v>
      </c>
      <c r="H376" s="57">
        <v>3112000</v>
      </c>
      <c r="I376" s="57">
        <f>VLOOKUP(B376,Mapping!$A$2:$K$1558,6,FALSE)</f>
        <v>3112000</v>
      </c>
      <c r="J376" s="57">
        <f>VLOOKUP(B376,Overall!$A$8:$I$1226,9,FALSE)</f>
        <v>0</v>
      </c>
      <c r="L376" s="59">
        <f t="shared" si="5"/>
        <v>0</v>
      </c>
    </row>
    <row r="377" spans="2:12" x14ac:dyDescent="0.2">
      <c r="B377" t="s">
        <v>1410</v>
      </c>
      <c r="C377" t="s">
        <v>459</v>
      </c>
      <c r="D377" t="s">
        <v>31</v>
      </c>
      <c r="E377" t="s">
        <v>2895</v>
      </c>
      <c r="F377" t="s">
        <v>2360</v>
      </c>
      <c r="G377" s="57">
        <v>5280000</v>
      </c>
      <c r="H377" s="57">
        <v>6280000</v>
      </c>
      <c r="I377" s="57">
        <f>VLOOKUP(B377,Mapping!$A$2:$K$1558,6,FALSE)</f>
        <v>6280000</v>
      </c>
      <c r="J377" s="57">
        <f>VLOOKUP(B377,Overall!$A$8:$I$1226,9,FALSE)</f>
        <v>0</v>
      </c>
      <c r="L377" s="59">
        <f t="shared" si="5"/>
        <v>0</v>
      </c>
    </row>
    <row r="378" spans="2:12" x14ac:dyDescent="0.2">
      <c r="B378" t="s">
        <v>1458</v>
      </c>
      <c r="C378" t="s">
        <v>461</v>
      </c>
      <c r="D378" t="s">
        <v>31</v>
      </c>
      <c r="E378" t="s">
        <v>2895</v>
      </c>
      <c r="F378" t="s">
        <v>2360</v>
      </c>
      <c r="G378" s="57">
        <v>3168000</v>
      </c>
      <c r="H378" s="57">
        <v>4168000</v>
      </c>
      <c r="I378" s="57">
        <f>VLOOKUP(B378,Mapping!$A$2:$K$1558,6,FALSE)</f>
        <v>4168000</v>
      </c>
      <c r="J378" s="57">
        <f>VLOOKUP(B378,Overall!$A$8:$I$1226,9,FALSE)</f>
        <v>0</v>
      </c>
      <c r="L378" s="59">
        <f t="shared" si="5"/>
        <v>0</v>
      </c>
    </row>
    <row r="379" spans="2:12" x14ac:dyDescent="0.2">
      <c r="B379" t="s">
        <v>1513</v>
      </c>
      <c r="C379" t="s">
        <v>463</v>
      </c>
      <c r="D379" t="s">
        <v>31</v>
      </c>
      <c r="E379" t="s">
        <v>2895</v>
      </c>
      <c r="F379" t="s">
        <v>2360</v>
      </c>
      <c r="G379" s="57">
        <v>4000000</v>
      </c>
      <c r="H379" s="57">
        <v>5000000</v>
      </c>
      <c r="I379" s="57">
        <f>VLOOKUP(B379,Mapping!$A$2:$K$1558,6,FALSE)</f>
        <v>5000000</v>
      </c>
      <c r="J379" s="57">
        <f>VLOOKUP(B379,Overall!$A$8:$I$1226,9,FALSE)</f>
        <v>0</v>
      </c>
      <c r="L379" s="59">
        <f t="shared" si="5"/>
        <v>0</v>
      </c>
    </row>
    <row r="380" spans="2:12" x14ac:dyDescent="0.2">
      <c r="B380" t="s">
        <v>2425</v>
      </c>
      <c r="C380" t="s">
        <v>459</v>
      </c>
      <c r="D380" t="s">
        <v>32</v>
      </c>
      <c r="E380" t="s">
        <v>2895</v>
      </c>
      <c r="F380" t="s">
        <v>2426</v>
      </c>
      <c r="G380" s="57">
        <v>0</v>
      </c>
      <c r="H380" s="57">
        <v>0</v>
      </c>
      <c r="I380" s="57">
        <f>VLOOKUP(B380,Mapping!$A$2:$K$1558,6,FALSE)</f>
        <v>0</v>
      </c>
      <c r="J380" s="57">
        <f>VLOOKUP(B380,Overall!$A$8:$I$1226,9,FALSE)</f>
        <v>0</v>
      </c>
      <c r="L380" s="59">
        <f t="shared" si="5"/>
        <v>0</v>
      </c>
    </row>
    <row r="381" spans="2:12" x14ac:dyDescent="0.2">
      <c r="B381" t="s">
        <v>1869</v>
      </c>
      <c r="C381" t="s">
        <v>218</v>
      </c>
      <c r="D381" t="s">
        <v>33</v>
      </c>
      <c r="E381" t="s">
        <v>478</v>
      </c>
      <c r="F381" t="s">
        <v>1870</v>
      </c>
      <c r="G381" s="57">
        <v>0</v>
      </c>
      <c r="H381" s="57">
        <v>0</v>
      </c>
      <c r="I381" s="57">
        <f>VLOOKUP(B381,Mapping!$A$2:$K$1558,6,FALSE)</f>
        <v>0</v>
      </c>
      <c r="J381" s="57">
        <f>VLOOKUP(B381,Overall!$A$8:$I$1226,9,FALSE)</f>
        <v>0</v>
      </c>
      <c r="L381" s="59">
        <f t="shared" si="5"/>
        <v>0</v>
      </c>
    </row>
    <row r="382" spans="2:12" x14ac:dyDescent="0.2">
      <c r="B382" t="s">
        <v>2144</v>
      </c>
      <c r="C382" t="s">
        <v>438</v>
      </c>
      <c r="D382" t="s">
        <v>33</v>
      </c>
      <c r="E382" t="s">
        <v>2895</v>
      </c>
      <c r="F382" t="s">
        <v>2145</v>
      </c>
      <c r="G382" s="57">
        <v>0</v>
      </c>
      <c r="H382" s="57">
        <v>0</v>
      </c>
      <c r="I382" s="57">
        <f>VLOOKUP(B382,Mapping!$A$2:$K$1558,6,FALSE)</f>
        <v>0</v>
      </c>
      <c r="J382" s="57">
        <f>VLOOKUP(B382,Overall!$A$8:$I$1226,9,FALSE)</f>
        <v>0</v>
      </c>
      <c r="L382" s="59">
        <f t="shared" si="5"/>
        <v>0</v>
      </c>
    </row>
    <row r="383" spans="2:12" x14ac:dyDescent="0.2">
      <c r="B383" t="s">
        <v>2404</v>
      </c>
      <c r="C383" t="s">
        <v>18</v>
      </c>
      <c r="D383" t="s">
        <v>33</v>
      </c>
      <c r="E383" t="s">
        <v>2895</v>
      </c>
      <c r="F383" t="s">
        <v>2145</v>
      </c>
      <c r="G383" s="57">
        <v>0</v>
      </c>
      <c r="H383" s="57">
        <v>0</v>
      </c>
      <c r="I383" s="57">
        <f>VLOOKUP(B383,Mapping!$A$2:$K$1558,6,FALSE)</f>
        <v>0</v>
      </c>
      <c r="J383" s="57">
        <f>VLOOKUP(B383,Overall!$A$8:$I$1226,9,FALSE)</f>
        <v>0</v>
      </c>
      <c r="L383" s="59">
        <f t="shared" si="5"/>
        <v>0</v>
      </c>
    </row>
    <row r="384" spans="2:12" x14ac:dyDescent="0.2">
      <c r="B384" t="s">
        <v>1411</v>
      </c>
      <c r="C384" t="s">
        <v>459</v>
      </c>
      <c r="D384" t="s">
        <v>33</v>
      </c>
      <c r="E384" t="s">
        <v>2895</v>
      </c>
      <c r="F384" t="s">
        <v>2145</v>
      </c>
      <c r="G384" s="57">
        <v>250000</v>
      </c>
      <c r="H384" s="57">
        <v>0</v>
      </c>
      <c r="I384" s="57">
        <f>VLOOKUP(B384,Mapping!$A$2:$K$1558,6,FALSE)</f>
        <v>0</v>
      </c>
      <c r="J384" s="57">
        <f>VLOOKUP(B384,Overall!$A$8:$I$1226,9,FALSE)</f>
        <v>0</v>
      </c>
      <c r="L384" s="59">
        <f t="shared" si="5"/>
        <v>0</v>
      </c>
    </row>
    <row r="385" spans="2:12" x14ac:dyDescent="0.2">
      <c r="B385" t="s">
        <v>2456</v>
      </c>
      <c r="C385" t="s">
        <v>461</v>
      </c>
      <c r="D385" t="s">
        <v>33</v>
      </c>
      <c r="E385" t="s">
        <v>2895</v>
      </c>
      <c r="F385" t="s">
        <v>2145</v>
      </c>
      <c r="G385" s="57">
        <v>0</v>
      </c>
      <c r="H385" s="57">
        <v>0</v>
      </c>
      <c r="I385" s="57">
        <f>VLOOKUP(B385,Mapping!$A$2:$K$1558,6,FALSE)</f>
        <v>0</v>
      </c>
      <c r="J385" s="57">
        <f>VLOOKUP(B385,Overall!$A$8:$I$1226,9,FALSE)</f>
        <v>0</v>
      </c>
      <c r="L385" s="59">
        <f t="shared" si="5"/>
        <v>0</v>
      </c>
    </row>
    <row r="386" spans="2:12" x14ac:dyDescent="0.2">
      <c r="B386" t="s">
        <v>1318</v>
      </c>
      <c r="C386" t="s">
        <v>8</v>
      </c>
      <c r="D386" t="s">
        <v>34</v>
      </c>
      <c r="E386" t="s">
        <v>2895</v>
      </c>
      <c r="F386" t="s">
        <v>2361</v>
      </c>
      <c r="G386" s="57">
        <v>190000</v>
      </c>
      <c r="H386" s="57">
        <v>67843.98</v>
      </c>
      <c r="I386" s="57">
        <f>VLOOKUP(B386,Mapping!$A$2:$K$1558,6,FALSE)</f>
        <v>67843.98</v>
      </c>
      <c r="J386" s="57">
        <f>VLOOKUP(B386,Overall!$A$8:$I$1226,9,FALSE)</f>
        <v>33921.99</v>
      </c>
      <c r="L386" s="59">
        <f t="shared" si="5"/>
        <v>0</v>
      </c>
    </row>
    <row r="387" spans="2:12" x14ac:dyDescent="0.2">
      <c r="B387" t="s">
        <v>2492</v>
      </c>
      <c r="C387" t="s">
        <v>463</v>
      </c>
      <c r="D387" t="s">
        <v>35</v>
      </c>
      <c r="E387" t="s">
        <v>2895</v>
      </c>
      <c r="F387" t="s">
        <v>2493</v>
      </c>
      <c r="G387" s="57">
        <v>0</v>
      </c>
      <c r="H387" s="57">
        <v>0</v>
      </c>
      <c r="I387" s="57">
        <f>VLOOKUP(B387,Mapping!$A$2:$K$1558,6,FALSE)</f>
        <v>0</v>
      </c>
      <c r="J387" s="57">
        <f>VLOOKUP(B387,Overall!$A$8:$I$1226,9,FALSE)</f>
        <v>0</v>
      </c>
      <c r="L387" s="59">
        <f t="shared" ref="L387:L450" si="6">H387-I387</f>
        <v>0</v>
      </c>
    </row>
    <row r="388" spans="2:12" x14ac:dyDescent="0.2">
      <c r="B388" t="s">
        <v>2146</v>
      </c>
      <c r="C388" t="s">
        <v>438</v>
      </c>
      <c r="D388" t="s">
        <v>36</v>
      </c>
      <c r="E388" t="s">
        <v>2895</v>
      </c>
      <c r="F388" t="s">
        <v>2147</v>
      </c>
      <c r="G388" s="57">
        <v>0</v>
      </c>
      <c r="H388" s="57">
        <v>0</v>
      </c>
      <c r="I388" s="57">
        <f>VLOOKUP(B388,Mapping!$A$2:$K$1558,6,FALSE)</f>
        <v>0</v>
      </c>
      <c r="J388" s="57">
        <f>VLOOKUP(B388,Overall!$A$8:$I$1226,9,FALSE)</f>
        <v>0</v>
      </c>
      <c r="L388" s="59">
        <f t="shared" si="6"/>
        <v>0</v>
      </c>
    </row>
    <row r="389" spans="2:12" x14ac:dyDescent="0.2">
      <c r="B389" t="s">
        <v>2300</v>
      </c>
      <c r="C389" t="s">
        <v>452</v>
      </c>
      <c r="D389" t="s">
        <v>36</v>
      </c>
      <c r="E389" t="s">
        <v>490</v>
      </c>
      <c r="F389" t="s">
        <v>2147</v>
      </c>
      <c r="G389" s="57">
        <v>0</v>
      </c>
      <c r="H389" s="57">
        <v>0</v>
      </c>
      <c r="I389" s="57">
        <f>VLOOKUP(B389,Mapping!$A$2:$K$1558,6,FALSE)</f>
        <v>0</v>
      </c>
      <c r="J389" s="57">
        <f>VLOOKUP(B389,Overall!$A$8:$I$1226,9,FALSE)</f>
        <v>0</v>
      </c>
      <c r="L389" s="59">
        <f t="shared" si="6"/>
        <v>0</v>
      </c>
    </row>
    <row r="390" spans="2:12" x14ac:dyDescent="0.2">
      <c r="B390" t="s">
        <v>2405</v>
      </c>
      <c r="C390" t="s">
        <v>18</v>
      </c>
      <c r="D390" t="s">
        <v>36</v>
      </c>
      <c r="E390" t="s">
        <v>2895</v>
      </c>
      <c r="F390" t="s">
        <v>2147</v>
      </c>
      <c r="G390" s="57">
        <v>0</v>
      </c>
      <c r="H390" s="57">
        <v>0</v>
      </c>
      <c r="I390" s="57">
        <f>VLOOKUP(B390,Mapping!$A$2:$K$1558,6,FALSE)</f>
        <v>0</v>
      </c>
      <c r="J390" s="57">
        <f>VLOOKUP(B390,Overall!$A$8:$I$1226,9,FALSE)</f>
        <v>0</v>
      </c>
      <c r="L390" s="59">
        <f t="shared" si="6"/>
        <v>0</v>
      </c>
    </row>
    <row r="391" spans="2:12" x14ac:dyDescent="0.2">
      <c r="B391" t="s">
        <v>2457</v>
      </c>
      <c r="C391" t="s">
        <v>461</v>
      </c>
      <c r="D391" t="s">
        <v>36</v>
      </c>
      <c r="E391" t="s">
        <v>2895</v>
      </c>
      <c r="F391" t="s">
        <v>2147</v>
      </c>
      <c r="G391" s="57">
        <v>0</v>
      </c>
      <c r="H391" s="57">
        <v>0</v>
      </c>
      <c r="I391" s="57">
        <f>VLOOKUP(B391,Mapping!$A$2:$K$1558,6,FALSE)</f>
        <v>0</v>
      </c>
      <c r="J391" s="57">
        <f>VLOOKUP(B391,Overall!$A$8:$I$1226,9,FALSE)</f>
        <v>0</v>
      </c>
      <c r="L391" s="59">
        <f t="shared" si="6"/>
        <v>0</v>
      </c>
    </row>
    <row r="392" spans="2:12" x14ac:dyDescent="0.2">
      <c r="B392" t="s">
        <v>2494</v>
      </c>
      <c r="C392" t="s">
        <v>463</v>
      </c>
      <c r="D392" t="s">
        <v>36</v>
      </c>
      <c r="E392" t="s">
        <v>2895</v>
      </c>
      <c r="F392" t="s">
        <v>2147</v>
      </c>
      <c r="G392" s="57">
        <v>0</v>
      </c>
      <c r="H392" s="57">
        <v>0</v>
      </c>
      <c r="I392" s="57">
        <f>VLOOKUP(B392,Mapping!$A$2:$K$1558,6,FALSE)</f>
        <v>0</v>
      </c>
      <c r="J392" s="57">
        <f>VLOOKUP(B392,Overall!$A$8:$I$1226,9,FALSE)</f>
        <v>0</v>
      </c>
      <c r="L392" s="59">
        <f t="shared" si="6"/>
        <v>0</v>
      </c>
    </row>
    <row r="393" spans="2:12" x14ac:dyDescent="0.2">
      <c r="B393" t="s">
        <v>1319</v>
      </c>
      <c r="C393" t="s">
        <v>8</v>
      </c>
      <c r="D393" t="s">
        <v>37</v>
      </c>
      <c r="E393" t="s">
        <v>2895</v>
      </c>
      <c r="F393" t="s">
        <v>2362</v>
      </c>
      <c r="G393" s="57">
        <v>164880</v>
      </c>
      <c r="H393" s="57">
        <v>171270.16</v>
      </c>
      <c r="I393" s="57">
        <f>VLOOKUP(B393,Mapping!$A$2:$K$1558,6,FALSE)</f>
        <v>171270.16</v>
      </c>
      <c r="J393" s="57">
        <f>VLOOKUP(B393,Overall!$A$8:$I$1226,9,FALSE)</f>
        <v>85635.08</v>
      </c>
      <c r="L393" s="59">
        <f t="shared" si="6"/>
        <v>0</v>
      </c>
    </row>
    <row r="394" spans="2:12" x14ac:dyDescent="0.2">
      <c r="B394" t="s">
        <v>1514</v>
      </c>
      <c r="C394" t="s">
        <v>463</v>
      </c>
      <c r="D394" t="s">
        <v>38</v>
      </c>
      <c r="E394" t="s">
        <v>2895</v>
      </c>
      <c r="F394" t="s">
        <v>2495</v>
      </c>
      <c r="G394" s="57">
        <v>16000000</v>
      </c>
      <c r="H394" s="57">
        <v>16000000</v>
      </c>
      <c r="I394" s="57">
        <f>VLOOKUP(B394,Mapping!$A$2:$K$1558,6,FALSE)</f>
        <v>16000000</v>
      </c>
      <c r="J394" s="57">
        <f>VLOOKUP(B394,Overall!$A$8:$I$1226,9,FALSE)</f>
        <v>358063.18</v>
      </c>
      <c r="L394" s="59">
        <f t="shared" si="6"/>
        <v>0</v>
      </c>
    </row>
    <row r="395" spans="2:12" x14ac:dyDescent="0.2">
      <c r="B395" t="s">
        <v>2458</v>
      </c>
      <c r="C395" t="s">
        <v>461</v>
      </c>
      <c r="D395" t="s">
        <v>39</v>
      </c>
      <c r="E395" t="s">
        <v>2895</v>
      </c>
      <c r="F395" t="s">
        <v>2459</v>
      </c>
      <c r="G395" s="57">
        <v>0</v>
      </c>
      <c r="H395" s="57">
        <v>0</v>
      </c>
      <c r="I395" s="57">
        <f>VLOOKUP(B395,Mapping!$A$2:$K$1558,6,FALSE)</f>
        <v>0</v>
      </c>
      <c r="J395" s="57">
        <f>VLOOKUP(B395,Overall!$A$8:$I$1226,9,FALSE)</f>
        <v>0</v>
      </c>
      <c r="L395" s="59">
        <f t="shared" si="6"/>
        <v>0</v>
      </c>
    </row>
    <row r="396" spans="2:12" x14ac:dyDescent="0.2">
      <c r="B396" t="s">
        <v>927</v>
      </c>
      <c r="C396" t="s">
        <v>218</v>
      </c>
      <c r="D396" t="s">
        <v>40</v>
      </c>
      <c r="E396" t="s">
        <v>476</v>
      </c>
      <c r="F396" t="s">
        <v>1585</v>
      </c>
      <c r="G396" s="57">
        <v>70</v>
      </c>
      <c r="H396" s="57">
        <v>0</v>
      </c>
      <c r="I396" s="57">
        <f>VLOOKUP(B396,Mapping!$A$2:$K$1558,6,FALSE)</f>
        <v>0</v>
      </c>
      <c r="J396" s="57">
        <f>VLOOKUP(B396,Overall!$A$8:$I$1226,9,FALSE)</f>
        <v>0</v>
      </c>
      <c r="L396" s="59">
        <f t="shared" si="6"/>
        <v>0</v>
      </c>
    </row>
    <row r="397" spans="2:12" x14ac:dyDescent="0.2">
      <c r="B397" t="s">
        <v>866</v>
      </c>
      <c r="C397" t="s">
        <v>4</v>
      </c>
      <c r="D397" t="s">
        <v>41</v>
      </c>
      <c r="E397" t="s">
        <v>2895</v>
      </c>
      <c r="F397" t="s">
        <v>1773</v>
      </c>
      <c r="G397" s="57">
        <v>450130</v>
      </c>
      <c r="H397" s="57">
        <v>462355.34</v>
      </c>
      <c r="I397" s="57">
        <f>VLOOKUP(B397,Mapping!$A$2:$K$1558,6,FALSE)</f>
        <v>462355.34</v>
      </c>
      <c r="J397" s="57">
        <f>VLOOKUP(B397,Overall!$A$8:$I$1226,9,FALSE)</f>
        <v>231177.67</v>
      </c>
      <c r="L397" s="59">
        <f t="shared" si="6"/>
        <v>0</v>
      </c>
    </row>
    <row r="398" spans="2:12" x14ac:dyDescent="0.2">
      <c r="B398" t="s">
        <v>1871</v>
      </c>
      <c r="C398" t="s">
        <v>218</v>
      </c>
      <c r="D398" t="s">
        <v>41</v>
      </c>
      <c r="E398" t="s">
        <v>476</v>
      </c>
      <c r="F398" t="s">
        <v>1872</v>
      </c>
      <c r="G398" s="57">
        <v>0</v>
      </c>
      <c r="H398" s="57">
        <v>0</v>
      </c>
      <c r="I398" s="57">
        <f>VLOOKUP(B398,Mapping!$A$2:$K$1558,6,FALSE)</f>
        <v>0</v>
      </c>
      <c r="J398" s="57">
        <f>VLOOKUP(B398,Overall!$A$8:$I$1226,9,FALSE)</f>
        <v>0</v>
      </c>
      <c r="L398" s="59">
        <f t="shared" si="6"/>
        <v>0</v>
      </c>
    </row>
    <row r="399" spans="2:12" x14ac:dyDescent="0.2">
      <c r="B399" t="s">
        <v>867</v>
      </c>
      <c r="C399" t="s">
        <v>4</v>
      </c>
      <c r="D399" t="s">
        <v>42</v>
      </c>
      <c r="E399" t="s">
        <v>2895</v>
      </c>
      <c r="F399" t="s">
        <v>1774</v>
      </c>
      <c r="G399" s="57">
        <v>2340</v>
      </c>
      <c r="H399" s="57">
        <v>0</v>
      </c>
      <c r="I399" s="57">
        <f>VLOOKUP(B399,Mapping!$A$2:$K$1558,6,FALSE)</f>
        <v>0</v>
      </c>
      <c r="J399" s="57">
        <f>VLOOKUP(B399,Overall!$A$8:$I$1226,9,FALSE)</f>
        <v>0</v>
      </c>
      <c r="L399" s="59">
        <f t="shared" si="6"/>
        <v>0</v>
      </c>
    </row>
    <row r="400" spans="2:12" x14ac:dyDescent="0.2">
      <c r="B400" t="s">
        <v>1459</v>
      </c>
      <c r="C400" t="s">
        <v>461</v>
      </c>
      <c r="D400" t="s">
        <v>43</v>
      </c>
      <c r="E400" t="s">
        <v>2895</v>
      </c>
      <c r="F400" t="s">
        <v>2460</v>
      </c>
      <c r="G400" s="57">
        <v>1185890</v>
      </c>
      <c r="H400" s="57">
        <v>1185890</v>
      </c>
      <c r="I400" s="57">
        <f>VLOOKUP(B400,Mapping!$A$2:$K$1558,6,FALSE)</f>
        <v>1185890</v>
      </c>
      <c r="J400" s="57">
        <f>VLOOKUP(B400,Overall!$A$8:$I$1226,9,FALSE)</f>
        <v>0</v>
      </c>
      <c r="L400" s="59">
        <f t="shared" si="6"/>
        <v>0</v>
      </c>
    </row>
    <row r="401" spans="2:12" x14ac:dyDescent="0.2">
      <c r="B401" t="s">
        <v>1515</v>
      </c>
      <c r="C401" t="s">
        <v>463</v>
      </c>
      <c r="D401" t="s">
        <v>43</v>
      </c>
      <c r="E401" t="s">
        <v>2895</v>
      </c>
      <c r="F401" t="s">
        <v>2460</v>
      </c>
      <c r="G401" s="57">
        <v>1372550</v>
      </c>
      <c r="H401" s="57">
        <v>1372550</v>
      </c>
      <c r="I401" s="57">
        <f>VLOOKUP(B401,Mapping!$A$2:$K$1558,6,FALSE)</f>
        <v>1372550</v>
      </c>
      <c r="J401" s="57">
        <f>VLOOKUP(B401,Overall!$A$8:$I$1226,9,FALSE)</f>
        <v>180085.41</v>
      </c>
      <c r="L401" s="59">
        <f t="shared" si="6"/>
        <v>0</v>
      </c>
    </row>
    <row r="402" spans="2:12" x14ac:dyDescent="0.2">
      <c r="B402" t="s">
        <v>928</v>
      </c>
      <c r="C402" t="s">
        <v>218</v>
      </c>
      <c r="D402" t="s">
        <v>44</v>
      </c>
      <c r="E402" t="s">
        <v>478</v>
      </c>
      <c r="F402" t="s">
        <v>1586</v>
      </c>
      <c r="G402" s="57">
        <v>787550</v>
      </c>
      <c r="H402" s="57">
        <v>787550</v>
      </c>
      <c r="I402" s="57">
        <f>VLOOKUP(B402,Mapping!$A$2:$K$1558,6,FALSE)</f>
        <v>787550</v>
      </c>
      <c r="J402" s="57">
        <f>VLOOKUP(B402,Overall!$A$8:$I$1226,9,FALSE)</f>
        <v>0</v>
      </c>
      <c r="L402" s="59">
        <f t="shared" si="6"/>
        <v>0</v>
      </c>
    </row>
    <row r="403" spans="2:12" x14ac:dyDescent="0.2">
      <c r="B403" t="s">
        <v>1320</v>
      </c>
      <c r="C403" t="s">
        <v>8</v>
      </c>
      <c r="D403" t="s">
        <v>44</v>
      </c>
      <c r="E403" t="s">
        <v>2895</v>
      </c>
      <c r="F403" t="s">
        <v>1586</v>
      </c>
      <c r="G403" s="57">
        <v>1427020</v>
      </c>
      <c r="H403" s="57">
        <v>1427020</v>
      </c>
      <c r="I403" s="57">
        <f>VLOOKUP(B403,Mapping!$A$2:$K$1558,6,FALSE)</f>
        <v>1427020</v>
      </c>
      <c r="J403" s="57">
        <f>VLOOKUP(B403,Overall!$A$8:$I$1226,9,FALSE)</f>
        <v>0</v>
      </c>
      <c r="L403" s="59">
        <f t="shared" si="6"/>
        <v>0</v>
      </c>
    </row>
    <row r="404" spans="2:12" x14ac:dyDescent="0.2">
      <c r="B404" t="s">
        <v>1367</v>
      </c>
      <c r="C404" t="s">
        <v>18</v>
      </c>
      <c r="D404" t="s">
        <v>44</v>
      </c>
      <c r="E404" t="s">
        <v>2895</v>
      </c>
      <c r="F404" t="s">
        <v>1586</v>
      </c>
      <c r="G404" s="57">
        <v>1077000</v>
      </c>
      <c r="H404" s="57">
        <v>1077000</v>
      </c>
      <c r="I404" s="57">
        <f>VLOOKUP(B404,Mapping!$A$2:$K$1558,6,FALSE)</f>
        <v>1077000</v>
      </c>
      <c r="J404" s="57">
        <f>VLOOKUP(B404,Overall!$A$8:$I$1226,9,FALSE)</f>
        <v>0</v>
      </c>
      <c r="L404" s="59">
        <f t="shared" si="6"/>
        <v>0</v>
      </c>
    </row>
    <row r="405" spans="2:12" x14ac:dyDescent="0.2">
      <c r="B405" t="s">
        <v>1873</v>
      </c>
      <c r="C405" t="s">
        <v>218</v>
      </c>
      <c r="D405" t="s">
        <v>45</v>
      </c>
      <c r="E405" t="s">
        <v>476</v>
      </c>
      <c r="F405" t="s">
        <v>1874</v>
      </c>
      <c r="G405" s="57">
        <v>0</v>
      </c>
      <c r="H405" s="57">
        <v>0</v>
      </c>
      <c r="I405" s="57">
        <f>VLOOKUP(B405,Mapping!$A$2:$K$1558,6,FALSE)</f>
        <v>0</v>
      </c>
      <c r="J405" s="57">
        <f>VLOOKUP(B405,Overall!$A$8:$I$1226,9,FALSE)</f>
        <v>0</v>
      </c>
      <c r="L405" s="59">
        <f t="shared" si="6"/>
        <v>0</v>
      </c>
    </row>
    <row r="406" spans="2:12" x14ac:dyDescent="0.2">
      <c r="B406" t="s">
        <v>1875</v>
      </c>
      <c r="C406" t="s">
        <v>218</v>
      </c>
      <c r="D406" t="s">
        <v>46</v>
      </c>
      <c r="E406" t="s">
        <v>476</v>
      </c>
      <c r="F406" t="s">
        <v>1876</v>
      </c>
      <c r="G406" s="57">
        <v>0</v>
      </c>
      <c r="H406" s="57">
        <v>0</v>
      </c>
      <c r="I406" s="57">
        <f>VLOOKUP(B406,Mapping!$A$2:$K$1558,6,FALSE)</f>
        <v>0</v>
      </c>
      <c r="J406" s="57">
        <f>VLOOKUP(B406,Overall!$A$8:$I$1226,9,FALSE)</f>
        <v>0</v>
      </c>
      <c r="L406" s="59">
        <f t="shared" si="6"/>
        <v>0</v>
      </c>
    </row>
    <row r="407" spans="2:12" x14ac:dyDescent="0.2">
      <c r="B407" t="s">
        <v>1877</v>
      </c>
      <c r="C407" t="s">
        <v>218</v>
      </c>
      <c r="D407" t="s">
        <v>47</v>
      </c>
      <c r="E407" t="s">
        <v>476</v>
      </c>
      <c r="F407" t="s">
        <v>1878</v>
      </c>
      <c r="G407" s="57">
        <v>0</v>
      </c>
      <c r="H407" s="57">
        <v>0</v>
      </c>
      <c r="I407" s="57">
        <f>VLOOKUP(B407,Mapping!$A$2:$K$1558,6,FALSE)</f>
        <v>0</v>
      </c>
      <c r="J407" s="57">
        <f>VLOOKUP(B407,Overall!$A$8:$I$1226,9,FALSE)</f>
        <v>0</v>
      </c>
      <c r="L407" s="59">
        <f t="shared" si="6"/>
        <v>0</v>
      </c>
    </row>
    <row r="408" spans="2:12" x14ac:dyDescent="0.2">
      <c r="B408" t="s">
        <v>1879</v>
      </c>
      <c r="C408" t="s">
        <v>218</v>
      </c>
      <c r="D408" t="s">
        <v>48</v>
      </c>
      <c r="E408" t="s">
        <v>476</v>
      </c>
      <c r="F408" t="s">
        <v>1880</v>
      </c>
      <c r="G408" s="57">
        <v>0</v>
      </c>
      <c r="H408" s="57">
        <v>0</v>
      </c>
      <c r="I408" s="57">
        <f>VLOOKUP(B408,Mapping!$A$2:$K$1558,6,FALSE)</f>
        <v>0</v>
      </c>
      <c r="J408" s="57">
        <f>VLOOKUP(B408,Overall!$A$8:$I$1226,9,FALSE)</f>
        <v>0</v>
      </c>
      <c r="L408" s="59">
        <f t="shared" si="6"/>
        <v>0</v>
      </c>
    </row>
    <row r="409" spans="2:12" x14ac:dyDescent="0.2">
      <c r="B409" t="s">
        <v>1881</v>
      </c>
      <c r="C409" t="s">
        <v>218</v>
      </c>
      <c r="D409" t="s">
        <v>49</v>
      </c>
      <c r="E409" t="s">
        <v>476</v>
      </c>
      <c r="F409" t="s">
        <v>1882</v>
      </c>
      <c r="G409" s="57">
        <v>0</v>
      </c>
      <c r="H409" s="57">
        <v>0</v>
      </c>
      <c r="I409" s="57">
        <f>VLOOKUP(B409,Mapping!$A$2:$K$1558,6,FALSE)</f>
        <v>0</v>
      </c>
      <c r="J409" s="57">
        <f>VLOOKUP(B409,Overall!$A$8:$I$1226,9,FALSE)</f>
        <v>0</v>
      </c>
      <c r="L409" s="59">
        <f t="shared" si="6"/>
        <v>0</v>
      </c>
    </row>
    <row r="410" spans="2:12" x14ac:dyDescent="0.2">
      <c r="B410" t="s">
        <v>2051</v>
      </c>
      <c r="C410" t="s">
        <v>432</v>
      </c>
      <c r="D410" t="s">
        <v>50</v>
      </c>
      <c r="E410" t="s">
        <v>468</v>
      </c>
      <c r="F410" t="s">
        <v>2052</v>
      </c>
      <c r="G410" s="57">
        <v>0</v>
      </c>
      <c r="H410" s="57">
        <v>0</v>
      </c>
      <c r="I410" s="57">
        <f>VLOOKUP(B410,Mapping!$A$2:$K$1558,6,FALSE)</f>
        <v>0</v>
      </c>
      <c r="J410" s="57">
        <f>VLOOKUP(B410,Overall!$A$8:$I$1226,9,FALSE)</f>
        <v>0</v>
      </c>
      <c r="L410" s="59">
        <f t="shared" si="6"/>
        <v>0</v>
      </c>
    </row>
    <row r="411" spans="2:12" x14ac:dyDescent="0.2">
      <c r="B411" t="s">
        <v>2053</v>
      </c>
      <c r="C411" t="s">
        <v>432</v>
      </c>
      <c r="D411" t="s">
        <v>51</v>
      </c>
      <c r="E411" t="s">
        <v>468</v>
      </c>
      <c r="F411" t="s">
        <v>2054</v>
      </c>
      <c r="G411" s="57">
        <v>0</v>
      </c>
      <c r="H411" s="57">
        <v>0</v>
      </c>
      <c r="I411" s="57">
        <f>VLOOKUP(B411,Mapping!$A$2:$K$1558,6,FALSE)</f>
        <v>0</v>
      </c>
      <c r="J411" s="57">
        <f>VLOOKUP(B411,Overall!$A$8:$I$1226,9,FALSE)</f>
        <v>0</v>
      </c>
      <c r="L411" s="59">
        <f t="shared" si="6"/>
        <v>0</v>
      </c>
    </row>
    <row r="412" spans="2:12" x14ac:dyDescent="0.2">
      <c r="B412" t="s">
        <v>1285</v>
      </c>
      <c r="C412" t="s">
        <v>452</v>
      </c>
      <c r="D412" t="s">
        <v>52</v>
      </c>
      <c r="E412" t="s">
        <v>492</v>
      </c>
      <c r="F412" t="s">
        <v>2301</v>
      </c>
      <c r="G412" s="57">
        <v>2683068</v>
      </c>
      <c r="H412" s="57">
        <v>2683068</v>
      </c>
      <c r="I412" s="57">
        <f>VLOOKUP(B412,Mapping!$A$2:$K$1558,6,FALSE)</f>
        <v>2683068</v>
      </c>
      <c r="J412" s="57">
        <f>VLOOKUP(B412,Overall!$A$8:$I$1226,9,FALSE)</f>
        <v>81408.36</v>
      </c>
      <c r="L412" s="59">
        <f t="shared" si="6"/>
        <v>0</v>
      </c>
    </row>
    <row r="413" spans="2:12" x14ac:dyDescent="0.2">
      <c r="B413" t="s">
        <v>1321</v>
      </c>
      <c r="C413" t="s">
        <v>8</v>
      </c>
      <c r="D413" t="s">
        <v>52</v>
      </c>
      <c r="E413" t="s">
        <v>2895</v>
      </c>
      <c r="F413" t="s">
        <v>2363</v>
      </c>
      <c r="G413" s="57">
        <v>11864265</v>
      </c>
      <c r="H413" s="57">
        <v>11864265</v>
      </c>
      <c r="I413" s="57">
        <f>VLOOKUP(B413,Mapping!$A$2:$K$1558,6,FALSE)</f>
        <v>11864265</v>
      </c>
      <c r="J413" s="57">
        <f>VLOOKUP(B413,Overall!$A$8:$I$1226,9,FALSE)</f>
        <v>6081801.1299999999</v>
      </c>
      <c r="L413" s="59">
        <f t="shared" si="6"/>
        <v>0</v>
      </c>
    </row>
    <row r="414" spans="2:12" x14ac:dyDescent="0.2">
      <c r="B414" t="s">
        <v>1412</v>
      </c>
      <c r="C414" t="s">
        <v>459</v>
      </c>
      <c r="D414" t="s">
        <v>52</v>
      </c>
      <c r="E414" t="s">
        <v>2895</v>
      </c>
      <c r="F414" t="s">
        <v>2363</v>
      </c>
      <c r="G414" s="57">
        <v>7000000</v>
      </c>
      <c r="H414" s="57">
        <v>0</v>
      </c>
      <c r="I414" s="57">
        <f>VLOOKUP(B414,Mapping!$A$2:$K$1558,6,FALSE)</f>
        <v>0</v>
      </c>
      <c r="J414" s="57">
        <f>VLOOKUP(B414,Overall!$A$8:$I$1226,9,FALSE)</f>
        <v>553686.82999999996</v>
      </c>
      <c r="L414" s="59">
        <f t="shared" si="6"/>
        <v>0</v>
      </c>
    </row>
    <row r="415" spans="2:12" x14ac:dyDescent="0.2">
      <c r="B415" t="s">
        <v>1460</v>
      </c>
      <c r="C415" t="s">
        <v>461</v>
      </c>
      <c r="D415" t="s">
        <v>52</v>
      </c>
      <c r="E415" t="s">
        <v>2895</v>
      </c>
      <c r="F415" t="s">
        <v>2363</v>
      </c>
      <c r="G415" s="57">
        <v>664450</v>
      </c>
      <c r="H415" s="57">
        <v>664450</v>
      </c>
      <c r="I415" s="57">
        <f>VLOOKUP(B415,Mapping!$A$2:$K$1558,6,FALSE)</f>
        <v>664450</v>
      </c>
      <c r="J415" s="57">
        <f>VLOOKUP(B415,Overall!$A$8:$I$1226,9,FALSE)</f>
        <v>4097912.72</v>
      </c>
      <c r="L415" s="59">
        <f t="shared" si="6"/>
        <v>0</v>
      </c>
    </row>
    <row r="416" spans="2:12" x14ac:dyDescent="0.2">
      <c r="B416" t="s">
        <v>1516</v>
      </c>
      <c r="C416" t="s">
        <v>463</v>
      </c>
      <c r="D416" t="s">
        <v>52</v>
      </c>
      <c r="E416" t="s">
        <v>2895</v>
      </c>
      <c r="F416" t="s">
        <v>2363</v>
      </c>
      <c r="G416" s="57">
        <v>1780867</v>
      </c>
      <c r="H416" s="57">
        <v>1780867</v>
      </c>
      <c r="I416" s="57">
        <f>VLOOKUP(B416,Mapping!$A$2:$K$1558,6,FALSE)</f>
        <v>1780867</v>
      </c>
      <c r="J416" s="57">
        <f>VLOOKUP(B416,Overall!$A$8:$I$1226,9,FALSE)</f>
        <v>303747.08</v>
      </c>
      <c r="L416" s="59">
        <f t="shared" si="6"/>
        <v>0</v>
      </c>
    </row>
    <row r="417" spans="2:12" x14ac:dyDescent="0.2">
      <c r="B417" t="s">
        <v>1413</v>
      </c>
      <c r="C417" t="s">
        <v>459</v>
      </c>
      <c r="D417" t="s">
        <v>53</v>
      </c>
      <c r="E417" t="s">
        <v>2895</v>
      </c>
      <c r="F417" t="s">
        <v>2427</v>
      </c>
      <c r="G417" s="57">
        <v>1300000</v>
      </c>
      <c r="H417" s="57">
        <v>2000000</v>
      </c>
      <c r="I417" s="57">
        <f>VLOOKUP(B417,Mapping!$A$2:$K$1558,6,FALSE)</f>
        <v>2000000</v>
      </c>
      <c r="J417" s="57">
        <f>VLOOKUP(B417,Overall!$A$8:$I$1226,9,FALSE)</f>
        <v>1609164.95</v>
      </c>
      <c r="L417" s="59">
        <f t="shared" si="6"/>
        <v>0</v>
      </c>
    </row>
    <row r="418" spans="2:12" x14ac:dyDescent="0.2">
      <c r="B418" t="s">
        <v>2496</v>
      </c>
      <c r="C418" t="s">
        <v>463</v>
      </c>
      <c r="D418" t="s">
        <v>54</v>
      </c>
      <c r="E418" t="s">
        <v>2895</v>
      </c>
      <c r="F418" t="s">
        <v>2497</v>
      </c>
      <c r="G418" s="57">
        <v>0</v>
      </c>
      <c r="H418" s="57">
        <v>69000</v>
      </c>
      <c r="I418" s="57">
        <f>VLOOKUP(B418,Mapping!$A$2:$K$1558,6,FALSE)</f>
        <v>69000</v>
      </c>
      <c r="J418" s="57">
        <f>VLOOKUP(B418,Overall!$A$8:$I$1226,9,FALSE)</f>
        <v>0</v>
      </c>
      <c r="L418" s="59">
        <f t="shared" si="6"/>
        <v>0</v>
      </c>
    </row>
    <row r="419" spans="2:12" x14ac:dyDescent="0.2">
      <c r="B419" t="s">
        <v>929</v>
      </c>
      <c r="C419" t="s">
        <v>218</v>
      </c>
      <c r="D419" t="s">
        <v>55</v>
      </c>
      <c r="E419" t="s">
        <v>476</v>
      </c>
      <c r="F419" t="s">
        <v>1883</v>
      </c>
      <c r="G419" s="57">
        <v>1650000</v>
      </c>
      <c r="H419" s="57">
        <v>1650000</v>
      </c>
      <c r="I419" s="57">
        <f>VLOOKUP(B419,Mapping!$A$2:$K$1558,6,FALSE)</f>
        <v>1650000</v>
      </c>
      <c r="J419" s="57">
        <f>VLOOKUP(B419,Overall!$A$8:$I$1226,9,FALSE)</f>
        <v>2963177.91</v>
      </c>
      <c r="L419" s="59">
        <f t="shared" si="6"/>
        <v>0</v>
      </c>
    </row>
    <row r="420" spans="2:12" x14ac:dyDescent="0.2">
      <c r="B420" t="s">
        <v>1071</v>
      </c>
      <c r="C420" t="s">
        <v>432</v>
      </c>
      <c r="D420" t="s">
        <v>56</v>
      </c>
      <c r="E420" t="s">
        <v>472</v>
      </c>
      <c r="F420" t="s">
        <v>1650</v>
      </c>
      <c r="G420" s="57">
        <v>890000</v>
      </c>
      <c r="H420" s="57">
        <v>890000</v>
      </c>
      <c r="I420" s="57">
        <f>VLOOKUP(B420,Mapping!$A$2:$K$1558,6,FALSE)</f>
        <v>890000</v>
      </c>
      <c r="J420" s="57">
        <f>VLOOKUP(B420,Overall!$A$8:$I$1226,9,FALSE)</f>
        <v>200000</v>
      </c>
      <c r="L420" s="59">
        <f t="shared" si="6"/>
        <v>0</v>
      </c>
    </row>
    <row r="421" spans="2:12" x14ac:dyDescent="0.2">
      <c r="B421" t="s">
        <v>2364</v>
      </c>
      <c r="C421" t="s">
        <v>8</v>
      </c>
      <c r="D421" t="s">
        <v>57</v>
      </c>
      <c r="E421" t="s">
        <v>2895</v>
      </c>
      <c r="F421" t="s">
        <v>501</v>
      </c>
      <c r="G421" s="57">
        <v>0</v>
      </c>
      <c r="H421" s="57">
        <v>0</v>
      </c>
      <c r="I421" s="57">
        <f>VLOOKUP(B421,Mapping!$A$2:$K$1558,6,FALSE)</f>
        <v>0</v>
      </c>
      <c r="J421" s="57">
        <f>VLOOKUP(B421,Overall!$A$8:$I$1226,9,FALSE)</f>
        <v>0</v>
      </c>
      <c r="L421" s="59">
        <f t="shared" si="6"/>
        <v>0</v>
      </c>
    </row>
    <row r="422" spans="2:12" x14ac:dyDescent="0.2">
      <c r="B422" t="s">
        <v>1461</v>
      </c>
      <c r="C422" t="s">
        <v>461</v>
      </c>
      <c r="D422" t="s">
        <v>57</v>
      </c>
      <c r="E422" t="s">
        <v>2895</v>
      </c>
      <c r="F422" t="s">
        <v>501</v>
      </c>
      <c r="G422" s="57">
        <v>23000000</v>
      </c>
      <c r="H422" s="57">
        <v>20900000</v>
      </c>
      <c r="I422" s="57">
        <f>VLOOKUP(B422,Mapping!$A$2:$K$1558,6,FALSE)</f>
        <v>20900000</v>
      </c>
      <c r="J422" s="57">
        <f>VLOOKUP(B422,Overall!$A$8:$I$1226,9,FALSE)</f>
        <v>-1017113.2800000003</v>
      </c>
      <c r="L422" s="59">
        <f t="shared" si="6"/>
        <v>0</v>
      </c>
    </row>
    <row r="423" spans="2:12" x14ac:dyDescent="0.2">
      <c r="B423" t="s">
        <v>2428</v>
      </c>
      <c r="C423" t="s">
        <v>459</v>
      </c>
      <c r="D423" t="s">
        <v>58</v>
      </c>
      <c r="E423" t="s">
        <v>2895</v>
      </c>
      <c r="F423" t="s">
        <v>2429</v>
      </c>
      <c r="G423" s="57">
        <v>0</v>
      </c>
      <c r="H423" s="57">
        <v>0</v>
      </c>
      <c r="I423" s="57">
        <f>VLOOKUP(B423,Mapping!$A$2:$K$1558,6,FALSE)</f>
        <v>0</v>
      </c>
      <c r="J423" s="57">
        <f>VLOOKUP(B423,Overall!$A$8:$I$1226,9,FALSE)</f>
        <v>0</v>
      </c>
      <c r="L423" s="59">
        <f t="shared" si="6"/>
        <v>0</v>
      </c>
    </row>
    <row r="424" spans="2:12" x14ac:dyDescent="0.2">
      <c r="B424" t="s">
        <v>1072</v>
      </c>
      <c r="C424" t="s">
        <v>432</v>
      </c>
      <c r="D424" t="s">
        <v>59</v>
      </c>
      <c r="E424" t="s">
        <v>468</v>
      </c>
      <c r="F424" t="s">
        <v>1651</v>
      </c>
      <c r="G424" s="57">
        <v>894350</v>
      </c>
      <c r="H424" s="57">
        <v>894350</v>
      </c>
      <c r="I424" s="57">
        <f>VLOOKUP(B424,Mapping!$A$2:$K$1558,6,FALSE)</f>
        <v>894350</v>
      </c>
      <c r="J424" s="57">
        <f>VLOOKUP(B424,Overall!$A$8:$I$1226,9,FALSE)</f>
        <v>438.6</v>
      </c>
      <c r="L424" s="59">
        <f t="shared" si="6"/>
        <v>0</v>
      </c>
    </row>
    <row r="425" spans="2:12" x14ac:dyDescent="0.2">
      <c r="B425" t="s">
        <v>1462</v>
      </c>
      <c r="C425" t="s">
        <v>461</v>
      </c>
      <c r="D425" t="s">
        <v>59</v>
      </c>
      <c r="E425" t="s">
        <v>2895</v>
      </c>
      <c r="F425" t="s">
        <v>2461</v>
      </c>
      <c r="G425" s="57">
        <v>0</v>
      </c>
      <c r="H425" s="57">
        <v>0</v>
      </c>
      <c r="I425" s="57">
        <f>VLOOKUP(B425,Mapping!$A$2:$K$1558,6,FALSE)</f>
        <v>0</v>
      </c>
      <c r="J425" s="57">
        <f>VLOOKUP(B425,Overall!$A$8:$I$1226,9,FALSE)</f>
        <v>48393.69</v>
      </c>
      <c r="L425" s="59">
        <f t="shared" si="6"/>
        <v>0</v>
      </c>
    </row>
    <row r="426" spans="2:12" x14ac:dyDescent="0.2">
      <c r="B426" t="s">
        <v>1463</v>
      </c>
      <c r="C426" t="s">
        <v>461</v>
      </c>
      <c r="D426" t="s">
        <v>832</v>
      </c>
      <c r="E426" t="s">
        <v>2895</v>
      </c>
      <c r="F426" t="s">
        <v>2462</v>
      </c>
      <c r="G426" s="57">
        <v>1000000</v>
      </c>
      <c r="H426" s="57">
        <v>1000000</v>
      </c>
      <c r="I426" s="57">
        <f>VLOOKUP(B426,Mapping!$A$2:$K$1558,6,FALSE)</f>
        <v>1000000</v>
      </c>
      <c r="J426" s="57">
        <f>VLOOKUP(B426,Overall!$A$8:$I$1226,9,FALSE)</f>
        <v>0</v>
      </c>
      <c r="L426" s="59">
        <f t="shared" si="6"/>
        <v>0</v>
      </c>
    </row>
    <row r="427" spans="2:12" x14ac:dyDescent="0.2">
      <c r="B427" t="s">
        <v>2091</v>
      </c>
      <c r="C427" t="s">
        <v>434</v>
      </c>
      <c r="D427" t="s">
        <v>60</v>
      </c>
      <c r="E427" t="s">
        <v>2895</v>
      </c>
      <c r="F427" t="s">
        <v>2092</v>
      </c>
      <c r="G427" s="57">
        <v>0</v>
      </c>
      <c r="H427" s="57">
        <v>0</v>
      </c>
      <c r="I427" s="57">
        <f>VLOOKUP(B427,Mapping!$A$2:$K$1558,6,FALSE)</f>
        <v>0</v>
      </c>
      <c r="J427" s="57">
        <f>VLOOKUP(B427,Overall!$A$8:$I$1226,9,FALSE)</f>
        <v>0</v>
      </c>
      <c r="L427" s="59">
        <f t="shared" si="6"/>
        <v>0</v>
      </c>
    </row>
    <row r="428" spans="2:12" x14ac:dyDescent="0.2">
      <c r="B428" t="s">
        <v>898</v>
      </c>
      <c r="C428" t="s">
        <v>215</v>
      </c>
      <c r="D428" t="s">
        <v>61</v>
      </c>
      <c r="E428" t="s">
        <v>2895</v>
      </c>
      <c r="F428" t="s">
        <v>1808</v>
      </c>
      <c r="G428" s="57">
        <v>100000</v>
      </c>
      <c r="H428" s="57">
        <v>0</v>
      </c>
      <c r="I428" s="57">
        <f>VLOOKUP(B428,Mapping!$A$2:$K$1558,6,FALSE)</f>
        <v>0</v>
      </c>
      <c r="J428" s="57">
        <f>VLOOKUP(B428,Overall!$A$8:$I$1226,9,FALSE)</f>
        <v>0</v>
      </c>
      <c r="L428" s="59">
        <f t="shared" si="6"/>
        <v>0</v>
      </c>
    </row>
    <row r="429" spans="2:12" x14ac:dyDescent="0.2">
      <c r="B429" t="s">
        <v>2055</v>
      </c>
      <c r="C429" t="s">
        <v>432</v>
      </c>
      <c r="D429" t="s">
        <v>61</v>
      </c>
      <c r="E429" t="s">
        <v>472</v>
      </c>
      <c r="F429" t="s">
        <v>2056</v>
      </c>
      <c r="G429" s="57">
        <v>0</v>
      </c>
      <c r="H429" s="57">
        <v>0</v>
      </c>
      <c r="I429" s="57">
        <f>VLOOKUP(B429,Mapping!$A$2:$K$1558,6,FALSE)</f>
        <v>0</v>
      </c>
      <c r="J429" s="57">
        <f>VLOOKUP(B429,Overall!$A$8:$I$1226,9,FALSE)</f>
        <v>0</v>
      </c>
      <c r="L429" s="59">
        <f t="shared" si="6"/>
        <v>0</v>
      </c>
    </row>
    <row r="430" spans="2:12" x14ac:dyDescent="0.2">
      <c r="B430" t="s">
        <v>1884</v>
      </c>
      <c r="C430" t="s">
        <v>218</v>
      </c>
      <c r="D430" t="s">
        <v>62</v>
      </c>
      <c r="E430" t="s">
        <v>478</v>
      </c>
      <c r="F430" t="s">
        <v>1885</v>
      </c>
      <c r="G430" s="57">
        <v>0</v>
      </c>
      <c r="H430" s="57">
        <v>0</v>
      </c>
      <c r="I430" s="57">
        <f>VLOOKUP(B430,Mapping!$A$2:$K$1558,6,FALSE)</f>
        <v>0</v>
      </c>
      <c r="J430" s="57">
        <f>VLOOKUP(B430,Overall!$A$8:$I$1226,9,FALSE)</f>
        <v>0</v>
      </c>
      <c r="L430" s="59">
        <f t="shared" si="6"/>
        <v>0</v>
      </c>
    </row>
    <row r="431" spans="2:12" x14ac:dyDescent="0.2">
      <c r="B431" t="s">
        <v>1011</v>
      </c>
      <c r="C431" t="s">
        <v>428</v>
      </c>
      <c r="D431" t="s">
        <v>62</v>
      </c>
      <c r="E431" t="s">
        <v>2895</v>
      </c>
      <c r="F431" t="s">
        <v>1972</v>
      </c>
      <c r="G431" s="57">
        <v>0</v>
      </c>
      <c r="H431" s="57">
        <v>464</v>
      </c>
      <c r="I431" s="57">
        <f>VLOOKUP(B431,Mapping!$A$2:$K$1558,6,FALSE)</f>
        <v>464</v>
      </c>
      <c r="J431" s="57">
        <f>VLOOKUP(B431,Overall!$A$8:$I$1226,9,FALSE)</f>
        <v>232</v>
      </c>
      <c r="L431" s="59">
        <f t="shared" si="6"/>
        <v>0</v>
      </c>
    </row>
    <row r="432" spans="2:12" x14ac:dyDescent="0.2">
      <c r="B432" t="s">
        <v>1886</v>
      </c>
      <c r="C432" t="s">
        <v>218</v>
      </c>
      <c r="D432" t="s">
        <v>63</v>
      </c>
      <c r="E432" t="s">
        <v>476</v>
      </c>
      <c r="F432" t="s">
        <v>1887</v>
      </c>
      <c r="G432" s="57">
        <v>0</v>
      </c>
      <c r="H432" s="57">
        <v>0</v>
      </c>
      <c r="I432" s="57">
        <f>VLOOKUP(B432,Mapping!$A$2:$K$1558,6,FALSE)</f>
        <v>0</v>
      </c>
      <c r="J432" s="57">
        <f>VLOOKUP(B432,Overall!$A$8:$I$1226,9,FALSE)</f>
        <v>0</v>
      </c>
      <c r="L432" s="59">
        <f t="shared" si="6"/>
        <v>0</v>
      </c>
    </row>
    <row r="433" spans="2:12" x14ac:dyDescent="0.2">
      <c r="B433" t="s">
        <v>2093</v>
      </c>
      <c r="C433" t="s">
        <v>434</v>
      </c>
      <c r="D433" t="s">
        <v>63</v>
      </c>
      <c r="E433" t="s">
        <v>2895</v>
      </c>
      <c r="F433" t="s">
        <v>2094</v>
      </c>
      <c r="G433" s="57">
        <v>0</v>
      </c>
      <c r="H433" s="57">
        <v>0</v>
      </c>
      <c r="I433" s="57">
        <f>VLOOKUP(B433,Mapping!$A$2:$K$1558,6,FALSE)</f>
        <v>0</v>
      </c>
      <c r="J433" s="57">
        <f>VLOOKUP(B433,Overall!$A$8:$I$1226,9,FALSE)</f>
        <v>0</v>
      </c>
      <c r="L433" s="59">
        <f t="shared" si="6"/>
        <v>0</v>
      </c>
    </row>
    <row r="434" spans="2:12" x14ac:dyDescent="0.2">
      <c r="B434" t="s">
        <v>2095</v>
      </c>
      <c r="C434" t="s">
        <v>434</v>
      </c>
      <c r="D434" t="s">
        <v>64</v>
      </c>
      <c r="E434" t="s">
        <v>2895</v>
      </c>
      <c r="F434" t="s">
        <v>510</v>
      </c>
      <c r="G434" s="57">
        <v>0</v>
      </c>
      <c r="H434" s="57">
        <v>0</v>
      </c>
      <c r="I434" s="57">
        <f>VLOOKUP(B434,Mapping!$A$2:$K$1558,6,FALSE)</f>
        <v>0</v>
      </c>
      <c r="J434" s="57">
        <f>VLOOKUP(B434,Overall!$A$8:$I$1226,9,FALSE)</f>
        <v>0</v>
      </c>
      <c r="L434" s="59">
        <f t="shared" si="6"/>
        <v>0</v>
      </c>
    </row>
    <row r="435" spans="2:12" x14ac:dyDescent="0.2">
      <c r="B435" t="s">
        <v>1130</v>
      </c>
      <c r="C435" t="s">
        <v>434</v>
      </c>
      <c r="D435" t="s">
        <v>65</v>
      </c>
      <c r="E435" t="s">
        <v>2895</v>
      </c>
      <c r="F435" t="s">
        <v>2096</v>
      </c>
      <c r="G435" s="57">
        <v>60000</v>
      </c>
      <c r="H435" s="57">
        <v>60000</v>
      </c>
      <c r="I435" s="57">
        <f>VLOOKUP(B435,Mapping!$A$2:$K$1558,6,FALSE)</f>
        <v>60000</v>
      </c>
      <c r="J435" s="57">
        <f>VLOOKUP(B435,Overall!$A$8:$I$1226,9,FALSE)</f>
        <v>0</v>
      </c>
      <c r="L435" s="59">
        <f t="shared" si="6"/>
        <v>0</v>
      </c>
    </row>
    <row r="436" spans="2:12" x14ac:dyDescent="0.2">
      <c r="B436" t="s">
        <v>2097</v>
      </c>
      <c r="C436" t="s">
        <v>434</v>
      </c>
      <c r="D436" t="s">
        <v>66</v>
      </c>
      <c r="E436" t="s">
        <v>2895</v>
      </c>
      <c r="F436" t="s">
        <v>2098</v>
      </c>
      <c r="G436" s="57">
        <v>0</v>
      </c>
      <c r="H436" s="57">
        <v>0</v>
      </c>
      <c r="I436" s="57">
        <f>VLOOKUP(B436,Mapping!$A$2:$K$1558,6,FALSE)</f>
        <v>0</v>
      </c>
      <c r="J436" s="57">
        <f>VLOOKUP(B436,Overall!$A$8:$I$1226,9,FALSE)</f>
        <v>0</v>
      </c>
      <c r="L436" s="59">
        <f t="shared" si="6"/>
        <v>0</v>
      </c>
    </row>
    <row r="437" spans="2:12" x14ac:dyDescent="0.2">
      <c r="B437" t="s">
        <v>2099</v>
      </c>
      <c r="C437" t="s">
        <v>434</v>
      </c>
      <c r="D437" t="s">
        <v>67</v>
      </c>
      <c r="E437" t="s">
        <v>2895</v>
      </c>
      <c r="F437" t="s">
        <v>2100</v>
      </c>
      <c r="G437" s="57">
        <v>0</v>
      </c>
      <c r="H437" s="57">
        <v>0</v>
      </c>
      <c r="I437" s="57">
        <f>VLOOKUP(B437,Mapping!$A$2:$K$1558,6,FALSE)</f>
        <v>0</v>
      </c>
      <c r="J437" s="57">
        <f>VLOOKUP(B437,Overall!$A$8:$I$1226,9,FALSE)</f>
        <v>0</v>
      </c>
      <c r="L437" s="59">
        <f t="shared" si="6"/>
        <v>0</v>
      </c>
    </row>
    <row r="438" spans="2:12" x14ac:dyDescent="0.2">
      <c r="B438" t="s">
        <v>868</v>
      </c>
      <c r="C438" t="s">
        <v>4</v>
      </c>
      <c r="D438" t="s">
        <v>68</v>
      </c>
      <c r="E438" t="s">
        <v>2895</v>
      </c>
      <c r="F438" t="s">
        <v>1571</v>
      </c>
      <c r="G438" s="57">
        <v>0</v>
      </c>
      <c r="H438" s="57">
        <v>1000</v>
      </c>
      <c r="I438" s="57">
        <f>VLOOKUP(B438,Mapping!$A$2:$K$1558,6,FALSE)</f>
        <v>1000</v>
      </c>
      <c r="J438" s="57">
        <f>VLOOKUP(B438,Overall!$A$8:$I$1226,9,FALSE)</f>
        <v>500</v>
      </c>
      <c r="L438" s="59">
        <f t="shared" si="6"/>
        <v>0</v>
      </c>
    </row>
    <row r="439" spans="2:12" x14ac:dyDescent="0.2">
      <c r="B439" t="s">
        <v>1131</v>
      </c>
      <c r="C439" t="s">
        <v>434</v>
      </c>
      <c r="D439" t="s">
        <v>69</v>
      </c>
      <c r="E439" t="s">
        <v>2895</v>
      </c>
      <c r="F439" t="s">
        <v>2101</v>
      </c>
      <c r="G439" s="57">
        <v>50000</v>
      </c>
      <c r="H439" s="57">
        <v>50000</v>
      </c>
      <c r="I439" s="57">
        <f>VLOOKUP(B439,Mapping!$A$2:$K$1558,6,FALSE)</f>
        <v>50000</v>
      </c>
      <c r="J439" s="57">
        <f>VLOOKUP(B439,Overall!$A$8:$I$1226,9,FALSE)</f>
        <v>199.52</v>
      </c>
      <c r="L439" s="59">
        <f t="shared" si="6"/>
        <v>0</v>
      </c>
    </row>
    <row r="440" spans="2:12" x14ac:dyDescent="0.2">
      <c r="B440" t="s">
        <v>1961</v>
      </c>
      <c r="C440" t="s">
        <v>426</v>
      </c>
      <c r="D440" t="s">
        <v>70</v>
      </c>
      <c r="E440" t="s">
        <v>2895</v>
      </c>
      <c r="F440" t="s">
        <v>1962</v>
      </c>
      <c r="G440" s="57">
        <v>0</v>
      </c>
      <c r="H440" s="57">
        <v>0</v>
      </c>
      <c r="I440" s="57">
        <f>VLOOKUP(B440,Mapping!$A$2:$K$1558,6,FALSE)</f>
        <v>0</v>
      </c>
      <c r="J440" s="57">
        <f>VLOOKUP(B440,Overall!$A$8:$I$1226,9,FALSE)</f>
        <v>0</v>
      </c>
      <c r="L440" s="59">
        <f t="shared" si="6"/>
        <v>0</v>
      </c>
    </row>
    <row r="441" spans="2:12" x14ac:dyDescent="0.2">
      <c r="B441" t="s">
        <v>1963</v>
      </c>
      <c r="C441" t="s">
        <v>426</v>
      </c>
      <c r="D441" t="s">
        <v>71</v>
      </c>
      <c r="E441" t="s">
        <v>2895</v>
      </c>
      <c r="F441" t="s">
        <v>1964</v>
      </c>
      <c r="G441" s="57">
        <v>0</v>
      </c>
      <c r="H441" s="57">
        <v>0</v>
      </c>
      <c r="I441" s="57">
        <f>VLOOKUP(B441,Mapping!$A$2:$K$1558,6,FALSE)</f>
        <v>0</v>
      </c>
      <c r="J441" s="57">
        <f>VLOOKUP(B441,Overall!$A$8:$I$1226,9,FALSE)</f>
        <v>0</v>
      </c>
      <c r="L441" s="59">
        <f t="shared" si="6"/>
        <v>0</v>
      </c>
    </row>
    <row r="442" spans="2:12" x14ac:dyDescent="0.2">
      <c r="B442" t="s">
        <v>1073</v>
      </c>
      <c r="C442" t="s">
        <v>432</v>
      </c>
      <c r="D442" t="s">
        <v>71</v>
      </c>
      <c r="E442" t="s">
        <v>472</v>
      </c>
      <c r="F442" t="s">
        <v>1652</v>
      </c>
      <c r="G442" s="57">
        <v>273040</v>
      </c>
      <c r="H442" s="57">
        <v>120000</v>
      </c>
      <c r="I442" s="57">
        <f>VLOOKUP(B442,Mapping!$A$2:$K$1558,6,FALSE)</f>
        <v>120000</v>
      </c>
      <c r="J442" s="57">
        <f>VLOOKUP(B442,Overall!$A$8:$I$1226,9,FALSE)</f>
        <v>63513.25</v>
      </c>
      <c r="L442" s="59">
        <f t="shared" si="6"/>
        <v>0</v>
      </c>
    </row>
    <row r="443" spans="2:12" x14ac:dyDescent="0.2">
      <c r="B443" t="s">
        <v>2102</v>
      </c>
      <c r="C443" t="s">
        <v>434</v>
      </c>
      <c r="D443" t="s">
        <v>71</v>
      </c>
      <c r="E443" t="s">
        <v>2895</v>
      </c>
      <c r="F443" t="s">
        <v>1964</v>
      </c>
      <c r="G443" s="57">
        <v>0</v>
      </c>
      <c r="H443" s="57">
        <v>0</v>
      </c>
      <c r="I443" s="57">
        <f>VLOOKUP(B443,Mapping!$A$2:$K$1558,6,FALSE)</f>
        <v>0</v>
      </c>
      <c r="J443" s="57">
        <f>VLOOKUP(B443,Overall!$A$8:$I$1226,9,FALSE)</f>
        <v>0</v>
      </c>
      <c r="L443" s="59">
        <f t="shared" si="6"/>
        <v>0</v>
      </c>
    </row>
    <row r="444" spans="2:12" x14ac:dyDescent="0.2">
      <c r="B444" t="s">
        <v>2265</v>
      </c>
      <c r="C444" t="s">
        <v>450</v>
      </c>
      <c r="D444" t="s">
        <v>71</v>
      </c>
      <c r="E444" t="s">
        <v>2895</v>
      </c>
      <c r="F444" t="s">
        <v>1964</v>
      </c>
      <c r="G444" s="57">
        <v>0</v>
      </c>
      <c r="H444" s="57">
        <v>0</v>
      </c>
      <c r="I444" s="57">
        <f>VLOOKUP(B444,Mapping!$A$2:$K$1558,6,FALSE)</f>
        <v>0</v>
      </c>
      <c r="J444" s="57">
        <f>VLOOKUP(B444,Overall!$A$8:$I$1226,9,FALSE)</f>
        <v>0</v>
      </c>
      <c r="L444" s="59">
        <f t="shared" si="6"/>
        <v>0</v>
      </c>
    </row>
    <row r="445" spans="2:12" x14ac:dyDescent="0.2">
      <c r="B445" t="s">
        <v>2302</v>
      </c>
      <c r="C445" t="s">
        <v>452</v>
      </c>
      <c r="D445" t="s">
        <v>71</v>
      </c>
      <c r="E445" t="s">
        <v>490</v>
      </c>
      <c r="F445" t="s">
        <v>2303</v>
      </c>
      <c r="G445" s="57">
        <v>0</v>
      </c>
      <c r="H445" s="57">
        <v>0</v>
      </c>
      <c r="I445" s="57">
        <f>VLOOKUP(B445,Mapping!$A$2:$K$1558,6,FALSE)</f>
        <v>0</v>
      </c>
      <c r="J445" s="57">
        <f>VLOOKUP(B445,Overall!$A$8:$I$1226,9,FALSE)</f>
        <v>0</v>
      </c>
      <c r="L445" s="59">
        <f t="shared" si="6"/>
        <v>0</v>
      </c>
    </row>
    <row r="446" spans="2:12" x14ac:dyDescent="0.2">
      <c r="B446" t="s">
        <v>2430</v>
      </c>
      <c r="C446" t="s">
        <v>459</v>
      </c>
      <c r="D446" t="s">
        <v>71</v>
      </c>
      <c r="E446" t="s">
        <v>2895</v>
      </c>
      <c r="F446" t="s">
        <v>1964</v>
      </c>
      <c r="G446" s="57">
        <v>0</v>
      </c>
      <c r="H446" s="57">
        <v>0</v>
      </c>
      <c r="I446" s="57">
        <f>VLOOKUP(B446,Mapping!$A$2:$K$1558,6,FALSE)</f>
        <v>0</v>
      </c>
      <c r="J446" s="57">
        <f>VLOOKUP(B446,Overall!$A$8:$I$1226,9,FALSE)</f>
        <v>0</v>
      </c>
      <c r="L446" s="59">
        <f t="shared" si="6"/>
        <v>0</v>
      </c>
    </row>
    <row r="447" spans="2:12" x14ac:dyDescent="0.2">
      <c r="B447" t="s">
        <v>930</v>
      </c>
      <c r="C447" t="s">
        <v>218</v>
      </c>
      <c r="D447" t="s">
        <v>72</v>
      </c>
      <c r="E447" t="s">
        <v>476</v>
      </c>
      <c r="F447" t="s">
        <v>1888</v>
      </c>
      <c r="G447" s="57">
        <v>97080</v>
      </c>
      <c r="H447" s="57">
        <v>244524.34666666668</v>
      </c>
      <c r="I447" s="57">
        <f>VLOOKUP(B447,Mapping!$A$2:$K$1558,6,FALSE)</f>
        <v>244524.34666666668</v>
      </c>
      <c r="J447" s="57">
        <f>VLOOKUP(B447,Overall!$A$8:$I$1226,9,FALSE)</f>
        <v>91696.63</v>
      </c>
      <c r="L447" s="59">
        <f t="shared" si="6"/>
        <v>0</v>
      </c>
    </row>
    <row r="448" spans="2:12" x14ac:dyDescent="0.2">
      <c r="B448" t="s">
        <v>931</v>
      </c>
      <c r="C448" t="s">
        <v>218</v>
      </c>
      <c r="D448" t="s">
        <v>73</v>
      </c>
      <c r="E448" t="s">
        <v>476</v>
      </c>
      <c r="F448" t="s">
        <v>1889</v>
      </c>
      <c r="G448" s="57">
        <v>284620</v>
      </c>
      <c r="H448" s="57">
        <v>1200000</v>
      </c>
      <c r="I448" s="57">
        <f>VLOOKUP(B448,Mapping!$A$2:$K$1558,6,FALSE)</f>
        <v>1200000</v>
      </c>
      <c r="J448" s="57">
        <f>VLOOKUP(B448,Overall!$A$8:$I$1226,9,FALSE)</f>
        <v>62881.229999999996</v>
      </c>
      <c r="L448" s="59">
        <f t="shared" si="6"/>
        <v>0</v>
      </c>
    </row>
    <row r="449" spans="2:12" x14ac:dyDescent="0.2">
      <c r="B449" t="s">
        <v>869</v>
      </c>
      <c r="C449" t="s">
        <v>4</v>
      </c>
      <c r="D449" t="s">
        <v>74</v>
      </c>
      <c r="E449" t="s">
        <v>2895</v>
      </c>
      <c r="F449" t="s">
        <v>1775</v>
      </c>
      <c r="G449" s="57">
        <v>0</v>
      </c>
      <c r="H449" s="57">
        <v>924.45866666666666</v>
      </c>
      <c r="I449" s="57">
        <f>VLOOKUP(B449,Mapping!$A$2:$K$1558,6,FALSE)</f>
        <v>924.45866666666666</v>
      </c>
      <c r="J449" s="57">
        <f>VLOOKUP(B449,Overall!$A$8:$I$1226,9,FALSE)</f>
        <v>216.67</v>
      </c>
      <c r="L449" s="59">
        <f t="shared" si="6"/>
        <v>0</v>
      </c>
    </row>
    <row r="450" spans="2:12" x14ac:dyDescent="0.2">
      <c r="B450" t="s">
        <v>899</v>
      </c>
      <c r="C450" t="s">
        <v>215</v>
      </c>
      <c r="D450" t="s">
        <v>74</v>
      </c>
      <c r="E450" t="s">
        <v>2895</v>
      </c>
      <c r="F450" t="s">
        <v>1775</v>
      </c>
      <c r="G450" s="57">
        <v>610</v>
      </c>
      <c r="H450" s="57">
        <v>0</v>
      </c>
      <c r="I450" s="57">
        <f>VLOOKUP(B450,Mapping!$A$2:$K$1558,6,FALSE)</f>
        <v>0</v>
      </c>
      <c r="J450" s="57">
        <f>VLOOKUP(B450,Overall!$A$8:$I$1226,9,FALSE)</f>
        <v>0</v>
      </c>
      <c r="L450" s="59">
        <f t="shared" si="6"/>
        <v>0</v>
      </c>
    </row>
    <row r="451" spans="2:12" x14ac:dyDescent="0.2">
      <c r="B451" t="s">
        <v>932</v>
      </c>
      <c r="C451" t="s">
        <v>218</v>
      </c>
      <c r="D451" t="s">
        <v>74</v>
      </c>
      <c r="E451" t="s">
        <v>474</v>
      </c>
      <c r="F451" t="s">
        <v>1890</v>
      </c>
      <c r="G451" s="57">
        <v>0</v>
      </c>
      <c r="H451" s="57">
        <v>21838.549333333332</v>
      </c>
      <c r="I451" s="57">
        <f>VLOOKUP(B451,Mapping!$A$2:$K$1558,6,FALSE)</f>
        <v>21838.549333333332</v>
      </c>
      <c r="J451" s="57">
        <f>VLOOKUP(B451,Overall!$A$8:$I$1226,9,FALSE)</f>
        <v>5118.41</v>
      </c>
      <c r="L451" s="59">
        <f t="shared" ref="L451:L514" si="7">H451-I451</f>
        <v>0</v>
      </c>
    </row>
    <row r="452" spans="2:12" x14ac:dyDescent="0.2">
      <c r="B452" t="s">
        <v>933</v>
      </c>
      <c r="C452" t="s">
        <v>218</v>
      </c>
      <c r="D452" t="s">
        <v>74</v>
      </c>
      <c r="E452" t="s">
        <v>476</v>
      </c>
      <c r="F452" t="s">
        <v>1587</v>
      </c>
      <c r="G452" s="57">
        <v>452450</v>
      </c>
      <c r="H452" s="57">
        <v>200000</v>
      </c>
      <c r="I452" s="57">
        <f>VLOOKUP(B452,Mapping!$A$2:$K$1558,6,FALSE)</f>
        <v>200000</v>
      </c>
      <c r="J452" s="57">
        <f>VLOOKUP(B452,Overall!$A$8:$I$1226,9,FALSE)</f>
        <v>150150.71</v>
      </c>
      <c r="L452" s="59">
        <f t="shared" si="7"/>
        <v>0</v>
      </c>
    </row>
    <row r="453" spans="2:12" x14ac:dyDescent="0.2">
      <c r="B453" t="s">
        <v>1891</v>
      </c>
      <c r="C453" t="s">
        <v>218</v>
      </c>
      <c r="D453" t="s">
        <v>74</v>
      </c>
      <c r="E453" t="s">
        <v>478</v>
      </c>
      <c r="F453" t="s">
        <v>1892</v>
      </c>
      <c r="G453" s="57">
        <v>0</v>
      </c>
      <c r="H453" s="57">
        <v>0</v>
      </c>
      <c r="I453" s="57">
        <f>VLOOKUP(B453,Mapping!$A$2:$K$1558,6,FALSE)</f>
        <v>0</v>
      </c>
      <c r="J453" s="57">
        <f>VLOOKUP(B453,Overall!$A$8:$I$1226,9,FALSE)</f>
        <v>0</v>
      </c>
      <c r="L453" s="59">
        <f t="shared" si="7"/>
        <v>0</v>
      </c>
    </row>
    <row r="454" spans="2:12" x14ac:dyDescent="0.2">
      <c r="B454" t="s">
        <v>990</v>
      </c>
      <c r="C454" t="s">
        <v>426</v>
      </c>
      <c r="D454" t="s">
        <v>74</v>
      </c>
      <c r="E454" t="s">
        <v>2895</v>
      </c>
      <c r="F454" t="s">
        <v>1775</v>
      </c>
      <c r="G454" s="57">
        <v>5670</v>
      </c>
      <c r="H454" s="57">
        <v>50000</v>
      </c>
      <c r="I454" s="57">
        <f>VLOOKUP(B454,Mapping!$A$2:$K$1558,6,FALSE)</f>
        <v>50000</v>
      </c>
      <c r="J454" s="57">
        <f>VLOOKUP(B454,Overall!$A$8:$I$1226,9,FALSE)</f>
        <v>27851.93</v>
      </c>
      <c r="L454" s="59">
        <f t="shared" si="7"/>
        <v>0</v>
      </c>
    </row>
    <row r="455" spans="2:12" x14ac:dyDescent="0.2">
      <c r="B455" t="s">
        <v>1012</v>
      </c>
      <c r="C455" t="s">
        <v>428</v>
      </c>
      <c r="D455" t="s">
        <v>74</v>
      </c>
      <c r="E455" t="s">
        <v>2895</v>
      </c>
      <c r="F455" t="s">
        <v>1775</v>
      </c>
      <c r="G455" s="57">
        <v>53280</v>
      </c>
      <c r="H455" s="57">
        <v>0</v>
      </c>
      <c r="I455" s="57">
        <f>VLOOKUP(B455,Mapping!$A$2:$K$1558,6,FALSE)</f>
        <v>0</v>
      </c>
      <c r="J455" s="57">
        <f>VLOOKUP(B455,Overall!$A$8:$I$1226,9,FALSE)</f>
        <v>0</v>
      </c>
      <c r="L455" s="59">
        <f t="shared" si="7"/>
        <v>0</v>
      </c>
    </row>
    <row r="456" spans="2:12" x14ac:dyDescent="0.2">
      <c r="B456" t="s">
        <v>1074</v>
      </c>
      <c r="C456" t="s">
        <v>432</v>
      </c>
      <c r="D456" t="s">
        <v>74</v>
      </c>
      <c r="E456" t="s">
        <v>466</v>
      </c>
      <c r="F456" t="s">
        <v>1653</v>
      </c>
      <c r="G456" s="57">
        <v>0</v>
      </c>
      <c r="H456" s="57">
        <v>727.93600000000004</v>
      </c>
      <c r="I456" s="57">
        <f>VLOOKUP(B456,Mapping!$A$2:$K$1558,6,FALSE)</f>
        <v>727.93600000000004</v>
      </c>
      <c r="J456" s="57">
        <f>VLOOKUP(B456,Overall!$A$8:$I$1226,9,FALSE)</f>
        <v>170.61</v>
      </c>
      <c r="L456" s="59">
        <f t="shared" si="7"/>
        <v>0</v>
      </c>
    </row>
    <row r="457" spans="2:12" x14ac:dyDescent="0.2">
      <c r="B457" t="s">
        <v>1075</v>
      </c>
      <c r="C457" t="s">
        <v>432</v>
      </c>
      <c r="D457" t="s">
        <v>74</v>
      </c>
      <c r="E457" t="s">
        <v>468</v>
      </c>
      <c r="F457" t="s">
        <v>1653</v>
      </c>
      <c r="G457" s="57">
        <v>310</v>
      </c>
      <c r="H457" s="57">
        <v>0</v>
      </c>
      <c r="I457" s="57">
        <f>VLOOKUP(B457,Mapping!$A$2:$K$1558,6,FALSE)</f>
        <v>0</v>
      </c>
      <c r="J457" s="57">
        <f>VLOOKUP(B457,Overall!$A$8:$I$1226,9,FALSE)</f>
        <v>0</v>
      </c>
      <c r="L457" s="59">
        <f t="shared" si="7"/>
        <v>0</v>
      </c>
    </row>
    <row r="458" spans="2:12" x14ac:dyDescent="0.2">
      <c r="B458" t="s">
        <v>1076</v>
      </c>
      <c r="C458" t="s">
        <v>432</v>
      </c>
      <c r="D458" t="s">
        <v>74</v>
      </c>
      <c r="E458" t="s">
        <v>470</v>
      </c>
      <c r="F458" t="s">
        <v>1654</v>
      </c>
      <c r="G458" s="57">
        <v>198740</v>
      </c>
      <c r="H458" s="57">
        <v>52546.431999999993</v>
      </c>
      <c r="I458" s="57">
        <f>VLOOKUP(B458,Mapping!$A$2:$K$1558,6,FALSE)</f>
        <v>52546.431999999993</v>
      </c>
      <c r="J458" s="57">
        <f>VLOOKUP(B458,Overall!$A$8:$I$1226,9,FALSE)</f>
        <v>12315.57</v>
      </c>
      <c r="L458" s="59">
        <f t="shared" si="7"/>
        <v>0</v>
      </c>
    </row>
    <row r="459" spans="2:12" x14ac:dyDescent="0.2">
      <c r="B459" t="s">
        <v>1077</v>
      </c>
      <c r="C459" t="s">
        <v>432</v>
      </c>
      <c r="D459" t="s">
        <v>74</v>
      </c>
      <c r="E459" t="s">
        <v>472</v>
      </c>
      <c r="F459" t="s">
        <v>1655</v>
      </c>
      <c r="G459" s="57">
        <v>105160</v>
      </c>
      <c r="H459" s="57">
        <v>67898.282666666666</v>
      </c>
      <c r="I459" s="57">
        <f>VLOOKUP(B459,Mapping!$A$2:$K$1558,6,FALSE)</f>
        <v>67898.282666666666</v>
      </c>
      <c r="J459" s="57">
        <f>VLOOKUP(B459,Overall!$A$8:$I$1226,9,FALSE)</f>
        <v>15913.66</v>
      </c>
      <c r="L459" s="59">
        <f t="shared" si="7"/>
        <v>0</v>
      </c>
    </row>
    <row r="460" spans="2:12" x14ac:dyDescent="0.2">
      <c r="B460" t="s">
        <v>2103</v>
      </c>
      <c r="C460" t="s">
        <v>434</v>
      </c>
      <c r="D460" t="s">
        <v>74</v>
      </c>
      <c r="E460" t="s">
        <v>2895</v>
      </c>
      <c r="F460" t="s">
        <v>1775</v>
      </c>
      <c r="G460" s="57">
        <v>0</v>
      </c>
      <c r="H460" s="57">
        <v>0</v>
      </c>
      <c r="I460" s="57">
        <f>VLOOKUP(B460,Mapping!$A$2:$K$1558,6,FALSE)</f>
        <v>0</v>
      </c>
      <c r="J460" s="57">
        <f>VLOOKUP(B460,Overall!$A$8:$I$1226,9,FALSE)</f>
        <v>0</v>
      </c>
      <c r="L460" s="59">
        <f t="shared" si="7"/>
        <v>0</v>
      </c>
    </row>
    <row r="461" spans="2:12" x14ac:dyDescent="0.2">
      <c r="B461" t="s">
        <v>2125</v>
      </c>
      <c r="C461" t="s">
        <v>436</v>
      </c>
      <c r="D461" t="s">
        <v>74</v>
      </c>
      <c r="E461" t="s">
        <v>2895</v>
      </c>
      <c r="F461" t="s">
        <v>1775</v>
      </c>
      <c r="G461" s="57">
        <v>0</v>
      </c>
      <c r="H461" s="57">
        <v>0</v>
      </c>
      <c r="I461" s="57">
        <f>VLOOKUP(B461,Mapping!$A$2:$K$1558,6,FALSE)</f>
        <v>0</v>
      </c>
      <c r="J461" s="57">
        <f>VLOOKUP(B461,Overall!$A$8:$I$1226,9,FALSE)</f>
        <v>0</v>
      </c>
      <c r="L461" s="59">
        <f t="shared" si="7"/>
        <v>0</v>
      </c>
    </row>
    <row r="462" spans="2:12" x14ac:dyDescent="0.2">
      <c r="B462" t="s">
        <v>1191</v>
      </c>
      <c r="C462" t="s">
        <v>442</v>
      </c>
      <c r="D462" t="s">
        <v>74</v>
      </c>
      <c r="E462" t="s">
        <v>480</v>
      </c>
      <c r="F462" t="s">
        <v>1653</v>
      </c>
      <c r="G462" s="57">
        <v>670</v>
      </c>
      <c r="H462" s="57">
        <v>0</v>
      </c>
      <c r="I462" s="57">
        <f>VLOOKUP(B462,Mapping!$A$2:$K$1558,6,FALSE)</f>
        <v>0</v>
      </c>
      <c r="J462" s="57">
        <f>VLOOKUP(B462,Overall!$A$8:$I$1226,9,FALSE)</f>
        <v>0</v>
      </c>
      <c r="L462" s="59">
        <f t="shared" si="7"/>
        <v>0</v>
      </c>
    </row>
    <row r="463" spans="2:12" x14ac:dyDescent="0.2">
      <c r="B463" t="s">
        <v>1192</v>
      </c>
      <c r="C463" t="s">
        <v>442</v>
      </c>
      <c r="D463" t="s">
        <v>74</v>
      </c>
      <c r="E463" t="s">
        <v>482</v>
      </c>
      <c r="F463" t="s">
        <v>1697</v>
      </c>
      <c r="G463" s="57">
        <v>3000</v>
      </c>
      <c r="H463" s="57">
        <v>0</v>
      </c>
      <c r="I463" s="57">
        <f>VLOOKUP(B463,Mapping!$A$2:$K$1558,6,FALSE)</f>
        <v>0</v>
      </c>
      <c r="J463" s="57">
        <f>VLOOKUP(B463,Overall!$A$8:$I$1226,9,FALSE)</f>
        <v>0</v>
      </c>
      <c r="L463" s="59">
        <f t="shared" si="7"/>
        <v>0</v>
      </c>
    </row>
    <row r="464" spans="2:12" x14ac:dyDescent="0.2">
      <c r="B464" t="s">
        <v>1218</v>
      </c>
      <c r="C464" t="s">
        <v>444</v>
      </c>
      <c r="D464" t="s">
        <v>74</v>
      </c>
      <c r="E464" t="s">
        <v>2895</v>
      </c>
      <c r="F464" t="s">
        <v>1775</v>
      </c>
      <c r="G464" s="57">
        <v>340</v>
      </c>
      <c r="H464" s="57">
        <v>0</v>
      </c>
      <c r="I464" s="57">
        <f>VLOOKUP(B464,Mapping!$A$2:$K$1558,6,FALSE)</f>
        <v>0</v>
      </c>
      <c r="J464" s="57">
        <f>VLOOKUP(B464,Overall!$A$8:$I$1226,9,FALSE)</f>
        <v>0</v>
      </c>
      <c r="L464" s="59">
        <f t="shared" si="7"/>
        <v>0</v>
      </c>
    </row>
    <row r="465" spans="2:12" x14ac:dyDescent="0.2">
      <c r="B465" t="s">
        <v>1239</v>
      </c>
      <c r="C465" t="s">
        <v>446</v>
      </c>
      <c r="D465" t="s">
        <v>74</v>
      </c>
      <c r="E465" t="s">
        <v>2895</v>
      </c>
      <c r="F465" t="s">
        <v>1775</v>
      </c>
      <c r="G465" s="57">
        <v>2000</v>
      </c>
      <c r="H465" s="57">
        <v>0</v>
      </c>
      <c r="I465" s="57">
        <f>VLOOKUP(B465,Mapping!$A$2:$K$1558,6,FALSE)</f>
        <v>0</v>
      </c>
      <c r="J465" s="57">
        <f>VLOOKUP(B465,Overall!$A$8:$I$1226,9,FALSE)</f>
        <v>0</v>
      </c>
      <c r="L465" s="59">
        <f t="shared" si="7"/>
        <v>0</v>
      </c>
    </row>
    <row r="466" spans="2:12" x14ac:dyDescent="0.2">
      <c r="B466" t="s">
        <v>2304</v>
      </c>
      <c r="C466" t="s">
        <v>452</v>
      </c>
      <c r="D466" t="s">
        <v>74</v>
      </c>
      <c r="E466" t="s">
        <v>490</v>
      </c>
      <c r="F466" t="s">
        <v>2305</v>
      </c>
      <c r="G466" s="57">
        <v>0</v>
      </c>
      <c r="H466" s="57">
        <v>0</v>
      </c>
      <c r="I466" s="57">
        <f>VLOOKUP(B466,Mapping!$A$2:$K$1558,6,FALSE)</f>
        <v>0</v>
      </c>
      <c r="J466" s="57">
        <f>VLOOKUP(B466,Overall!$A$8:$I$1226,9,FALSE)</f>
        <v>0</v>
      </c>
      <c r="L466" s="59">
        <f t="shared" si="7"/>
        <v>0</v>
      </c>
    </row>
    <row r="467" spans="2:12" x14ac:dyDescent="0.2">
      <c r="B467" t="s">
        <v>2346</v>
      </c>
      <c r="C467" t="s">
        <v>454</v>
      </c>
      <c r="D467" t="s">
        <v>74</v>
      </c>
      <c r="E467" t="s">
        <v>2895</v>
      </c>
      <c r="F467" t="s">
        <v>1775</v>
      </c>
      <c r="G467" s="57">
        <v>0</v>
      </c>
      <c r="H467" s="57">
        <v>0</v>
      </c>
      <c r="I467" s="57">
        <f>VLOOKUP(B467,Mapping!$A$2:$K$1558,6,FALSE)</f>
        <v>0</v>
      </c>
      <c r="J467" s="57">
        <f>VLOOKUP(B467,Overall!$A$8:$I$1226,9,FALSE)</f>
        <v>0</v>
      </c>
      <c r="L467" s="59">
        <f t="shared" si="7"/>
        <v>0</v>
      </c>
    </row>
    <row r="468" spans="2:12" x14ac:dyDescent="0.2">
      <c r="B468" t="s">
        <v>2365</v>
      </c>
      <c r="C468" t="s">
        <v>8</v>
      </c>
      <c r="D468" t="s">
        <v>74</v>
      </c>
      <c r="E468" t="s">
        <v>2895</v>
      </c>
      <c r="F468" t="s">
        <v>1775</v>
      </c>
      <c r="G468" s="57">
        <v>0</v>
      </c>
      <c r="H468" s="57">
        <v>0</v>
      </c>
      <c r="I468" s="57">
        <f>VLOOKUP(B468,Mapping!$A$2:$K$1558,6,FALSE)</f>
        <v>0</v>
      </c>
      <c r="J468" s="57">
        <f>VLOOKUP(B468,Overall!$A$8:$I$1226,9,FALSE)</f>
        <v>0</v>
      </c>
      <c r="L468" s="59">
        <f t="shared" si="7"/>
        <v>0</v>
      </c>
    </row>
    <row r="469" spans="2:12" x14ac:dyDescent="0.2">
      <c r="B469" t="s">
        <v>2431</v>
      </c>
      <c r="C469" t="s">
        <v>459</v>
      </c>
      <c r="D469" t="s">
        <v>74</v>
      </c>
      <c r="E469" t="s">
        <v>2895</v>
      </c>
      <c r="F469" t="s">
        <v>1775</v>
      </c>
      <c r="G469" s="57">
        <v>0</v>
      </c>
      <c r="H469" s="57">
        <v>0</v>
      </c>
      <c r="I469" s="57">
        <f>VLOOKUP(B469,Mapping!$A$2:$K$1558,6,FALSE)</f>
        <v>0</v>
      </c>
      <c r="J469" s="57">
        <f>VLOOKUP(B469,Overall!$A$8:$I$1226,9,FALSE)</f>
        <v>0</v>
      </c>
      <c r="L469" s="59">
        <f t="shared" si="7"/>
        <v>0</v>
      </c>
    </row>
    <row r="470" spans="2:12" x14ac:dyDescent="0.2">
      <c r="B470" t="s">
        <v>1464</v>
      </c>
      <c r="C470" t="s">
        <v>461</v>
      </c>
      <c r="D470" t="s">
        <v>74</v>
      </c>
      <c r="E470" t="s">
        <v>2895</v>
      </c>
      <c r="F470" t="s">
        <v>1775</v>
      </c>
      <c r="G470" s="57">
        <v>0</v>
      </c>
      <c r="H470" s="57">
        <v>2919.2959999999998</v>
      </c>
      <c r="I470" s="57">
        <f>VLOOKUP(B470,Mapping!$A$2:$K$1558,6,FALSE)</f>
        <v>2919.2959999999998</v>
      </c>
      <c r="J470" s="57">
        <f>VLOOKUP(B470,Overall!$A$8:$I$1226,9,FALSE)</f>
        <v>684.21</v>
      </c>
      <c r="L470" s="59">
        <f t="shared" si="7"/>
        <v>0</v>
      </c>
    </row>
    <row r="471" spans="2:12" x14ac:dyDescent="0.2">
      <c r="B471" t="s">
        <v>2498</v>
      </c>
      <c r="C471" t="s">
        <v>463</v>
      </c>
      <c r="D471" t="s">
        <v>74</v>
      </c>
      <c r="E471" t="s">
        <v>2895</v>
      </c>
      <c r="F471" t="s">
        <v>1775</v>
      </c>
      <c r="G471" s="57">
        <v>0</v>
      </c>
      <c r="H471" s="57">
        <v>0</v>
      </c>
      <c r="I471" s="57">
        <f>VLOOKUP(B471,Mapping!$A$2:$K$1558,6,FALSE)</f>
        <v>0</v>
      </c>
      <c r="J471" s="57">
        <f>VLOOKUP(B471,Overall!$A$8:$I$1226,9,FALSE)</f>
        <v>0</v>
      </c>
      <c r="L471" s="59">
        <f t="shared" si="7"/>
        <v>0</v>
      </c>
    </row>
    <row r="472" spans="2:12" x14ac:dyDescent="0.2">
      <c r="B472" t="s">
        <v>934</v>
      </c>
      <c r="C472" t="s">
        <v>218</v>
      </c>
      <c r="D472" t="s">
        <v>75</v>
      </c>
      <c r="E472" t="s">
        <v>478</v>
      </c>
      <c r="F472" t="s">
        <v>1588</v>
      </c>
      <c r="G472" s="57">
        <v>82550</v>
      </c>
      <c r="H472" s="57">
        <v>287897.97333333333</v>
      </c>
      <c r="I472" s="57">
        <f>VLOOKUP(B472,Mapping!$A$2:$K$1558,6,FALSE)</f>
        <v>287897.97333333333</v>
      </c>
      <c r="J472" s="57">
        <f>VLOOKUP(B472,Overall!$A$8:$I$1226,9,FALSE)</f>
        <v>32961.740000000005</v>
      </c>
      <c r="L472" s="59">
        <f t="shared" si="7"/>
        <v>0</v>
      </c>
    </row>
    <row r="473" spans="2:12" x14ac:dyDescent="0.2">
      <c r="B473" t="s">
        <v>1013</v>
      </c>
      <c r="C473" t="s">
        <v>428</v>
      </c>
      <c r="D473" t="s">
        <v>75</v>
      </c>
      <c r="E473" t="s">
        <v>2895</v>
      </c>
      <c r="F473" t="s">
        <v>1973</v>
      </c>
      <c r="G473" s="57">
        <v>3970</v>
      </c>
      <c r="H473" s="57">
        <v>67111.12</v>
      </c>
      <c r="I473" s="57">
        <f>VLOOKUP(B473,Mapping!$A$2:$K$1558,6,FALSE)</f>
        <v>67111.12</v>
      </c>
      <c r="J473" s="57">
        <f>VLOOKUP(B473,Overall!$A$8:$I$1226,9,FALSE)</f>
        <v>25166.67</v>
      </c>
      <c r="L473" s="59">
        <f t="shared" si="7"/>
        <v>0</v>
      </c>
    </row>
    <row r="474" spans="2:12" x14ac:dyDescent="0.2">
      <c r="B474" t="s">
        <v>2499</v>
      </c>
      <c r="C474" t="s">
        <v>463</v>
      </c>
      <c r="D474" t="s">
        <v>75</v>
      </c>
      <c r="E474" t="s">
        <v>2895</v>
      </c>
      <c r="F474" t="s">
        <v>1973</v>
      </c>
      <c r="G474" s="57">
        <v>0</v>
      </c>
      <c r="H474" s="57">
        <v>0</v>
      </c>
      <c r="I474" s="57">
        <f>VLOOKUP(B474,Mapping!$A$2:$K$1558,6,FALSE)</f>
        <v>0</v>
      </c>
      <c r="J474" s="57">
        <f>VLOOKUP(B474,Overall!$A$8:$I$1226,9,FALSE)</f>
        <v>0</v>
      </c>
      <c r="L474" s="59">
        <f t="shared" si="7"/>
        <v>0</v>
      </c>
    </row>
    <row r="475" spans="2:12" x14ac:dyDescent="0.2">
      <c r="B475" t="s">
        <v>870</v>
      </c>
      <c r="C475" t="s">
        <v>4</v>
      </c>
      <c r="D475" t="s">
        <v>76</v>
      </c>
      <c r="E475" t="s">
        <v>2895</v>
      </c>
      <c r="F475" t="s">
        <v>1776</v>
      </c>
      <c r="G475" s="57">
        <v>100000</v>
      </c>
      <c r="H475" s="57">
        <v>0</v>
      </c>
      <c r="I475" s="57">
        <f>VLOOKUP(B475,Mapping!$A$2:$K$1558,6,FALSE)</f>
        <v>0</v>
      </c>
      <c r="J475" s="57">
        <f>VLOOKUP(B475,Overall!$A$8:$I$1226,9,FALSE)</f>
        <v>0</v>
      </c>
      <c r="L475" s="59">
        <f t="shared" si="7"/>
        <v>0</v>
      </c>
    </row>
    <row r="476" spans="2:12" x14ac:dyDescent="0.2">
      <c r="B476" t="s">
        <v>935</v>
      </c>
      <c r="C476" t="s">
        <v>218</v>
      </c>
      <c r="D476" t="s">
        <v>77</v>
      </c>
      <c r="E476" t="s">
        <v>476</v>
      </c>
      <c r="F476" t="s">
        <v>1893</v>
      </c>
      <c r="G476" s="57">
        <v>1018730</v>
      </c>
      <c r="H476" s="57">
        <v>2000000</v>
      </c>
      <c r="I476" s="57">
        <f>VLOOKUP(B476,Mapping!$A$2:$K$1558,6,FALSE)</f>
        <v>2000000</v>
      </c>
      <c r="J476" s="57">
        <f>VLOOKUP(B476,Overall!$A$8:$I$1226,9,FALSE)</f>
        <v>175438.6</v>
      </c>
      <c r="L476" s="59">
        <f t="shared" si="7"/>
        <v>0</v>
      </c>
    </row>
    <row r="477" spans="2:12" x14ac:dyDescent="0.2">
      <c r="B477" t="s">
        <v>1078</v>
      </c>
      <c r="C477" t="s">
        <v>432</v>
      </c>
      <c r="D477" t="s">
        <v>78</v>
      </c>
      <c r="E477" t="s">
        <v>470</v>
      </c>
      <c r="F477" t="s">
        <v>1656</v>
      </c>
      <c r="G477" s="57">
        <v>12660</v>
      </c>
      <c r="H477" s="57">
        <v>0</v>
      </c>
      <c r="I477" s="57">
        <f>VLOOKUP(B477,Mapping!$A$2:$K$1558,6,FALSE)</f>
        <v>0</v>
      </c>
      <c r="J477" s="57">
        <f>VLOOKUP(B477,Overall!$A$8:$I$1226,9,FALSE)</f>
        <v>0</v>
      </c>
      <c r="L477" s="59">
        <f t="shared" si="7"/>
        <v>0</v>
      </c>
    </row>
    <row r="478" spans="2:12" x14ac:dyDescent="0.2">
      <c r="B478" t="s">
        <v>871</v>
      </c>
      <c r="C478" t="s">
        <v>4</v>
      </c>
      <c r="D478" t="s">
        <v>79</v>
      </c>
      <c r="E478" t="s">
        <v>2895</v>
      </c>
      <c r="F478" t="s">
        <v>1777</v>
      </c>
      <c r="G478" s="57">
        <v>458760</v>
      </c>
      <c r="H478" s="57">
        <v>378968.90666666662</v>
      </c>
      <c r="I478" s="57">
        <f>VLOOKUP(B478,Mapping!$A$2:$K$1558,6,FALSE)</f>
        <v>378968.90666666662</v>
      </c>
      <c r="J478" s="57">
        <f>VLOOKUP(B478,Overall!$A$8:$I$1226,9,FALSE)</f>
        <v>142113.34</v>
      </c>
      <c r="L478" s="59">
        <f t="shared" si="7"/>
        <v>0</v>
      </c>
    </row>
    <row r="479" spans="2:12" x14ac:dyDescent="0.2">
      <c r="B479" t="s">
        <v>1079</v>
      </c>
      <c r="C479" t="s">
        <v>432</v>
      </c>
      <c r="D479" t="s">
        <v>79</v>
      </c>
      <c r="E479" t="s">
        <v>472</v>
      </c>
      <c r="F479" t="s">
        <v>1657</v>
      </c>
      <c r="G479" s="57">
        <v>4330</v>
      </c>
      <c r="H479" s="57">
        <v>87951.866666666669</v>
      </c>
      <c r="I479" s="57">
        <f>VLOOKUP(B479,Mapping!$A$2:$K$1558,6,FALSE)</f>
        <v>87951.866666666669</v>
      </c>
      <c r="J479" s="57">
        <f>VLOOKUP(B479,Overall!$A$8:$I$1226,9,FALSE)</f>
        <v>32981.950000000004</v>
      </c>
      <c r="L479" s="59">
        <f t="shared" si="7"/>
        <v>0</v>
      </c>
    </row>
    <row r="480" spans="2:12" x14ac:dyDescent="0.2">
      <c r="B480" t="s">
        <v>872</v>
      </c>
      <c r="C480" t="s">
        <v>4</v>
      </c>
      <c r="D480" t="s">
        <v>80</v>
      </c>
      <c r="E480" t="s">
        <v>2895</v>
      </c>
      <c r="F480" t="s">
        <v>1778</v>
      </c>
      <c r="G480" s="57">
        <v>9100</v>
      </c>
      <c r="H480" s="57">
        <v>0</v>
      </c>
      <c r="I480" s="57">
        <f>VLOOKUP(B480,Mapping!$A$2:$K$1558,6,FALSE)</f>
        <v>0</v>
      </c>
      <c r="J480" s="57">
        <f>VLOOKUP(B480,Overall!$A$8:$I$1226,9,FALSE)</f>
        <v>0</v>
      </c>
      <c r="L480" s="59">
        <f t="shared" si="7"/>
        <v>0</v>
      </c>
    </row>
    <row r="481" spans="2:12" x14ac:dyDescent="0.2">
      <c r="B481" t="s">
        <v>873</v>
      </c>
      <c r="C481" t="s">
        <v>4</v>
      </c>
      <c r="D481" t="s">
        <v>81</v>
      </c>
      <c r="E481" t="s">
        <v>2895</v>
      </c>
      <c r="F481" t="s">
        <v>1779</v>
      </c>
      <c r="G481" s="57">
        <v>0</v>
      </c>
      <c r="H481" s="57">
        <v>2000</v>
      </c>
      <c r="I481" s="57">
        <f>VLOOKUP(B481,Mapping!$A$2:$K$1558,6,FALSE)</f>
        <v>2000</v>
      </c>
      <c r="J481" s="57">
        <f>VLOOKUP(B481,Overall!$A$8:$I$1226,9,FALSE)</f>
        <v>2000</v>
      </c>
      <c r="L481" s="59">
        <f t="shared" si="7"/>
        <v>0</v>
      </c>
    </row>
    <row r="482" spans="2:12" x14ac:dyDescent="0.2">
      <c r="B482" t="s">
        <v>2171</v>
      </c>
      <c r="C482" t="s">
        <v>440</v>
      </c>
      <c r="D482" t="s">
        <v>81</v>
      </c>
      <c r="E482" t="s">
        <v>2895</v>
      </c>
      <c r="F482" t="s">
        <v>1779</v>
      </c>
      <c r="G482" s="57">
        <v>0</v>
      </c>
      <c r="H482" s="57">
        <v>0</v>
      </c>
      <c r="I482" s="57">
        <f>VLOOKUP(B482,Mapping!$A$2:$K$1558,6,FALSE)</f>
        <v>0</v>
      </c>
      <c r="J482" s="57">
        <f>VLOOKUP(B482,Overall!$A$8:$I$1226,9,FALSE)</f>
        <v>0</v>
      </c>
      <c r="L482" s="59">
        <f t="shared" si="7"/>
        <v>0</v>
      </c>
    </row>
    <row r="483" spans="2:12" x14ac:dyDescent="0.2">
      <c r="B483" t="s">
        <v>1809</v>
      </c>
      <c r="C483" t="s">
        <v>215</v>
      </c>
      <c r="D483" t="s">
        <v>82</v>
      </c>
      <c r="E483" t="s">
        <v>2895</v>
      </c>
      <c r="F483" t="s">
        <v>1810</v>
      </c>
      <c r="G483" s="57">
        <v>0</v>
      </c>
      <c r="H483" s="57">
        <v>0</v>
      </c>
      <c r="I483" s="57">
        <f>VLOOKUP(B483,Mapping!$A$2:$K$1558,6,FALSE)</f>
        <v>0</v>
      </c>
      <c r="J483" s="57">
        <f>VLOOKUP(B483,Overall!$A$8:$I$1226,9,FALSE)</f>
        <v>0</v>
      </c>
      <c r="L483" s="59">
        <f t="shared" si="7"/>
        <v>0</v>
      </c>
    </row>
    <row r="484" spans="2:12" x14ac:dyDescent="0.2">
      <c r="B484" t="s">
        <v>936</v>
      </c>
      <c r="C484" t="s">
        <v>218</v>
      </c>
      <c r="D484" t="s">
        <v>82</v>
      </c>
      <c r="E484" t="s">
        <v>474</v>
      </c>
      <c r="F484" t="s">
        <v>1589</v>
      </c>
      <c r="G484" s="57">
        <v>30280</v>
      </c>
      <c r="H484" s="57">
        <v>80276.906666666662</v>
      </c>
      <c r="I484" s="57">
        <f>VLOOKUP(B484,Mapping!$A$2:$K$1558,6,FALSE)</f>
        <v>80276.906666666662</v>
      </c>
      <c r="J484" s="57">
        <f>VLOOKUP(B484,Overall!$A$8:$I$1226,9,FALSE)</f>
        <v>30103.84</v>
      </c>
      <c r="L484" s="59">
        <f t="shared" si="7"/>
        <v>0</v>
      </c>
    </row>
    <row r="485" spans="2:12" x14ac:dyDescent="0.2">
      <c r="B485" t="s">
        <v>937</v>
      </c>
      <c r="C485" t="s">
        <v>218</v>
      </c>
      <c r="D485" t="s">
        <v>82</v>
      </c>
      <c r="E485" t="s">
        <v>478</v>
      </c>
      <c r="F485" t="s">
        <v>1590</v>
      </c>
      <c r="G485" s="57">
        <v>55440</v>
      </c>
      <c r="H485" s="57">
        <v>0</v>
      </c>
      <c r="I485" s="57">
        <f>VLOOKUP(B485,Mapping!$A$2:$K$1558,6,FALSE)</f>
        <v>0</v>
      </c>
      <c r="J485" s="57">
        <f>VLOOKUP(B485,Overall!$A$8:$I$1226,9,FALSE)</f>
        <v>0</v>
      </c>
      <c r="L485" s="59">
        <f t="shared" si="7"/>
        <v>0</v>
      </c>
    </row>
    <row r="486" spans="2:12" x14ac:dyDescent="0.2">
      <c r="B486" t="s">
        <v>1974</v>
      </c>
      <c r="C486" t="s">
        <v>428</v>
      </c>
      <c r="D486" t="s">
        <v>82</v>
      </c>
      <c r="E486" t="s">
        <v>2895</v>
      </c>
      <c r="F486" t="s">
        <v>1810</v>
      </c>
      <c r="G486" s="57">
        <v>0</v>
      </c>
      <c r="H486" s="57">
        <v>0</v>
      </c>
      <c r="I486" s="57">
        <f>VLOOKUP(B486,Mapping!$A$2:$K$1558,6,FALSE)</f>
        <v>0</v>
      </c>
      <c r="J486" s="57">
        <f>VLOOKUP(B486,Overall!$A$8:$I$1226,9,FALSE)</f>
        <v>0</v>
      </c>
      <c r="L486" s="59">
        <f t="shared" si="7"/>
        <v>0</v>
      </c>
    </row>
    <row r="487" spans="2:12" x14ac:dyDescent="0.2">
      <c r="B487" t="s">
        <v>1080</v>
      </c>
      <c r="C487" t="s">
        <v>432</v>
      </c>
      <c r="D487" t="s">
        <v>82</v>
      </c>
      <c r="E487" t="s">
        <v>466</v>
      </c>
      <c r="F487" t="s">
        <v>1658</v>
      </c>
      <c r="G487" s="57">
        <v>0</v>
      </c>
      <c r="H487" s="57">
        <v>797.14666666666665</v>
      </c>
      <c r="I487" s="57">
        <f>VLOOKUP(B487,Mapping!$A$2:$K$1558,6,FALSE)</f>
        <v>797.14666666666665</v>
      </c>
      <c r="J487" s="57">
        <f>VLOOKUP(B487,Overall!$A$8:$I$1226,9,FALSE)</f>
        <v>298.93</v>
      </c>
      <c r="L487" s="59">
        <f t="shared" si="7"/>
        <v>0</v>
      </c>
    </row>
    <row r="488" spans="2:12" x14ac:dyDescent="0.2">
      <c r="B488" t="s">
        <v>2057</v>
      </c>
      <c r="C488" t="s">
        <v>432</v>
      </c>
      <c r="D488" t="s">
        <v>82</v>
      </c>
      <c r="E488" t="s">
        <v>468</v>
      </c>
      <c r="F488" t="s">
        <v>2058</v>
      </c>
      <c r="G488" s="57">
        <v>0</v>
      </c>
      <c r="H488" s="57">
        <v>0</v>
      </c>
      <c r="I488" s="57">
        <f>VLOOKUP(B488,Mapping!$A$2:$K$1558,6,FALSE)</f>
        <v>0</v>
      </c>
      <c r="J488" s="57">
        <f>VLOOKUP(B488,Overall!$A$8:$I$1226,9,FALSE)</f>
        <v>0</v>
      </c>
      <c r="L488" s="59">
        <f t="shared" si="7"/>
        <v>0</v>
      </c>
    </row>
    <row r="489" spans="2:12" x14ac:dyDescent="0.2">
      <c r="B489" t="s">
        <v>2059</v>
      </c>
      <c r="C489" t="s">
        <v>432</v>
      </c>
      <c r="D489" t="s">
        <v>82</v>
      </c>
      <c r="E489" t="s">
        <v>470</v>
      </c>
      <c r="F489" t="s">
        <v>2060</v>
      </c>
      <c r="G489" s="57">
        <v>0</v>
      </c>
      <c r="H489" s="57">
        <v>0</v>
      </c>
      <c r="I489" s="57">
        <f>VLOOKUP(B489,Mapping!$A$2:$K$1558,6,FALSE)</f>
        <v>0</v>
      </c>
      <c r="J489" s="57">
        <f>VLOOKUP(B489,Overall!$A$8:$I$1226,9,FALSE)</f>
        <v>0</v>
      </c>
      <c r="L489" s="59">
        <f t="shared" si="7"/>
        <v>0</v>
      </c>
    </row>
    <row r="490" spans="2:12" x14ac:dyDescent="0.2">
      <c r="B490" t="s">
        <v>1081</v>
      </c>
      <c r="C490" t="s">
        <v>432</v>
      </c>
      <c r="D490" t="s">
        <v>82</v>
      </c>
      <c r="E490" t="s">
        <v>472</v>
      </c>
      <c r="F490" t="s">
        <v>2061</v>
      </c>
      <c r="G490" s="57">
        <v>12320</v>
      </c>
      <c r="H490" s="57">
        <v>33778.399999999994</v>
      </c>
      <c r="I490" s="57">
        <f>VLOOKUP(B490,Mapping!$A$2:$K$1558,6,FALSE)</f>
        <v>33778.399999999994</v>
      </c>
      <c r="J490" s="57">
        <f>VLOOKUP(B490,Overall!$A$8:$I$1226,9,FALSE)</f>
        <v>12666.9</v>
      </c>
      <c r="L490" s="59">
        <f t="shared" si="7"/>
        <v>0</v>
      </c>
    </row>
    <row r="491" spans="2:12" x14ac:dyDescent="0.2">
      <c r="B491" t="s">
        <v>2211</v>
      </c>
      <c r="C491" t="s">
        <v>442</v>
      </c>
      <c r="D491" t="s">
        <v>82</v>
      </c>
      <c r="E491" t="s">
        <v>480</v>
      </c>
      <c r="F491" t="s">
        <v>2212</v>
      </c>
      <c r="G491" s="57">
        <v>0</v>
      </c>
      <c r="H491" s="57">
        <v>0</v>
      </c>
      <c r="I491" s="57">
        <f>VLOOKUP(B491,Mapping!$A$2:$K$1558,6,FALSE)</f>
        <v>0</v>
      </c>
      <c r="J491" s="57">
        <f>VLOOKUP(B491,Overall!$A$8:$I$1226,9,FALSE)</f>
        <v>0</v>
      </c>
      <c r="L491" s="59">
        <f t="shared" si="7"/>
        <v>0</v>
      </c>
    </row>
    <row r="492" spans="2:12" x14ac:dyDescent="0.2">
      <c r="B492" t="s">
        <v>2213</v>
      </c>
      <c r="C492" t="s">
        <v>442</v>
      </c>
      <c r="D492" t="s">
        <v>82</v>
      </c>
      <c r="E492" t="s">
        <v>482</v>
      </c>
      <c r="F492" t="s">
        <v>2214</v>
      </c>
      <c r="G492" s="57">
        <v>0</v>
      </c>
      <c r="H492" s="57">
        <v>0</v>
      </c>
      <c r="I492" s="57">
        <f>VLOOKUP(B492,Mapping!$A$2:$K$1558,6,FALSE)</f>
        <v>0</v>
      </c>
      <c r="J492" s="57">
        <f>VLOOKUP(B492,Overall!$A$8:$I$1226,9,FALSE)</f>
        <v>0</v>
      </c>
      <c r="L492" s="59">
        <f t="shared" si="7"/>
        <v>0</v>
      </c>
    </row>
    <row r="493" spans="2:12" x14ac:dyDescent="0.2">
      <c r="B493" t="s">
        <v>1894</v>
      </c>
      <c r="C493" t="s">
        <v>218</v>
      </c>
      <c r="D493" t="s">
        <v>83</v>
      </c>
      <c r="E493" t="s">
        <v>476</v>
      </c>
      <c r="F493" t="s">
        <v>1895</v>
      </c>
      <c r="G493" s="57">
        <v>0</v>
      </c>
      <c r="H493" s="57">
        <v>0</v>
      </c>
      <c r="I493" s="57">
        <f>VLOOKUP(B493,Mapping!$A$2:$K$1558,6,FALSE)</f>
        <v>0</v>
      </c>
      <c r="J493" s="57">
        <f>VLOOKUP(B493,Overall!$A$8:$I$1226,9,FALSE)</f>
        <v>0</v>
      </c>
      <c r="L493" s="59">
        <f t="shared" si="7"/>
        <v>0</v>
      </c>
    </row>
    <row r="494" spans="2:12" x14ac:dyDescent="0.2">
      <c r="B494" t="s">
        <v>1025</v>
      </c>
      <c r="C494" t="s">
        <v>430</v>
      </c>
      <c r="D494" t="s">
        <v>83</v>
      </c>
      <c r="E494" t="s">
        <v>486</v>
      </c>
      <c r="F494" t="s">
        <v>1613</v>
      </c>
      <c r="G494" s="57">
        <v>280900</v>
      </c>
      <c r="H494" s="57">
        <v>150000</v>
      </c>
      <c r="I494" s="57">
        <f>VLOOKUP(B494,Mapping!$A$2:$K$1558,6,FALSE)</f>
        <v>150000</v>
      </c>
      <c r="J494" s="57">
        <f>VLOOKUP(B494,Overall!$A$8:$I$1226,9,FALSE)</f>
        <v>88396.49</v>
      </c>
      <c r="L494" s="59">
        <f t="shared" si="7"/>
        <v>0</v>
      </c>
    </row>
    <row r="495" spans="2:12" x14ac:dyDescent="0.2">
      <c r="B495" t="s">
        <v>1145</v>
      </c>
      <c r="C495" t="s">
        <v>436</v>
      </c>
      <c r="D495" t="s">
        <v>83</v>
      </c>
      <c r="E495" t="s">
        <v>2895</v>
      </c>
      <c r="F495" t="s">
        <v>2126</v>
      </c>
      <c r="G495" s="57">
        <v>3070</v>
      </c>
      <c r="H495" s="57">
        <v>0</v>
      </c>
      <c r="I495" s="57">
        <f>VLOOKUP(B495,Mapping!$A$2:$K$1558,6,FALSE)</f>
        <v>0</v>
      </c>
      <c r="J495" s="57">
        <f>VLOOKUP(B495,Overall!$A$8:$I$1226,9,FALSE)</f>
        <v>0</v>
      </c>
      <c r="L495" s="59">
        <f t="shared" si="7"/>
        <v>0</v>
      </c>
    </row>
    <row r="496" spans="2:12" x14ac:dyDescent="0.2">
      <c r="B496" t="s">
        <v>2148</v>
      </c>
      <c r="C496" t="s">
        <v>438</v>
      </c>
      <c r="D496" t="s">
        <v>83</v>
      </c>
      <c r="E496" t="s">
        <v>2895</v>
      </c>
      <c r="F496" t="s">
        <v>2126</v>
      </c>
      <c r="G496" s="57">
        <v>0</v>
      </c>
      <c r="H496" s="57">
        <v>0</v>
      </c>
      <c r="I496" s="57">
        <f>VLOOKUP(B496,Mapping!$A$2:$K$1558,6,FALSE)</f>
        <v>0</v>
      </c>
      <c r="J496" s="57">
        <f>VLOOKUP(B496,Overall!$A$8:$I$1226,9,FALSE)</f>
        <v>0</v>
      </c>
      <c r="L496" s="59">
        <f t="shared" si="7"/>
        <v>0</v>
      </c>
    </row>
    <row r="497" spans="2:12" x14ac:dyDescent="0.2">
      <c r="B497" t="s">
        <v>2306</v>
      </c>
      <c r="C497" t="s">
        <v>452</v>
      </c>
      <c r="D497" t="s">
        <v>83</v>
      </c>
      <c r="E497" t="s">
        <v>490</v>
      </c>
      <c r="F497" t="s">
        <v>2307</v>
      </c>
      <c r="G497" s="57">
        <v>0</v>
      </c>
      <c r="H497" s="57">
        <v>0</v>
      </c>
      <c r="I497" s="57">
        <f>VLOOKUP(B497,Mapping!$A$2:$K$1558,6,FALSE)</f>
        <v>0</v>
      </c>
      <c r="J497" s="57">
        <f>VLOOKUP(B497,Overall!$A$8:$I$1226,9,FALSE)</f>
        <v>0</v>
      </c>
      <c r="L497" s="59">
        <f t="shared" si="7"/>
        <v>0</v>
      </c>
    </row>
    <row r="498" spans="2:12" x14ac:dyDescent="0.2">
      <c r="B498" t="s">
        <v>2432</v>
      </c>
      <c r="C498" t="s">
        <v>459</v>
      </c>
      <c r="D498" t="s">
        <v>83</v>
      </c>
      <c r="E498" t="s">
        <v>2895</v>
      </c>
      <c r="F498" t="s">
        <v>2126</v>
      </c>
      <c r="G498" s="57">
        <v>0</v>
      </c>
      <c r="H498" s="57">
        <v>0</v>
      </c>
      <c r="I498" s="57">
        <f>VLOOKUP(B498,Mapping!$A$2:$K$1558,6,FALSE)</f>
        <v>0</v>
      </c>
      <c r="J498" s="57">
        <f>VLOOKUP(B498,Overall!$A$8:$I$1226,9,FALSE)</f>
        <v>0</v>
      </c>
      <c r="L498" s="59">
        <f t="shared" si="7"/>
        <v>0</v>
      </c>
    </row>
    <row r="499" spans="2:12" x14ac:dyDescent="0.2">
      <c r="B499" t="s">
        <v>874</v>
      </c>
      <c r="C499" t="s">
        <v>4</v>
      </c>
      <c r="D499" t="s">
        <v>84</v>
      </c>
      <c r="E499" t="s">
        <v>2895</v>
      </c>
      <c r="F499" t="s">
        <v>1780</v>
      </c>
      <c r="G499" s="57">
        <v>360000</v>
      </c>
      <c r="H499" s="57">
        <v>0</v>
      </c>
      <c r="I499" s="57">
        <f>VLOOKUP(B499,Mapping!$A$2:$K$1558,6,FALSE)</f>
        <v>0</v>
      </c>
      <c r="J499" s="57">
        <f>VLOOKUP(B499,Overall!$A$8:$I$1226,9,FALSE)</f>
        <v>0</v>
      </c>
      <c r="L499" s="59">
        <f t="shared" si="7"/>
        <v>0</v>
      </c>
    </row>
    <row r="500" spans="2:12" x14ac:dyDescent="0.2">
      <c r="B500" t="s">
        <v>1781</v>
      </c>
      <c r="C500" t="s">
        <v>4</v>
      </c>
      <c r="D500" t="s">
        <v>85</v>
      </c>
      <c r="E500" t="s">
        <v>2895</v>
      </c>
      <c r="F500" t="s">
        <v>1782</v>
      </c>
      <c r="G500" s="57">
        <v>0</v>
      </c>
      <c r="H500" s="57">
        <v>0</v>
      </c>
      <c r="I500" s="57">
        <f>VLOOKUP(B500,Mapping!$A$2:$K$1558,6,FALSE)</f>
        <v>0</v>
      </c>
      <c r="J500" s="57">
        <f>VLOOKUP(B500,Overall!$A$8:$I$1226,9,FALSE)</f>
        <v>0</v>
      </c>
      <c r="L500" s="59">
        <f t="shared" si="7"/>
        <v>0</v>
      </c>
    </row>
    <row r="501" spans="2:12" x14ac:dyDescent="0.2">
      <c r="B501" t="s">
        <v>938</v>
      </c>
      <c r="C501" t="s">
        <v>218</v>
      </c>
      <c r="D501" t="s">
        <v>85</v>
      </c>
      <c r="E501" t="s">
        <v>476</v>
      </c>
      <c r="F501" t="s">
        <v>1896</v>
      </c>
      <c r="G501" s="57">
        <v>437940</v>
      </c>
      <c r="H501" s="57">
        <v>325000</v>
      </c>
      <c r="I501" s="57">
        <f>VLOOKUP(B501,Mapping!$A$2:$K$1558,6,FALSE)</f>
        <v>325000</v>
      </c>
      <c r="J501" s="57">
        <f>VLOOKUP(B501,Overall!$A$8:$I$1226,9,FALSE)</f>
        <v>202646.85</v>
      </c>
      <c r="L501" s="59">
        <f t="shared" si="7"/>
        <v>0</v>
      </c>
    </row>
    <row r="502" spans="2:12" x14ac:dyDescent="0.2">
      <c r="B502" t="s">
        <v>1897</v>
      </c>
      <c r="C502" t="s">
        <v>218</v>
      </c>
      <c r="D502" t="s">
        <v>85</v>
      </c>
      <c r="E502" t="s">
        <v>478</v>
      </c>
      <c r="F502" t="s">
        <v>1898</v>
      </c>
      <c r="G502" s="57">
        <v>0</v>
      </c>
      <c r="H502" s="57">
        <v>0</v>
      </c>
      <c r="I502" s="57">
        <f>VLOOKUP(B502,Mapping!$A$2:$K$1558,6,FALSE)</f>
        <v>0</v>
      </c>
      <c r="J502" s="57">
        <f>VLOOKUP(B502,Overall!$A$8:$I$1226,9,FALSE)</f>
        <v>0</v>
      </c>
      <c r="L502" s="59">
        <f t="shared" si="7"/>
        <v>0</v>
      </c>
    </row>
    <row r="503" spans="2:12" x14ac:dyDescent="0.2">
      <c r="B503" t="s">
        <v>991</v>
      </c>
      <c r="C503" t="s">
        <v>426</v>
      </c>
      <c r="D503" t="s">
        <v>85</v>
      </c>
      <c r="E503" t="s">
        <v>2895</v>
      </c>
      <c r="F503" t="s">
        <v>1782</v>
      </c>
      <c r="G503" s="57">
        <v>750</v>
      </c>
      <c r="H503" s="57">
        <v>240.53333333333333</v>
      </c>
      <c r="I503" s="57">
        <f>VLOOKUP(B503,Mapping!$A$2:$K$1558,6,FALSE)</f>
        <v>240.53333333333333</v>
      </c>
      <c r="J503" s="57">
        <f>VLOOKUP(B503,Overall!$A$8:$I$1226,9,FALSE)</f>
        <v>90.2</v>
      </c>
      <c r="L503" s="59">
        <f t="shared" si="7"/>
        <v>0</v>
      </c>
    </row>
    <row r="504" spans="2:12" x14ac:dyDescent="0.2">
      <c r="B504" t="s">
        <v>1014</v>
      </c>
      <c r="C504" t="s">
        <v>428</v>
      </c>
      <c r="D504" t="s">
        <v>85</v>
      </c>
      <c r="E504" t="s">
        <v>2895</v>
      </c>
      <c r="F504" t="s">
        <v>1782</v>
      </c>
      <c r="G504" s="57">
        <v>20</v>
      </c>
      <c r="H504" s="57">
        <v>0</v>
      </c>
      <c r="I504" s="57">
        <f>VLOOKUP(B504,Mapping!$A$2:$K$1558,6,FALSE)</f>
        <v>0</v>
      </c>
      <c r="J504" s="57">
        <f>VLOOKUP(B504,Overall!$A$8:$I$1226,9,FALSE)</f>
        <v>0</v>
      </c>
      <c r="L504" s="59">
        <f t="shared" si="7"/>
        <v>0</v>
      </c>
    </row>
    <row r="505" spans="2:12" x14ac:dyDescent="0.2">
      <c r="B505" t="s">
        <v>2062</v>
      </c>
      <c r="C505" t="s">
        <v>432</v>
      </c>
      <c r="D505" t="s">
        <v>85</v>
      </c>
      <c r="E505" t="s">
        <v>470</v>
      </c>
      <c r="F505" t="s">
        <v>2063</v>
      </c>
      <c r="G505" s="57">
        <v>0</v>
      </c>
      <c r="H505" s="57">
        <v>0</v>
      </c>
      <c r="I505" s="57">
        <f>VLOOKUP(B505,Mapping!$A$2:$K$1558,6,FALSE)</f>
        <v>0</v>
      </c>
      <c r="J505" s="57">
        <f>VLOOKUP(B505,Overall!$A$8:$I$1226,9,FALSE)</f>
        <v>0</v>
      </c>
      <c r="L505" s="59">
        <f t="shared" si="7"/>
        <v>0</v>
      </c>
    </row>
    <row r="506" spans="2:12" x14ac:dyDescent="0.2">
      <c r="B506" t="s">
        <v>1082</v>
      </c>
      <c r="C506" t="s">
        <v>432</v>
      </c>
      <c r="D506" t="s">
        <v>85</v>
      </c>
      <c r="E506" t="s">
        <v>472</v>
      </c>
      <c r="F506" t="s">
        <v>2064</v>
      </c>
      <c r="G506" s="57">
        <v>380</v>
      </c>
      <c r="H506" s="57">
        <v>0</v>
      </c>
      <c r="I506" s="57">
        <f>VLOOKUP(B506,Mapping!$A$2:$K$1558,6,FALSE)</f>
        <v>0</v>
      </c>
      <c r="J506" s="57">
        <f>VLOOKUP(B506,Overall!$A$8:$I$1226,9,FALSE)</f>
        <v>0</v>
      </c>
      <c r="L506" s="59">
        <f t="shared" si="7"/>
        <v>0</v>
      </c>
    </row>
    <row r="507" spans="2:12" x14ac:dyDescent="0.2">
      <c r="B507" t="s">
        <v>2104</v>
      </c>
      <c r="C507" t="s">
        <v>434</v>
      </c>
      <c r="D507" t="s">
        <v>85</v>
      </c>
      <c r="E507" t="s">
        <v>2895</v>
      </c>
      <c r="F507" t="s">
        <v>1782</v>
      </c>
      <c r="G507" s="57">
        <v>0</v>
      </c>
      <c r="H507" s="57">
        <v>0</v>
      </c>
      <c r="I507" s="57">
        <f>VLOOKUP(B507,Mapping!$A$2:$K$1558,6,FALSE)</f>
        <v>0</v>
      </c>
      <c r="J507" s="57">
        <f>VLOOKUP(B507,Overall!$A$8:$I$1226,9,FALSE)</f>
        <v>0</v>
      </c>
      <c r="L507" s="59">
        <f t="shared" si="7"/>
        <v>0</v>
      </c>
    </row>
    <row r="508" spans="2:12" x14ac:dyDescent="0.2">
      <c r="B508" t="s">
        <v>2127</v>
      </c>
      <c r="C508" t="s">
        <v>436</v>
      </c>
      <c r="D508" t="s">
        <v>85</v>
      </c>
      <c r="E508" t="s">
        <v>2895</v>
      </c>
      <c r="F508" t="s">
        <v>1782</v>
      </c>
      <c r="G508" s="57">
        <v>0</v>
      </c>
      <c r="H508" s="57">
        <v>0</v>
      </c>
      <c r="I508" s="57">
        <f>VLOOKUP(B508,Mapping!$A$2:$K$1558,6,FALSE)</f>
        <v>0</v>
      </c>
      <c r="J508" s="57">
        <f>VLOOKUP(B508,Overall!$A$8:$I$1226,9,FALSE)</f>
        <v>0</v>
      </c>
      <c r="L508" s="59">
        <f t="shared" si="7"/>
        <v>0</v>
      </c>
    </row>
    <row r="509" spans="2:12" x14ac:dyDescent="0.2">
      <c r="B509" t="s">
        <v>2215</v>
      </c>
      <c r="C509" t="s">
        <v>442</v>
      </c>
      <c r="D509" t="s">
        <v>85</v>
      </c>
      <c r="E509" t="s">
        <v>482</v>
      </c>
      <c r="F509" t="s">
        <v>2216</v>
      </c>
      <c r="G509" s="57">
        <v>0</v>
      </c>
      <c r="H509" s="57">
        <v>0</v>
      </c>
      <c r="I509" s="57">
        <f>VLOOKUP(B509,Mapping!$A$2:$K$1558,6,FALSE)</f>
        <v>0</v>
      </c>
      <c r="J509" s="57">
        <f>VLOOKUP(B509,Overall!$A$8:$I$1226,9,FALSE)</f>
        <v>0</v>
      </c>
      <c r="L509" s="59">
        <f t="shared" si="7"/>
        <v>0</v>
      </c>
    </row>
    <row r="510" spans="2:12" x14ac:dyDescent="0.2">
      <c r="B510" t="s">
        <v>2228</v>
      </c>
      <c r="C510" t="s">
        <v>444</v>
      </c>
      <c r="D510" t="s">
        <v>85</v>
      </c>
      <c r="E510" t="s">
        <v>2895</v>
      </c>
      <c r="F510" t="s">
        <v>1782</v>
      </c>
      <c r="G510" s="57">
        <v>0</v>
      </c>
      <c r="H510" s="57">
        <v>0</v>
      </c>
      <c r="I510" s="57">
        <f>VLOOKUP(B510,Mapping!$A$2:$K$1558,6,FALSE)</f>
        <v>0</v>
      </c>
      <c r="J510" s="57">
        <f>VLOOKUP(B510,Overall!$A$8:$I$1226,9,FALSE)</f>
        <v>0</v>
      </c>
      <c r="L510" s="59">
        <f t="shared" si="7"/>
        <v>0</v>
      </c>
    </row>
    <row r="511" spans="2:12" x14ac:dyDescent="0.2">
      <c r="B511" t="s">
        <v>2236</v>
      </c>
      <c r="C511" t="s">
        <v>446</v>
      </c>
      <c r="D511" t="s">
        <v>85</v>
      </c>
      <c r="E511" t="s">
        <v>2895</v>
      </c>
      <c r="F511" t="s">
        <v>1782</v>
      </c>
      <c r="G511" s="57">
        <v>0</v>
      </c>
      <c r="H511" s="57">
        <v>0</v>
      </c>
      <c r="I511" s="57">
        <f>VLOOKUP(B511,Mapping!$A$2:$K$1558,6,FALSE)</f>
        <v>0</v>
      </c>
      <c r="J511" s="57">
        <f>VLOOKUP(B511,Overall!$A$8:$I$1226,9,FALSE)</f>
        <v>0</v>
      </c>
      <c r="L511" s="59">
        <f t="shared" si="7"/>
        <v>0</v>
      </c>
    </row>
    <row r="512" spans="2:12" x14ac:dyDescent="0.2">
      <c r="B512" t="s">
        <v>2366</v>
      </c>
      <c r="C512" t="s">
        <v>8</v>
      </c>
      <c r="D512" t="s">
        <v>85</v>
      </c>
      <c r="E512" t="s">
        <v>2895</v>
      </c>
      <c r="F512" t="s">
        <v>1782</v>
      </c>
      <c r="G512" s="57">
        <v>0</v>
      </c>
      <c r="H512" s="57">
        <v>0</v>
      </c>
      <c r="I512" s="57">
        <f>VLOOKUP(B512,Mapping!$A$2:$K$1558,6,FALSE)</f>
        <v>0</v>
      </c>
      <c r="J512" s="57">
        <f>VLOOKUP(B512,Overall!$A$8:$I$1226,9,FALSE)</f>
        <v>0</v>
      </c>
      <c r="L512" s="59">
        <f t="shared" si="7"/>
        <v>0</v>
      </c>
    </row>
    <row r="513" spans="2:12" x14ac:dyDescent="0.2">
      <c r="B513" t="s">
        <v>2463</v>
      </c>
      <c r="C513" t="s">
        <v>461</v>
      </c>
      <c r="D513" t="s">
        <v>85</v>
      </c>
      <c r="E513" t="s">
        <v>2895</v>
      </c>
      <c r="F513" t="s">
        <v>1782</v>
      </c>
      <c r="G513" s="57">
        <v>0</v>
      </c>
      <c r="H513" s="57">
        <v>0</v>
      </c>
      <c r="I513" s="57">
        <f>VLOOKUP(B513,Mapping!$A$2:$K$1558,6,FALSE)</f>
        <v>0</v>
      </c>
      <c r="J513" s="57">
        <f>VLOOKUP(B513,Overall!$A$8:$I$1226,9,FALSE)</f>
        <v>0</v>
      </c>
      <c r="L513" s="59">
        <f t="shared" si="7"/>
        <v>0</v>
      </c>
    </row>
    <row r="514" spans="2:12" x14ac:dyDescent="0.2">
      <c r="B514" t="s">
        <v>1732</v>
      </c>
      <c r="C514" t="s">
        <v>18</v>
      </c>
      <c r="D514" t="s">
        <v>86</v>
      </c>
      <c r="E514" t="s">
        <v>2895</v>
      </c>
      <c r="F514" t="s">
        <v>2406</v>
      </c>
      <c r="G514" s="57">
        <v>0</v>
      </c>
      <c r="H514" s="57">
        <v>3658.2666666666664</v>
      </c>
      <c r="I514" s="57">
        <f>VLOOKUP(B514,Mapping!$A$2:$K$1558,6,FALSE)</f>
        <v>3658.2666666666664</v>
      </c>
      <c r="J514" s="57">
        <f>VLOOKUP(B514,Overall!$A$8:$I$1226,9,FALSE)</f>
        <v>1371.85</v>
      </c>
      <c r="L514" s="59">
        <f t="shared" si="7"/>
        <v>0</v>
      </c>
    </row>
    <row r="515" spans="2:12" x14ac:dyDescent="0.2">
      <c r="B515" t="s">
        <v>2433</v>
      </c>
      <c r="C515" t="s">
        <v>459</v>
      </c>
      <c r="D515" t="s">
        <v>86</v>
      </c>
      <c r="E515" t="s">
        <v>2895</v>
      </c>
      <c r="F515" t="s">
        <v>2406</v>
      </c>
      <c r="G515" s="57">
        <v>0</v>
      </c>
      <c r="H515" s="57">
        <v>0</v>
      </c>
      <c r="I515" s="57">
        <f>VLOOKUP(B515,Mapping!$A$2:$K$1558,6,FALSE)</f>
        <v>0</v>
      </c>
      <c r="J515" s="57">
        <f>VLOOKUP(B515,Overall!$A$8:$I$1226,9,FALSE)</f>
        <v>0</v>
      </c>
      <c r="L515" s="59">
        <f t="shared" ref="L515:L578" si="8">H515-I515</f>
        <v>0</v>
      </c>
    </row>
    <row r="516" spans="2:12" x14ac:dyDescent="0.2">
      <c r="B516" t="s">
        <v>1465</v>
      </c>
      <c r="C516" t="s">
        <v>461</v>
      </c>
      <c r="D516" t="s">
        <v>86</v>
      </c>
      <c r="E516" t="s">
        <v>2895</v>
      </c>
      <c r="F516" t="s">
        <v>2406</v>
      </c>
      <c r="G516" s="57">
        <v>1300</v>
      </c>
      <c r="H516" s="57">
        <v>0</v>
      </c>
      <c r="I516" s="57">
        <f>VLOOKUP(B516,Mapping!$A$2:$K$1558,6,FALSE)</f>
        <v>0</v>
      </c>
      <c r="J516" s="57">
        <f>VLOOKUP(B516,Overall!$A$8:$I$1226,9,FALSE)</f>
        <v>0</v>
      </c>
      <c r="L516" s="59">
        <f t="shared" si="8"/>
        <v>0</v>
      </c>
    </row>
    <row r="517" spans="2:12" x14ac:dyDescent="0.2">
      <c r="B517" t="s">
        <v>1899</v>
      </c>
      <c r="C517" t="s">
        <v>218</v>
      </c>
      <c r="D517" t="s">
        <v>87</v>
      </c>
      <c r="E517" t="s">
        <v>476</v>
      </c>
      <c r="F517" t="s">
        <v>1900</v>
      </c>
      <c r="G517" s="57">
        <v>0</v>
      </c>
      <c r="H517" s="57">
        <v>0</v>
      </c>
      <c r="I517" s="57">
        <f>VLOOKUP(B517,Mapping!$A$2:$K$1558,6,FALSE)</f>
        <v>0</v>
      </c>
      <c r="J517" s="57">
        <f>VLOOKUP(B517,Overall!$A$8:$I$1226,9,FALSE)</f>
        <v>0</v>
      </c>
      <c r="L517" s="59">
        <f t="shared" si="8"/>
        <v>0</v>
      </c>
    </row>
    <row r="518" spans="2:12" x14ac:dyDescent="0.2">
      <c r="B518" t="s">
        <v>2266</v>
      </c>
      <c r="C518" t="s">
        <v>450</v>
      </c>
      <c r="D518" t="s">
        <v>87</v>
      </c>
      <c r="E518" t="s">
        <v>2895</v>
      </c>
      <c r="F518" t="s">
        <v>2267</v>
      </c>
      <c r="G518" s="57">
        <v>0</v>
      </c>
      <c r="H518" s="57">
        <v>0</v>
      </c>
      <c r="I518" s="57">
        <f>VLOOKUP(B518,Mapping!$A$2:$K$1558,6,FALSE)</f>
        <v>0</v>
      </c>
      <c r="J518" s="57">
        <f>VLOOKUP(B518,Overall!$A$8:$I$1226,9,FALSE)</f>
        <v>0</v>
      </c>
      <c r="L518" s="59">
        <f t="shared" si="8"/>
        <v>0</v>
      </c>
    </row>
    <row r="519" spans="2:12" x14ac:dyDescent="0.2">
      <c r="B519" t="s">
        <v>1322</v>
      </c>
      <c r="C519" t="s">
        <v>8</v>
      </c>
      <c r="D519" t="s">
        <v>87</v>
      </c>
      <c r="E519" t="s">
        <v>2895</v>
      </c>
      <c r="F519" t="s">
        <v>2267</v>
      </c>
      <c r="G519" s="57">
        <v>7500</v>
      </c>
      <c r="H519" s="57">
        <v>5333.333333333333</v>
      </c>
      <c r="I519" s="57">
        <f>VLOOKUP(B519,Mapping!$A$2:$K$1558,6,FALSE)</f>
        <v>5333.333333333333</v>
      </c>
      <c r="J519" s="57">
        <f>VLOOKUP(B519,Overall!$A$8:$I$1226,9,FALSE)</f>
        <v>2000</v>
      </c>
      <c r="L519" s="59">
        <f t="shared" si="8"/>
        <v>0</v>
      </c>
    </row>
    <row r="520" spans="2:12" x14ac:dyDescent="0.2">
      <c r="B520" t="s">
        <v>1414</v>
      </c>
      <c r="C520" t="s">
        <v>459</v>
      </c>
      <c r="D520" t="s">
        <v>87</v>
      </c>
      <c r="E520" t="s">
        <v>2895</v>
      </c>
      <c r="F520" t="s">
        <v>2267</v>
      </c>
      <c r="G520" s="57">
        <v>4930</v>
      </c>
      <c r="H520" s="57">
        <v>0</v>
      </c>
      <c r="I520" s="57">
        <f>VLOOKUP(B520,Mapping!$A$2:$K$1558,6,FALSE)</f>
        <v>0</v>
      </c>
      <c r="J520" s="57">
        <f>VLOOKUP(B520,Overall!$A$8:$I$1226,9,FALSE)</f>
        <v>0</v>
      </c>
      <c r="L520" s="59">
        <f t="shared" si="8"/>
        <v>0</v>
      </c>
    </row>
    <row r="521" spans="2:12" x14ac:dyDescent="0.2">
      <c r="B521" t="s">
        <v>1466</v>
      </c>
      <c r="C521" t="s">
        <v>461</v>
      </c>
      <c r="D521" t="s">
        <v>87</v>
      </c>
      <c r="E521" t="s">
        <v>2895</v>
      </c>
      <c r="F521" t="s">
        <v>2267</v>
      </c>
      <c r="G521" s="57">
        <v>16090</v>
      </c>
      <c r="H521" s="57">
        <v>3704</v>
      </c>
      <c r="I521" s="57">
        <f>VLOOKUP(B521,Mapping!$A$2:$K$1558,6,FALSE)</f>
        <v>3704</v>
      </c>
      <c r="J521" s="57">
        <f>VLOOKUP(B521,Overall!$A$8:$I$1226,9,FALSE)</f>
        <v>1389</v>
      </c>
      <c r="L521" s="59">
        <f t="shared" si="8"/>
        <v>0</v>
      </c>
    </row>
    <row r="522" spans="2:12" x14ac:dyDescent="0.2">
      <c r="B522" t="s">
        <v>939</v>
      </c>
      <c r="C522" t="s">
        <v>218</v>
      </c>
      <c r="D522" t="s">
        <v>88</v>
      </c>
      <c r="E522" t="s">
        <v>476</v>
      </c>
      <c r="F522" t="s">
        <v>1901</v>
      </c>
      <c r="G522" s="57">
        <v>104620</v>
      </c>
      <c r="H522" s="57">
        <v>0</v>
      </c>
      <c r="I522" s="57">
        <f>VLOOKUP(B522,Mapping!$A$2:$K$1558,6,FALSE)</f>
        <v>0</v>
      </c>
      <c r="J522" s="57">
        <f>VLOOKUP(B522,Overall!$A$8:$I$1226,9,FALSE)</f>
        <v>0</v>
      </c>
      <c r="L522" s="59">
        <f t="shared" si="8"/>
        <v>0</v>
      </c>
    </row>
    <row r="523" spans="2:12" x14ac:dyDescent="0.2">
      <c r="B523" t="s">
        <v>1083</v>
      </c>
      <c r="C523" t="s">
        <v>432</v>
      </c>
      <c r="D523" t="s">
        <v>88</v>
      </c>
      <c r="E523" t="s">
        <v>472</v>
      </c>
      <c r="F523" t="s">
        <v>2065</v>
      </c>
      <c r="G523" s="57">
        <v>500000</v>
      </c>
      <c r="H523" s="57">
        <v>312064.90666666662</v>
      </c>
      <c r="I523" s="57">
        <f>VLOOKUP(B523,Mapping!$A$2:$K$1558,6,FALSE)</f>
        <v>312064.90666666662</v>
      </c>
      <c r="J523" s="57">
        <f>VLOOKUP(B523,Overall!$A$8:$I$1226,9,FALSE)</f>
        <v>117024.34</v>
      </c>
      <c r="L523" s="59">
        <f t="shared" si="8"/>
        <v>0</v>
      </c>
    </row>
    <row r="524" spans="2:12" x14ac:dyDescent="0.2">
      <c r="B524" t="s">
        <v>2237</v>
      </c>
      <c r="C524" t="s">
        <v>446</v>
      </c>
      <c r="D524" t="s">
        <v>88</v>
      </c>
      <c r="E524" t="s">
        <v>2895</v>
      </c>
      <c r="F524" t="s">
        <v>2238</v>
      </c>
      <c r="G524" s="57">
        <v>0</v>
      </c>
      <c r="H524" s="57">
        <v>0</v>
      </c>
      <c r="I524" s="57">
        <f>VLOOKUP(B524,Mapping!$A$2:$K$1558,6,FALSE)</f>
        <v>0</v>
      </c>
      <c r="J524" s="57">
        <f>VLOOKUP(B524,Overall!$A$8:$I$1226,9,FALSE)</f>
        <v>0</v>
      </c>
      <c r="L524" s="59">
        <f t="shared" si="8"/>
        <v>0</v>
      </c>
    </row>
    <row r="525" spans="2:12" x14ac:dyDescent="0.2">
      <c r="B525" t="s">
        <v>1084</v>
      </c>
      <c r="C525" t="s">
        <v>432</v>
      </c>
      <c r="D525" t="s">
        <v>89</v>
      </c>
      <c r="E525" t="s">
        <v>472</v>
      </c>
      <c r="F525" t="s">
        <v>1659</v>
      </c>
      <c r="G525" s="57">
        <v>400000</v>
      </c>
      <c r="H525" s="57">
        <v>225459.5733333333</v>
      </c>
      <c r="I525" s="57">
        <f>VLOOKUP(B525,Mapping!$A$2:$K$1558,6,FALSE)</f>
        <v>225459.5733333333</v>
      </c>
      <c r="J525" s="57">
        <f>VLOOKUP(B525,Overall!$A$8:$I$1226,9,FALSE)</f>
        <v>84547.34</v>
      </c>
      <c r="L525" s="59">
        <f t="shared" si="8"/>
        <v>0</v>
      </c>
    </row>
    <row r="526" spans="2:12" x14ac:dyDescent="0.2">
      <c r="B526" t="s">
        <v>1902</v>
      </c>
      <c r="C526" t="s">
        <v>218</v>
      </c>
      <c r="D526" t="s">
        <v>90</v>
      </c>
      <c r="E526" t="s">
        <v>476</v>
      </c>
      <c r="F526" t="s">
        <v>1903</v>
      </c>
      <c r="G526" s="57">
        <v>0</v>
      </c>
      <c r="H526" s="57">
        <v>0</v>
      </c>
      <c r="I526" s="57">
        <f>VLOOKUP(B526,Mapping!$A$2:$K$1558,6,FALSE)</f>
        <v>0</v>
      </c>
      <c r="J526" s="57">
        <f>VLOOKUP(B526,Overall!$A$8:$I$1226,9,FALSE)</f>
        <v>0</v>
      </c>
      <c r="L526" s="59">
        <f t="shared" si="8"/>
        <v>0</v>
      </c>
    </row>
    <row r="527" spans="2:12" x14ac:dyDescent="0.2">
      <c r="B527" t="s">
        <v>2268</v>
      </c>
      <c r="C527" t="s">
        <v>450</v>
      </c>
      <c r="D527" t="s">
        <v>90</v>
      </c>
      <c r="E527" t="s">
        <v>2895</v>
      </c>
      <c r="F527" t="s">
        <v>2269</v>
      </c>
      <c r="G527" s="57">
        <v>0</v>
      </c>
      <c r="H527" s="57">
        <v>0</v>
      </c>
      <c r="I527" s="57">
        <f>VLOOKUP(B527,Mapping!$A$2:$K$1558,6,FALSE)</f>
        <v>0</v>
      </c>
      <c r="J527" s="57">
        <f>VLOOKUP(B527,Overall!$A$8:$I$1226,9,FALSE)</f>
        <v>0</v>
      </c>
      <c r="L527" s="59">
        <f t="shared" si="8"/>
        <v>0</v>
      </c>
    </row>
    <row r="528" spans="2:12" x14ac:dyDescent="0.2">
      <c r="B528" t="s">
        <v>2407</v>
      </c>
      <c r="C528" t="s">
        <v>18</v>
      </c>
      <c r="D528" t="s">
        <v>90</v>
      </c>
      <c r="E528" t="s">
        <v>2895</v>
      </c>
      <c r="F528" t="s">
        <v>2269</v>
      </c>
      <c r="G528" s="57">
        <v>0</v>
      </c>
      <c r="H528" s="57">
        <v>0</v>
      </c>
      <c r="I528" s="57">
        <f>VLOOKUP(B528,Mapping!$A$2:$K$1558,6,FALSE)</f>
        <v>0</v>
      </c>
      <c r="J528" s="57">
        <f>VLOOKUP(B528,Overall!$A$8:$I$1226,9,FALSE)</f>
        <v>0</v>
      </c>
      <c r="L528" s="59">
        <f t="shared" si="8"/>
        <v>0</v>
      </c>
    </row>
    <row r="529" spans="2:12" x14ac:dyDescent="0.2">
      <c r="B529" t="s">
        <v>1415</v>
      </c>
      <c r="C529" t="s">
        <v>459</v>
      </c>
      <c r="D529" t="s">
        <v>90</v>
      </c>
      <c r="E529" t="s">
        <v>2895</v>
      </c>
      <c r="F529" t="s">
        <v>2269</v>
      </c>
      <c r="G529" s="57">
        <v>2560</v>
      </c>
      <c r="H529" s="57">
        <v>10685.626666666667</v>
      </c>
      <c r="I529" s="57">
        <f>VLOOKUP(B529,Mapping!$A$2:$K$1558,6,FALSE)</f>
        <v>10685.626666666667</v>
      </c>
      <c r="J529" s="57">
        <f>VLOOKUP(B529,Overall!$A$8:$I$1226,9,FALSE)</f>
        <v>4007.11</v>
      </c>
      <c r="L529" s="59">
        <f t="shared" si="8"/>
        <v>0</v>
      </c>
    </row>
    <row r="530" spans="2:12" x14ac:dyDescent="0.2">
      <c r="B530" t="s">
        <v>2149</v>
      </c>
      <c r="C530" t="s">
        <v>438</v>
      </c>
      <c r="D530" t="s">
        <v>91</v>
      </c>
      <c r="E530" t="s">
        <v>2895</v>
      </c>
      <c r="F530" t="s">
        <v>2150</v>
      </c>
      <c r="G530" s="57">
        <v>0</v>
      </c>
      <c r="H530" s="57">
        <v>0</v>
      </c>
      <c r="I530" s="57">
        <f>VLOOKUP(B530,Mapping!$A$2:$K$1558,6,FALSE)</f>
        <v>0</v>
      </c>
      <c r="J530" s="57">
        <f>VLOOKUP(B530,Overall!$A$8:$I$1226,9,FALSE)</f>
        <v>0</v>
      </c>
      <c r="L530" s="59">
        <f t="shared" si="8"/>
        <v>0</v>
      </c>
    </row>
    <row r="531" spans="2:12" x14ac:dyDescent="0.2">
      <c r="B531" t="s">
        <v>2367</v>
      </c>
      <c r="C531" t="s">
        <v>8</v>
      </c>
      <c r="D531" t="s">
        <v>91</v>
      </c>
      <c r="E531" t="s">
        <v>2895</v>
      </c>
      <c r="F531" t="s">
        <v>2150</v>
      </c>
      <c r="G531" s="57">
        <v>0</v>
      </c>
      <c r="H531" s="57">
        <v>0</v>
      </c>
      <c r="I531" s="57">
        <f>VLOOKUP(B531,Mapping!$A$2:$K$1558,6,FALSE)</f>
        <v>0</v>
      </c>
      <c r="J531" s="57">
        <f>VLOOKUP(B531,Overall!$A$8:$I$1226,9,FALSE)</f>
        <v>0</v>
      </c>
      <c r="L531" s="59">
        <f t="shared" si="8"/>
        <v>0</v>
      </c>
    </row>
    <row r="532" spans="2:12" x14ac:dyDescent="0.2">
      <c r="B532" t="s">
        <v>2408</v>
      </c>
      <c r="C532" t="s">
        <v>18</v>
      </c>
      <c r="D532" t="s">
        <v>91</v>
      </c>
      <c r="E532" t="s">
        <v>2895</v>
      </c>
      <c r="F532" t="s">
        <v>2150</v>
      </c>
      <c r="G532" s="57">
        <v>0</v>
      </c>
      <c r="H532" s="57">
        <v>0</v>
      </c>
      <c r="I532" s="57">
        <f>VLOOKUP(B532,Mapping!$A$2:$K$1558,6,FALSE)</f>
        <v>0</v>
      </c>
      <c r="J532" s="57">
        <f>VLOOKUP(B532,Overall!$A$8:$I$1226,9,FALSE)</f>
        <v>0</v>
      </c>
      <c r="L532" s="59">
        <f t="shared" si="8"/>
        <v>0</v>
      </c>
    </row>
    <row r="533" spans="2:12" x14ac:dyDescent="0.2">
      <c r="B533" t="s">
        <v>2464</v>
      </c>
      <c r="C533" t="s">
        <v>461</v>
      </c>
      <c r="D533" t="s">
        <v>91</v>
      </c>
      <c r="E533" t="s">
        <v>2895</v>
      </c>
      <c r="F533" t="s">
        <v>2150</v>
      </c>
      <c r="G533" s="57">
        <v>0</v>
      </c>
      <c r="H533" s="57">
        <v>0</v>
      </c>
      <c r="I533" s="57">
        <f>VLOOKUP(B533,Mapping!$A$2:$K$1558,6,FALSE)</f>
        <v>0</v>
      </c>
      <c r="J533" s="57">
        <f>VLOOKUP(B533,Overall!$A$8:$I$1226,9,FALSE)</f>
        <v>0</v>
      </c>
      <c r="L533" s="59">
        <f t="shared" si="8"/>
        <v>0</v>
      </c>
    </row>
    <row r="534" spans="2:12" x14ac:dyDescent="0.2">
      <c r="B534" t="s">
        <v>1783</v>
      </c>
      <c r="C534" t="s">
        <v>4</v>
      </c>
      <c r="D534" t="s">
        <v>92</v>
      </c>
      <c r="E534" t="s">
        <v>2895</v>
      </c>
      <c r="F534" t="s">
        <v>1784</v>
      </c>
      <c r="G534" s="57">
        <v>0</v>
      </c>
      <c r="H534" s="57">
        <v>0</v>
      </c>
      <c r="I534" s="57">
        <f>VLOOKUP(B534,Mapping!$A$2:$K$1558,6,FALSE)</f>
        <v>0</v>
      </c>
      <c r="J534" s="57">
        <f>VLOOKUP(B534,Overall!$A$8:$I$1226,9,FALSE)</f>
        <v>0</v>
      </c>
      <c r="L534" s="59">
        <f t="shared" si="8"/>
        <v>0</v>
      </c>
    </row>
    <row r="535" spans="2:12" x14ac:dyDescent="0.2">
      <c r="B535" t="s">
        <v>1811</v>
      </c>
      <c r="C535" t="s">
        <v>215</v>
      </c>
      <c r="D535" t="s">
        <v>92</v>
      </c>
      <c r="E535" t="s">
        <v>2895</v>
      </c>
      <c r="F535" t="s">
        <v>1784</v>
      </c>
      <c r="G535" s="57">
        <v>0</v>
      </c>
      <c r="H535" s="57">
        <v>0</v>
      </c>
      <c r="I535" s="57">
        <f>VLOOKUP(B535,Mapping!$A$2:$K$1558,6,FALSE)</f>
        <v>0</v>
      </c>
      <c r="J535" s="57">
        <f>VLOOKUP(B535,Overall!$A$8:$I$1226,9,FALSE)</f>
        <v>0</v>
      </c>
      <c r="L535" s="59">
        <f t="shared" si="8"/>
        <v>0</v>
      </c>
    </row>
    <row r="536" spans="2:12" x14ac:dyDescent="0.2">
      <c r="B536" t="s">
        <v>1904</v>
      </c>
      <c r="C536" t="s">
        <v>218</v>
      </c>
      <c r="D536" t="s">
        <v>92</v>
      </c>
      <c r="E536" t="s">
        <v>478</v>
      </c>
      <c r="F536" t="s">
        <v>1905</v>
      </c>
      <c r="G536" s="57">
        <v>0</v>
      </c>
      <c r="H536" s="57">
        <v>0</v>
      </c>
      <c r="I536" s="57">
        <f>VLOOKUP(B536,Mapping!$A$2:$K$1558,6,FALSE)</f>
        <v>0</v>
      </c>
      <c r="J536" s="57">
        <f>VLOOKUP(B536,Overall!$A$8:$I$1226,9,FALSE)</f>
        <v>0</v>
      </c>
      <c r="L536" s="59">
        <f t="shared" si="8"/>
        <v>0</v>
      </c>
    </row>
    <row r="537" spans="2:12" x14ac:dyDescent="0.2">
      <c r="B537" t="s">
        <v>1015</v>
      </c>
      <c r="C537" t="s">
        <v>428</v>
      </c>
      <c r="D537" t="s">
        <v>92</v>
      </c>
      <c r="E537" t="s">
        <v>2895</v>
      </c>
      <c r="F537" t="s">
        <v>1784</v>
      </c>
      <c r="G537" s="57">
        <v>31320</v>
      </c>
      <c r="H537" s="57">
        <v>35000</v>
      </c>
      <c r="I537" s="57">
        <f>VLOOKUP(B537,Mapping!$A$2:$K$1558,6,FALSE)</f>
        <v>35000</v>
      </c>
      <c r="J537" s="57">
        <f>VLOOKUP(B537,Overall!$A$8:$I$1226,9,FALSE)</f>
        <v>0</v>
      </c>
      <c r="L537" s="59">
        <f t="shared" si="8"/>
        <v>0</v>
      </c>
    </row>
    <row r="538" spans="2:12" x14ac:dyDescent="0.2">
      <c r="B538" t="s">
        <v>2239</v>
      </c>
      <c r="C538" t="s">
        <v>446</v>
      </c>
      <c r="D538" t="s">
        <v>92</v>
      </c>
      <c r="E538" t="s">
        <v>2895</v>
      </c>
      <c r="F538" t="s">
        <v>1784</v>
      </c>
      <c r="G538" s="57">
        <v>0</v>
      </c>
      <c r="H538" s="57">
        <v>0</v>
      </c>
      <c r="I538" s="57">
        <f>VLOOKUP(B538,Mapping!$A$2:$K$1558,6,FALSE)</f>
        <v>0</v>
      </c>
      <c r="J538" s="57">
        <f>VLOOKUP(B538,Overall!$A$8:$I$1226,9,FALSE)</f>
        <v>0</v>
      </c>
      <c r="L538" s="59">
        <f t="shared" si="8"/>
        <v>0</v>
      </c>
    </row>
    <row r="539" spans="2:12" x14ac:dyDescent="0.2">
      <c r="B539" t="s">
        <v>2368</v>
      </c>
      <c r="C539" t="s">
        <v>8</v>
      </c>
      <c r="D539" t="s">
        <v>92</v>
      </c>
      <c r="E539" t="s">
        <v>2895</v>
      </c>
      <c r="F539" t="s">
        <v>1784</v>
      </c>
      <c r="G539" s="57">
        <v>0</v>
      </c>
      <c r="H539" s="57">
        <v>0</v>
      </c>
      <c r="I539" s="57">
        <f>VLOOKUP(B539,Mapping!$A$2:$K$1558,6,FALSE)</f>
        <v>0</v>
      </c>
      <c r="J539" s="57">
        <f>VLOOKUP(B539,Overall!$A$8:$I$1226,9,FALSE)</f>
        <v>0</v>
      </c>
      <c r="L539" s="59">
        <f t="shared" si="8"/>
        <v>0</v>
      </c>
    </row>
    <row r="540" spans="2:12" x14ac:dyDescent="0.2">
      <c r="B540" t="s">
        <v>2409</v>
      </c>
      <c r="C540" t="s">
        <v>18</v>
      </c>
      <c r="D540" t="s">
        <v>92</v>
      </c>
      <c r="E540" t="s">
        <v>2895</v>
      </c>
      <c r="F540" t="s">
        <v>1784</v>
      </c>
      <c r="G540" s="57">
        <v>0</v>
      </c>
      <c r="H540" s="57">
        <v>0</v>
      </c>
      <c r="I540" s="57">
        <f>VLOOKUP(B540,Mapping!$A$2:$K$1558,6,FALSE)</f>
        <v>0</v>
      </c>
      <c r="J540" s="57">
        <f>VLOOKUP(B540,Overall!$A$8:$I$1226,9,FALSE)</f>
        <v>0</v>
      </c>
      <c r="L540" s="59">
        <f t="shared" si="8"/>
        <v>0</v>
      </c>
    </row>
    <row r="541" spans="2:12" x14ac:dyDescent="0.2">
      <c r="B541" t="s">
        <v>2434</v>
      </c>
      <c r="C541" t="s">
        <v>459</v>
      </c>
      <c r="D541" t="s">
        <v>92</v>
      </c>
      <c r="E541" t="s">
        <v>2895</v>
      </c>
      <c r="F541" t="s">
        <v>1784</v>
      </c>
      <c r="G541" s="57">
        <v>0</v>
      </c>
      <c r="H541" s="57">
        <v>0</v>
      </c>
      <c r="I541" s="57">
        <f>VLOOKUP(B541,Mapping!$A$2:$K$1558,6,FALSE)</f>
        <v>0</v>
      </c>
      <c r="J541" s="57">
        <f>VLOOKUP(B541,Overall!$A$8:$I$1226,9,FALSE)</f>
        <v>0</v>
      </c>
      <c r="L541" s="59">
        <f t="shared" si="8"/>
        <v>0</v>
      </c>
    </row>
    <row r="542" spans="2:12" x14ac:dyDescent="0.2">
      <c r="B542" t="s">
        <v>2465</v>
      </c>
      <c r="C542" t="s">
        <v>461</v>
      </c>
      <c r="D542" t="s">
        <v>92</v>
      </c>
      <c r="E542" t="s">
        <v>2895</v>
      </c>
      <c r="F542" t="s">
        <v>1784</v>
      </c>
      <c r="G542" s="57">
        <v>0</v>
      </c>
      <c r="H542" s="57">
        <v>0</v>
      </c>
      <c r="I542" s="57">
        <f>VLOOKUP(B542,Mapping!$A$2:$K$1558,6,FALSE)</f>
        <v>0</v>
      </c>
      <c r="J542" s="57">
        <f>VLOOKUP(B542,Overall!$A$8:$I$1226,9,FALSE)</f>
        <v>0</v>
      </c>
      <c r="L542" s="59">
        <f t="shared" si="8"/>
        <v>0</v>
      </c>
    </row>
    <row r="543" spans="2:12" x14ac:dyDescent="0.2">
      <c r="B543" t="s">
        <v>2500</v>
      </c>
      <c r="C543" t="s">
        <v>463</v>
      </c>
      <c r="D543" t="s">
        <v>92</v>
      </c>
      <c r="E543" t="s">
        <v>2895</v>
      </c>
      <c r="F543" t="s">
        <v>1784</v>
      </c>
      <c r="G543" s="57">
        <v>0</v>
      </c>
      <c r="H543" s="57">
        <v>0</v>
      </c>
      <c r="I543" s="57">
        <f>VLOOKUP(B543,Mapping!$A$2:$K$1558,6,FALSE)</f>
        <v>0</v>
      </c>
      <c r="J543" s="57">
        <f>VLOOKUP(B543,Overall!$A$8:$I$1226,9,FALSE)</f>
        <v>0</v>
      </c>
      <c r="L543" s="59">
        <f t="shared" si="8"/>
        <v>0</v>
      </c>
    </row>
    <row r="544" spans="2:12" x14ac:dyDescent="0.2">
      <c r="B544" t="s">
        <v>1785</v>
      </c>
      <c r="C544" t="s">
        <v>4</v>
      </c>
      <c r="D544" t="s">
        <v>93</v>
      </c>
      <c r="E544" t="s">
        <v>2895</v>
      </c>
      <c r="F544" t="s">
        <v>1786</v>
      </c>
      <c r="G544" s="57">
        <v>0</v>
      </c>
      <c r="H544" s="57">
        <v>0</v>
      </c>
      <c r="I544" s="57">
        <f>VLOOKUP(B544,Mapping!$A$2:$K$1558,6,FALSE)</f>
        <v>0</v>
      </c>
      <c r="J544" s="57">
        <f>VLOOKUP(B544,Overall!$A$8:$I$1226,9,FALSE)</f>
        <v>0</v>
      </c>
      <c r="L544" s="59">
        <f t="shared" si="8"/>
        <v>0</v>
      </c>
    </row>
    <row r="545" spans="2:12" x14ac:dyDescent="0.2">
      <c r="B545" t="s">
        <v>940</v>
      </c>
      <c r="C545" t="s">
        <v>218</v>
      </c>
      <c r="D545" t="s">
        <v>93</v>
      </c>
      <c r="E545" t="s">
        <v>476</v>
      </c>
      <c r="F545" t="s">
        <v>1591</v>
      </c>
      <c r="G545" s="57">
        <v>117260</v>
      </c>
      <c r="H545" s="57">
        <v>294474.98666666663</v>
      </c>
      <c r="I545" s="57">
        <f>VLOOKUP(B545,Mapping!$A$2:$K$1558,6,FALSE)</f>
        <v>294474.98666666663</v>
      </c>
      <c r="J545" s="57">
        <f>VLOOKUP(B545,Overall!$A$8:$I$1226,9,FALSE)</f>
        <v>110428.12</v>
      </c>
      <c r="L545" s="59">
        <f t="shared" si="8"/>
        <v>0</v>
      </c>
    </row>
    <row r="546" spans="2:12" x14ac:dyDescent="0.2">
      <c r="B546" t="s">
        <v>941</v>
      </c>
      <c r="C546" t="s">
        <v>218</v>
      </c>
      <c r="D546" t="s">
        <v>93</v>
      </c>
      <c r="E546" t="s">
        <v>478</v>
      </c>
      <c r="F546" t="s">
        <v>1592</v>
      </c>
      <c r="G546" s="57">
        <v>8510</v>
      </c>
      <c r="H546" s="57">
        <v>0</v>
      </c>
      <c r="I546" s="57">
        <f>VLOOKUP(B546,Mapping!$A$2:$K$1558,6,FALSE)</f>
        <v>0</v>
      </c>
      <c r="J546" s="57">
        <f>VLOOKUP(B546,Overall!$A$8:$I$1226,9,FALSE)</f>
        <v>0</v>
      </c>
      <c r="L546" s="59">
        <f t="shared" si="8"/>
        <v>0</v>
      </c>
    </row>
    <row r="547" spans="2:12" x14ac:dyDescent="0.2">
      <c r="B547" t="s">
        <v>1016</v>
      </c>
      <c r="C547" t="s">
        <v>428</v>
      </c>
      <c r="D547" t="s">
        <v>93</v>
      </c>
      <c r="E547" t="s">
        <v>2895</v>
      </c>
      <c r="F547" t="s">
        <v>1786</v>
      </c>
      <c r="G547" s="57">
        <v>53320</v>
      </c>
      <c r="H547" s="57">
        <v>60000</v>
      </c>
      <c r="I547" s="57">
        <f>VLOOKUP(B547,Mapping!$A$2:$K$1558,6,FALSE)</f>
        <v>60000</v>
      </c>
      <c r="J547" s="57">
        <f>VLOOKUP(B547,Overall!$A$8:$I$1226,9,FALSE)</f>
        <v>322392.25</v>
      </c>
      <c r="L547" s="59">
        <f t="shared" si="8"/>
        <v>0</v>
      </c>
    </row>
    <row r="548" spans="2:12" x14ac:dyDescent="0.2">
      <c r="B548" t="s">
        <v>2369</v>
      </c>
      <c r="C548" t="s">
        <v>8</v>
      </c>
      <c r="D548" t="s">
        <v>93</v>
      </c>
      <c r="E548" t="s">
        <v>2895</v>
      </c>
      <c r="F548" t="s">
        <v>1786</v>
      </c>
      <c r="G548" s="57">
        <v>0</v>
      </c>
      <c r="H548" s="57">
        <v>0</v>
      </c>
      <c r="I548" s="57">
        <f>VLOOKUP(B548,Mapping!$A$2:$K$1558,6,FALSE)</f>
        <v>0</v>
      </c>
      <c r="J548" s="57">
        <f>VLOOKUP(B548,Overall!$A$8:$I$1226,9,FALSE)</f>
        <v>0</v>
      </c>
      <c r="L548" s="59">
        <f t="shared" si="8"/>
        <v>0</v>
      </c>
    </row>
    <row r="549" spans="2:12" x14ac:dyDescent="0.2">
      <c r="B549" t="s">
        <v>1368</v>
      </c>
      <c r="C549" t="s">
        <v>18</v>
      </c>
      <c r="D549" t="s">
        <v>93</v>
      </c>
      <c r="E549" t="s">
        <v>2895</v>
      </c>
      <c r="F549" t="s">
        <v>1786</v>
      </c>
      <c r="G549" s="57">
        <v>790</v>
      </c>
      <c r="H549" s="57">
        <v>1443.28</v>
      </c>
      <c r="I549" s="57">
        <f>VLOOKUP(B549,Mapping!$A$2:$K$1558,6,FALSE)</f>
        <v>1443.28</v>
      </c>
      <c r="J549" s="57">
        <f>VLOOKUP(B549,Overall!$A$8:$I$1226,9,FALSE)</f>
        <v>541.23</v>
      </c>
      <c r="L549" s="59">
        <f t="shared" si="8"/>
        <v>0</v>
      </c>
    </row>
    <row r="550" spans="2:12" x14ac:dyDescent="0.2">
      <c r="B550" t="s">
        <v>2435</v>
      </c>
      <c r="C550" t="s">
        <v>459</v>
      </c>
      <c r="D550" t="s">
        <v>93</v>
      </c>
      <c r="E550" t="s">
        <v>2895</v>
      </c>
      <c r="F550" t="s">
        <v>1786</v>
      </c>
      <c r="G550" s="57">
        <v>0</v>
      </c>
      <c r="H550" s="57">
        <v>0</v>
      </c>
      <c r="I550" s="57">
        <f>VLOOKUP(B550,Mapping!$A$2:$K$1558,6,FALSE)</f>
        <v>0</v>
      </c>
      <c r="J550" s="57">
        <f>VLOOKUP(B550,Overall!$A$8:$I$1226,9,FALSE)</f>
        <v>0</v>
      </c>
      <c r="L550" s="59">
        <f t="shared" si="8"/>
        <v>0</v>
      </c>
    </row>
    <row r="551" spans="2:12" x14ac:dyDescent="0.2">
      <c r="B551" t="s">
        <v>875</v>
      </c>
      <c r="C551" t="s">
        <v>4</v>
      </c>
      <c r="D551" t="s">
        <v>94</v>
      </c>
      <c r="E551" t="s">
        <v>2895</v>
      </c>
      <c r="F551" t="s">
        <v>1787</v>
      </c>
      <c r="G551" s="57">
        <v>422400</v>
      </c>
      <c r="H551" s="57">
        <v>422400</v>
      </c>
      <c r="I551" s="57">
        <f>VLOOKUP(B551,Mapping!$A$2:$K$1558,6,FALSE)</f>
        <v>422400</v>
      </c>
      <c r="J551" s="57">
        <f>VLOOKUP(B551,Overall!$A$8:$I$1226,9,FALSE)</f>
        <v>108000</v>
      </c>
      <c r="L551" s="59">
        <f t="shared" si="8"/>
        <v>0</v>
      </c>
    </row>
    <row r="552" spans="2:12" x14ac:dyDescent="0.2">
      <c r="B552" t="s">
        <v>900</v>
      </c>
      <c r="C552" t="s">
        <v>215</v>
      </c>
      <c r="D552" t="s">
        <v>94</v>
      </c>
      <c r="E552" t="s">
        <v>2895</v>
      </c>
      <c r="F552" t="s">
        <v>1787</v>
      </c>
      <c r="G552" s="57">
        <v>0</v>
      </c>
      <c r="H552" s="57">
        <v>4000</v>
      </c>
      <c r="I552" s="57">
        <f>VLOOKUP(B552,Mapping!$A$2:$K$1558,6,FALSE)</f>
        <v>4000</v>
      </c>
      <c r="J552" s="57">
        <f>VLOOKUP(B552,Overall!$A$8:$I$1226,9,FALSE)</f>
        <v>4000</v>
      </c>
      <c r="L552" s="59">
        <f t="shared" si="8"/>
        <v>0</v>
      </c>
    </row>
    <row r="553" spans="2:12" x14ac:dyDescent="0.2">
      <c r="B553" t="s">
        <v>942</v>
      </c>
      <c r="C553" t="s">
        <v>218</v>
      </c>
      <c r="D553" t="s">
        <v>94</v>
      </c>
      <c r="E553" t="s">
        <v>474</v>
      </c>
      <c r="F553" t="s">
        <v>1593</v>
      </c>
      <c r="G553" s="57">
        <v>4930</v>
      </c>
      <c r="H553" s="57">
        <v>9196.8533333333326</v>
      </c>
      <c r="I553" s="57">
        <f>VLOOKUP(B553,Mapping!$A$2:$K$1558,6,FALSE)</f>
        <v>9196.8533333333326</v>
      </c>
      <c r="J553" s="57">
        <f>VLOOKUP(B553,Overall!$A$8:$I$1226,9,FALSE)</f>
        <v>3448.82</v>
      </c>
      <c r="L553" s="59">
        <f t="shared" si="8"/>
        <v>0</v>
      </c>
    </row>
    <row r="554" spans="2:12" x14ac:dyDescent="0.2">
      <c r="B554" t="s">
        <v>943</v>
      </c>
      <c r="C554" t="s">
        <v>218</v>
      </c>
      <c r="D554" t="s">
        <v>94</v>
      </c>
      <c r="E554" t="s">
        <v>476</v>
      </c>
      <c r="F554" t="s">
        <v>1906</v>
      </c>
      <c r="G554" s="57">
        <v>304420</v>
      </c>
      <c r="H554" s="57">
        <v>0</v>
      </c>
      <c r="I554" s="57">
        <f>VLOOKUP(B554,Mapping!$A$2:$K$1558,6,FALSE)</f>
        <v>0</v>
      </c>
      <c r="J554" s="57">
        <f>VLOOKUP(B554,Overall!$A$8:$I$1226,9,FALSE)</f>
        <v>0</v>
      </c>
      <c r="L554" s="59">
        <f t="shared" si="8"/>
        <v>0</v>
      </c>
    </row>
    <row r="555" spans="2:12" x14ac:dyDescent="0.2">
      <c r="B555" t="s">
        <v>1085</v>
      </c>
      <c r="C555" t="s">
        <v>432</v>
      </c>
      <c r="D555" t="s">
        <v>94</v>
      </c>
      <c r="E555" t="s">
        <v>466</v>
      </c>
      <c r="F555" t="s">
        <v>1660</v>
      </c>
      <c r="G555" s="57">
        <v>4550</v>
      </c>
      <c r="H555" s="57">
        <v>4000</v>
      </c>
      <c r="I555" s="57">
        <f>VLOOKUP(B555,Mapping!$A$2:$K$1558,6,FALSE)</f>
        <v>4000</v>
      </c>
      <c r="J555" s="57">
        <f>VLOOKUP(B555,Overall!$A$8:$I$1226,9,FALSE)</f>
        <v>1500</v>
      </c>
      <c r="L555" s="59">
        <f t="shared" si="8"/>
        <v>0</v>
      </c>
    </row>
    <row r="556" spans="2:12" x14ac:dyDescent="0.2">
      <c r="B556" t="s">
        <v>1086</v>
      </c>
      <c r="C556" t="s">
        <v>432</v>
      </c>
      <c r="D556" t="s">
        <v>94</v>
      </c>
      <c r="E556" t="s">
        <v>468</v>
      </c>
      <c r="F556" t="s">
        <v>1661</v>
      </c>
      <c r="G556" s="57">
        <v>1380</v>
      </c>
      <c r="H556" s="57">
        <v>0</v>
      </c>
      <c r="I556" s="57">
        <f>VLOOKUP(B556,Mapping!$A$2:$K$1558,6,FALSE)</f>
        <v>0</v>
      </c>
      <c r="J556" s="57">
        <f>VLOOKUP(B556,Overall!$A$8:$I$1226,9,FALSE)</f>
        <v>0</v>
      </c>
      <c r="L556" s="59">
        <f t="shared" si="8"/>
        <v>0</v>
      </c>
    </row>
    <row r="557" spans="2:12" x14ac:dyDescent="0.2">
      <c r="B557" t="s">
        <v>2066</v>
      </c>
      <c r="C557" t="s">
        <v>432</v>
      </c>
      <c r="D557" t="s">
        <v>94</v>
      </c>
      <c r="E557" t="s">
        <v>470</v>
      </c>
      <c r="F557" t="s">
        <v>2067</v>
      </c>
      <c r="G557" s="57">
        <v>0</v>
      </c>
      <c r="H557" s="57">
        <v>0</v>
      </c>
      <c r="I557" s="57">
        <f>VLOOKUP(B557,Mapping!$A$2:$K$1558,6,FALSE)</f>
        <v>0</v>
      </c>
      <c r="J557" s="57">
        <f>VLOOKUP(B557,Overall!$A$8:$I$1226,9,FALSE)</f>
        <v>0</v>
      </c>
      <c r="L557" s="59">
        <f t="shared" si="8"/>
        <v>0</v>
      </c>
    </row>
    <row r="558" spans="2:12" x14ac:dyDescent="0.2">
      <c r="B558" t="s">
        <v>2217</v>
      </c>
      <c r="C558" t="s">
        <v>442</v>
      </c>
      <c r="D558" t="s">
        <v>94</v>
      </c>
      <c r="E558" t="s">
        <v>480</v>
      </c>
      <c r="F558" t="s">
        <v>2218</v>
      </c>
      <c r="G558" s="57">
        <v>0</v>
      </c>
      <c r="H558" s="57">
        <v>0</v>
      </c>
      <c r="I558" s="57">
        <f>VLOOKUP(B558,Mapping!$A$2:$K$1558,6,FALSE)</f>
        <v>0</v>
      </c>
      <c r="J558" s="57">
        <f>VLOOKUP(B558,Overall!$A$8:$I$1226,9,FALSE)</f>
        <v>0</v>
      </c>
      <c r="L558" s="59">
        <f t="shared" si="8"/>
        <v>0</v>
      </c>
    </row>
    <row r="559" spans="2:12" x14ac:dyDescent="0.2">
      <c r="B559" t="s">
        <v>2240</v>
      </c>
      <c r="C559" t="s">
        <v>446</v>
      </c>
      <c r="D559" t="s">
        <v>94</v>
      </c>
      <c r="E559" t="s">
        <v>2895</v>
      </c>
      <c r="F559" t="s">
        <v>1787</v>
      </c>
      <c r="G559" s="57">
        <v>0</v>
      </c>
      <c r="H559" s="57">
        <v>0</v>
      </c>
      <c r="I559" s="57">
        <f>VLOOKUP(B559,Mapping!$A$2:$K$1558,6,FALSE)</f>
        <v>0</v>
      </c>
      <c r="J559" s="57">
        <f>VLOOKUP(B559,Overall!$A$8:$I$1226,9,FALSE)</f>
        <v>0</v>
      </c>
      <c r="L559" s="59">
        <f t="shared" si="8"/>
        <v>0</v>
      </c>
    </row>
    <row r="560" spans="2:12" x14ac:dyDescent="0.2">
      <c r="B560" t="s">
        <v>876</v>
      </c>
      <c r="C560" t="s">
        <v>4</v>
      </c>
      <c r="D560" t="s">
        <v>95</v>
      </c>
      <c r="E560" t="s">
        <v>2895</v>
      </c>
      <c r="F560" t="s">
        <v>1572</v>
      </c>
      <c r="G560" s="57">
        <v>1280</v>
      </c>
      <c r="H560" s="57">
        <v>0</v>
      </c>
      <c r="I560" s="57">
        <f>VLOOKUP(B560,Mapping!$A$2:$K$1558,6,FALSE)</f>
        <v>0</v>
      </c>
      <c r="J560" s="57">
        <f>VLOOKUP(B560,Overall!$A$8:$I$1226,9,FALSE)</f>
        <v>0</v>
      </c>
      <c r="L560" s="59">
        <f t="shared" si="8"/>
        <v>0</v>
      </c>
    </row>
    <row r="561" spans="2:12" x14ac:dyDescent="0.2">
      <c r="B561" t="s">
        <v>901</v>
      </c>
      <c r="C561" t="s">
        <v>215</v>
      </c>
      <c r="D561" t="s">
        <v>95</v>
      </c>
      <c r="E561" t="s">
        <v>2895</v>
      </c>
      <c r="F561" t="s">
        <v>1572</v>
      </c>
      <c r="G561" s="57">
        <v>0</v>
      </c>
      <c r="H561" s="57">
        <v>908.07999999999993</v>
      </c>
      <c r="I561" s="57">
        <f>VLOOKUP(B561,Mapping!$A$2:$K$1558,6,FALSE)</f>
        <v>908.07999999999993</v>
      </c>
      <c r="J561" s="57">
        <f>VLOOKUP(B561,Overall!$A$8:$I$1226,9,FALSE)</f>
        <v>340.53</v>
      </c>
      <c r="L561" s="59">
        <f t="shared" si="8"/>
        <v>0</v>
      </c>
    </row>
    <row r="562" spans="2:12" x14ac:dyDescent="0.2">
      <c r="B562" t="s">
        <v>944</v>
      </c>
      <c r="C562" t="s">
        <v>218</v>
      </c>
      <c r="D562" t="s">
        <v>95</v>
      </c>
      <c r="E562" t="s">
        <v>476</v>
      </c>
      <c r="F562" t="s">
        <v>1572</v>
      </c>
      <c r="G562" s="57">
        <v>8650</v>
      </c>
      <c r="H562" s="57">
        <v>1007.8133333333333</v>
      </c>
      <c r="I562" s="57">
        <f>VLOOKUP(B562,Mapping!$A$2:$K$1558,6,FALSE)</f>
        <v>1007.8133333333333</v>
      </c>
      <c r="J562" s="57">
        <f>VLOOKUP(B562,Overall!$A$8:$I$1226,9,FALSE)</f>
        <v>377.93</v>
      </c>
      <c r="L562" s="59">
        <f t="shared" si="8"/>
        <v>0</v>
      </c>
    </row>
    <row r="563" spans="2:12" x14ac:dyDescent="0.2">
      <c r="B563" t="s">
        <v>1907</v>
      </c>
      <c r="C563" t="s">
        <v>218</v>
      </c>
      <c r="D563" t="s">
        <v>95</v>
      </c>
      <c r="E563" t="s">
        <v>478</v>
      </c>
      <c r="F563" t="s">
        <v>1572</v>
      </c>
      <c r="G563" s="57">
        <v>0</v>
      </c>
      <c r="H563" s="57">
        <v>0</v>
      </c>
      <c r="I563" s="57">
        <f>VLOOKUP(B563,Mapping!$A$2:$K$1558,6,FALSE)</f>
        <v>0</v>
      </c>
      <c r="J563" s="57">
        <f>VLOOKUP(B563,Overall!$A$8:$I$1226,9,FALSE)</f>
        <v>0</v>
      </c>
      <c r="L563" s="59">
        <f t="shared" si="8"/>
        <v>0</v>
      </c>
    </row>
    <row r="564" spans="2:12" x14ac:dyDescent="0.2">
      <c r="B564" t="s">
        <v>992</v>
      </c>
      <c r="C564" t="s">
        <v>426</v>
      </c>
      <c r="D564" t="s">
        <v>95</v>
      </c>
      <c r="E564" t="s">
        <v>2895</v>
      </c>
      <c r="F564" t="s">
        <v>1572</v>
      </c>
      <c r="G564" s="57">
        <v>50</v>
      </c>
      <c r="H564" s="57">
        <v>0</v>
      </c>
      <c r="I564" s="57">
        <f>VLOOKUP(B564,Mapping!$A$2:$K$1558,6,FALSE)</f>
        <v>0</v>
      </c>
      <c r="J564" s="57">
        <f>VLOOKUP(B564,Overall!$A$8:$I$1226,9,FALSE)</f>
        <v>0</v>
      </c>
      <c r="L564" s="59">
        <f t="shared" si="8"/>
        <v>0</v>
      </c>
    </row>
    <row r="565" spans="2:12" x14ac:dyDescent="0.2">
      <c r="B565" t="s">
        <v>1017</v>
      </c>
      <c r="C565" t="s">
        <v>428</v>
      </c>
      <c r="D565" t="s">
        <v>95</v>
      </c>
      <c r="E565" t="s">
        <v>2895</v>
      </c>
      <c r="F565" t="s">
        <v>1572</v>
      </c>
      <c r="G565" s="57">
        <v>70</v>
      </c>
      <c r="H565" s="57">
        <v>0</v>
      </c>
      <c r="I565" s="57">
        <f>VLOOKUP(B565,Mapping!$A$2:$K$1558,6,FALSE)</f>
        <v>0</v>
      </c>
      <c r="J565" s="57">
        <f>VLOOKUP(B565,Overall!$A$8:$I$1226,9,FALSE)</f>
        <v>0</v>
      </c>
      <c r="L565" s="59">
        <f t="shared" si="8"/>
        <v>0</v>
      </c>
    </row>
    <row r="566" spans="2:12" x14ac:dyDescent="0.2">
      <c r="B566" t="s">
        <v>1087</v>
      </c>
      <c r="C566" t="s">
        <v>432</v>
      </c>
      <c r="D566" t="s">
        <v>95</v>
      </c>
      <c r="E566" t="s">
        <v>470</v>
      </c>
      <c r="F566" t="s">
        <v>1572</v>
      </c>
      <c r="G566" s="57">
        <v>850</v>
      </c>
      <c r="H566" s="57">
        <v>261120</v>
      </c>
      <c r="I566" s="57">
        <f>VLOOKUP(B566,Mapping!$A$2:$K$1558,6,FALSE)</f>
        <v>261120</v>
      </c>
      <c r="J566" s="57">
        <f>VLOOKUP(B566,Overall!$A$8:$I$1226,9,FALSE)</f>
        <v>97920</v>
      </c>
      <c r="L566" s="59">
        <f t="shared" si="8"/>
        <v>0</v>
      </c>
    </row>
    <row r="567" spans="2:12" x14ac:dyDescent="0.2">
      <c r="B567" t="s">
        <v>1088</v>
      </c>
      <c r="C567" t="s">
        <v>432</v>
      </c>
      <c r="D567" t="s">
        <v>95</v>
      </c>
      <c r="E567" t="s">
        <v>472</v>
      </c>
      <c r="F567" t="s">
        <v>1572</v>
      </c>
      <c r="G567" s="57">
        <v>45320</v>
      </c>
      <c r="H567" s="57">
        <v>992.05333333333328</v>
      </c>
      <c r="I567" s="57">
        <f>VLOOKUP(B567,Mapping!$A$2:$K$1558,6,FALSE)</f>
        <v>992.05333333333328</v>
      </c>
      <c r="J567" s="57">
        <f>VLOOKUP(B567,Overall!$A$8:$I$1226,9,FALSE)</f>
        <v>372.02</v>
      </c>
      <c r="L567" s="59">
        <f t="shared" si="8"/>
        <v>0</v>
      </c>
    </row>
    <row r="568" spans="2:12" x14ac:dyDescent="0.2">
      <c r="B568" t="s">
        <v>2105</v>
      </c>
      <c r="C568" t="s">
        <v>434</v>
      </c>
      <c r="D568" t="s">
        <v>95</v>
      </c>
      <c r="E568" t="s">
        <v>2895</v>
      </c>
      <c r="F568" t="s">
        <v>1572</v>
      </c>
      <c r="G568" s="57">
        <v>0</v>
      </c>
      <c r="H568" s="57">
        <v>0</v>
      </c>
      <c r="I568" s="57">
        <f>VLOOKUP(B568,Mapping!$A$2:$K$1558,6,FALSE)</f>
        <v>0</v>
      </c>
      <c r="J568" s="57">
        <f>VLOOKUP(B568,Overall!$A$8:$I$1226,9,FALSE)</f>
        <v>0</v>
      </c>
      <c r="L568" s="59">
        <f t="shared" si="8"/>
        <v>0</v>
      </c>
    </row>
    <row r="569" spans="2:12" x14ac:dyDescent="0.2">
      <c r="B569" t="s">
        <v>2151</v>
      </c>
      <c r="C569" t="s">
        <v>438</v>
      </c>
      <c r="D569" t="s">
        <v>95</v>
      </c>
      <c r="E569" t="s">
        <v>2895</v>
      </c>
      <c r="F569" t="s">
        <v>1572</v>
      </c>
      <c r="G569" s="57">
        <v>0</v>
      </c>
      <c r="H569" s="57">
        <v>0</v>
      </c>
      <c r="I569" s="57">
        <f>VLOOKUP(B569,Mapping!$A$2:$K$1558,6,FALSE)</f>
        <v>0</v>
      </c>
      <c r="J569" s="57">
        <f>VLOOKUP(B569,Overall!$A$8:$I$1226,9,FALSE)</f>
        <v>0</v>
      </c>
      <c r="L569" s="59">
        <f t="shared" si="8"/>
        <v>0</v>
      </c>
    </row>
    <row r="570" spans="2:12" x14ac:dyDescent="0.2">
      <c r="B570" t="s">
        <v>1193</v>
      </c>
      <c r="C570" t="s">
        <v>442</v>
      </c>
      <c r="D570" t="s">
        <v>95</v>
      </c>
      <c r="E570" t="s">
        <v>482</v>
      </c>
      <c r="F570" t="s">
        <v>1572</v>
      </c>
      <c r="G570" s="57">
        <v>22520</v>
      </c>
      <c r="H570" s="57">
        <v>16062.453333333333</v>
      </c>
      <c r="I570" s="57">
        <f>VLOOKUP(B570,Mapping!$A$2:$K$1558,6,FALSE)</f>
        <v>16062.453333333333</v>
      </c>
      <c r="J570" s="57">
        <f>VLOOKUP(B570,Overall!$A$8:$I$1226,9,FALSE)</f>
        <v>6023.42</v>
      </c>
      <c r="L570" s="59">
        <f t="shared" si="8"/>
        <v>0</v>
      </c>
    </row>
    <row r="571" spans="2:12" x14ac:dyDescent="0.2">
      <c r="B571" t="s">
        <v>2229</v>
      </c>
      <c r="C571" t="s">
        <v>444</v>
      </c>
      <c r="D571" t="s">
        <v>95</v>
      </c>
      <c r="E571" t="s">
        <v>2895</v>
      </c>
      <c r="F571" t="s">
        <v>1572</v>
      </c>
      <c r="G571" s="57">
        <v>0</v>
      </c>
      <c r="H571" s="57">
        <v>10000</v>
      </c>
      <c r="I571" s="57">
        <f>VLOOKUP(B571,Mapping!$A$2:$K$1558,6,FALSE)</f>
        <v>10000</v>
      </c>
      <c r="J571" s="57">
        <f>VLOOKUP(B571,Overall!$A$8:$I$1226,9,FALSE)</f>
        <v>0</v>
      </c>
      <c r="L571" s="59">
        <f t="shared" si="8"/>
        <v>0</v>
      </c>
    </row>
    <row r="572" spans="2:12" x14ac:dyDescent="0.2">
      <c r="B572" t="s">
        <v>2241</v>
      </c>
      <c r="C572" t="s">
        <v>446</v>
      </c>
      <c r="D572" t="s">
        <v>95</v>
      </c>
      <c r="E572" t="s">
        <v>2895</v>
      </c>
      <c r="F572" t="s">
        <v>1572</v>
      </c>
      <c r="G572" s="57">
        <v>0</v>
      </c>
      <c r="H572" s="57">
        <v>7000</v>
      </c>
      <c r="I572" s="57">
        <f>VLOOKUP(B572,Mapping!$A$2:$K$1558,6,FALSE)</f>
        <v>7000</v>
      </c>
      <c r="J572" s="57">
        <f>VLOOKUP(B572,Overall!$A$8:$I$1226,9,FALSE)</f>
        <v>0</v>
      </c>
      <c r="L572" s="59">
        <f t="shared" si="8"/>
        <v>0</v>
      </c>
    </row>
    <row r="573" spans="2:12" x14ac:dyDescent="0.2">
      <c r="B573" t="s">
        <v>1251</v>
      </c>
      <c r="C573" t="s">
        <v>448</v>
      </c>
      <c r="D573" t="s">
        <v>95</v>
      </c>
      <c r="E573" t="s">
        <v>2895</v>
      </c>
      <c r="F573" t="s">
        <v>1572</v>
      </c>
      <c r="G573" s="57">
        <v>330</v>
      </c>
      <c r="H573" s="57">
        <v>4746.6666666666661</v>
      </c>
      <c r="I573" s="57">
        <f>VLOOKUP(B573,Mapping!$A$2:$K$1558,6,FALSE)</f>
        <v>4746.6666666666661</v>
      </c>
      <c r="J573" s="57">
        <f>VLOOKUP(B573,Overall!$A$8:$I$1226,9,FALSE)</f>
        <v>1780</v>
      </c>
      <c r="L573" s="59">
        <f t="shared" si="8"/>
        <v>0</v>
      </c>
    </row>
    <row r="574" spans="2:12" x14ac:dyDescent="0.2">
      <c r="B574" t="s">
        <v>2308</v>
      </c>
      <c r="C574" t="s">
        <v>452</v>
      </c>
      <c r="D574" t="s">
        <v>95</v>
      </c>
      <c r="E574" t="s">
        <v>490</v>
      </c>
      <c r="F574" t="s">
        <v>1572</v>
      </c>
      <c r="G574" s="57">
        <v>0</v>
      </c>
      <c r="H574" s="57">
        <v>0</v>
      </c>
      <c r="I574" s="57">
        <f>VLOOKUP(B574,Mapping!$A$2:$K$1558,6,FALSE)</f>
        <v>0</v>
      </c>
      <c r="J574" s="57">
        <f>VLOOKUP(B574,Overall!$A$8:$I$1226,9,FALSE)</f>
        <v>0</v>
      </c>
      <c r="L574" s="59">
        <f t="shared" si="8"/>
        <v>0</v>
      </c>
    </row>
    <row r="575" spans="2:12" x14ac:dyDescent="0.2">
      <c r="B575" t="s">
        <v>1323</v>
      </c>
      <c r="C575" t="s">
        <v>8</v>
      </c>
      <c r="D575" t="s">
        <v>95</v>
      </c>
      <c r="E575" t="s">
        <v>2895</v>
      </c>
      <c r="F575" t="s">
        <v>1572</v>
      </c>
      <c r="G575" s="57">
        <v>0</v>
      </c>
      <c r="H575" s="57">
        <v>8774.0266666666666</v>
      </c>
      <c r="I575" s="57">
        <f>VLOOKUP(B575,Mapping!$A$2:$K$1558,6,FALSE)</f>
        <v>8774.0266666666666</v>
      </c>
      <c r="J575" s="57">
        <f>VLOOKUP(B575,Overall!$A$8:$I$1226,9,FALSE)</f>
        <v>3290.26</v>
      </c>
      <c r="L575" s="59">
        <f t="shared" si="8"/>
        <v>0</v>
      </c>
    </row>
    <row r="576" spans="2:12" x14ac:dyDescent="0.2">
      <c r="B576" t="s">
        <v>1324</v>
      </c>
      <c r="C576" t="s">
        <v>8</v>
      </c>
      <c r="D576" t="s">
        <v>95</v>
      </c>
      <c r="E576" t="s">
        <v>494</v>
      </c>
      <c r="F576" t="s">
        <v>1572</v>
      </c>
      <c r="G576" s="57">
        <v>4030</v>
      </c>
      <c r="H576" s="57">
        <v>11597.973333333332</v>
      </c>
      <c r="I576" s="57">
        <f>VLOOKUP(B576,Mapping!$A$2:$K$1558,6,FALSE)</f>
        <v>11597.973333333332</v>
      </c>
      <c r="J576" s="57">
        <f>VLOOKUP(B576,Overall!$A$8:$I$1226,9,FALSE)</f>
        <v>4349.24</v>
      </c>
      <c r="L576" s="59">
        <f t="shared" si="8"/>
        <v>0</v>
      </c>
    </row>
    <row r="577" spans="2:12" x14ac:dyDescent="0.2">
      <c r="B577" t="s">
        <v>1325</v>
      </c>
      <c r="C577" t="s">
        <v>8</v>
      </c>
      <c r="D577" t="s">
        <v>95</v>
      </c>
      <c r="E577" t="s">
        <v>496</v>
      </c>
      <c r="F577" t="s">
        <v>1572</v>
      </c>
      <c r="G577" s="57">
        <v>1480</v>
      </c>
      <c r="H577" s="57">
        <v>0</v>
      </c>
      <c r="I577" s="57">
        <f>VLOOKUP(B577,Mapping!$A$2:$K$1558,6,FALSE)</f>
        <v>0</v>
      </c>
      <c r="J577" s="57">
        <f>VLOOKUP(B577,Overall!$A$8:$I$1226,9,FALSE)</f>
        <v>0</v>
      </c>
      <c r="L577" s="59">
        <f t="shared" si="8"/>
        <v>0</v>
      </c>
    </row>
    <row r="578" spans="2:12" x14ac:dyDescent="0.2">
      <c r="B578" t="s">
        <v>1326</v>
      </c>
      <c r="C578" t="s">
        <v>8</v>
      </c>
      <c r="D578" t="s">
        <v>95</v>
      </c>
      <c r="E578" t="s">
        <v>498</v>
      </c>
      <c r="F578" t="s">
        <v>1572</v>
      </c>
      <c r="G578" s="57">
        <v>1210</v>
      </c>
      <c r="H578" s="57">
        <v>0</v>
      </c>
      <c r="I578" s="57">
        <f>VLOOKUP(B578,Mapping!$A$2:$K$1558,6,FALSE)</f>
        <v>0</v>
      </c>
      <c r="J578" s="57">
        <f>VLOOKUP(B578,Overall!$A$8:$I$1226,9,FALSE)</f>
        <v>0</v>
      </c>
      <c r="L578" s="59">
        <f t="shared" si="8"/>
        <v>0</v>
      </c>
    </row>
    <row r="579" spans="2:12" x14ac:dyDescent="0.2">
      <c r="B579" t="s">
        <v>1369</v>
      </c>
      <c r="C579" t="s">
        <v>18</v>
      </c>
      <c r="D579" t="s">
        <v>95</v>
      </c>
      <c r="E579" t="s">
        <v>2895</v>
      </c>
      <c r="F579" t="s">
        <v>1572</v>
      </c>
      <c r="G579" s="57">
        <v>0</v>
      </c>
      <c r="H579" s="57">
        <v>1989.3866666666665</v>
      </c>
      <c r="I579" s="57">
        <f>VLOOKUP(B579,Mapping!$A$2:$K$1558,6,FALSE)</f>
        <v>1989.3866666666665</v>
      </c>
      <c r="J579" s="57">
        <f>VLOOKUP(B579,Overall!$A$8:$I$1226,9,FALSE)</f>
        <v>746.02</v>
      </c>
      <c r="L579" s="59">
        <f t="shared" ref="L579:L642" si="9">H579-I579</f>
        <v>0</v>
      </c>
    </row>
    <row r="580" spans="2:12" x14ac:dyDescent="0.2">
      <c r="B580" t="s">
        <v>1370</v>
      </c>
      <c r="C580" t="s">
        <v>18</v>
      </c>
      <c r="D580" t="s">
        <v>95</v>
      </c>
      <c r="E580" t="s">
        <v>494</v>
      </c>
      <c r="F580" t="s">
        <v>1572</v>
      </c>
      <c r="G580" s="57">
        <v>1560</v>
      </c>
      <c r="H580" s="57">
        <v>0</v>
      </c>
      <c r="I580" s="57">
        <f>VLOOKUP(B580,Mapping!$A$2:$K$1558,6,FALSE)</f>
        <v>0</v>
      </c>
      <c r="J580" s="57">
        <f>VLOOKUP(B580,Overall!$A$8:$I$1226,9,FALSE)</f>
        <v>0</v>
      </c>
      <c r="L580" s="59">
        <f t="shared" si="9"/>
        <v>0</v>
      </c>
    </row>
    <row r="581" spans="2:12" x14ac:dyDescent="0.2">
      <c r="B581" t="s">
        <v>1371</v>
      </c>
      <c r="C581" t="s">
        <v>18</v>
      </c>
      <c r="D581" t="s">
        <v>95</v>
      </c>
      <c r="E581" t="s">
        <v>496</v>
      </c>
      <c r="F581" t="s">
        <v>1572</v>
      </c>
      <c r="G581" s="57">
        <v>570</v>
      </c>
      <c r="H581" s="57">
        <v>0</v>
      </c>
      <c r="I581" s="57">
        <f>VLOOKUP(B581,Mapping!$A$2:$K$1558,6,FALSE)</f>
        <v>0</v>
      </c>
      <c r="J581" s="57">
        <f>VLOOKUP(B581,Overall!$A$8:$I$1226,9,FALSE)</f>
        <v>0</v>
      </c>
      <c r="L581" s="59">
        <f t="shared" si="9"/>
        <v>0</v>
      </c>
    </row>
    <row r="582" spans="2:12" x14ac:dyDescent="0.2">
      <c r="B582" t="s">
        <v>1372</v>
      </c>
      <c r="C582" t="s">
        <v>18</v>
      </c>
      <c r="D582" t="s">
        <v>95</v>
      </c>
      <c r="E582" t="s">
        <v>498</v>
      </c>
      <c r="F582" t="s">
        <v>1572</v>
      </c>
      <c r="G582" s="57">
        <v>470</v>
      </c>
      <c r="H582" s="57">
        <v>0</v>
      </c>
      <c r="I582" s="57">
        <f>VLOOKUP(B582,Mapping!$A$2:$K$1558,6,FALSE)</f>
        <v>0</v>
      </c>
      <c r="J582" s="57">
        <f>VLOOKUP(B582,Overall!$A$8:$I$1226,9,FALSE)</f>
        <v>0</v>
      </c>
      <c r="L582" s="59">
        <f t="shared" si="9"/>
        <v>0</v>
      </c>
    </row>
    <row r="583" spans="2:12" x14ac:dyDescent="0.2">
      <c r="B583" t="s">
        <v>1416</v>
      </c>
      <c r="C583" t="s">
        <v>459</v>
      </c>
      <c r="D583" t="s">
        <v>95</v>
      </c>
      <c r="E583" t="s">
        <v>2895</v>
      </c>
      <c r="F583" t="s">
        <v>1572</v>
      </c>
      <c r="G583" s="57">
        <v>0</v>
      </c>
      <c r="H583" s="57">
        <v>935.68</v>
      </c>
      <c r="I583" s="57">
        <f>VLOOKUP(B583,Mapping!$A$2:$K$1558,6,FALSE)</f>
        <v>935.68</v>
      </c>
      <c r="J583" s="57">
        <f>VLOOKUP(B583,Overall!$A$8:$I$1226,9,FALSE)</f>
        <v>350.88</v>
      </c>
      <c r="L583" s="59">
        <f t="shared" si="9"/>
        <v>0</v>
      </c>
    </row>
    <row r="584" spans="2:12" x14ac:dyDescent="0.2">
      <c r="B584" t="s">
        <v>1417</v>
      </c>
      <c r="C584" t="s">
        <v>459</v>
      </c>
      <c r="D584" t="s">
        <v>95</v>
      </c>
      <c r="E584" t="s">
        <v>494</v>
      </c>
      <c r="F584" t="s">
        <v>1572</v>
      </c>
      <c r="G584" s="57">
        <v>7050</v>
      </c>
      <c r="H584" s="57">
        <v>0</v>
      </c>
      <c r="I584" s="57">
        <f>VLOOKUP(B584,Mapping!$A$2:$K$1558,6,FALSE)</f>
        <v>0</v>
      </c>
      <c r="J584" s="57">
        <f>VLOOKUP(B584,Overall!$A$8:$I$1226,9,FALSE)</f>
        <v>0</v>
      </c>
      <c r="L584" s="59">
        <f t="shared" si="9"/>
        <v>0</v>
      </c>
    </row>
    <row r="585" spans="2:12" x14ac:dyDescent="0.2">
      <c r="B585" t="s">
        <v>1418</v>
      </c>
      <c r="C585" t="s">
        <v>459</v>
      </c>
      <c r="D585" t="s">
        <v>95</v>
      </c>
      <c r="E585" t="s">
        <v>496</v>
      </c>
      <c r="F585" t="s">
        <v>1572</v>
      </c>
      <c r="G585" s="57">
        <v>2590</v>
      </c>
      <c r="H585" s="57">
        <v>0</v>
      </c>
      <c r="I585" s="57">
        <f>VLOOKUP(B585,Mapping!$A$2:$K$1558,6,FALSE)</f>
        <v>0</v>
      </c>
      <c r="J585" s="57">
        <f>VLOOKUP(B585,Overall!$A$8:$I$1226,9,FALSE)</f>
        <v>0</v>
      </c>
      <c r="L585" s="59">
        <f t="shared" si="9"/>
        <v>0</v>
      </c>
    </row>
    <row r="586" spans="2:12" x14ac:dyDescent="0.2">
      <c r="B586" t="s">
        <v>1419</v>
      </c>
      <c r="C586" t="s">
        <v>459</v>
      </c>
      <c r="D586" t="s">
        <v>95</v>
      </c>
      <c r="E586" t="s">
        <v>498</v>
      </c>
      <c r="F586" t="s">
        <v>1572</v>
      </c>
      <c r="G586" s="57">
        <v>2120</v>
      </c>
      <c r="H586" s="57">
        <v>0</v>
      </c>
      <c r="I586" s="57">
        <f>VLOOKUP(B586,Mapping!$A$2:$K$1558,6,FALSE)</f>
        <v>0</v>
      </c>
      <c r="J586" s="57">
        <f>VLOOKUP(B586,Overall!$A$8:$I$1226,9,FALSE)</f>
        <v>0</v>
      </c>
      <c r="L586" s="59">
        <f t="shared" si="9"/>
        <v>0</v>
      </c>
    </row>
    <row r="587" spans="2:12" x14ac:dyDescent="0.2">
      <c r="B587" t="s">
        <v>1467</v>
      </c>
      <c r="C587" t="s">
        <v>461</v>
      </c>
      <c r="D587" t="s">
        <v>95</v>
      </c>
      <c r="E587" t="s">
        <v>2895</v>
      </c>
      <c r="F587" t="s">
        <v>1572</v>
      </c>
      <c r="G587" s="57">
        <v>0</v>
      </c>
      <c r="H587" s="57">
        <v>46396.213333333333</v>
      </c>
      <c r="I587" s="57">
        <f>VLOOKUP(B587,Mapping!$A$2:$K$1558,6,FALSE)</f>
        <v>46396.213333333333</v>
      </c>
      <c r="J587" s="57">
        <f>VLOOKUP(B587,Overall!$A$8:$I$1226,9,FALSE)</f>
        <v>17398.580000000002</v>
      </c>
      <c r="L587" s="59">
        <f t="shared" si="9"/>
        <v>0</v>
      </c>
    </row>
    <row r="588" spans="2:12" x14ac:dyDescent="0.2">
      <c r="B588" t="s">
        <v>1468</v>
      </c>
      <c r="C588" t="s">
        <v>461</v>
      </c>
      <c r="D588" t="s">
        <v>95</v>
      </c>
      <c r="E588" t="s">
        <v>494</v>
      </c>
      <c r="F588" t="s">
        <v>1572</v>
      </c>
      <c r="G588" s="57">
        <v>194170</v>
      </c>
      <c r="H588" s="57">
        <v>1775.7599999999998</v>
      </c>
      <c r="I588" s="57">
        <f>VLOOKUP(B588,Mapping!$A$2:$K$1558,6,FALSE)</f>
        <v>1775.7599999999998</v>
      </c>
      <c r="J588" s="57">
        <f>VLOOKUP(B588,Overall!$A$8:$I$1226,9,FALSE)</f>
        <v>665.91</v>
      </c>
      <c r="L588" s="59">
        <f t="shared" si="9"/>
        <v>0</v>
      </c>
    </row>
    <row r="589" spans="2:12" x14ac:dyDescent="0.2">
      <c r="B589" t="s">
        <v>1469</v>
      </c>
      <c r="C589" t="s">
        <v>461</v>
      </c>
      <c r="D589" t="s">
        <v>95</v>
      </c>
      <c r="E589" t="s">
        <v>496</v>
      </c>
      <c r="F589" t="s">
        <v>1572</v>
      </c>
      <c r="G589" s="57">
        <v>71200</v>
      </c>
      <c r="H589" s="57">
        <v>0</v>
      </c>
      <c r="I589" s="57">
        <f>VLOOKUP(B589,Mapping!$A$2:$K$1558,6,FALSE)</f>
        <v>0</v>
      </c>
      <c r="J589" s="57">
        <f>VLOOKUP(B589,Overall!$A$8:$I$1226,9,FALSE)</f>
        <v>0</v>
      </c>
      <c r="L589" s="59">
        <f t="shared" si="9"/>
        <v>0</v>
      </c>
    </row>
    <row r="590" spans="2:12" x14ac:dyDescent="0.2">
      <c r="B590" t="s">
        <v>1517</v>
      </c>
      <c r="C590" t="s">
        <v>463</v>
      </c>
      <c r="D590" t="s">
        <v>95</v>
      </c>
      <c r="E590" t="s">
        <v>2895</v>
      </c>
      <c r="F590" t="s">
        <v>1572</v>
      </c>
      <c r="G590" s="57">
        <v>0</v>
      </c>
      <c r="H590" s="57">
        <v>16339.333333333332</v>
      </c>
      <c r="I590" s="57">
        <f>VLOOKUP(B590,Mapping!$A$2:$K$1558,6,FALSE)</f>
        <v>16339.333333333332</v>
      </c>
      <c r="J590" s="57">
        <f>VLOOKUP(B590,Overall!$A$8:$I$1226,9,FALSE)</f>
        <v>6127.25</v>
      </c>
      <c r="L590" s="59">
        <f t="shared" si="9"/>
        <v>0</v>
      </c>
    </row>
    <row r="591" spans="2:12" x14ac:dyDescent="0.2">
      <c r="B591" t="s">
        <v>1518</v>
      </c>
      <c r="C591" t="s">
        <v>463</v>
      </c>
      <c r="D591" t="s">
        <v>95</v>
      </c>
      <c r="E591" t="s">
        <v>494</v>
      </c>
      <c r="F591" t="s">
        <v>1572</v>
      </c>
      <c r="G591" s="57">
        <v>1400</v>
      </c>
      <c r="H591" s="57">
        <v>0</v>
      </c>
      <c r="I591" s="57">
        <f>VLOOKUP(B591,Mapping!$A$2:$K$1558,6,FALSE)</f>
        <v>0</v>
      </c>
      <c r="J591" s="57">
        <f>VLOOKUP(B591,Overall!$A$8:$I$1226,9,FALSE)</f>
        <v>0</v>
      </c>
      <c r="L591" s="59">
        <f t="shared" si="9"/>
        <v>0</v>
      </c>
    </row>
    <row r="592" spans="2:12" x14ac:dyDescent="0.2">
      <c r="B592" t="s">
        <v>1519</v>
      </c>
      <c r="C592" t="s">
        <v>463</v>
      </c>
      <c r="D592" t="s">
        <v>95</v>
      </c>
      <c r="E592" t="s">
        <v>496</v>
      </c>
      <c r="F592" t="s">
        <v>1572</v>
      </c>
      <c r="G592" s="57">
        <v>510</v>
      </c>
      <c r="H592" s="57">
        <v>0</v>
      </c>
      <c r="I592" s="57">
        <f>VLOOKUP(B592,Mapping!$A$2:$K$1558,6,FALSE)</f>
        <v>0</v>
      </c>
      <c r="J592" s="57">
        <f>VLOOKUP(B592,Overall!$A$8:$I$1226,9,FALSE)</f>
        <v>0</v>
      </c>
      <c r="L592" s="59">
        <f t="shared" si="9"/>
        <v>0</v>
      </c>
    </row>
    <row r="593" spans="2:12" x14ac:dyDescent="0.2">
      <c r="B593" t="s">
        <v>1520</v>
      </c>
      <c r="C593" t="s">
        <v>463</v>
      </c>
      <c r="D593" t="s">
        <v>95</v>
      </c>
      <c r="E593" t="s">
        <v>498</v>
      </c>
      <c r="F593" t="s">
        <v>1572</v>
      </c>
      <c r="G593" s="57">
        <v>420</v>
      </c>
      <c r="H593" s="57">
        <v>0</v>
      </c>
      <c r="I593" s="57">
        <f>VLOOKUP(B593,Mapping!$A$2:$K$1558,6,FALSE)</f>
        <v>0</v>
      </c>
      <c r="J593" s="57">
        <f>VLOOKUP(B593,Overall!$A$8:$I$1226,9,FALSE)</f>
        <v>0</v>
      </c>
      <c r="L593" s="59">
        <f t="shared" si="9"/>
        <v>0</v>
      </c>
    </row>
    <row r="594" spans="2:12" x14ac:dyDescent="0.2">
      <c r="B594" t="s">
        <v>2106</v>
      </c>
      <c r="C594" t="s">
        <v>434</v>
      </c>
      <c r="D594" t="s">
        <v>96</v>
      </c>
      <c r="E594" t="s">
        <v>2895</v>
      </c>
      <c r="F594" t="s">
        <v>2107</v>
      </c>
      <c r="G594" s="57">
        <v>0</v>
      </c>
      <c r="H594" s="57">
        <v>0</v>
      </c>
      <c r="I594" s="57">
        <f>VLOOKUP(B594,Mapping!$A$2:$K$1558,6,FALSE)</f>
        <v>0</v>
      </c>
      <c r="J594" s="57">
        <f>VLOOKUP(B594,Overall!$A$8:$I$1226,9,FALSE)</f>
        <v>0</v>
      </c>
      <c r="L594" s="59">
        <f t="shared" si="9"/>
        <v>0</v>
      </c>
    </row>
    <row r="595" spans="2:12" x14ac:dyDescent="0.2">
      <c r="B595" t="s">
        <v>2347</v>
      </c>
      <c r="C595" t="s">
        <v>454</v>
      </c>
      <c r="D595" t="s">
        <v>96</v>
      </c>
      <c r="E595" t="s">
        <v>2895</v>
      </c>
      <c r="F595" t="s">
        <v>2107</v>
      </c>
      <c r="G595" s="57">
        <v>0</v>
      </c>
      <c r="H595" s="57">
        <v>0</v>
      </c>
      <c r="I595" s="57">
        <f>VLOOKUP(B595,Mapping!$A$2:$K$1558,6,FALSE)</f>
        <v>0</v>
      </c>
      <c r="J595" s="57">
        <f>VLOOKUP(B595,Overall!$A$8:$I$1226,9,FALSE)</f>
        <v>0</v>
      </c>
      <c r="L595" s="59">
        <f t="shared" si="9"/>
        <v>0</v>
      </c>
    </row>
    <row r="596" spans="2:12" x14ac:dyDescent="0.2">
      <c r="B596" t="s">
        <v>1470</v>
      </c>
      <c r="C596" t="s">
        <v>461</v>
      </c>
      <c r="D596" t="s">
        <v>96</v>
      </c>
      <c r="E596" t="s">
        <v>498</v>
      </c>
      <c r="F596" t="s">
        <v>2466</v>
      </c>
      <c r="G596" s="57">
        <v>58250</v>
      </c>
      <c r="H596" s="57">
        <v>692.93333333333339</v>
      </c>
      <c r="I596" s="57">
        <f>VLOOKUP(B596,Mapping!$A$2:$K$1558,6,FALSE)</f>
        <v>692.93333333333339</v>
      </c>
      <c r="J596" s="57">
        <f>VLOOKUP(B596,Overall!$A$8:$I$1226,9,FALSE)</f>
        <v>259.85000000000002</v>
      </c>
      <c r="L596" s="59">
        <f t="shared" si="9"/>
        <v>0</v>
      </c>
    </row>
    <row r="597" spans="2:12" x14ac:dyDescent="0.2">
      <c r="B597" t="s">
        <v>1908</v>
      </c>
      <c r="C597" t="s">
        <v>218</v>
      </c>
      <c r="D597" t="s">
        <v>97</v>
      </c>
      <c r="E597" t="s">
        <v>476</v>
      </c>
      <c r="F597" t="s">
        <v>1909</v>
      </c>
      <c r="G597" s="57">
        <v>0</v>
      </c>
      <c r="H597" s="57">
        <v>0</v>
      </c>
      <c r="I597" s="57">
        <f>VLOOKUP(B597,Mapping!$A$2:$K$1558,6,FALSE)</f>
        <v>0</v>
      </c>
      <c r="J597" s="57">
        <f>VLOOKUP(B597,Overall!$A$8:$I$1226,9,FALSE)</f>
        <v>0</v>
      </c>
      <c r="L597" s="59">
        <f t="shared" si="9"/>
        <v>0</v>
      </c>
    </row>
    <row r="598" spans="2:12" x14ac:dyDescent="0.2">
      <c r="B598" t="s">
        <v>877</v>
      </c>
      <c r="C598" t="s">
        <v>4</v>
      </c>
      <c r="D598" t="s">
        <v>98</v>
      </c>
      <c r="E598" t="s">
        <v>2895</v>
      </c>
      <c r="F598" t="s">
        <v>1788</v>
      </c>
      <c r="G598" s="57">
        <v>9920</v>
      </c>
      <c r="H598" s="57">
        <v>10612.133333333333</v>
      </c>
      <c r="I598" s="57">
        <f>VLOOKUP(B598,Mapping!$A$2:$K$1558,6,FALSE)</f>
        <v>10612.133333333333</v>
      </c>
      <c r="J598" s="57">
        <f>VLOOKUP(B598,Overall!$A$8:$I$1226,9,FALSE)</f>
        <v>3979.55</v>
      </c>
      <c r="L598" s="59">
        <f t="shared" si="9"/>
        <v>0</v>
      </c>
    </row>
    <row r="599" spans="2:12" x14ac:dyDescent="0.2">
      <c r="B599" t="s">
        <v>902</v>
      </c>
      <c r="C599" t="s">
        <v>215</v>
      </c>
      <c r="D599" t="s">
        <v>98</v>
      </c>
      <c r="E599" t="s">
        <v>2895</v>
      </c>
      <c r="F599" t="s">
        <v>1788</v>
      </c>
      <c r="G599" s="57">
        <v>17980</v>
      </c>
      <c r="H599" s="57">
        <v>8645.0399999999991</v>
      </c>
      <c r="I599" s="57">
        <f>VLOOKUP(B599,Mapping!$A$2:$K$1558,6,FALSE)</f>
        <v>8645.0399999999991</v>
      </c>
      <c r="J599" s="57">
        <f>VLOOKUP(B599,Overall!$A$8:$I$1226,9,FALSE)</f>
        <v>3241.89</v>
      </c>
      <c r="L599" s="59">
        <f t="shared" si="9"/>
        <v>0</v>
      </c>
    </row>
    <row r="600" spans="2:12" x14ac:dyDescent="0.2">
      <c r="B600" t="s">
        <v>945</v>
      </c>
      <c r="C600" t="s">
        <v>218</v>
      </c>
      <c r="D600" t="s">
        <v>98</v>
      </c>
      <c r="E600" t="s">
        <v>474</v>
      </c>
      <c r="F600" t="s">
        <v>1594</v>
      </c>
      <c r="G600" s="57">
        <v>8440</v>
      </c>
      <c r="H600" s="57">
        <v>3612.4</v>
      </c>
      <c r="I600" s="57">
        <f>VLOOKUP(B600,Mapping!$A$2:$K$1558,6,FALSE)</f>
        <v>3612.4</v>
      </c>
      <c r="J600" s="57">
        <f>VLOOKUP(B600,Overall!$A$8:$I$1226,9,FALSE)</f>
        <v>1354.65</v>
      </c>
      <c r="L600" s="59">
        <f t="shared" si="9"/>
        <v>0</v>
      </c>
    </row>
    <row r="601" spans="2:12" x14ac:dyDescent="0.2">
      <c r="B601" t="s">
        <v>1089</v>
      </c>
      <c r="C601" t="s">
        <v>432</v>
      </c>
      <c r="D601" t="s">
        <v>98</v>
      </c>
      <c r="E601" t="s">
        <v>466</v>
      </c>
      <c r="F601" t="s">
        <v>1662</v>
      </c>
      <c r="G601" s="57">
        <v>9040</v>
      </c>
      <c r="H601" s="57">
        <v>6197.1733333333332</v>
      </c>
      <c r="I601" s="57">
        <f>VLOOKUP(B601,Mapping!$A$2:$K$1558,6,FALSE)</f>
        <v>6197.1733333333332</v>
      </c>
      <c r="J601" s="57">
        <f>VLOOKUP(B601,Overall!$A$8:$I$1226,9,FALSE)</f>
        <v>2323.94</v>
      </c>
      <c r="L601" s="59">
        <f t="shared" si="9"/>
        <v>0</v>
      </c>
    </row>
    <row r="602" spans="2:12" x14ac:dyDescent="0.2">
      <c r="B602" t="s">
        <v>1090</v>
      </c>
      <c r="C602" t="s">
        <v>432</v>
      </c>
      <c r="D602" t="s">
        <v>98</v>
      </c>
      <c r="E602" t="s">
        <v>468</v>
      </c>
      <c r="F602" t="s">
        <v>1663</v>
      </c>
      <c r="G602" s="57">
        <v>1390</v>
      </c>
      <c r="H602" s="57">
        <v>43733.333333333328</v>
      </c>
      <c r="I602" s="57">
        <f>VLOOKUP(B602,Mapping!$A$2:$K$1558,6,FALSE)</f>
        <v>43733.333333333328</v>
      </c>
      <c r="J602" s="57">
        <f>VLOOKUP(B602,Overall!$A$8:$I$1226,9,FALSE)</f>
        <v>16400</v>
      </c>
      <c r="L602" s="59">
        <f t="shared" si="9"/>
        <v>0</v>
      </c>
    </row>
    <row r="603" spans="2:12" x14ac:dyDescent="0.2">
      <c r="B603" t="s">
        <v>1194</v>
      </c>
      <c r="C603" t="s">
        <v>442</v>
      </c>
      <c r="D603" t="s">
        <v>98</v>
      </c>
      <c r="E603" t="s">
        <v>480</v>
      </c>
      <c r="F603" t="s">
        <v>1698</v>
      </c>
      <c r="G603" s="57">
        <v>7730</v>
      </c>
      <c r="H603" s="57">
        <v>0</v>
      </c>
      <c r="I603" s="57">
        <f>VLOOKUP(B603,Mapping!$A$2:$K$1558,6,FALSE)</f>
        <v>0</v>
      </c>
      <c r="J603" s="57">
        <f>VLOOKUP(B603,Overall!$A$8:$I$1226,9,FALSE)</f>
        <v>0</v>
      </c>
      <c r="L603" s="59">
        <f t="shared" si="9"/>
        <v>0</v>
      </c>
    </row>
    <row r="604" spans="2:12" x14ac:dyDescent="0.2">
      <c r="B604" t="s">
        <v>2242</v>
      </c>
      <c r="C604" t="s">
        <v>446</v>
      </c>
      <c r="D604" t="s">
        <v>98</v>
      </c>
      <c r="E604" t="s">
        <v>2895</v>
      </c>
      <c r="F604" t="s">
        <v>1788</v>
      </c>
      <c r="G604" s="57">
        <v>0</v>
      </c>
      <c r="H604" s="57">
        <v>0</v>
      </c>
      <c r="I604" s="57">
        <f>VLOOKUP(B604,Mapping!$A$2:$K$1558,6,FALSE)</f>
        <v>0</v>
      </c>
      <c r="J604" s="57">
        <f>VLOOKUP(B604,Overall!$A$8:$I$1226,9,FALSE)</f>
        <v>0</v>
      </c>
      <c r="L604" s="59">
        <f t="shared" si="9"/>
        <v>0</v>
      </c>
    </row>
    <row r="605" spans="2:12" x14ac:dyDescent="0.2">
      <c r="B605" t="s">
        <v>2467</v>
      </c>
      <c r="C605" t="s">
        <v>461</v>
      </c>
      <c r="D605" t="s">
        <v>98</v>
      </c>
      <c r="E605" t="s">
        <v>2895</v>
      </c>
      <c r="F605" t="s">
        <v>1788</v>
      </c>
      <c r="G605" s="57">
        <v>0</v>
      </c>
      <c r="H605" s="57">
        <v>0</v>
      </c>
      <c r="I605" s="57">
        <f>VLOOKUP(B605,Mapping!$A$2:$K$1558,6,FALSE)</f>
        <v>0</v>
      </c>
      <c r="J605" s="57">
        <f>VLOOKUP(B605,Overall!$A$8:$I$1226,9,FALSE)</f>
        <v>0</v>
      </c>
      <c r="L605" s="59">
        <f t="shared" si="9"/>
        <v>0</v>
      </c>
    </row>
    <row r="606" spans="2:12" x14ac:dyDescent="0.2">
      <c r="B606" t="s">
        <v>878</v>
      </c>
      <c r="C606" t="s">
        <v>4</v>
      </c>
      <c r="D606" t="s">
        <v>99</v>
      </c>
      <c r="E606" t="s">
        <v>2895</v>
      </c>
      <c r="F606" t="s">
        <v>1789</v>
      </c>
      <c r="G606" s="57">
        <v>200000</v>
      </c>
      <c r="H606" s="57">
        <v>0</v>
      </c>
      <c r="I606" s="57">
        <f>VLOOKUP(B606,Mapping!$A$2:$K$1558,6,FALSE)</f>
        <v>0</v>
      </c>
      <c r="J606" s="57">
        <f>VLOOKUP(B606,Overall!$A$8:$I$1226,9,FALSE)</f>
        <v>2680</v>
      </c>
      <c r="L606" s="59">
        <f t="shared" si="9"/>
        <v>0</v>
      </c>
    </row>
    <row r="607" spans="2:12" x14ac:dyDescent="0.2">
      <c r="B607" t="s">
        <v>1812</v>
      </c>
      <c r="C607" t="s">
        <v>215</v>
      </c>
      <c r="D607" t="s">
        <v>99</v>
      </c>
      <c r="E607" t="s">
        <v>2895</v>
      </c>
      <c r="F607" t="s">
        <v>1789</v>
      </c>
      <c r="G607" s="57">
        <v>0</v>
      </c>
      <c r="H607" s="57">
        <v>0</v>
      </c>
      <c r="I607" s="57">
        <f>VLOOKUP(B607,Mapping!$A$2:$K$1558,6,FALSE)</f>
        <v>0</v>
      </c>
      <c r="J607" s="57">
        <f>VLOOKUP(B607,Overall!$A$8:$I$1226,9,FALSE)</f>
        <v>0</v>
      </c>
      <c r="L607" s="59">
        <f t="shared" si="9"/>
        <v>0</v>
      </c>
    </row>
    <row r="608" spans="2:12" x14ac:dyDescent="0.2">
      <c r="B608" t="s">
        <v>1910</v>
      </c>
      <c r="C608" t="s">
        <v>218</v>
      </c>
      <c r="D608" t="s">
        <v>99</v>
      </c>
      <c r="E608" t="s">
        <v>476</v>
      </c>
      <c r="F608" t="s">
        <v>1911</v>
      </c>
      <c r="G608" s="57">
        <v>0</v>
      </c>
      <c r="H608" s="57">
        <v>20000</v>
      </c>
      <c r="I608" s="57">
        <f>VLOOKUP(B608,Mapping!$A$2:$K$1558,6,FALSE)</f>
        <v>20000</v>
      </c>
      <c r="J608" s="57">
        <f>VLOOKUP(B608,Overall!$A$8:$I$1226,9,FALSE)</f>
        <v>0</v>
      </c>
      <c r="L608" s="59">
        <f t="shared" si="9"/>
        <v>0</v>
      </c>
    </row>
    <row r="609" spans="2:12" x14ac:dyDescent="0.2">
      <c r="B609" t="s">
        <v>1912</v>
      </c>
      <c r="C609" t="s">
        <v>218</v>
      </c>
      <c r="D609" t="s">
        <v>99</v>
      </c>
      <c r="E609" t="s">
        <v>478</v>
      </c>
      <c r="F609" t="s">
        <v>1913</v>
      </c>
      <c r="G609" s="57">
        <v>0</v>
      </c>
      <c r="H609" s="57">
        <v>0</v>
      </c>
      <c r="I609" s="57">
        <f>VLOOKUP(B609,Mapping!$A$2:$K$1558,6,FALSE)</f>
        <v>0</v>
      </c>
      <c r="J609" s="57">
        <f>VLOOKUP(B609,Overall!$A$8:$I$1226,9,FALSE)</f>
        <v>0</v>
      </c>
      <c r="L609" s="59">
        <f t="shared" si="9"/>
        <v>0</v>
      </c>
    </row>
    <row r="610" spans="2:12" x14ac:dyDescent="0.2">
      <c r="B610" t="s">
        <v>993</v>
      </c>
      <c r="C610" t="s">
        <v>426</v>
      </c>
      <c r="D610" t="s">
        <v>99</v>
      </c>
      <c r="E610" t="s">
        <v>2895</v>
      </c>
      <c r="F610" t="s">
        <v>1789</v>
      </c>
      <c r="G610" s="57">
        <v>200000</v>
      </c>
      <c r="H610" s="57">
        <v>0</v>
      </c>
      <c r="I610" s="57">
        <f>VLOOKUP(B610,Mapping!$A$2:$K$1558,6,FALSE)</f>
        <v>0</v>
      </c>
      <c r="J610" s="57">
        <f>VLOOKUP(B610,Overall!$A$8:$I$1226,9,FALSE)</f>
        <v>12783</v>
      </c>
      <c r="L610" s="59">
        <f t="shared" si="9"/>
        <v>0</v>
      </c>
    </row>
    <row r="611" spans="2:12" x14ac:dyDescent="0.2">
      <c r="B611" t="s">
        <v>1091</v>
      </c>
      <c r="C611" t="s">
        <v>432</v>
      </c>
      <c r="D611" t="s">
        <v>99</v>
      </c>
      <c r="E611" t="s">
        <v>470</v>
      </c>
      <c r="F611" t="s">
        <v>2068</v>
      </c>
      <c r="G611" s="57">
        <v>0</v>
      </c>
      <c r="H611" s="57">
        <v>20000</v>
      </c>
      <c r="I611" s="57">
        <f>VLOOKUP(B611,Mapping!$A$2:$K$1558,6,FALSE)</f>
        <v>20000</v>
      </c>
      <c r="J611" s="57">
        <f>VLOOKUP(B611,Overall!$A$8:$I$1226,9,FALSE)</f>
        <v>66950</v>
      </c>
      <c r="L611" s="59">
        <f t="shared" si="9"/>
        <v>0</v>
      </c>
    </row>
    <row r="612" spans="2:12" x14ac:dyDescent="0.2">
      <c r="B612" t="s">
        <v>1092</v>
      </c>
      <c r="C612" t="s">
        <v>432</v>
      </c>
      <c r="D612" t="s">
        <v>99</v>
      </c>
      <c r="E612" t="s">
        <v>472</v>
      </c>
      <c r="F612" t="s">
        <v>2069</v>
      </c>
      <c r="G612" s="57">
        <v>0</v>
      </c>
      <c r="H612" s="57">
        <v>5600</v>
      </c>
      <c r="I612" s="57">
        <f>VLOOKUP(B612,Mapping!$A$2:$K$1558,6,FALSE)</f>
        <v>5600</v>
      </c>
      <c r="J612" s="57">
        <f>VLOOKUP(B612,Overall!$A$8:$I$1226,9,FALSE)</f>
        <v>2100</v>
      </c>
      <c r="L612" s="59">
        <f t="shared" si="9"/>
        <v>0</v>
      </c>
    </row>
    <row r="613" spans="2:12" x14ac:dyDescent="0.2">
      <c r="B613" t="s">
        <v>2108</v>
      </c>
      <c r="C613" t="s">
        <v>434</v>
      </c>
      <c r="D613" t="s">
        <v>99</v>
      </c>
      <c r="E613" t="s">
        <v>2895</v>
      </c>
      <c r="F613" t="s">
        <v>1789</v>
      </c>
      <c r="G613" s="57">
        <v>0</v>
      </c>
      <c r="H613" s="57">
        <v>0</v>
      </c>
      <c r="I613" s="57">
        <f>VLOOKUP(B613,Mapping!$A$2:$K$1558,6,FALSE)</f>
        <v>0</v>
      </c>
      <c r="J613" s="57">
        <f>VLOOKUP(B613,Overall!$A$8:$I$1226,9,FALSE)</f>
        <v>0</v>
      </c>
      <c r="L613" s="59">
        <f t="shared" si="9"/>
        <v>0</v>
      </c>
    </row>
    <row r="614" spans="2:12" x14ac:dyDescent="0.2">
      <c r="B614" t="s">
        <v>2128</v>
      </c>
      <c r="C614" t="s">
        <v>436</v>
      </c>
      <c r="D614" t="s">
        <v>99</v>
      </c>
      <c r="E614" t="s">
        <v>2895</v>
      </c>
      <c r="F614" t="s">
        <v>1789</v>
      </c>
      <c r="G614" s="57">
        <v>0</v>
      </c>
      <c r="H614" s="57">
        <v>0</v>
      </c>
      <c r="I614" s="57">
        <f>VLOOKUP(B614,Mapping!$A$2:$K$1558,6,FALSE)</f>
        <v>0</v>
      </c>
      <c r="J614" s="57">
        <f>VLOOKUP(B614,Overall!$A$8:$I$1226,9,FALSE)</f>
        <v>0</v>
      </c>
      <c r="L614" s="59">
        <f t="shared" si="9"/>
        <v>0</v>
      </c>
    </row>
    <row r="615" spans="2:12" x14ac:dyDescent="0.2">
      <c r="B615" t="s">
        <v>2219</v>
      </c>
      <c r="C615" t="s">
        <v>442</v>
      </c>
      <c r="D615" t="s">
        <v>99</v>
      </c>
      <c r="E615" t="s">
        <v>482</v>
      </c>
      <c r="F615" t="s">
        <v>2220</v>
      </c>
      <c r="G615" s="57">
        <v>0</v>
      </c>
      <c r="H615" s="57">
        <v>0</v>
      </c>
      <c r="I615" s="57">
        <f>VLOOKUP(B615,Mapping!$A$2:$K$1558,6,FALSE)</f>
        <v>0</v>
      </c>
      <c r="J615" s="57">
        <f>VLOOKUP(B615,Overall!$A$8:$I$1226,9,FALSE)</f>
        <v>0</v>
      </c>
      <c r="L615" s="59">
        <f t="shared" si="9"/>
        <v>0</v>
      </c>
    </row>
    <row r="616" spans="2:12" x14ac:dyDescent="0.2">
      <c r="B616" t="s">
        <v>2230</v>
      </c>
      <c r="C616" t="s">
        <v>444</v>
      </c>
      <c r="D616" t="s">
        <v>99</v>
      </c>
      <c r="E616" t="s">
        <v>2895</v>
      </c>
      <c r="F616" t="s">
        <v>1789</v>
      </c>
      <c r="G616" s="57">
        <v>0</v>
      </c>
      <c r="H616" s="57">
        <v>0</v>
      </c>
      <c r="I616" s="57">
        <f>VLOOKUP(B616,Mapping!$A$2:$K$1558,6,FALSE)</f>
        <v>0</v>
      </c>
      <c r="J616" s="57">
        <f>VLOOKUP(B616,Overall!$A$8:$I$1226,9,FALSE)</f>
        <v>0</v>
      </c>
      <c r="L616" s="59">
        <f t="shared" si="9"/>
        <v>0</v>
      </c>
    </row>
    <row r="617" spans="2:12" x14ac:dyDescent="0.2">
      <c r="B617" t="s">
        <v>2243</v>
      </c>
      <c r="C617" t="s">
        <v>446</v>
      </c>
      <c r="D617" t="s">
        <v>99</v>
      </c>
      <c r="E617" t="s">
        <v>2895</v>
      </c>
      <c r="F617" t="s">
        <v>1789</v>
      </c>
      <c r="G617" s="57">
        <v>0</v>
      </c>
      <c r="H617" s="57">
        <v>0</v>
      </c>
      <c r="I617" s="57">
        <f>VLOOKUP(B617,Mapping!$A$2:$K$1558,6,FALSE)</f>
        <v>0</v>
      </c>
      <c r="J617" s="57">
        <f>VLOOKUP(B617,Overall!$A$8:$I$1226,9,FALSE)</f>
        <v>0</v>
      </c>
      <c r="L617" s="59">
        <f t="shared" si="9"/>
        <v>0</v>
      </c>
    </row>
    <row r="618" spans="2:12" x14ac:dyDescent="0.2">
      <c r="B618" t="s">
        <v>2309</v>
      </c>
      <c r="C618" t="s">
        <v>452</v>
      </c>
      <c r="D618" t="s">
        <v>99</v>
      </c>
      <c r="E618" t="s">
        <v>490</v>
      </c>
      <c r="F618" t="s">
        <v>2310</v>
      </c>
      <c r="G618" s="57">
        <v>0</v>
      </c>
      <c r="H618" s="57">
        <v>0</v>
      </c>
      <c r="I618" s="57">
        <f>VLOOKUP(B618,Mapping!$A$2:$K$1558,6,FALSE)</f>
        <v>0</v>
      </c>
      <c r="J618" s="57">
        <f>VLOOKUP(B618,Overall!$A$8:$I$1226,9,FALSE)</f>
        <v>0</v>
      </c>
      <c r="L618" s="59">
        <f t="shared" si="9"/>
        <v>0</v>
      </c>
    </row>
    <row r="619" spans="2:12" x14ac:dyDescent="0.2">
      <c r="B619" t="s">
        <v>2348</v>
      </c>
      <c r="C619" t="s">
        <v>454</v>
      </c>
      <c r="D619" t="s">
        <v>99</v>
      </c>
      <c r="E619" t="s">
        <v>2895</v>
      </c>
      <c r="F619" t="s">
        <v>1789</v>
      </c>
      <c r="G619" s="57">
        <v>0</v>
      </c>
      <c r="H619" s="57">
        <v>0</v>
      </c>
      <c r="I619" s="57">
        <f>VLOOKUP(B619,Mapping!$A$2:$K$1558,6,FALSE)</f>
        <v>0</v>
      </c>
      <c r="J619" s="57">
        <f>VLOOKUP(B619,Overall!$A$8:$I$1226,9,FALSE)</f>
        <v>0</v>
      </c>
      <c r="L619" s="59">
        <f t="shared" si="9"/>
        <v>0</v>
      </c>
    </row>
    <row r="620" spans="2:12" x14ac:dyDescent="0.2">
      <c r="B620" t="s">
        <v>2370</v>
      </c>
      <c r="C620" t="s">
        <v>8</v>
      </c>
      <c r="D620" t="s">
        <v>99</v>
      </c>
      <c r="E620" t="s">
        <v>2895</v>
      </c>
      <c r="F620" t="s">
        <v>1789</v>
      </c>
      <c r="G620" s="57">
        <v>0</v>
      </c>
      <c r="H620" s="57">
        <v>0</v>
      </c>
      <c r="I620" s="57">
        <f>VLOOKUP(B620,Mapping!$A$2:$K$1558,6,FALSE)</f>
        <v>0</v>
      </c>
      <c r="J620" s="57">
        <f>VLOOKUP(B620,Overall!$A$8:$I$1226,9,FALSE)</f>
        <v>0</v>
      </c>
      <c r="L620" s="59">
        <f t="shared" si="9"/>
        <v>0</v>
      </c>
    </row>
    <row r="621" spans="2:12" x14ac:dyDescent="0.2">
      <c r="B621" t="s">
        <v>2410</v>
      </c>
      <c r="C621" t="s">
        <v>18</v>
      </c>
      <c r="D621" t="s">
        <v>99</v>
      </c>
      <c r="E621" t="s">
        <v>2895</v>
      </c>
      <c r="F621" t="s">
        <v>1789</v>
      </c>
      <c r="G621" s="57">
        <v>0</v>
      </c>
      <c r="H621" s="57">
        <v>0</v>
      </c>
      <c r="I621" s="57">
        <f>VLOOKUP(B621,Mapping!$A$2:$K$1558,6,FALSE)</f>
        <v>0</v>
      </c>
      <c r="J621" s="57">
        <f>VLOOKUP(B621,Overall!$A$8:$I$1226,9,FALSE)</f>
        <v>0</v>
      </c>
      <c r="L621" s="59">
        <f t="shared" si="9"/>
        <v>0</v>
      </c>
    </row>
    <row r="622" spans="2:12" x14ac:dyDescent="0.2">
      <c r="B622" t="s">
        <v>2436</v>
      </c>
      <c r="C622" t="s">
        <v>459</v>
      </c>
      <c r="D622" t="s">
        <v>99</v>
      </c>
      <c r="E622" t="s">
        <v>2895</v>
      </c>
      <c r="F622" t="s">
        <v>1789</v>
      </c>
      <c r="G622" s="57">
        <v>0</v>
      </c>
      <c r="H622" s="57">
        <v>0</v>
      </c>
      <c r="I622" s="57">
        <f>VLOOKUP(B622,Mapping!$A$2:$K$1558,6,FALSE)</f>
        <v>0</v>
      </c>
      <c r="J622" s="57">
        <f>VLOOKUP(B622,Overall!$A$8:$I$1226,9,FALSE)</f>
        <v>0</v>
      </c>
      <c r="L622" s="59">
        <f t="shared" si="9"/>
        <v>0</v>
      </c>
    </row>
    <row r="623" spans="2:12" x14ac:dyDescent="0.2">
      <c r="B623" t="s">
        <v>2468</v>
      </c>
      <c r="C623" t="s">
        <v>461</v>
      </c>
      <c r="D623" t="s">
        <v>99</v>
      </c>
      <c r="E623" t="s">
        <v>2895</v>
      </c>
      <c r="F623" t="s">
        <v>1789</v>
      </c>
      <c r="G623" s="57">
        <v>0</v>
      </c>
      <c r="H623" s="57">
        <v>0</v>
      </c>
      <c r="I623" s="57">
        <f>VLOOKUP(B623,Mapping!$A$2:$K$1558,6,FALSE)</f>
        <v>0</v>
      </c>
      <c r="J623" s="57">
        <f>VLOOKUP(B623,Overall!$A$8:$I$1226,9,FALSE)</f>
        <v>0</v>
      </c>
      <c r="L623" s="59">
        <f t="shared" si="9"/>
        <v>0</v>
      </c>
    </row>
    <row r="624" spans="2:12" x14ac:dyDescent="0.2">
      <c r="B624" t="s">
        <v>1471</v>
      </c>
      <c r="C624" t="s">
        <v>461</v>
      </c>
      <c r="D624" t="s">
        <v>100</v>
      </c>
      <c r="E624" t="s">
        <v>2895</v>
      </c>
      <c r="F624" t="s">
        <v>2469</v>
      </c>
      <c r="G624" s="57">
        <v>3143790</v>
      </c>
      <c r="H624" s="57">
        <v>2545000</v>
      </c>
      <c r="I624" s="57">
        <f>VLOOKUP(B624,Mapping!$A$2:$K$1558,6,FALSE)</f>
        <v>2545000</v>
      </c>
      <c r="J624" s="57">
        <f>VLOOKUP(B624,Overall!$A$8:$I$1226,9,FALSE)</f>
        <v>1065081.8600000001</v>
      </c>
      <c r="L624" s="59">
        <f t="shared" si="9"/>
        <v>0</v>
      </c>
    </row>
    <row r="625" spans="2:12" x14ac:dyDescent="0.2">
      <c r="B625" t="s">
        <v>879</v>
      </c>
      <c r="C625" t="s">
        <v>4</v>
      </c>
      <c r="D625" t="s">
        <v>101</v>
      </c>
      <c r="E625" t="s">
        <v>2895</v>
      </c>
      <c r="F625" t="s">
        <v>1790</v>
      </c>
      <c r="G625" s="57">
        <v>365170</v>
      </c>
      <c r="H625" s="57">
        <v>450000</v>
      </c>
      <c r="I625" s="57">
        <f>VLOOKUP(B625,Mapping!$A$2:$K$1558,6,FALSE)</f>
        <v>450000</v>
      </c>
      <c r="J625" s="57">
        <f>VLOOKUP(B625,Overall!$A$8:$I$1226,9,FALSE)</f>
        <v>312486.26</v>
      </c>
      <c r="L625" s="59">
        <f t="shared" si="9"/>
        <v>0</v>
      </c>
    </row>
    <row r="626" spans="2:12" x14ac:dyDescent="0.2">
      <c r="B626" t="s">
        <v>903</v>
      </c>
      <c r="C626" t="s">
        <v>215</v>
      </c>
      <c r="D626" t="s">
        <v>101</v>
      </c>
      <c r="E626" t="s">
        <v>2895</v>
      </c>
      <c r="F626" t="s">
        <v>1790</v>
      </c>
      <c r="G626" s="57">
        <v>223880</v>
      </c>
      <c r="H626" s="57">
        <v>300000</v>
      </c>
      <c r="I626" s="57">
        <f>VLOOKUP(B626,Mapping!$A$2:$K$1558,6,FALSE)</f>
        <v>300000</v>
      </c>
      <c r="J626" s="57">
        <f>VLOOKUP(B626,Overall!$A$8:$I$1226,9,FALSE)</f>
        <v>166870.29999999999</v>
      </c>
      <c r="L626" s="59">
        <f t="shared" si="9"/>
        <v>0</v>
      </c>
    </row>
    <row r="627" spans="2:12" x14ac:dyDescent="0.2">
      <c r="B627" t="s">
        <v>946</v>
      </c>
      <c r="C627" t="s">
        <v>218</v>
      </c>
      <c r="D627" t="s">
        <v>101</v>
      </c>
      <c r="E627" t="s">
        <v>474</v>
      </c>
      <c r="F627" t="s">
        <v>1595</v>
      </c>
      <c r="G627" s="57">
        <v>59030</v>
      </c>
      <c r="H627" s="57">
        <v>45000</v>
      </c>
      <c r="I627" s="57">
        <f>VLOOKUP(B627,Mapping!$A$2:$K$1558,6,FALSE)</f>
        <v>45000</v>
      </c>
      <c r="J627" s="57">
        <f>VLOOKUP(B627,Overall!$A$8:$I$1226,9,FALSE)</f>
        <v>19358.919999999998</v>
      </c>
      <c r="L627" s="59">
        <f t="shared" si="9"/>
        <v>0</v>
      </c>
    </row>
    <row r="628" spans="2:12" x14ac:dyDescent="0.2">
      <c r="B628" t="s">
        <v>947</v>
      </c>
      <c r="C628" t="s">
        <v>218</v>
      </c>
      <c r="D628" t="s">
        <v>101</v>
      </c>
      <c r="E628" t="s">
        <v>476</v>
      </c>
      <c r="F628" t="s">
        <v>1596</v>
      </c>
      <c r="G628" s="57">
        <v>112940</v>
      </c>
      <c r="H628" s="57">
        <v>165000</v>
      </c>
      <c r="I628" s="57">
        <f>VLOOKUP(B628,Mapping!$A$2:$K$1558,6,FALSE)</f>
        <v>165000</v>
      </c>
      <c r="J628" s="57">
        <f>VLOOKUP(B628,Overall!$A$8:$I$1226,9,FALSE)</f>
        <v>81309.119999999995</v>
      </c>
      <c r="L628" s="59">
        <f t="shared" si="9"/>
        <v>0</v>
      </c>
    </row>
    <row r="629" spans="2:12" x14ac:dyDescent="0.2">
      <c r="B629" t="s">
        <v>948</v>
      </c>
      <c r="C629" t="s">
        <v>218</v>
      </c>
      <c r="D629" t="s">
        <v>101</v>
      </c>
      <c r="E629" t="s">
        <v>478</v>
      </c>
      <c r="F629" t="s">
        <v>1597</v>
      </c>
      <c r="G629" s="57">
        <v>1070</v>
      </c>
      <c r="H629" s="57">
        <v>11000</v>
      </c>
      <c r="I629" s="57">
        <f>VLOOKUP(B629,Mapping!$A$2:$K$1558,6,FALSE)</f>
        <v>11000</v>
      </c>
      <c r="J629" s="57">
        <f>VLOOKUP(B629,Overall!$A$8:$I$1226,9,FALSE)</f>
        <v>6190.91</v>
      </c>
      <c r="L629" s="59">
        <f t="shared" si="9"/>
        <v>0</v>
      </c>
    </row>
    <row r="630" spans="2:12" x14ac:dyDescent="0.2">
      <c r="B630" t="s">
        <v>994</v>
      </c>
      <c r="C630" t="s">
        <v>426</v>
      </c>
      <c r="D630" t="s">
        <v>101</v>
      </c>
      <c r="E630" t="s">
        <v>2895</v>
      </c>
      <c r="F630" t="s">
        <v>1790</v>
      </c>
      <c r="G630" s="57">
        <v>108830</v>
      </c>
      <c r="H630" s="57">
        <v>165000</v>
      </c>
      <c r="I630" s="57">
        <f>VLOOKUP(B630,Mapping!$A$2:$K$1558,6,FALSE)</f>
        <v>165000</v>
      </c>
      <c r="J630" s="57">
        <f>VLOOKUP(B630,Overall!$A$8:$I$1226,9,FALSE)</f>
        <v>78452.98</v>
      </c>
      <c r="L630" s="59">
        <f t="shared" si="9"/>
        <v>0</v>
      </c>
    </row>
    <row r="631" spans="2:12" x14ac:dyDescent="0.2">
      <c r="B631" t="s">
        <v>1975</v>
      </c>
      <c r="C631" t="s">
        <v>428</v>
      </c>
      <c r="D631" t="s">
        <v>101</v>
      </c>
      <c r="E631" t="s">
        <v>2895</v>
      </c>
      <c r="F631" t="s">
        <v>1790</v>
      </c>
      <c r="G631" s="57">
        <v>0</v>
      </c>
      <c r="H631" s="57">
        <v>0</v>
      </c>
      <c r="I631" s="57">
        <f>VLOOKUP(B631,Mapping!$A$2:$K$1558,6,FALSE)</f>
        <v>0</v>
      </c>
      <c r="J631" s="57">
        <f>VLOOKUP(B631,Overall!$A$8:$I$1226,9,FALSE)</f>
        <v>0</v>
      </c>
      <c r="L631" s="59">
        <f t="shared" si="9"/>
        <v>0</v>
      </c>
    </row>
    <row r="632" spans="2:12" x14ac:dyDescent="0.2">
      <c r="B632" t="s">
        <v>1989</v>
      </c>
      <c r="C632" t="s">
        <v>430</v>
      </c>
      <c r="D632" t="s">
        <v>101</v>
      </c>
      <c r="E632" t="s">
        <v>488</v>
      </c>
      <c r="F632" t="s">
        <v>1990</v>
      </c>
      <c r="G632" s="57">
        <v>0</v>
      </c>
      <c r="H632" s="57">
        <v>0</v>
      </c>
      <c r="I632" s="57">
        <f>VLOOKUP(B632,Mapping!$A$2:$K$1558,6,FALSE)</f>
        <v>0</v>
      </c>
      <c r="J632" s="57">
        <f>VLOOKUP(B632,Overall!$A$8:$I$1226,9,FALSE)</f>
        <v>0</v>
      </c>
      <c r="L632" s="59">
        <f t="shared" si="9"/>
        <v>0</v>
      </c>
    </row>
    <row r="633" spans="2:12" x14ac:dyDescent="0.2">
      <c r="B633" t="s">
        <v>1093</v>
      </c>
      <c r="C633" t="s">
        <v>432</v>
      </c>
      <c r="D633" t="s">
        <v>101</v>
      </c>
      <c r="E633" t="s">
        <v>466</v>
      </c>
      <c r="F633" t="s">
        <v>1664</v>
      </c>
      <c r="G633" s="57">
        <v>57740</v>
      </c>
      <c r="H633" s="57">
        <v>50000</v>
      </c>
      <c r="I633" s="57">
        <f>VLOOKUP(B633,Mapping!$A$2:$K$1558,6,FALSE)</f>
        <v>50000</v>
      </c>
      <c r="J633" s="57">
        <f>VLOOKUP(B633,Overall!$A$8:$I$1226,9,FALSE)</f>
        <v>21860.92</v>
      </c>
      <c r="L633" s="59">
        <f t="shared" si="9"/>
        <v>0</v>
      </c>
    </row>
    <row r="634" spans="2:12" x14ac:dyDescent="0.2">
      <c r="B634" t="s">
        <v>1094</v>
      </c>
      <c r="C634" t="s">
        <v>432</v>
      </c>
      <c r="D634" t="s">
        <v>101</v>
      </c>
      <c r="E634" t="s">
        <v>468</v>
      </c>
      <c r="F634" t="s">
        <v>1664</v>
      </c>
      <c r="G634" s="57">
        <v>120970</v>
      </c>
      <c r="H634" s="57">
        <v>70000</v>
      </c>
      <c r="I634" s="57">
        <f>VLOOKUP(B634,Mapping!$A$2:$K$1558,6,FALSE)</f>
        <v>70000</v>
      </c>
      <c r="J634" s="57">
        <f>VLOOKUP(B634,Overall!$A$8:$I$1226,9,FALSE)</f>
        <v>32205.99</v>
      </c>
      <c r="L634" s="59">
        <f t="shared" si="9"/>
        <v>0</v>
      </c>
    </row>
    <row r="635" spans="2:12" x14ac:dyDescent="0.2">
      <c r="B635" t="s">
        <v>1095</v>
      </c>
      <c r="C635" t="s">
        <v>432</v>
      </c>
      <c r="D635" t="s">
        <v>101</v>
      </c>
      <c r="E635" t="s">
        <v>470</v>
      </c>
      <c r="F635" t="s">
        <v>1665</v>
      </c>
      <c r="G635" s="57">
        <v>4280</v>
      </c>
      <c r="H635" s="57">
        <v>18000</v>
      </c>
      <c r="I635" s="57">
        <f>VLOOKUP(B635,Mapping!$A$2:$K$1558,6,FALSE)</f>
        <v>18000</v>
      </c>
      <c r="J635" s="57">
        <f>VLOOKUP(B635,Overall!$A$8:$I$1226,9,FALSE)</f>
        <v>7840.8</v>
      </c>
      <c r="L635" s="59">
        <f t="shared" si="9"/>
        <v>0</v>
      </c>
    </row>
    <row r="636" spans="2:12" x14ac:dyDescent="0.2">
      <c r="B636" t="s">
        <v>1096</v>
      </c>
      <c r="C636" t="s">
        <v>432</v>
      </c>
      <c r="D636" t="s">
        <v>101</v>
      </c>
      <c r="E636" t="s">
        <v>472</v>
      </c>
      <c r="F636" t="s">
        <v>1666</v>
      </c>
      <c r="G636" s="57">
        <v>126120</v>
      </c>
      <c r="H636" s="57">
        <v>180000</v>
      </c>
      <c r="I636" s="57">
        <f>VLOOKUP(B636,Mapping!$A$2:$K$1558,6,FALSE)</f>
        <v>180000</v>
      </c>
      <c r="J636" s="57">
        <f>VLOOKUP(B636,Overall!$A$8:$I$1226,9,FALSE)</f>
        <v>78353.27</v>
      </c>
      <c r="L636" s="59">
        <f t="shared" si="9"/>
        <v>0</v>
      </c>
    </row>
    <row r="637" spans="2:12" x14ac:dyDescent="0.2">
      <c r="B637" t="s">
        <v>1132</v>
      </c>
      <c r="C637" t="s">
        <v>434</v>
      </c>
      <c r="D637" t="s">
        <v>101</v>
      </c>
      <c r="E637" t="s">
        <v>2895</v>
      </c>
      <c r="F637" t="s">
        <v>1790</v>
      </c>
      <c r="G637" s="57">
        <v>104100</v>
      </c>
      <c r="H637" s="57">
        <v>130000</v>
      </c>
      <c r="I637" s="57">
        <f>VLOOKUP(B637,Mapping!$A$2:$K$1558,6,FALSE)</f>
        <v>130000</v>
      </c>
      <c r="J637" s="57">
        <f>VLOOKUP(B637,Overall!$A$8:$I$1226,9,FALSE)</f>
        <v>61559.16</v>
      </c>
      <c r="L637" s="59">
        <f t="shared" si="9"/>
        <v>0</v>
      </c>
    </row>
    <row r="638" spans="2:12" x14ac:dyDescent="0.2">
      <c r="B638" t="s">
        <v>2129</v>
      </c>
      <c r="C638" t="s">
        <v>436</v>
      </c>
      <c r="D638" t="s">
        <v>101</v>
      </c>
      <c r="E638" t="s">
        <v>2895</v>
      </c>
      <c r="F638" t="s">
        <v>1790</v>
      </c>
      <c r="G638" s="57">
        <v>0</v>
      </c>
      <c r="H638" s="57">
        <v>0</v>
      </c>
      <c r="I638" s="57">
        <f>VLOOKUP(B638,Mapping!$A$2:$K$1558,6,FALSE)</f>
        <v>0</v>
      </c>
      <c r="J638" s="57">
        <f>VLOOKUP(B638,Overall!$A$8:$I$1226,9,FALSE)</f>
        <v>0</v>
      </c>
      <c r="L638" s="59">
        <f t="shared" si="9"/>
        <v>0</v>
      </c>
    </row>
    <row r="639" spans="2:12" x14ac:dyDescent="0.2">
      <c r="B639" t="s">
        <v>1195</v>
      </c>
      <c r="C639" t="s">
        <v>442</v>
      </c>
      <c r="D639" t="s">
        <v>101</v>
      </c>
      <c r="E639" t="s">
        <v>480</v>
      </c>
      <c r="F639" t="s">
        <v>1664</v>
      </c>
      <c r="G639" s="57">
        <v>28490</v>
      </c>
      <c r="H639" s="57">
        <v>5469.12</v>
      </c>
      <c r="I639" s="57">
        <f>VLOOKUP(B639,Mapping!$A$2:$K$1558,6,FALSE)</f>
        <v>5469.12</v>
      </c>
      <c r="J639" s="57">
        <f>VLOOKUP(B639,Overall!$A$8:$I$1226,9,FALSE)</f>
        <v>2050.92</v>
      </c>
      <c r="L639" s="59">
        <f t="shared" si="9"/>
        <v>0</v>
      </c>
    </row>
    <row r="640" spans="2:12" x14ac:dyDescent="0.2">
      <c r="B640" t="s">
        <v>1196</v>
      </c>
      <c r="C640" t="s">
        <v>442</v>
      </c>
      <c r="D640" t="s">
        <v>101</v>
      </c>
      <c r="E640" t="s">
        <v>482</v>
      </c>
      <c r="F640" t="s">
        <v>1699</v>
      </c>
      <c r="G640" s="57">
        <v>62050</v>
      </c>
      <c r="H640" s="57">
        <v>90000</v>
      </c>
      <c r="I640" s="57">
        <f>VLOOKUP(B640,Mapping!$A$2:$K$1558,6,FALSE)</f>
        <v>90000</v>
      </c>
      <c r="J640" s="57">
        <f>VLOOKUP(B640,Overall!$A$8:$I$1226,9,FALSE)</f>
        <v>41339.64</v>
      </c>
      <c r="L640" s="59">
        <f t="shared" si="9"/>
        <v>0</v>
      </c>
    </row>
    <row r="641" spans="2:12" x14ac:dyDescent="0.2">
      <c r="B641" t="s">
        <v>1219</v>
      </c>
      <c r="C641" t="s">
        <v>444</v>
      </c>
      <c r="D641" t="s">
        <v>101</v>
      </c>
      <c r="E641" t="s">
        <v>2895</v>
      </c>
      <c r="F641" t="s">
        <v>1790</v>
      </c>
      <c r="G641" s="57">
        <v>16310</v>
      </c>
      <c r="H641" s="57">
        <v>1568</v>
      </c>
      <c r="I641" s="57">
        <f>VLOOKUP(B641,Mapping!$A$2:$K$1558,6,FALSE)</f>
        <v>1568</v>
      </c>
      <c r="J641" s="57">
        <f>VLOOKUP(B641,Overall!$A$8:$I$1226,9,FALSE)</f>
        <v>588</v>
      </c>
      <c r="L641" s="59">
        <f t="shared" si="9"/>
        <v>0</v>
      </c>
    </row>
    <row r="642" spans="2:12" x14ac:dyDescent="0.2">
      <c r="B642" t="s">
        <v>1240</v>
      </c>
      <c r="C642" t="s">
        <v>446</v>
      </c>
      <c r="D642" t="s">
        <v>101</v>
      </c>
      <c r="E642" t="s">
        <v>2895</v>
      </c>
      <c r="F642" t="s">
        <v>1790</v>
      </c>
      <c r="G642" s="57">
        <v>85900</v>
      </c>
      <c r="H642" s="57">
        <v>180000</v>
      </c>
      <c r="I642" s="57">
        <f>VLOOKUP(B642,Mapping!$A$2:$K$1558,6,FALSE)</f>
        <v>180000</v>
      </c>
      <c r="J642" s="57">
        <f>VLOOKUP(B642,Overall!$A$8:$I$1226,9,FALSE)</f>
        <v>79572.759999999995</v>
      </c>
      <c r="L642" s="59">
        <f t="shared" si="9"/>
        <v>0</v>
      </c>
    </row>
    <row r="643" spans="2:12" x14ac:dyDescent="0.2">
      <c r="B643" t="s">
        <v>2270</v>
      </c>
      <c r="C643" t="s">
        <v>450</v>
      </c>
      <c r="D643" t="s">
        <v>101</v>
      </c>
      <c r="E643" t="s">
        <v>2895</v>
      </c>
      <c r="F643" t="s">
        <v>1790</v>
      </c>
      <c r="G643" s="57">
        <v>0</v>
      </c>
      <c r="H643" s="57">
        <v>0</v>
      </c>
      <c r="I643" s="57">
        <f>VLOOKUP(B643,Mapping!$A$2:$K$1558,6,FALSE)</f>
        <v>0</v>
      </c>
      <c r="J643" s="57">
        <f>VLOOKUP(B643,Overall!$A$8:$I$1226,9,FALSE)</f>
        <v>0</v>
      </c>
      <c r="L643" s="59">
        <f t="shared" ref="L643:L706" si="10">H643-I643</f>
        <v>0</v>
      </c>
    </row>
    <row r="644" spans="2:12" x14ac:dyDescent="0.2">
      <c r="B644" t="s">
        <v>1286</v>
      </c>
      <c r="C644" t="s">
        <v>452</v>
      </c>
      <c r="D644" t="s">
        <v>101</v>
      </c>
      <c r="E644" t="s">
        <v>490</v>
      </c>
      <c r="F644" t="s">
        <v>1712</v>
      </c>
      <c r="G644" s="57">
        <v>25000</v>
      </c>
      <c r="H644" s="57">
        <v>0</v>
      </c>
      <c r="I644" s="57">
        <f>VLOOKUP(B644,Mapping!$A$2:$K$1558,6,FALSE)</f>
        <v>0</v>
      </c>
      <c r="J644" s="57">
        <f>VLOOKUP(B644,Overall!$A$8:$I$1226,9,FALSE)</f>
        <v>0</v>
      </c>
      <c r="L644" s="59">
        <f t="shared" si="10"/>
        <v>0</v>
      </c>
    </row>
    <row r="645" spans="2:12" x14ac:dyDescent="0.2">
      <c r="B645" t="s">
        <v>1304</v>
      </c>
      <c r="C645" t="s">
        <v>454</v>
      </c>
      <c r="D645" t="s">
        <v>101</v>
      </c>
      <c r="E645" t="s">
        <v>2895</v>
      </c>
      <c r="F645" t="s">
        <v>1790</v>
      </c>
      <c r="G645" s="57">
        <v>660</v>
      </c>
      <c r="H645" s="57">
        <v>0</v>
      </c>
      <c r="I645" s="57">
        <f>VLOOKUP(B645,Mapping!$A$2:$K$1558,6,FALSE)</f>
        <v>0</v>
      </c>
      <c r="J645" s="57">
        <f>VLOOKUP(B645,Overall!$A$8:$I$1226,9,FALSE)</f>
        <v>0</v>
      </c>
      <c r="L645" s="59">
        <f t="shared" si="10"/>
        <v>0</v>
      </c>
    </row>
    <row r="646" spans="2:12" x14ac:dyDescent="0.2">
      <c r="B646" t="s">
        <v>1327</v>
      </c>
      <c r="C646" t="s">
        <v>8</v>
      </c>
      <c r="D646" t="s">
        <v>101</v>
      </c>
      <c r="E646" t="s">
        <v>2895</v>
      </c>
      <c r="F646" t="s">
        <v>1790</v>
      </c>
      <c r="G646" s="57">
        <v>73690</v>
      </c>
      <c r="H646" s="57">
        <v>80000</v>
      </c>
      <c r="I646" s="57">
        <f>VLOOKUP(B646,Mapping!$A$2:$K$1558,6,FALSE)</f>
        <v>80000</v>
      </c>
      <c r="J646" s="57">
        <f>VLOOKUP(B646,Overall!$A$8:$I$1226,9,FALSE)</f>
        <v>37230.47</v>
      </c>
      <c r="L646" s="59">
        <f t="shared" si="10"/>
        <v>0</v>
      </c>
    </row>
    <row r="647" spans="2:12" x14ac:dyDescent="0.2">
      <c r="B647" t="s">
        <v>1373</v>
      </c>
      <c r="C647" t="s">
        <v>18</v>
      </c>
      <c r="D647" t="s">
        <v>101</v>
      </c>
      <c r="E647" t="s">
        <v>2895</v>
      </c>
      <c r="F647" t="s">
        <v>1790</v>
      </c>
      <c r="G647" s="57">
        <v>14650</v>
      </c>
      <c r="H647" s="57">
        <v>784</v>
      </c>
      <c r="I647" s="57">
        <f>VLOOKUP(B647,Mapping!$A$2:$K$1558,6,FALSE)</f>
        <v>784</v>
      </c>
      <c r="J647" s="57">
        <f>VLOOKUP(B647,Overall!$A$8:$I$1226,9,FALSE)</f>
        <v>294</v>
      </c>
      <c r="L647" s="59">
        <f t="shared" si="10"/>
        <v>0</v>
      </c>
    </row>
    <row r="648" spans="2:12" x14ac:dyDescent="0.2">
      <c r="B648" t="s">
        <v>1420</v>
      </c>
      <c r="C648" t="s">
        <v>459</v>
      </c>
      <c r="D648" t="s">
        <v>101</v>
      </c>
      <c r="E648" t="s">
        <v>2895</v>
      </c>
      <c r="F648" t="s">
        <v>1790</v>
      </c>
      <c r="G648" s="57">
        <v>63560</v>
      </c>
      <c r="H648" s="57">
        <v>120000</v>
      </c>
      <c r="I648" s="57">
        <f>VLOOKUP(B648,Mapping!$A$2:$K$1558,6,FALSE)</f>
        <v>120000</v>
      </c>
      <c r="J648" s="57">
        <f>VLOOKUP(B648,Overall!$A$8:$I$1226,9,FALSE)</f>
        <v>52019.88</v>
      </c>
      <c r="L648" s="59">
        <f t="shared" si="10"/>
        <v>0</v>
      </c>
    </row>
    <row r="649" spans="2:12" x14ac:dyDescent="0.2">
      <c r="B649" t="s">
        <v>1472</v>
      </c>
      <c r="C649" t="s">
        <v>461</v>
      </c>
      <c r="D649" t="s">
        <v>101</v>
      </c>
      <c r="E649" t="s">
        <v>2895</v>
      </c>
      <c r="F649" t="s">
        <v>1790</v>
      </c>
      <c r="G649" s="57">
        <v>6900</v>
      </c>
      <c r="H649" s="57">
        <v>55000</v>
      </c>
      <c r="I649" s="57">
        <f>VLOOKUP(B649,Mapping!$A$2:$K$1558,6,FALSE)</f>
        <v>55000</v>
      </c>
      <c r="J649" s="57">
        <f>VLOOKUP(B649,Overall!$A$8:$I$1226,9,FALSE)</f>
        <v>22540</v>
      </c>
      <c r="L649" s="59">
        <f t="shared" si="10"/>
        <v>0</v>
      </c>
    </row>
    <row r="650" spans="2:12" x14ac:dyDescent="0.2">
      <c r="B650" t="s">
        <v>1521</v>
      </c>
      <c r="C650" t="s">
        <v>463</v>
      </c>
      <c r="D650" t="s">
        <v>101</v>
      </c>
      <c r="E650" t="s">
        <v>2895</v>
      </c>
      <c r="F650" t="s">
        <v>1790</v>
      </c>
      <c r="G650" s="57">
        <v>59390</v>
      </c>
      <c r="H650" s="57">
        <v>30000</v>
      </c>
      <c r="I650" s="57">
        <f>VLOOKUP(B650,Mapping!$A$2:$K$1558,6,FALSE)</f>
        <v>30000</v>
      </c>
      <c r="J650" s="57">
        <f>VLOOKUP(B650,Overall!$A$8:$I$1226,9,FALSE)</f>
        <v>12871.67</v>
      </c>
      <c r="L650" s="59">
        <f t="shared" si="10"/>
        <v>0</v>
      </c>
    </row>
    <row r="651" spans="2:12" x14ac:dyDescent="0.2">
      <c r="B651" t="s">
        <v>1914</v>
      </c>
      <c r="C651" t="s">
        <v>218</v>
      </c>
      <c r="D651" t="s">
        <v>102</v>
      </c>
      <c r="E651" t="s">
        <v>476</v>
      </c>
      <c r="F651" t="s">
        <v>1915</v>
      </c>
      <c r="G651" s="57">
        <v>0</v>
      </c>
      <c r="H651" s="57">
        <v>0</v>
      </c>
      <c r="I651" s="57">
        <f>VLOOKUP(B651,Mapping!$A$2:$K$1558,6,FALSE)</f>
        <v>0</v>
      </c>
      <c r="J651" s="57">
        <f>VLOOKUP(B651,Overall!$A$8:$I$1226,9,FALSE)</f>
        <v>0</v>
      </c>
      <c r="L651" s="59">
        <f t="shared" si="10"/>
        <v>0</v>
      </c>
    </row>
    <row r="652" spans="2:12" x14ac:dyDescent="0.2">
      <c r="B652" t="s">
        <v>1916</v>
      </c>
      <c r="C652" t="s">
        <v>218</v>
      </c>
      <c r="D652" t="s">
        <v>102</v>
      </c>
      <c r="E652" t="s">
        <v>478</v>
      </c>
      <c r="F652" t="s">
        <v>1917</v>
      </c>
      <c r="G652" s="57">
        <v>0</v>
      </c>
      <c r="H652" s="57">
        <v>0</v>
      </c>
      <c r="I652" s="57">
        <f>VLOOKUP(B652,Mapping!$A$2:$K$1558,6,FALSE)</f>
        <v>0</v>
      </c>
      <c r="J652" s="57">
        <f>VLOOKUP(B652,Overall!$A$8:$I$1226,9,FALSE)</f>
        <v>0</v>
      </c>
      <c r="L652" s="59">
        <f t="shared" si="10"/>
        <v>0</v>
      </c>
    </row>
    <row r="653" spans="2:12" x14ac:dyDescent="0.2">
      <c r="B653" t="s">
        <v>1018</v>
      </c>
      <c r="C653" t="s">
        <v>428</v>
      </c>
      <c r="D653" t="s">
        <v>102</v>
      </c>
      <c r="E653" t="s">
        <v>2895</v>
      </c>
      <c r="F653" t="s">
        <v>1976</v>
      </c>
      <c r="G653" s="57">
        <v>467590</v>
      </c>
      <c r="H653" s="57">
        <v>581713.28</v>
      </c>
      <c r="I653" s="57">
        <f>VLOOKUP(B653,Mapping!$A$2:$K$1558,6,FALSE)</f>
        <v>581713.28</v>
      </c>
      <c r="J653" s="57">
        <f>VLOOKUP(B653,Overall!$A$8:$I$1226,9,FALSE)</f>
        <v>218142.48</v>
      </c>
      <c r="L653" s="59">
        <f t="shared" si="10"/>
        <v>0</v>
      </c>
    </row>
    <row r="654" spans="2:12" x14ac:dyDescent="0.2">
      <c r="B654" t="s">
        <v>2070</v>
      </c>
      <c r="C654" t="s">
        <v>432</v>
      </c>
      <c r="D654" t="s">
        <v>102</v>
      </c>
      <c r="E654" t="s">
        <v>472</v>
      </c>
      <c r="F654" t="s">
        <v>2071</v>
      </c>
      <c r="G654" s="57">
        <v>0</v>
      </c>
      <c r="H654" s="57">
        <v>0</v>
      </c>
      <c r="I654" s="57">
        <f>VLOOKUP(B654,Mapping!$A$2:$K$1558,6,FALSE)</f>
        <v>0</v>
      </c>
      <c r="J654" s="57">
        <f>VLOOKUP(B654,Overall!$A$8:$I$1226,9,FALSE)</f>
        <v>0</v>
      </c>
      <c r="L654" s="59">
        <f t="shared" si="10"/>
        <v>0</v>
      </c>
    </row>
    <row r="655" spans="2:12" x14ac:dyDescent="0.2">
      <c r="B655" t="s">
        <v>2244</v>
      </c>
      <c r="C655" t="s">
        <v>446</v>
      </c>
      <c r="D655" t="s">
        <v>102</v>
      </c>
      <c r="E655" t="s">
        <v>2895</v>
      </c>
      <c r="F655" t="s">
        <v>1976</v>
      </c>
      <c r="G655" s="57">
        <v>0</v>
      </c>
      <c r="H655" s="57">
        <v>0</v>
      </c>
      <c r="I655" s="57">
        <f>VLOOKUP(B655,Mapping!$A$2:$K$1558,6,FALSE)</f>
        <v>0</v>
      </c>
      <c r="J655" s="57">
        <f>VLOOKUP(B655,Overall!$A$8:$I$1226,9,FALSE)</f>
        <v>0</v>
      </c>
      <c r="L655" s="59">
        <f t="shared" si="10"/>
        <v>0</v>
      </c>
    </row>
    <row r="656" spans="2:12" x14ac:dyDescent="0.2">
      <c r="B656" t="s">
        <v>2437</v>
      </c>
      <c r="C656" t="s">
        <v>459</v>
      </c>
      <c r="D656" t="s">
        <v>102</v>
      </c>
      <c r="E656" t="s">
        <v>2895</v>
      </c>
      <c r="F656" t="s">
        <v>1976</v>
      </c>
      <c r="G656" s="57">
        <v>0</v>
      </c>
      <c r="H656" s="57">
        <v>0</v>
      </c>
      <c r="I656" s="57">
        <f>VLOOKUP(B656,Mapping!$A$2:$K$1558,6,FALSE)</f>
        <v>0</v>
      </c>
      <c r="J656" s="57">
        <f>VLOOKUP(B656,Overall!$A$8:$I$1226,9,FALSE)</f>
        <v>0</v>
      </c>
      <c r="L656" s="59">
        <f t="shared" si="10"/>
        <v>0</v>
      </c>
    </row>
    <row r="657" spans="2:12" x14ac:dyDescent="0.2">
      <c r="B657" t="s">
        <v>1097</v>
      </c>
      <c r="C657" t="s">
        <v>432</v>
      </c>
      <c r="D657" t="s">
        <v>103</v>
      </c>
      <c r="E657" t="s">
        <v>472</v>
      </c>
      <c r="F657" t="s">
        <v>1667</v>
      </c>
      <c r="G657" s="57">
        <v>59530</v>
      </c>
      <c r="H657" s="57">
        <v>19568.32</v>
      </c>
      <c r="I657" s="57">
        <f>VLOOKUP(B657,Mapping!$A$2:$K$1558,6,FALSE)</f>
        <v>19568.32</v>
      </c>
      <c r="J657" s="57">
        <f>VLOOKUP(B657,Overall!$A$8:$I$1226,9,FALSE)</f>
        <v>7338.12</v>
      </c>
      <c r="L657" s="59">
        <f t="shared" si="10"/>
        <v>0</v>
      </c>
    </row>
    <row r="658" spans="2:12" x14ac:dyDescent="0.2">
      <c r="B658" t="s">
        <v>2109</v>
      </c>
      <c r="C658" t="s">
        <v>434</v>
      </c>
      <c r="D658" t="s">
        <v>103</v>
      </c>
      <c r="E658" t="s">
        <v>2895</v>
      </c>
      <c r="F658" t="s">
        <v>2110</v>
      </c>
      <c r="G658" s="57">
        <v>0</v>
      </c>
      <c r="H658" s="57">
        <v>0</v>
      </c>
      <c r="I658" s="57">
        <f>VLOOKUP(B658,Mapping!$A$2:$K$1558,6,FALSE)</f>
        <v>0</v>
      </c>
      <c r="J658" s="57">
        <f>VLOOKUP(B658,Overall!$A$8:$I$1226,9,FALSE)</f>
        <v>0</v>
      </c>
      <c r="L658" s="59">
        <f t="shared" si="10"/>
        <v>0</v>
      </c>
    </row>
    <row r="659" spans="2:12" x14ac:dyDescent="0.2">
      <c r="B659" t="s">
        <v>1157</v>
      </c>
      <c r="C659" t="s">
        <v>438</v>
      </c>
      <c r="D659" t="s">
        <v>103</v>
      </c>
      <c r="E659" t="s">
        <v>2895</v>
      </c>
      <c r="F659" t="s">
        <v>2110</v>
      </c>
      <c r="G659" s="57">
        <v>13570</v>
      </c>
      <c r="H659" s="57">
        <v>10135.599999999999</v>
      </c>
      <c r="I659" s="57">
        <f>VLOOKUP(B659,Mapping!$A$2:$K$1558,6,FALSE)</f>
        <v>10135.599999999999</v>
      </c>
      <c r="J659" s="57">
        <f>VLOOKUP(B659,Overall!$A$8:$I$1226,9,FALSE)</f>
        <v>3800.85</v>
      </c>
      <c r="L659" s="59">
        <f t="shared" si="10"/>
        <v>0</v>
      </c>
    </row>
    <row r="660" spans="2:12" x14ac:dyDescent="0.2">
      <c r="B660" t="s">
        <v>2349</v>
      </c>
      <c r="C660" t="s">
        <v>454</v>
      </c>
      <c r="D660" t="s">
        <v>103</v>
      </c>
      <c r="E660" t="s">
        <v>2895</v>
      </c>
      <c r="F660" t="s">
        <v>2110</v>
      </c>
      <c r="G660" s="57">
        <v>0</v>
      </c>
      <c r="H660" s="57">
        <v>0</v>
      </c>
      <c r="I660" s="57">
        <f>VLOOKUP(B660,Mapping!$A$2:$K$1558,6,FALSE)</f>
        <v>0</v>
      </c>
      <c r="J660" s="57">
        <f>VLOOKUP(B660,Overall!$A$8:$I$1226,9,FALSE)</f>
        <v>0</v>
      </c>
      <c r="L660" s="59">
        <f t="shared" si="10"/>
        <v>0</v>
      </c>
    </row>
    <row r="661" spans="2:12" x14ac:dyDescent="0.2">
      <c r="B661" t="s">
        <v>1328</v>
      </c>
      <c r="C661" t="s">
        <v>8</v>
      </c>
      <c r="D661" t="s">
        <v>103</v>
      </c>
      <c r="E661" t="s">
        <v>2895</v>
      </c>
      <c r="F661" t="s">
        <v>2110</v>
      </c>
      <c r="G661" s="57">
        <v>2340</v>
      </c>
      <c r="H661" s="57">
        <v>8267.626666666667</v>
      </c>
      <c r="I661" s="57">
        <f>VLOOKUP(B661,Mapping!$A$2:$K$1558,6,FALSE)</f>
        <v>8267.626666666667</v>
      </c>
      <c r="J661" s="57">
        <f>VLOOKUP(B661,Overall!$A$8:$I$1226,9,FALSE)</f>
        <v>3100.36</v>
      </c>
      <c r="L661" s="59">
        <f t="shared" si="10"/>
        <v>0</v>
      </c>
    </row>
    <row r="662" spans="2:12" x14ac:dyDescent="0.2">
      <c r="B662" t="s">
        <v>1374</v>
      </c>
      <c r="C662" t="s">
        <v>18</v>
      </c>
      <c r="D662" t="s">
        <v>103</v>
      </c>
      <c r="E662" t="s">
        <v>2895</v>
      </c>
      <c r="F662" t="s">
        <v>2110</v>
      </c>
      <c r="G662" s="57">
        <v>5110</v>
      </c>
      <c r="H662" s="57">
        <v>946.26666666666665</v>
      </c>
      <c r="I662" s="57">
        <f>VLOOKUP(B662,Mapping!$A$2:$K$1558,6,FALSE)</f>
        <v>946.26666666666665</v>
      </c>
      <c r="J662" s="57">
        <f>VLOOKUP(B662,Overall!$A$8:$I$1226,9,FALSE)</f>
        <v>354.85</v>
      </c>
      <c r="L662" s="59">
        <f t="shared" si="10"/>
        <v>0</v>
      </c>
    </row>
    <row r="663" spans="2:12" x14ac:dyDescent="0.2">
      <c r="B663" t="s">
        <v>2470</v>
      </c>
      <c r="C663" t="s">
        <v>461</v>
      </c>
      <c r="D663" t="s">
        <v>103</v>
      </c>
      <c r="E663" t="s">
        <v>2895</v>
      </c>
      <c r="F663" t="s">
        <v>2110</v>
      </c>
      <c r="G663" s="57">
        <v>0</v>
      </c>
      <c r="H663" s="57">
        <v>0</v>
      </c>
      <c r="I663" s="57">
        <f>VLOOKUP(B663,Mapping!$A$2:$K$1558,6,FALSE)</f>
        <v>0</v>
      </c>
      <c r="J663" s="57">
        <f>VLOOKUP(B663,Overall!$A$8:$I$1226,9,FALSE)</f>
        <v>0</v>
      </c>
      <c r="L663" s="59">
        <f t="shared" si="10"/>
        <v>0</v>
      </c>
    </row>
    <row r="664" spans="2:12" x14ac:dyDescent="0.2">
      <c r="B664" t="s">
        <v>880</v>
      </c>
      <c r="C664" t="s">
        <v>4</v>
      </c>
      <c r="D664" t="s">
        <v>104</v>
      </c>
      <c r="E664" t="s">
        <v>2895</v>
      </c>
      <c r="F664" t="s">
        <v>1791</v>
      </c>
      <c r="G664" s="57">
        <v>9050</v>
      </c>
      <c r="H664" s="57">
        <v>60000</v>
      </c>
      <c r="I664" s="57">
        <f>VLOOKUP(B664,Mapping!$A$2:$K$1558,6,FALSE)</f>
        <v>60000</v>
      </c>
      <c r="J664" s="57">
        <f>VLOOKUP(B664,Overall!$A$8:$I$1226,9,FALSE)</f>
        <v>41609.910000000003</v>
      </c>
      <c r="L664" s="59">
        <f t="shared" si="10"/>
        <v>0</v>
      </c>
    </row>
    <row r="665" spans="2:12" x14ac:dyDescent="0.2">
      <c r="B665" t="s">
        <v>949</v>
      </c>
      <c r="C665" t="s">
        <v>218</v>
      </c>
      <c r="D665" t="s">
        <v>104</v>
      </c>
      <c r="E665" t="s">
        <v>476</v>
      </c>
      <c r="F665" t="s">
        <v>1918</v>
      </c>
      <c r="G665" s="57">
        <v>568960</v>
      </c>
      <c r="H665" s="57">
        <v>1000000</v>
      </c>
      <c r="I665" s="57">
        <f>VLOOKUP(B665,Mapping!$A$2:$K$1558,6,FALSE)</f>
        <v>1000000</v>
      </c>
      <c r="J665" s="57">
        <f>VLOOKUP(B665,Overall!$A$8:$I$1226,9,FALSE)</f>
        <v>805116.28</v>
      </c>
      <c r="L665" s="59">
        <f t="shared" si="10"/>
        <v>0</v>
      </c>
    </row>
    <row r="666" spans="2:12" x14ac:dyDescent="0.2">
      <c r="B666" t="s">
        <v>1919</v>
      </c>
      <c r="C666" t="s">
        <v>218</v>
      </c>
      <c r="D666" t="s">
        <v>104</v>
      </c>
      <c r="E666" t="s">
        <v>478</v>
      </c>
      <c r="F666" t="s">
        <v>1920</v>
      </c>
      <c r="G666" s="57">
        <v>0</v>
      </c>
      <c r="H666" s="57">
        <v>0</v>
      </c>
      <c r="I666" s="57">
        <f>VLOOKUP(B666,Mapping!$A$2:$K$1558,6,FALSE)</f>
        <v>0</v>
      </c>
      <c r="J666" s="57">
        <f>VLOOKUP(B666,Overall!$A$8:$I$1226,9,FALSE)</f>
        <v>0</v>
      </c>
      <c r="L666" s="59">
        <f t="shared" si="10"/>
        <v>0</v>
      </c>
    </row>
    <row r="667" spans="2:12" x14ac:dyDescent="0.2">
      <c r="B667" t="s">
        <v>995</v>
      </c>
      <c r="C667" t="s">
        <v>426</v>
      </c>
      <c r="D667" t="s">
        <v>104</v>
      </c>
      <c r="E667" t="s">
        <v>2895</v>
      </c>
      <c r="F667" t="s">
        <v>1791</v>
      </c>
      <c r="G667" s="57">
        <v>130</v>
      </c>
      <c r="H667" s="57">
        <v>25000</v>
      </c>
      <c r="I667" s="57">
        <f>VLOOKUP(B667,Mapping!$A$2:$K$1558,6,FALSE)</f>
        <v>25000</v>
      </c>
      <c r="J667" s="57">
        <f>VLOOKUP(B667,Overall!$A$8:$I$1226,9,FALSE)</f>
        <v>17491.87</v>
      </c>
      <c r="L667" s="59">
        <f t="shared" si="10"/>
        <v>0</v>
      </c>
    </row>
    <row r="668" spans="2:12" x14ac:dyDescent="0.2">
      <c r="B668" t="s">
        <v>1019</v>
      </c>
      <c r="C668" t="s">
        <v>428</v>
      </c>
      <c r="D668" t="s">
        <v>104</v>
      </c>
      <c r="E668" t="s">
        <v>2895</v>
      </c>
      <c r="F668" t="s">
        <v>1791</v>
      </c>
      <c r="G668" s="57">
        <v>340</v>
      </c>
      <c r="H668" s="57">
        <v>0</v>
      </c>
      <c r="I668" s="57">
        <f>VLOOKUP(B668,Mapping!$A$2:$K$1558,6,FALSE)</f>
        <v>0</v>
      </c>
      <c r="J668" s="57">
        <f>VLOOKUP(B668,Overall!$A$8:$I$1226,9,FALSE)</f>
        <v>0</v>
      </c>
      <c r="L668" s="59">
        <f t="shared" si="10"/>
        <v>0</v>
      </c>
    </row>
    <row r="669" spans="2:12" x14ac:dyDescent="0.2">
      <c r="B669" t="s">
        <v>1098</v>
      </c>
      <c r="C669" t="s">
        <v>432</v>
      </c>
      <c r="D669" t="s">
        <v>104</v>
      </c>
      <c r="E669" t="s">
        <v>470</v>
      </c>
      <c r="F669" t="s">
        <v>1668</v>
      </c>
      <c r="G669" s="57">
        <v>0</v>
      </c>
      <c r="H669" s="57">
        <v>650000</v>
      </c>
      <c r="I669" s="57">
        <f>VLOOKUP(B669,Mapping!$A$2:$K$1558,6,FALSE)</f>
        <v>650000</v>
      </c>
      <c r="J669" s="57">
        <f>VLOOKUP(B669,Overall!$A$8:$I$1226,9,FALSE)</f>
        <v>421733.71</v>
      </c>
      <c r="L669" s="59">
        <f t="shared" si="10"/>
        <v>0</v>
      </c>
    </row>
    <row r="670" spans="2:12" x14ac:dyDescent="0.2">
      <c r="B670" t="s">
        <v>1099</v>
      </c>
      <c r="C670" t="s">
        <v>432</v>
      </c>
      <c r="D670" t="s">
        <v>104</v>
      </c>
      <c r="E670" t="s">
        <v>472</v>
      </c>
      <c r="F670" t="s">
        <v>1669</v>
      </c>
      <c r="G670" s="57">
        <v>281880</v>
      </c>
      <c r="H670" s="57">
        <v>250000</v>
      </c>
      <c r="I670" s="57">
        <f>VLOOKUP(B670,Mapping!$A$2:$K$1558,6,FALSE)</f>
        <v>250000</v>
      </c>
      <c r="J670" s="57">
        <f>VLOOKUP(B670,Overall!$A$8:$I$1226,9,FALSE)</f>
        <v>175677.42</v>
      </c>
      <c r="L670" s="59">
        <f t="shared" si="10"/>
        <v>0</v>
      </c>
    </row>
    <row r="671" spans="2:12" x14ac:dyDescent="0.2">
      <c r="B671" t="s">
        <v>1133</v>
      </c>
      <c r="C671" t="s">
        <v>434</v>
      </c>
      <c r="D671" t="s">
        <v>104</v>
      </c>
      <c r="E671" t="s">
        <v>2895</v>
      </c>
      <c r="F671" t="s">
        <v>1791</v>
      </c>
      <c r="G671" s="57">
        <v>138950</v>
      </c>
      <c r="H671" s="57">
        <v>2439.9899999999998</v>
      </c>
      <c r="I671" s="57">
        <f>VLOOKUP(B671,Mapping!$A$2:$K$1558,6,FALSE)</f>
        <v>2439.9899999999998</v>
      </c>
      <c r="J671" s="57">
        <f>VLOOKUP(B671,Overall!$A$8:$I$1226,9,FALSE)</f>
        <v>1355.55</v>
      </c>
      <c r="L671" s="59">
        <f t="shared" si="10"/>
        <v>0</v>
      </c>
    </row>
    <row r="672" spans="2:12" x14ac:dyDescent="0.2">
      <c r="B672" t="s">
        <v>1146</v>
      </c>
      <c r="C672" t="s">
        <v>436</v>
      </c>
      <c r="D672" t="s">
        <v>104</v>
      </c>
      <c r="E672" t="s">
        <v>2895</v>
      </c>
      <c r="F672" t="s">
        <v>1791</v>
      </c>
      <c r="G672" s="57">
        <v>1940</v>
      </c>
      <c r="H672" s="57">
        <v>2370.1860000000001</v>
      </c>
      <c r="I672" s="57">
        <f>VLOOKUP(B672,Mapping!$A$2:$K$1558,6,FALSE)</f>
        <v>2370.1860000000001</v>
      </c>
      <c r="J672" s="57">
        <f>VLOOKUP(B672,Overall!$A$8:$I$1226,9,FALSE)</f>
        <v>1316.77</v>
      </c>
      <c r="L672" s="59">
        <f t="shared" si="10"/>
        <v>0</v>
      </c>
    </row>
    <row r="673" spans="2:12" x14ac:dyDescent="0.2">
      <c r="B673" t="s">
        <v>1197</v>
      </c>
      <c r="C673" t="s">
        <v>442</v>
      </c>
      <c r="D673" t="s">
        <v>104</v>
      </c>
      <c r="E673" t="s">
        <v>482</v>
      </c>
      <c r="F673" t="s">
        <v>2221</v>
      </c>
      <c r="G673" s="57">
        <v>20270</v>
      </c>
      <c r="H673" s="57">
        <v>120000</v>
      </c>
      <c r="I673" s="57">
        <f>VLOOKUP(B673,Mapping!$A$2:$K$1558,6,FALSE)</f>
        <v>120000</v>
      </c>
      <c r="J673" s="57">
        <f>VLOOKUP(B673,Overall!$A$8:$I$1226,9,FALSE)</f>
        <v>70881.08</v>
      </c>
      <c r="L673" s="59">
        <f t="shared" si="10"/>
        <v>0</v>
      </c>
    </row>
    <row r="674" spans="2:12" x14ac:dyDescent="0.2">
      <c r="B674" t="s">
        <v>2231</v>
      </c>
      <c r="C674" t="s">
        <v>444</v>
      </c>
      <c r="D674" t="s">
        <v>104</v>
      </c>
      <c r="E674" t="s">
        <v>2895</v>
      </c>
      <c r="F674" t="s">
        <v>1791</v>
      </c>
      <c r="G674" s="57">
        <v>0</v>
      </c>
      <c r="H674" s="57">
        <v>0</v>
      </c>
      <c r="I674" s="57">
        <f>VLOOKUP(B674,Mapping!$A$2:$K$1558,6,FALSE)</f>
        <v>0</v>
      </c>
      <c r="J674" s="57">
        <f>VLOOKUP(B674,Overall!$A$8:$I$1226,9,FALSE)</f>
        <v>0</v>
      </c>
      <c r="L674" s="59">
        <f t="shared" si="10"/>
        <v>0</v>
      </c>
    </row>
    <row r="675" spans="2:12" x14ac:dyDescent="0.2">
      <c r="B675" t="s">
        <v>2245</v>
      </c>
      <c r="C675" t="s">
        <v>446</v>
      </c>
      <c r="D675" t="s">
        <v>104</v>
      </c>
      <c r="E675" t="s">
        <v>2895</v>
      </c>
      <c r="F675" t="s">
        <v>1791</v>
      </c>
      <c r="G675" s="57">
        <v>0</v>
      </c>
      <c r="H675" s="57">
        <v>0</v>
      </c>
      <c r="I675" s="57">
        <f>VLOOKUP(B675,Mapping!$A$2:$K$1558,6,FALSE)</f>
        <v>0</v>
      </c>
      <c r="J675" s="57">
        <f>VLOOKUP(B675,Overall!$A$8:$I$1226,9,FALSE)</f>
        <v>0</v>
      </c>
      <c r="L675" s="59">
        <f t="shared" si="10"/>
        <v>0</v>
      </c>
    </row>
    <row r="676" spans="2:12" x14ac:dyDescent="0.2">
      <c r="B676" t="s">
        <v>1329</v>
      </c>
      <c r="C676" t="s">
        <v>8</v>
      </c>
      <c r="D676" t="s">
        <v>104</v>
      </c>
      <c r="E676" t="s">
        <v>2895</v>
      </c>
      <c r="F676" t="s">
        <v>1791</v>
      </c>
      <c r="G676" s="57">
        <v>790</v>
      </c>
      <c r="H676" s="57">
        <v>0</v>
      </c>
      <c r="I676" s="57">
        <f>VLOOKUP(B676,Mapping!$A$2:$K$1558,6,FALSE)</f>
        <v>0</v>
      </c>
      <c r="J676" s="57">
        <f>VLOOKUP(B676,Overall!$A$8:$I$1226,9,FALSE)</f>
        <v>0</v>
      </c>
      <c r="L676" s="59">
        <f t="shared" si="10"/>
        <v>0</v>
      </c>
    </row>
    <row r="677" spans="2:12" x14ac:dyDescent="0.2">
      <c r="B677" t="s">
        <v>1375</v>
      </c>
      <c r="C677" t="s">
        <v>18</v>
      </c>
      <c r="D677" t="s">
        <v>104</v>
      </c>
      <c r="E677" t="s">
        <v>2895</v>
      </c>
      <c r="F677" t="s">
        <v>1791</v>
      </c>
      <c r="G677" s="57">
        <v>2560</v>
      </c>
      <c r="H677" s="57">
        <v>0</v>
      </c>
      <c r="I677" s="57">
        <f>VLOOKUP(B677,Mapping!$A$2:$K$1558,6,FALSE)</f>
        <v>0</v>
      </c>
      <c r="J677" s="57">
        <f>VLOOKUP(B677,Overall!$A$8:$I$1226,9,FALSE)</f>
        <v>0</v>
      </c>
      <c r="L677" s="59">
        <f t="shared" si="10"/>
        <v>0</v>
      </c>
    </row>
    <row r="678" spans="2:12" x14ac:dyDescent="0.2">
      <c r="B678" t="s">
        <v>1421</v>
      </c>
      <c r="C678" t="s">
        <v>459</v>
      </c>
      <c r="D678" t="s">
        <v>104</v>
      </c>
      <c r="E678" t="s">
        <v>2895</v>
      </c>
      <c r="F678" t="s">
        <v>1791</v>
      </c>
      <c r="G678" s="57">
        <v>25910</v>
      </c>
      <c r="H678" s="57">
        <v>0</v>
      </c>
      <c r="I678" s="57">
        <f>VLOOKUP(B678,Mapping!$A$2:$K$1558,6,FALSE)</f>
        <v>0</v>
      </c>
      <c r="J678" s="57">
        <f>VLOOKUP(B678,Overall!$A$8:$I$1226,9,FALSE)</f>
        <v>0</v>
      </c>
      <c r="L678" s="59">
        <f t="shared" si="10"/>
        <v>0</v>
      </c>
    </row>
    <row r="679" spans="2:12" x14ac:dyDescent="0.2">
      <c r="B679" t="s">
        <v>1473</v>
      </c>
      <c r="C679" t="s">
        <v>461</v>
      </c>
      <c r="D679" t="s">
        <v>104</v>
      </c>
      <c r="E679" t="s">
        <v>2895</v>
      </c>
      <c r="F679" t="s">
        <v>1791</v>
      </c>
      <c r="G679" s="57">
        <v>11710</v>
      </c>
      <c r="H679" s="57">
        <v>64665.216000000008</v>
      </c>
      <c r="I679" s="57">
        <f>VLOOKUP(B679,Mapping!$A$2:$K$1558,6,FALSE)</f>
        <v>64665.216000000008</v>
      </c>
      <c r="J679" s="57">
        <f>VLOOKUP(B679,Overall!$A$8:$I$1226,9,FALSE)</f>
        <v>35925.120000000003</v>
      </c>
      <c r="L679" s="59">
        <f t="shared" si="10"/>
        <v>0</v>
      </c>
    </row>
    <row r="680" spans="2:12" x14ac:dyDescent="0.2">
      <c r="B680" t="s">
        <v>2111</v>
      </c>
      <c r="C680" t="s">
        <v>434</v>
      </c>
      <c r="D680" t="s">
        <v>105</v>
      </c>
      <c r="E680" t="s">
        <v>2895</v>
      </c>
      <c r="F680" t="s">
        <v>2112</v>
      </c>
      <c r="G680" s="57">
        <v>0</v>
      </c>
      <c r="H680" s="57">
        <v>0</v>
      </c>
      <c r="I680" s="57">
        <f>VLOOKUP(B680,Mapping!$A$2:$K$1558,6,FALSE)</f>
        <v>0</v>
      </c>
      <c r="J680" s="57">
        <f>VLOOKUP(B680,Overall!$A$8:$I$1226,9,FALSE)</f>
        <v>0</v>
      </c>
      <c r="L680" s="59">
        <f t="shared" si="10"/>
        <v>0</v>
      </c>
    </row>
    <row r="681" spans="2:12" x14ac:dyDescent="0.2">
      <c r="B681" t="s">
        <v>1100</v>
      </c>
      <c r="C681" t="s">
        <v>432</v>
      </c>
      <c r="D681" t="s">
        <v>106</v>
      </c>
      <c r="E681" t="s">
        <v>472</v>
      </c>
      <c r="F681" t="s">
        <v>1670</v>
      </c>
      <c r="G681" s="57">
        <v>860</v>
      </c>
      <c r="H681" s="57">
        <v>0</v>
      </c>
      <c r="I681" s="57">
        <f>VLOOKUP(B681,Mapping!$A$2:$K$1558,6,FALSE)</f>
        <v>0</v>
      </c>
      <c r="J681" s="57">
        <f>VLOOKUP(B681,Overall!$A$8:$I$1226,9,FALSE)</f>
        <v>0</v>
      </c>
      <c r="L681" s="59">
        <f t="shared" si="10"/>
        <v>0</v>
      </c>
    </row>
    <row r="682" spans="2:12" x14ac:dyDescent="0.2">
      <c r="B682" t="s">
        <v>2113</v>
      </c>
      <c r="C682" t="s">
        <v>434</v>
      </c>
      <c r="D682" t="s">
        <v>106</v>
      </c>
      <c r="E682" t="s">
        <v>2895</v>
      </c>
      <c r="F682" t="s">
        <v>1670</v>
      </c>
      <c r="G682" s="57">
        <v>0</v>
      </c>
      <c r="H682" s="57">
        <v>0</v>
      </c>
      <c r="I682" s="57">
        <f>VLOOKUP(B682,Mapping!$A$2:$K$1558,6,FALSE)</f>
        <v>0</v>
      </c>
      <c r="J682" s="57">
        <f>VLOOKUP(B682,Overall!$A$8:$I$1226,9,FALSE)</f>
        <v>0</v>
      </c>
      <c r="L682" s="59">
        <f t="shared" si="10"/>
        <v>0</v>
      </c>
    </row>
    <row r="683" spans="2:12" x14ac:dyDescent="0.2">
      <c r="B683" t="s">
        <v>2152</v>
      </c>
      <c r="C683" t="s">
        <v>438</v>
      </c>
      <c r="D683" t="s">
        <v>106</v>
      </c>
      <c r="E683" t="s">
        <v>2895</v>
      </c>
      <c r="F683" t="s">
        <v>1670</v>
      </c>
      <c r="G683" s="57">
        <v>0</v>
      </c>
      <c r="H683" s="57">
        <v>0</v>
      </c>
      <c r="I683" s="57">
        <f>VLOOKUP(B683,Mapping!$A$2:$K$1558,6,FALSE)</f>
        <v>0</v>
      </c>
      <c r="J683" s="57">
        <f>VLOOKUP(B683,Overall!$A$8:$I$1226,9,FALSE)</f>
        <v>0</v>
      </c>
      <c r="L683" s="59">
        <f t="shared" si="10"/>
        <v>0</v>
      </c>
    </row>
    <row r="684" spans="2:12" x14ac:dyDescent="0.2">
      <c r="B684" t="s">
        <v>1241</v>
      </c>
      <c r="C684" t="s">
        <v>446</v>
      </c>
      <c r="D684" t="s">
        <v>106</v>
      </c>
      <c r="E684" t="s">
        <v>2895</v>
      </c>
      <c r="F684" t="s">
        <v>1670</v>
      </c>
      <c r="G684" s="57">
        <v>20590</v>
      </c>
      <c r="H684" s="57">
        <v>22000</v>
      </c>
      <c r="I684" s="57">
        <f>VLOOKUP(B684,Mapping!$A$2:$K$1558,6,FALSE)</f>
        <v>22000</v>
      </c>
      <c r="J684" s="57">
        <f>VLOOKUP(B684,Overall!$A$8:$I$1226,9,FALSE)</f>
        <v>288.19</v>
      </c>
      <c r="L684" s="59">
        <f t="shared" si="10"/>
        <v>0</v>
      </c>
    </row>
    <row r="685" spans="2:12" x14ac:dyDescent="0.2">
      <c r="B685" t="s">
        <v>1252</v>
      </c>
      <c r="C685" t="s">
        <v>448</v>
      </c>
      <c r="D685" t="s">
        <v>106</v>
      </c>
      <c r="E685" t="s">
        <v>2895</v>
      </c>
      <c r="F685" t="s">
        <v>1670</v>
      </c>
      <c r="G685" s="57">
        <v>0</v>
      </c>
      <c r="H685" s="57">
        <v>2498.88</v>
      </c>
      <c r="I685" s="57">
        <f>VLOOKUP(B685,Mapping!$A$2:$K$1558,6,FALSE)</f>
        <v>2498.88</v>
      </c>
      <c r="J685" s="57">
        <f>VLOOKUP(B685,Overall!$A$8:$I$1226,9,FALSE)</f>
        <v>937.08</v>
      </c>
      <c r="L685" s="59">
        <f t="shared" si="10"/>
        <v>0</v>
      </c>
    </row>
    <row r="686" spans="2:12" x14ac:dyDescent="0.2">
      <c r="B686" t="s">
        <v>2311</v>
      </c>
      <c r="C686" t="s">
        <v>452</v>
      </c>
      <c r="D686" t="s">
        <v>106</v>
      </c>
      <c r="E686" t="s">
        <v>490</v>
      </c>
      <c r="F686" t="s">
        <v>1670</v>
      </c>
      <c r="G686" s="57">
        <v>0</v>
      </c>
      <c r="H686" s="57">
        <v>0</v>
      </c>
      <c r="I686" s="57">
        <f>VLOOKUP(B686,Mapping!$A$2:$K$1558,6,FALSE)</f>
        <v>0</v>
      </c>
      <c r="J686" s="57">
        <f>VLOOKUP(B686,Overall!$A$8:$I$1226,9,FALSE)</f>
        <v>0</v>
      </c>
      <c r="L686" s="59">
        <f t="shared" si="10"/>
        <v>0</v>
      </c>
    </row>
    <row r="687" spans="2:12" x14ac:dyDescent="0.2">
      <c r="B687" t="s">
        <v>2350</v>
      </c>
      <c r="C687" t="s">
        <v>454</v>
      </c>
      <c r="D687" t="s">
        <v>106</v>
      </c>
      <c r="E687" t="s">
        <v>2895</v>
      </c>
      <c r="F687" t="s">
        <v>1670</v>
      </c>
      <c r="G687" s="57">
        <v>0</v>
      </c>
      <c r="H687" s="57">
        <v>0</v>
      </c>
      <c r="I687" s="57">
        <f>VLOOKUP(B687,Mapping!$A$2:$K$1558,6,FALSE)</f>
        <v>0</v>
      </c>
      <c r="J687" s="57">
        <f>VLOOKUP(B687,Overall!$A$8:$I$1226,9,FALSE)</f>
        <v>0</v>
      </c>
      <c r="L687" s="59">
        <f t="shared" si="10"/>
        <v>0</v>
      </c>
    </row>
    <row r="688" spans="2:12" x14ac:dyDescent="0.2">
      <c r="B688" t="s">
        <v>1330</v>
      </c>
      <c r="C688" t="s">
        <v>8</v>
      </c>
      <c r="D688" t="s">
        <v>106</v>
      </c>
      <c r="E688" t="s">
        <v>2895</v>
      </c>
      <c r="F688" t="s">
        <v>1670</v>
      </c>
      <c r="G688" s="57">
        <v>0</v>
      </c>
      <c r="H688" s="57">
        <v>8307.0666666666657</v>
      </c>
      <c r="I688" s="57">
        <f>VLOOKUP(B688,Mapping!$A$2:$K$1558,6,FALSE)</f>
        <v>8307.0666666666657</v>
      </c>
      <c r="J688" s="57">
        <f>VLOOKUP(B688,Overall!$A$8:$I$1226,9,FALSE)</f>
        <v>3115.15</v>
      </c>
      <c r="L688" s="59">
        <f t="shared" si="10"/>
        <v>0</v>
      </c>
    </row>
    <row r="689" spans="2:12" x14ac:dyDescent="0.2">
      <c r="B689" t="s">
        <v>2371</v>
      </c>
      <c r="C689" t="s">
        <v>8</v>
      </c>
      <c r="D689" t="s">
        <v>106</v>
      </c>
      <c r="E689" t="s">
        <v>494</v>
      </c>
      <c r="F689" t="s">
        <v>1670</v>
      </c>
      <c r="G689" s="57">
        <v>0</v>
      </c>
      <c r="H689" s="57">
        <v>0</v>
      </c>
      <c r="I689" s="57">
        <f>VLOOKUP(B689,Mapping!$A$2:$K$1558,6,FALSE)</f>
        <v>0</v>
      </c>
      <c r="J689" s="57">
        <f>VLOOKUP(B689,Overall!$A$8:$I$1226,9,FALSE)</f>
        <v>0</v>
      </c>
      <c r="L689" s="59">
        <f t="shared" si="10"/>
        <v>0</v>
      </c>
    </row>
    <row r="690" spans="2:12" x14ac:dyDescent="0.2">
      <c r="B690" t="s">
        <v>2372</v>
      </c>
      <c r="C690" t="s">
        <v>8</v>
      </c>
      <c r="D690" t="s">
        <v>106</v>
      </c>
      <c r="E690" t="s">
        <v>496</v>
      </c>
      <c r="F690" t="s">
        <v>1670</v>
      </c>
      <c r="G690" s="57">
        <v>0</v>
      </c>
      <c r="H690" s="57">
        <v>0</v>
      </c>
      <c r="I690" s="57">
        <f>VLOOKUP(B690,Mapping!$A$2:$K$1558,6,FALSE)</f>
        <v>0</v>
      </c>
      <c r="J690" s="57">
        <f>VLOOKUP(B690,Overall!$A$8:$I$1226,9,FALSE)</f>
        <v>0</v>
      </c>
      <c r="L690" s="59">
        <f t="shared" si="10"/>
        <v>0</v>
      </c>
    </row>
    <row r="691" spans="2:12" x14ac:dyDescent="0.2">
      <c r="B691" t="s">
        <v>2373</v>
      </c>
      <c r="C691" t="s">
        <v>8</v>
      </c>
      <c r="D691" t="s">
        <v>106</v>
      </c>
      <c r="E691" t="s">
        <v>498</v>
      </c>
      <c r="F691" t="s">
        <v>1670</v>
      </c>
      <c r="G691" s="57">
        <v>0</v>
      </c>
      <c r="H691" s="57">
        <v>0</v>
      </c>
      <c r="I691" s="57">
        <f>VLOOKUP(B691,Mapping!$A$2:$K$1558,6,FALSE)</f>
        <v>0</v>
      </c>
      <c r="J691" s="57">
        <f>VLOOKUP(B691,Overall!$A$8:$I$1226,9,FALSE)</f>
        <v>0</v>
      </c>
      <c r="L691" s="59">
        <f t="shared" si="10"/>
        <v>0</v>
      </c>
    </row>
    <row r="692" spans="2:12" x14ac:dyDescent="0.2">
      <c r="B692" t="s">
        <v>1376</v>
      </c>
      <c r="C692" t="s">
        <v>18</v>
      </c>
      <c r="D692" t="s">
        <v>106</v>
      </c>
      <c r="E692" t="s">
        <v>2895</v>
      </c>
      <c r="F692" t="s">
        <v>1670</v>
      </c>
      <c r="G692" s="57">
        <v>0</v>
      </c>
      <c r="H692" s="57">
        <v>15125.04</v>
      </c>
      <c r="I692" s="57">
        <f>VLOOKUP(B692,Mapping!$A$2:$K$1558,6,FALSE)</f>
        <v>15125.04</v>
      </c>
      <c r="J692" s="57">
        <f>VLOOKUP(B692,Overall!$A$8:$I$1226,9,FALSE)</f>
        <v>5671.89</v>
      </c>
      <c r="L692" s="59">
        <f t="shared" si="10"/>
        <v>0</v>
      </c>
    </row>
    <row r="693" spans="2:12" x14ac:dyDescent="0.2">
      <c r="B693" t="s">
        <v>2411</v>
      </c>
      <c r="C693" t="s">
        <v>18</v>
      </c>
      <c r="D693" t="s">
        <v>106</v>
      </c>
      <c r="E693" t="s">
        <v>494</v>
      </c>
      <c r="F693" t="s">
        <v>1670</v>
      </c>
      <c r="G693" s="57">
        <v>0</v>
      </c>
      <c r="H693" s="57">
        <v>0</v>
      </c>
      <c r="I693" s="57">
        <f>VLOOKUP(B693,Mapping!$A$2:$K$1558,6,FALSE)</f>
        <v>0</v>
      </c>
      <c r="J693" s="57">
        <f>VLOOKUP(B693,Overall!$A$8:$I$1226,9,FALSE)</f>
        <v>0</v>
      </c>
      <c r="L693" s="59">
        <f t="shared" si="10"/>
        <v>0</v>
      </c>
    </row>
    <row r="694" spans="2:12" x14ac:dyDescent="0.2">
      <c r="B694" t="s">
        <v>2412</v>
      </c>
      <c r="C694" t="s">
        <v>18</v>
      </c>
      <c r="D694" t="s">
        <v>106</v>
      </c>
      <c r="E694" t="s">
        <v>496</v>
      </c>
      <c r="F694" t="s">
        <v>1670</v>
      </c>
      <c r="G694" s="57">
        <v>0</v>
      </c>
      <c r="H694" s="57">
        <v>0</v>
      </c>
      <c r="I694" s="57">
        <f>VLOOKUP(B694,Mapping!$A$2:$K$1558,6,FALSE)</f>
        <v>0</v>
      </c>
      <c r="J694" s="57">
        <f>VLOOKUP(B694,Overall!$A$8:$I$1226,9,FALSE)</f>
        <v>0</v>
      </c>
      <c r="L694" s="59">
        <f t="shared" si="10"/>
        <v>0</v>
      </c>
    </row>
    <row r="695" spans="2:12" x14ac:dyDescent="0.2">
      <c r="B695" t="s">
        <v>2413</v>
      </c>
      <c r="C695" t="s">
        <v>18</v>
      </c>
      <c r="D695" t="s">
        <v>106</v>
      </c>
      <c r="E695" t="s">
        <v>498</v>
      </c>
      <c r="F695" t="s">
        <v>1670</v>
      </c>
      <c r="G695" s="57">
        <v>0</v>
      </c>
      <c r="H695" s="57">
        <v>0</v>
      </c>
      <c r="I695" s="57">
        <f>VLOOKUP(B695,Mapping!$A$2:$K$1558,6,FALSE)</f>
        <v>0</v>
      </c>
      <c r="J695" s="57">
        <f>VLOOKUP(B695,Overall!$A$8:$I$1226,9,FALSE)</f>
        <v>0</v>
      </c>
      <c r="L695" s="59">
        <f t="shared" si="10"/>
        <v>0</v>
      </c>
    </row>
    <row r="696" spans="2:12" x14ac:dyDescent="0.2">
      <c r="B696" t="s">
        <v>1422</v>
      </c>
      <c r="C696" t="s">
        <v>459</v>
      </c>
      <c r="D696" t="s">
        <v>106</v>
      </c>
      <c r="E696" t="s">
        <v>2895</v>
      </c>
      <c r="F696" t="s">
        <v>1670</v>
      </c>
      <c r="G696" s="57">
        <v>0</v>
      </c>
      <c r="H696" s="57">
        <v>1720.0533333333333</v>
      </c>
      <c r="I696" s="57">
        <f>VLOOKUP(B696,Mapping!$A$2:$K$1558,6,FALSE)</f>
        <v>1720.0533333333333</v>
      </c>
      <c r="J696" s="57">
        <f>VLOOKUP(B696,Overall!$A$8:$I$1226,9,FALSE)</f>
        <v>645.02</v>
      </c>
      <c r="L696" s="59">
        <f t="shared" si="10"/>
        <v>0</v>
      </c>
    </row>
    <row r="697" spans="2:12" x14ac:dyDescent="0.2">
      <c r="B697" t="s">
        <v>2438</v>
      </c>
      <c r="C697" t="s">
        <v>459</v>
      </c>
      <c r="D697" t="s">
        <v>106</v>
      </c>
      <c r="E697" t="s">
        <v>494</v>
      </c>
      <c r="F697" t="s">
        <v>1670</v>
      </c>
      <c r="G697" s="57">
        <v>0</v>
      </c>
      <c r="H697" s="57">
        <v>0</v>
      </c>
      <c r="I697" s="57">
        <f>VLOOKUP(B697,Mapping!$A$2:$K$1558,6,FALSE)</f>
        <v>0</v>
      </c>
      <c r="J697" s="57">
        <f>VLOOKUP(B697,Overall!$A$8:$I$1226,9,FALSE)</f>
        <v>0</v>
      </c>
      <c r="L697" s="59">
        <f t="shared" si="10"/>
        <v>0</v>
      </c>
    </row>
    <row r="698" spans="2:12" x14ac:dyDescent="0.2">
      <c r="B698" t="s">
        <v>2439</v>
      </c>
      <c r="C698" t="s">
        <v>459</v>
      </c>
      <c r="D698" t="s">
        <v>106</v>
      </c>
      <c r="E698" t="s">
        <v>496</v>
      </c>
      <c r="F698" t="s">
        <v>1670</v>
      </c>
      <c r="G698" s="57">
        <v>0</v>
      </c>
      <c r="H698" s="57">
        <v>0</v>
      </c>
      <c r="I698" s="57">
        <f>VLOOKUP(B698,Mapping!$A$2:$K$1558,6,FALSE)</f>
        <v>0</v>
      </c>
      <c r="J698" s="57">
        <f>VLOOKUP(B698,Overall!$A$8:$I$1226,9,FALSE)</f>
        <v>0</v>
      </c>
      <c r="L698" s="59">
        <f t="shared" si="10"/>
        <v>0</v>
      </c>
    </row>
    <row r="699" spans="2:12" x14ac:dyDescent="0.2">
      <c r="B699" t="s">
        <v>2440</v>
      </c>
      <c r="C699" t="s">
        <v>459</v>
      </c>
      <c r="D699" t="s">
        <v>106</v>
      </c>
      <c r="E699" t="s">
        <v>498</v>
      </c>
      <c r="F699" t="s">
        <v>1670</v>
      </c>
      <c r="G699" s="57">
        <v>0</v>
      </c>
      <c r="H699" s="57">
        <v>0</v>
      </c>
      <c r="I699" s="57">
        <f>VLOOKUP(B699,Mapping!$A$2:$K$1558,6,FALSE)</f>
        <v>0</v>
      </c>
      <c r="J699" s="57">
        <f>VLOOKUP(B699,Overall!$A$8:$I$1226,9,FALSE)</f>
        <v>0</v>
      </c>
      <c r="L699" s="59">
        <f t="shared" si="10"/>
        <v>0</v>
      </c>
    </row>
    <row r="700" spans="2:12" x14ac:dyDescent="0.2">
      <c r="B700" t="s">
        <v>1474</v>
      </c>
      <c r="C700" t="s">
        <v>461</v>
      </c>
      <c r="D700" t="s">
        <v>106</v>
      </c>
      <c r="E700" t="s">
        <v>2895</v>
      </c>
      <c r="F700" t="s">
        <v>1670</v>
      </c>
      <c r="G700" s="57">
        <v>0</v>
      </c>
      <c r="H700" s="57">
        <v>360000</v>
      </c>
      <c r="I700" s="57">
        <f>VLOOKUP(B700,Mapping!$A$2:$K$1558,6,FALSE)</f>
        <v>360000</v>
      </c>
      <c r="J700" s="57">
        <f>VLOOKUP(B700,Overall!$A$8:$I$1226,9,FALSE)</f>
        <v>353170</v>
      </c>
      <c r="L700" s="59">
        <f t="shared" si="10"/>
        <v>0</v>
      </c>
    </row>
    <row r="701" spans="2:12" x14ac:dyDescent="0.2">
      <c r="B701" t="s">
        <v>1475</v>
      </c>
      <c r="C701" t="s">
        <v>461</v>
      </c>
      <c r="D701" t="s">
        <v>106</v>
      </c>
      <c r="E701" t="s">
        <v>494</v>
      </c>
      <c r="F701" t="s">
        <v>1670</v>
      </c>
      <c r="G701" s="57">
        <v>0</v>
      </c>
      <c r="H701" s="57">
        <v>300000</v>
      </c>
      <c r="I701" s="57">
        <f>VLOOKUP(B701,Mapping!$A$2:$K$1558,6,FALSE)</f>
        <v>300000</v>
      </c>
      <c r="J701" s="57">
        <f>VLOOKUP(B701,Overall!$A$8:$I$1226,9,FALSE)</f>
        <v>215325</v>
      </c>
      <c r="L701" s="59">
        <f t="shared" si="10"/>
        <v>0</v>
      </c>
    </row>
    <row r="702" spans="2:12" x14ac:dyDescent="0.2">
      <c r="B702" t="s">
        <v>2471</v>
      </c>
      <c r="C702" t="s">
        <v>461</v>
      </c>
      <c r="D702" t="s">
        <v>106</v>
      </c>
      <c r="E702" t="s">
        <v>496</v>
      </c>
      <c r="F702" t="s">
        <v>1670</v>
      </c>
      <c r="G702" s="57">
        <v>0</v>
      </c>
      <c r="H702" s="57">
        <v>0</v>
      </c>
      <c r="I702" s="57">
        <f>VLOOKUP(B702,Mapping!$A$2:$K$1558,6,FALSE)</f>
        <v>0</v>
      </c>
      <c r="J702" s="57">
        <f>VLOOKUP(B702,Overall!$A$8:$I$1226,9,FALSE)</f>
        <v>0</v>
      </c>
      <c r="L702" s="59">
        <f t="shared" si="10"/>
        <v>0</v>
      </c>
    </row>
    <row r="703" spans="2:12" x14ac:dyDescent="0.2">
      <c r="B703" t="s">
        <v>2472</v>
      </c>
      <c r="C703" t="s">
        <v>461</v>
      </c>
      <c r="D703" t="s">
        <v>106</v>
      </c>
      <c r="E703" t="s">
        <v>498</v>
      </c>
      <c r="F703" t="s">
        <v>1670</v>
      </c>
      <c r="G703" s="57">
        <v>0</v>
      </c>
      <c r="H703" s="57">
        <v>0</v>
      </c>
      <c r="I703" s="57">
        <f>VLOOKUP(B703,Mapping!$A$2:$K$1558,6,FALSE)</f>
        <v>0</v>
      </c>
      <c r="J703" s="57">
        <f>VLOOKUP(B703,Overall!$A$8:$I$1226,9,FALSE)</f>
        <v>0</v>
      </c>
      <c r="L703" s="59">
        <f t="shared" si="10"/>
        <v>0</v>
      </c>
    </row>
    <row r="704" spans="2:12" x14ac:dyDescent="0.2">
      <c r="B704" t="s">
        <v>2501</v>
      </c>
      <c r="C704" t="s">
        <v>463</v>
      </c>
      <c r="D704" t="s">
        <v>106</v>
      </c>
      <c r="E704" t="s">
        <v>2895</v>
      </c>
      <c r="F704" t="s">
        <v>1670</v>
      </c>
      <c r="G704" s="57">
        <v>0</v>
      </c>
      <c r="H704" s="57">
        <v>0</v>
      </c>
      <c r="I704" s="57">
        <f>VLOOKUP(B704,Mapping!$A$2:$K$1558,6,FALSE)</f>
        <v>0</v>
      </c>
      <c r="J704" s="57">
        <f>VLOOKUP(B704,Overall!$A$8:$I$1226,9,FALSE)</f>
        <v>0</v>
      </c>
      <c r="L704" s="59">
        <f t="shared" si="10"/>
        <v>0</v>
      </c>
    </row>
    <row r="705" spans="2:12" x14ac:dyDescent="0.2">
      <c r="B705" t="s">
        <v>1792</v>
      </c>
      <c r="C705" t="s">
        <v>4</v>
      </c>
      <c r="D705" t="s">
        <v>107</v>
      </c>
      <c r="E705" t="s">
        <v>2895</v>
      </c>
      <c r="F705" t="s">
        <v>1793</v>
      </c>
      <c r="G705" s="57">
        <v>0</v>
      </c>
      <c r="H705" s="57">
        <v>0</v>
      </c>
      <c r="I705" s="57">
        <f>VLOOKUP(B705,Mapping!$A$2:$K$1558,6,FALSE)</f>
        <v>0</v>
      </c>
      <c r="J705" s="57">
        <f>VLOOKUP(B705,Overall!$A$8:$I$1226,9,FALSE)</f>
        <v>0</v>
      </c>
      <c r="L705" s="59">
        <f t="shared" si="10"/>
        <v>0</v>
      </c>
    </row>
    <row r="706" spans="2:12" x14ac:dyDescent="0.2">
      <c r="B706" t="s">
        <v>2130</v>
      </c>
      <c r="C706" t="s">
        <v>436</v>
      </c>
      <c r="D706" t="s">
        <v>108</v>
      </c>
      <c r="E706" t="s">
        <v>2895</v>
      </c>
      <c r="F706" t="s">
        <v>2131</v>
      </c>
      <c r="G706" s="57">
        <v>0</v>
      </c>
      <c r="H706" s="57">
        <v>0</v>
      </c>
      <c r="I706" s="57">
        <f>VLOOKUP(B706,Mapping!$A$2:$K$1558,6,FALSE)</f>
        <v>0</v>
      </c>
      <c r="J706" s="57">
        <f>VLOOKUP(B706,Overall!$A$8:$I$1226,9,FALSE)</f>
        <v>0</v>
      </c>
      <c r="L706" s="59">
        <f t="shared" si="10"/>
        <v>0</v>
      </c>
    </row>
    <row r="707" spans="2:12" x14ac:dyDescent="0.2">
      <c r="B707" t="s">
        <v>1794</v>
      </c>
      <c r="C707" t="s">
        <v>4</v>
      </c>
      <c r="D707" t="s">
        <v>109</v>
      </c>
      <c r="E707" t="s">
        <v>2895</v>
      </c>
      <c r="F707" t="s">
        <v>1795</v>
      </c>
      <c r="G707" s="57">
        <v>0</v>
      </c>
      <c r="H707" s="57">
        <v>0</v>
      </c>
      <c r="I707" s="57">
        <f>VLOOKUP(B707,Mapping!$A$2:$K$1558,6,FALSE)</f>
        <v>0</v>
      </c>
      <c r="J707" s="57">
        <f>VLOOKUP(B707,Overall!$A$8:$I$1226,9,FALSE)</f>
        <v>0</v>
      </c>
      <c r="L707" s="59">
        <f t="shared" ref="L707:L770" si="11">H707-I707</f>
        <v>0</v>
      </c>
    </row>
    <row r="708" spans="2:12" x14ac:dyDescent="0.2">
      <c r="B708" t="s">
        <v>950</v>
      </c>
      <c r="C708" t="s">
        <v>218</v>
      </c>
      <c r="D708" t="s">
        <v>109</v>
      </c>
      <c r="E708" t="s">
        <v>476</v>
      </c>
      <c r="F708" t="s">
        <v>1598</v>
      </c>
      <c r="G708" s="57">
        <v>488060</v>
      </c>
      <c r="H708" s="57">
        <v>174444.98666666666</v>
      </c>
      <c r="I708" s="57">
        <f>VLOOKUP(B708,Mapping!$A$2:$K$1558,6,FALSE)</f>
        <v>174444.98666666666</v>
      </c>
      <c r="J708" s="57">
        <f>VLOOKUP(B708,Overall!$A$8:$I$1226,9,FALSE)</f>
        <v>65416.87</v>
      </c>
      <c r="L708" s="59">
        <f t="shared" si="11"/>
        <v>0</v>
      </c>
    </row>
    <row r="709" spans="2:12" x14ac:dyDescent="0.2">
      <c r="B709" t="s">
        <v>1026</v>
      </c>
      <c r="C709" t="s">
        <v>430</v>
      </c>
      <c r="D709" t="s">
        <v>109</v>
      </c>
      <c r="E709" t="s">
        <v>486</v>
      </c>
      <c r="F709" t="s">
        <v>1614</v>
      </c>
      <c r="G709" s="57">
        <v>0</v>
      </c>
      <c r="H709" s="57">
        <v>742081.17333333334</v>
      </c>
      <c r="I709" s="57">
        <f>VLOOKUP(B709,Mapping!$A$2:$K$1558,6,FALSE)</f>
        <v>742081.17333333334</v>
      </c>
      <c r="J709" s="57">
        <f>VLOOKUP(B709,Overall!$A$8:$I$1226,9,FALSE)</f>
        <v>278280.44</v>
      </c>
      <c r="L709" s="59">
        <f t="shared" si="11"/>
        <v>0</v>
      </c>
    </row>
    <row r="710" spans="2:12" x14ac:dyDescent="0.2">
      <c r="B710" t="s">
        <v>2114</v>
      </c>
      <c r="C710" t="s">
        <v>434</v>
      </c>
      <c r="D710" t="s">
        <v>109</v>
      </c>
      <c r="E710" t="s">
        <v>2895</v>
      </c>
      <c r="F710" t="s">
        <v>1795</v>
      </c>
      <c r="G710" s="57">
        <v>0</v>
      </c>
      <c r="H710" s="57">
        <v>0</v>
      </c>
      <c r="I710" s="57">
        <f>VLOOKUP(B710,Mapping!$A$2:$K$1558,6,FALSE)</f>
        <v>0</v>
      </c>
      <c r="J710" s="57">
        <f>VLOOKUP(B710,Overall!$A$8:$I$1226,9,FALSE)</f>
        <v>0</v>
      </c>
      <c r="L710" s="59">
        <f t="shared" si="11"/>
        <v>0</v>
      </c>
    </row>
    <row r="711" spans="2:12" x14ac:dyDescent="0.2">
      <c r="B711" t="s">
        <v>2132</v>
      </c>
      <c r="C711" t="s">
        <v>436</v>
      </c>
      <c r="D711" t="s">
        <v>109</v>
      </c>
      <c r="E711" t="s">
        <v>2895</v>
      </c>
      <c r="F711" t="s">
        <v>1795</v>
      </c>
      <c r="G711" s="57">
        <v>0</v>
      </c>
      <c r="H711" s="57">
        <v>0</v>
      </c>
      <c r="I711" s="57">
        <f>VLOOKUP(B711,Mapping!$A$2:$K$1558,6,FALSE)</f>
        <v>0</v>
      </c>
      <c r="J711" s="57">
        <f>VLOOKUP(B711,Overall!$A$8:$I$1226,9,FALSE)</f>
        <v>0</v>
      </c>
      <c r="L711" s="59">
        <f t="shared" si="11"/>
        <v>0</v>
      </c>
    </row>
    <row r="712" spans="2:12" x14ac:dyDescent="0.2">
      <c r="B712" t="s">
        <v>2153</v>
      </c>
      <c r="C712" t="s">
        <v>438</v>
      </c>
      <c r="D712" t="s">
        <v>109</v>
      </c>
      <c r="E712" t="s">
        <v>2895</v>
      </c>
      <c r="F712" t="s">
        <v>1795</v>
      </c>
      <c r="G712" s="57">
        <v>0</v>
      </c>
      <c r="H712" s="57">
        <v>0</v>
      </c>
      <c r="I712" s="57">
        <f>VLOOKUP(B712,Mapping!$A$2:$K$1558,6,FALSE)</f>
        <v>0</v>
      </c>
      <c r="J712" s="57">
        <f>VLOOKUP(B712,Overall!$A$8:$I$1226,9,FALSE)</f>
        <v>0</v>
      </c>
      <c r="L712" s="59">
        <f t="shared" si="11"/>
        <v>0</v>
      </c>
    </row>
    <row r="713" spans="2:12" x14ac:dyDescent="0.2">
      <c r="B713" t="s">
        <v>2312</v>
      </c>
      <c r="C713" t="s">
        <v>452</v>
      </c>
      <c r="D713" t="s">
        <v>109</v>
      </c>
      <c r="E713" t="s">
        <v>490</v>
      </c>
      <c r="F713" t="s">
        <v>2313</v>
      </c>
      <c r="G713" s="57">
        <v>0</v>
      </c>
      <c r="H713" s="57">
        <v>0</v>
      </c>
      <c r="I713" s="57">
        <f>VLOOKUP(B713,Mapping!$A$2:$K$1558,6,FALSE)</f>
        <v>0</v>
      </c>
      <c r="J713" s="57">
        <f>VLOOKUP(B713,Overall!$A$8:$I$1226,9,FALSE)</f>
        <v>0</v>
      </c>
      <c r="L713" s="59">
        <f t="shared" si="11"/>
        <v>0</v>
      </c>
    </row>
    <row r="714" spans="2:12" x14ac:dyDescent="0.2">
      <c r="B714" t="s">
        <v>2351</v>
      </c>
      <c r="C714" t="s">
        <v>454</v>
      </c>
      <c r="D714" t="s">
        <v>109</v>
      </c>
      <c r="E714" t="s">
        <v>2895</v>
      </c>
      <c r="F714" t="s">
        <v>1795</v>
      </c>
      <c r="G714" s="57">
        <v>0</v>
      </c>
      <c r="H714" s="57">
        <v>0</v>
      </c>
      <c r="I714" s="57">
        <f>VLOOKUP(B714,Mapping!$A$2:$K$1558,6,FALSE)</f>
        <v>0</v>
      </c>
      <c r="J714" s="57">
        <f>VLOOKUP(B714,Overall!$A$8:$I$1226,9,FALSE)</f>
        <v>0</v>
      </c>
      <c r="L714" s="59">
        <f t="shared" si="11"/>
        <v>0</v>
      </c>
    </row>
    <row r="715" spans="2:12" x14ac:dyDescent="0.2">
      <c r="B715" t="s">
        <v>2374</v>
      </c>
      <c r="C715" t="s">
        <v>8</v>
      </c>
      <c r="D715" t="s">
        <v>109</v>
      </c>
      <c r="E715" t="s">
        <v>2895</v>
      </c>
      <c r="F715" t="s">
        <v>1795</v>
      </c>
      <c r="G715" s="57">
        <v>0</v>
      </c>
      <c r="H715" s="57">
        <v>0</v>
      </c>
      <c r="I715" s="57">
        <f>VLOOKUP(B715,Mapping!$A$2:$K$1558,6,FALSE)</f>
        <v>0</v>
      </c>
      <c r="J715" s="57">
        <f>VLOOKUP(B715,Overall!$A$8:$I$1226,9,FALSE)</f>
        <v>0</v>
      </c>
      <c r="L715" s="59">
        <f t="shared" si="11"/>
        <v>0</v>
      </c>
    </row>
    <row r="716" spans="2:12" x14ac:dyDescent="0.2">
      <c r="B716" t="s">
        <v>2414</v>
      </c>
      <c r="C716" t="s">
        <v>18</v>
      </c>
      <c r="D716" t="s">
        <v>109</v>
      </c>
      <c r="E716" t="s">
        <v>2895</v>
      </c>
      <c r="F716" t="s">
        <v>1795</v>
      </c>
      <c r="G716" s="57">
        <v>0</v>
      </c>
      <c r="H716" s="57">
        <v>0</v>
      </c>
      <c r="I716" s="57">
        <f>VLOOKUP(B716,Mapping!$A$2:$K$1558,6,FALSE)</f>
        <v>0</v>
      </c>
      <c r="J716" s="57">
        <f>VLOOKUP(B716,Overall!$A$8:$I$1226,9,FALSE)</f>
        <v>0</v>
      </c>
      <c r="L716" s="59">
        <f t="shared" si="11"/>
        <v>0</v>
      </c>
    </row>
    <row r="717" spans="2:12" x14ac:dyDescent="0.2">
      <c r="B717" t="s">
        <v>2441</v>
      </c>
      <c r="C717" t="s">
        <v>459</v>
      </c>
      <c r="D717" t="s">
        <v>109</v>
      </c>
      <c r="E717" t="s">
        <v>2895</v>
      </c>
      <c r="F717" t="s">
        <v>1795</v>
      </c>
      <c r="G717" s="57">
        <v>0</v>
      </c>
      <c r="H717" s="57">
        <v>0</v>
      </c>
      <c r="I717" s="57">
        <f>VLOOKUP(B717,Mapping!$A$2:$K$1558,6,FALSE)</f>
        <v>0</v>
      </c>
      <c r="J717" s="57">
        <f>VLOOKUP(B717,Overall!$A$8:$I$1226,9,FALSE)</f>
        <v>0</v>
      </c>
      <c r="L717" s="59">
        <f t="shared" si="11"/>
        <v>0</v>
      </c>
    </row>
    <row r="718" spans="2:12" x14ac:dyDescent="0.2">
      <c r="B718" t="s">
        <v>2473</v>
      </c>
      <c r="C718" t="s">
        <v>461</v>
      </c>
      <c r="D718" t="s">
        <v>109</v>
      </c>
      <c r="E718" t="s">
        <v>2895</v>
      </c>
      <c r="F718" t="s">
        <v>1795</v>
      </c>
      <c r="G718" s="57">
        <v>0</v>
      </c>
      <c r="H718" s="57">
        <v>0</v>
      </c>
      <c r="I718" s="57">
        <f>VLOOKUP(B718,Mapping!$A$2:$K$1558,6,FALSE)</f>
        <v>0</v>
      </c>
      <c r="J718" s="57">
        <f>VLOOKUP(B718,Overall!$A$8:$I$1226,9,FALSE)</f>
        <v>0</v>
      </c>
      <c r="L718" s="59">
        <f t="shared" si="11"/>
        <v>0</v>
      </c>
    </row>
    <row r="719" spans="2:12" x14ac:dyDescent="0.2">
      <c r="B719" t="s">
        <v>2502</v>
      </c>
      <c r="C719" t="s">
        <v>463</v>
      </c>
      <c r="D719" t="s">
        <v>109</v>
      </c>
      <c r="E719" t="s">
        <v>2895</v>
      </c>
      <c r="F719" t="s">
        <v>1795</v>
      </c>
      <c r="G719" s="57">
        <v>0</v>
      </c>
      <c r="H719" s="57">
        <v>0</v>
      </c>
      <c r="I719" s="57">
        <f>VLOOKUP(B719,Mapping!$A$2:$K$1558,6,FALSE)</f>
        <v>0</v>
      </c>
      <c r="J719" s="57">
        <f>VLOOKUP(B719,Overall!$A$8:$I$1226,9,FALSE)</f>
        <v>0</v>
      </c>
      <c r="L719" s="59">
        <f t="shared" si="11"/>
        <v>0</v>
      </c>
    </row>
    <row r="720" spans="2:12" x14ac:dyDescent="0.2">
      <c r="B720" t="s">
        <v>881</v>
      </c>
      <c r="C720" t="s">
        <v>4</v>
      </c>
      <c r="D720" t="s">
        <v>110</v>
      </c>
      <c r="E720" t="s">
        <v>2895</v>
      </c>
      <c r="F720" t="s">
        <v>1796</v>
      </c>
      <c r="G720" s="57">
        <v>0</v>
      </c>
      <c r="H720" s="57">
        <v>132.45333333333332</v>
      </c>
      <c r="I720" s="57">
        <f>VLOOKUP(B720,Mapping!$A$2:$K$1558,6,FALSE)</f>
        <v>132.45333333333332</v>
      </c>
      <c r="J720" s="57">
        <f>VLOOKUP(B720,Overall!$A$8:$I$1226,9,FALSE)</f>
        <v>49.67</v>
      </c>
      <c r="L720" s="59">
        <f t="shared" si="11"/>
        <v>0</v>
      </c>
    </row>
    <row r="721" spans="2:12" x14ac:dyDescent="0.2">
      <c r="B721" t="s">
        <v>2474</v>
      </c>
      <c r="C721" t="s">
        <v>461</v>
      </c>
      <c r="D721" t="s">
        <v>111</v>
      </c>
      <c r="E721" t="s">
        <v>2895</v>
      </c>
      <c r="F721" t="s">
        <v>2475</v>
      </c>
      <c r="G721" s="57">
        <v>0</v>
      </c>
      <c r="H721" s="57">
        <v>0</v>
      </c>
      <c r="I721" s="57">
        <f>VLOOKUP(B721,Mapping!$A$2:$K$1558,6,FALSE)</f>
        <v>0</v>
      </c>
      <c r="J721" s="57">
        <f>VLOOKUP(B721,Overall!$A$8:$I$1226,9,FALSE)</f>
        <v>0</v>
      </c>
      <c r="L721" s="59">
        <f t="shared" si="11"/>
        <v>0</v>
      </c>
    </row>
    <row r="722" spans="2:12" x14ac:dyDescent="0.2">
      <c r="B722" t="s">
        <v>1797</v>
      </c>
      <c r="C722" t="s">
        <v>4</v>
      </c>
      <c r="D722" t="s">
        <v>112</v>
      </c>
      <c r="E722" t="s">
        <v>2895</v>
      </c>
      <c r="F722" t="s">
        <v>1798</v>
      </c>
      <c r="G722" s="57">
        <v>0</v>
      </c>
      <c r="H722" s="57">
        <v>0</v>
      </c>
      <c r="I722" s="57">
        <f>VLOOKUP(B722,Mapping!$A$2:$K$1558,6,FALSE)</f>
        <v>0</v>
      </c>
      <c r="J722" s="57">
        <f>VLOOKUP(B722,Overall!$A$8:$I$1226,9,FALSE)</f>
        <v>0</v>
      </c>
      <c r="L722" s="59">
        <f t="shared" si="11"/>
        <v>0</v>
      </c>
    </row>
    <row r="723" spans="2:12" x14ac:dyDescent="0.2">
      <c r="B723" t="s">
        <v>951</v>
      </c>
      <c r="C723" t="s">
        <v>218</v>
      </c>
      <c r="D723" t="s">
        <v>112</v>
      </c>
      <c r="E723" t="s">
        <v>478</v>
      </c>
      <c r="F723" t="s">
        <v>1599</v>
      </c>
      <c r="G723" s="57">
        <v>1234380</v>
      </c>
      <c r="H723" s="57">
        <v>1381301.72</v>
      </c>
      <c r="I723" s="57">
        <f>VLOOKUP(B723,Mapping!$A$2:$K$1558,6,FALSE)</f>
        <v>1381301.72</v>
      </c>
      <c r="J723" s="57">
        <f>VLOOKUP(B723,Overall!$A$8:$I$1226,9,FALSE)</f>
        <v>690650.86</v>
      </c>
      <c r="L723" s="59">
        <f t="shared" si="11"/>
        <v>0</v>
      </c>
    </row>
    <row r="724" spans="2:12" x14ac:dyDescent="0.2">
      <c r="B724" t="s">
        <v>1977</v>
      </c>
      <c r="C724" t="s">
        <v>428</v>
      </c>
      <c r="D724" t="s">
        <v>112</v>
      </c>
      <c r="E724" t="s">
        <v>2895</v>
      </c>
      <c r="F724" t="s">
        <v>1798</v>
      </c>
      <c r="G724" s="57">
        <v>0</v>
      </c>
      <c r="H724" s="57">
        <v>0</v>
      </c>
      <c r="I724" s="57">
        <f>VLOOKUP(B724,Mapping!$A$2:$K$1558,6,FALSE)</f>
        <v>0</v>
      </c>
      <c r="J724" s="57">
        <f>VLOOKUP(B724,Overall!$A$8:$I$1226,9,FALSE)</f>
        <v>0</v>
      </c>
      <c r="L724" s="59">
        <f t="shared" si="11"/>
        <v>0</v>
      </c>
    </row>
    <row r="725" spans="2:12" x14ac:dyDescent="0.2">
      <c r="B725" t="s">
        <v>2072</v>
      </c>
      <c r="C725" t="s">
        <v>432</v>
      </c>
      <c r="D725" t="s">
        <v>112</v>
      </c>
      <c r="E725" t="s">
        <v>472</v>
      </c>
      <c r="F725" t="s">
        <v>2073</v>
      </c>
      <c r="G725" s="57">
        <v>0</v>
      </c>
      <c r="H725" s="57">
        <v>0</v>
      </c>
      <c r="I725" s="57">
        <f>VLOOKUP(B725,Mapping!$A$2:$K$1558,6,FALSE)</f>
        <v>0</v>
      </c>
      <c r="J725" s="57">
        <f>VLOOKUP(B725,Overall!$A$8:$I$1226,9,FALSE)</f>
        <v>0</v>
      </c>
      <c r="L725" s="59">
        <f t="shared" si="11"/>
        <v>0</v>
      </c>
    </row>
    <row r="726" spans="2:12" x14ac:dyDescent="0.2">
      <c r="B726" t="s">
        <v>2115</v>
      </c>
      <c r="C726" t="s">
        <v>434</v>
      </c>
      <c r="D726" t="s">
        <v>112</v>
      </c>
      <c r="E726" t="s">
        <v>2895</v>
      </c>
      <c r="F726" t="s">
        <v>1798</v>
      </c>
      <c r="G726" s="57">
        <v>0</v>
      </c>
      <c r="H726" s="57">
        <v>0</v>
      </c>
      <c r="I726" s="57">
        <f>VLOOKUP(B726,Mapping!$A$2:$K$1558,6,FALSE)</f>
        <v>0</v>
      </c>
      <c r="J726" s="57">
        <f>VLOOKUP(B726,Overall!$A$8:$I$1226,9,FALSE)</f>
        <v>0</v>
      </c>
      <c r="L726" s="59">
        <f t="shared" si="11"/>
        <v>0</v>
      </c>
    </row>
    <row r="727" spans="2:12" x14ac:dyDescent="0.2">
      <c r="B727" t="s">
        <v>2154</v>
      </c>
      <c r="C727" t="s">
        <v>438</v>
      </c>
      <c r="D727" t="s">
        <v>112</v>
      </c>
      <c r="E727" t="s">
        <v>2895</v>
      </c>
      <c r="F727" t="s">
        <v>1798</v>
      </c>
      <c r="G727" s="57">
        <v>0</v>
      </c>
      <c r="H727" s="57">
        <v>0</v>
      </c>
      <c r="I727" s="57">
        <f>VLOOKUP(B727,Mapping!$A$2:$K$1558,6,FALSE)</f>
        <v>0</v>
      </c>
      <c r="J727" s="57">
        <f>VLOOKUP(B727,Overall!$A$8:$I$1226,9,FALSE)</f>
        <v>0</v>
      </c>
      <c r="L727" s="59">
        <f t="shared" si="11"/>
        <v>0</v>
      </c>
    </row>
    <row r="728" spans="2:12" x14ac:dyDescent="0.2">
      <c r="B728" t="s">
        <v>1242</v>
      </c>
      <c r="C728" t="s">
        <v>446</v>
      </c>
      <c r="D728" t="s">
        <v>112</v>
      </c>
      <c r="E728" t="s">
        <v>2895</v>
      </c>
      <c r="F728" t="s">
        <v>1798</v>
      </c>
      <c r="G728" s="57">
        <v>0</v>
      </c>
      <c r="H728" s="57">
        <v>168.28</v>
      </c>
      <c r="I728" s="57">
        <f>VLOOKUP(B728,Mapping!$A$2:$K$1558,6,FALSE)</f>
        <v>168.28</v>
      </c>
      <c r="J728" s="57">
        <f>VLOOKUP(B728,Overall!$A$8:$I$1226,9,FALSE)</f>
        <v>84.14</v>
      </c>
      <c r="L728" s="59">
        <f t="shared" si="11"/>
        <v>0</v>
      </c>
    </row>
    <row r="729" spans="2:12" x14ac:dyDescent="0.2">
      <c r="B729" t="s">
        <v>1287</v>
      </c>
      <c r="C729" t="s">
        <v>452</v>
      </c>
      <c r="D729" t="s">
        <v>112</v>
      </c>
      <c r="E729" t="s">
        <v>490</v>
      </c>
      <c r="F729" t="s">
        <v>2314</v>
      </c>
      <c r="G729" s="57">
        <v>8600</v>
      </c>
      <c r="H729" s="57">
        <v>8600</v>
      </c>
      <c r="I729" s="57">
        <f>VLOOKUP(B729,Mapping!$A$2:$K$1558,6,FALSE)</f>
        <v>8600</v>
      </c>
      <c r="J729" s="57">
        <f>VLOOKUP(B729,Overall!$A$8:$I$1226,9,FALSE)</f>
        <v>0</v>
      </c>
      <c r="L729" s="59">
        <f t="shared" si="11"/>
        <v>0</v>
      </c>
    </row>
    <row r="730" spans="2:12" x14ac:dyDescent="0.2">
      <c r="B730" t="s">
        <v>1331</v>
      </c>
      <c r="C730" t="s">
        <v>8</v>
      </c>
      <c r="D730" t="s">
        <v>112</v>
      </c>
      <c r="E730" t="s">
        <v>2895</v>
      </c>
      <c r="F730" t="s">
        <v>1798</v>
      </c>
      <c r="G730" s="57">
        <v>0</v>
      </c>
      <c r="H730" s="57">
        <v>472.98</v>
      </c>
      <c r="I730" s="57">
        <f>VLOOKUP(B730,Mapping!$A$2:$K$1558,6,FALSE)</f>
        <v>472.98</v>
      </c>
      <c r="J730" s="57">
        <f>VLOOKUP(B730,Overall!$A$8:$I$1226,9,FALSE)</f>
        <v>236.49</v>
      </c>
      <c r="L730" s="59">
        <f t="shared" si="11"/>
        <v>0</v>
      </c>
    </row>
    <row r="731" spans="2:12" x14ac:dyDescent="0.2">
      <c r="B731" t="s">
        <v>1332</v>
      </c>
      <c r="C731" t="s">
        <v>8</v>
      </c>
      <c r="D731" t="s">
        <v>112</v>
      </c>
      <c r="E731" t="s">
        <v>494</v>
      </c>
      <c r="F731" t="s">
        <v>1720</v>
      </c>
      <c r="G731" s="57">
        <v>24370</v>
      </c>
      <c r="H731" s="57">
        <v>0</v>
      </c>
      <c r="I731" s="57">
        <f>VLOOKUP(B731,Mapping!$A$2:$K$1558,6,FALSE)</f>
        <v>0</v>
      </c>
      <c r="J731" s="57">
        <f>VLOOKUP(B731,Overall!$A$8:$I$1226,9,FALSE)</f>
        <v>0</v>
      </c>
      <c r="L731" s="59">
        <f t="shared" si="11"/>
        <v>0</v>
      </c>
    </row>
    <row r="732" spans="2:12" x14ac:dyDescent="0.2">
      <c r="B732" t="s">
        <v>1333</v>
      </c>
      <c r="C732" t="s">
        <v>8</v>
      </c>
      <c r="D732" t="s">
        <v>112</v>
      </c>
      <c r="E732" t="s">
        <v>496</v>
      </c>
      <c r="F732" t="s">
        <v>1721</v>
      </c>
      <c r="G732" s="57">
        <v>8940</v>
      </c>
      <c r="H732" s="57">
        <v>0</v>
      </c>
      <c r="I732" s="57">
        <f>VLOOKUP(B732,Mapping!$A$2:$K$1558,6,FALSE)</f>
        <v>0</v>
      </c>
      <c r="J732" s="57">
        <f>VLOOKUP(B732,Overall!$A$8:$I$1226,9,FALSE)</f>
        <v>0</v>
      </c>
      <c r="L732" s="59">
        <f t="shared" si="11"/>
        <v>0</v>
      </c>
    </row>
    <row r="733" spans="2:12" x14ac:dyDescent="0.2">
      <c r="B733" t="s">
        <v>1334</v>
      </c>
      <c r="C733" t="s">
        <v>8</v>
      </c>
      <c r="D733" t="s">
        <v>112</v>
      </c>
      <c r="E733" t="s">
        <v>498</v>
      </c>
      <c r="F733" t="s">
        <v>1722</v>
      </c>
      <c r="G733" s="57">
        <v>7310</v>
      </c>
      <c r="H733" s="57">
        <v>0</v>
      </c>
      <c r="I733" s="57">
        <f>VLOOKUP(B733,Mapping!$A$2:$K$1558,6,FALSE)</f>
        <v>0</v>
      </c>
      <c r="J733" s="57">
        <f>VLOOKUP(B733,Overall!$A$8:$I$1226,9,FALSE)</f>
        <v>0</v>
      </c>
      <c r="L733" s="59">
        <f t="shared" si="11"/>
        <v>0</v>
      </c>
    </row>
    <row r="734" spans="2:12" x14ac:dyDescent="0.2">
      <c r="B734" t="s">
        <v>1377</v>
      </c>
      <c r="C734" t="s">
        <v>18</v>
      </c>
      <c r="D734" t="s">
        <v>112</v>
      </c>
      <c r="E734" t="s">
        <v>2895</v>
      </c>
      <c r="F734" t="s">
        <v>1798</v>
      </c>
      <c r="G734" s="57">
        <v>0</v>
      </c>
      <c r="H734" s="57">
        <v>33329.18</v>
      </c>
      <c r="I734" s="57">
        <f>VLOOKUP(B734,Mapping!$A$2:$K$1558,6,FALSE)</f>
        <v>33329.18</v>
      </c>
      <c r="J734" s="57">
        <f>VLOOKUP(B734,Overall!$A$8:$I$1226,9,FALSE)</f>
        <v>16664.59</v>
      </c>
      <c r="L734" s="59">
        <f t="shared" si="11"/>
        <v>0</v>
      </c>
    </row>
    <row r="735" spans="2:12" x14ac:dyDescent="0.2">
      <c r="B735" t="s">
        <v>1378</v>
      </c>
      <c r="C735" t="s">
        <v>18</v>
      </c>
      <c r="D735" t="s">
        <v>112</v>
      </c>
      <c r="E735" t="s">
        <v>494</v>
      </c>
      <c r="F735" t="s">
        <v>1720</v>
      </c>
      <c r="G735" s="57">
        <v>720</v>
      </c>
      <c r="H735" s="57">
        <v>0</v>
      </c>
      <c r="I735" s="57">
        <f>VLOOKUP(B735,Mapping!$A$2:$K$1558,6,FALSE)</f>
        <v>0</v>
      </c>
      <c r="J735" s="57">
        <f>VLOOKUP(B735,Overall!$A$8:$I$1226,9,FALSE)</f>
        <v>0</v>
      </c>
      <c r="L735" s="59">
        <f t="shared" si="11"/>
        <v>0</v>
      </c>
    </row>
    <row r="736" spans="2:12" x14ac:dyDescent="0.2">
      <c r="B736" t="s">
        <v>1379</v>
      </c>
      <c r="C736" t="s">
        <v>18</v>
      </c>
      <c r="D736" t="s">
        <v>112</v>
      </c>
      <c r="E736" t="s">
        <v>496</v>
      </c>
      <c r="F736" t="s">
        <v>1721</v>
      </c>
      <c r="G736" s="57">
        <v>260</v>
      </c>
      <c r="H736" s="57">
        <v>0</v>
      </c>
      <c r="I736" s="57">
        <f>VLOOKUP(B736,Mapping!$A$2:$K$1558,6,FALSE)</f>
        <v>0</v>
      </c>
      <c r="J736" s="57">
        <f>VLOOKUP(B736,Overall!$A$8:$I$1226,9,FALSE)</f>
        <v>0</v>
      </c>
      <c r="L736" s="59">
        <f t="shared" si="11"/>
        <v>0</v>
      </c>
    </row>
    <row r="737" spans="2:12" x14ac:dyDescent="0.2">
      <c r="B737" t="s">
        <v>1380</v>
      </c>
      <c r="C737" t="s">
        <v>18</v>
      </c>
      <c r="D737" t="s">
        <v>112</v>
      </c>
      <c r="E737" t="s">
        <v>498</v>
      </c>
      <c r="F737" t="s">
        <v>1722</v>
      </c>
      <c r="G737" s="57">
        <v>220</v>
      </c>
      <c r="H737" s="57">
        <v>0</v>
      </c>
      <c r="I737" s="57">
        <f>VLOOKUP(B737,Mapping!$A$2:$K$1558,6,FALSE)</f>
        <v>0</v>
      </c>
      <c r="J737" s="57">
        <f>VLOOKUP(B737,Overall!$A$8:$I$1226,9,FALSE)</f>
        <v>0</v>
      </c>
      <c r="L737" s="59">
        <f t="shared" si="11"/>
        <v>0</v>
      </c>
    </row>
    <row r="738" spans="2:12" x14ac:dyDescent="0.2">
      <c r="B738" t="s">
        <v>1423</v>
      </c>
      <c r="C738" t="s">
        <v>459</v>
      </c>
      <c r="D738" t="s">
        <v>112</v>
      </c>
      <c r="E738" t="s">
        <v>2895</v>
      </c>
      <c r="F738" t="s">
        <v>1798</v>
      </c>
      <c r="G738" s="57">
        <v>0</v>
      </c>
      <c r="H738" s="57">
        <v>8781.9599999999991</v>
      </c>
      <c r="I738" s="57">
        <f>VLOOKUP(B738,Mapping!$A$2:$K$1558,6,FALSE)</f>
        <v>8781.9599999999991</v>
      </c>
      <c r="J738" s="57">
        <f>VLOOKUP(B738,Overall!$A$8:$I$1226,9,FALSE)</f>
        <v>4390.9799999999996</v>
      </c>
      <c r="L738" s="59">
        <f t="shared" si="11"/>
        <v>0</v>
      </c>
    </row>
    <row r="739" spans="2:12" x14ac:dyDescent="0.2">
      <c r="B739" t="s">
        <v>1424</v>
      </c>
      <c r="C739" t="s">
        <v>459</v>
      </c>
      <c r="D739" t="s">
        <v>112</v>
      </c>
      <c r="E739" t="s">
        <v>494</v>
      </c>
      <c r="F739" t="s">
        <v>1720</v>
      </c>
      <c r="G739" s="57">
        <v>46120</v>
      </c>
      <c r="H739" s="57">
        <v>0</v>
      </c>
      <c r="I739" s="57">
        <f>VLOOKUP(B739,Mapping!$A$2:$K$1558,6,FALSE)</f>
        <v>0</v>
      </c>
      <c r="J739" s="57">
        <f>VLOOKUP(B739,Overall!$A$8:$I$1226,9,FALSE)</f>
        <v>0</v>
      </c>
      <c r="L739" s="59">
        <f t="shared" si="11"/>
        <v>0</v>
      </c>
    </row>
    <row r="740" spans="2:12" x14ac:dyDescent="0.2">
      <c r="B740" t="s">
        <v>1425</v>
      </c>
      <c r="C740" t="s">
        <v>459</v>
      </c>
      <c r="D740" t="s">
        <v>112</v>
      </c>
      <c r="E740" t="s">
        <v>496</v>
      </c>
      <c r="F740" t="s">
        <v>1721</v>
      </c>
      <c r="G740" s="57">
        <v>16910</v>
      </c>
      <c r="H740" s="57">
        <v>0</v>
      </c>
      <c r="I740" s="57">
        <f>VLOOKUP(B740,Mapping!$A$2:$K$1558,6,FALSE)</f>
        <v>0</v>
      </c>
      <c r="J740" s="57">
        <f>VLOOKUP(B740,Overall!$A$8:$I$1226,9,FALSE)</f>
        <v>0</v>
      </c>
      <c r="L740" s="59">
        <f t="shared" si="11"/>
        <v>0</v>
      </c>
    </row>
    <row r="741" spans="2:12" x14ac:dyDescent="0.2">
      <c r="B741" t="s">
        <v>1426</v>
      </c>
      <c r="C741" t="s">
        <v>459</v>
      </c>
      <c r="D741" t="s">
        <v>112</v>
      </c>
      <c r="E741" t="s">
        <v>498</v>
      </c>
      <c r="F741" t="s">
        <v>1722</v>
      </c>
      <c r="G741" s="57">
        <v>13840</v>
      </c>
      <c r="H741" s="57">
        <v>0</v>
      </c>
      <c r="I741" s="57">
        <f>VLOOKUP(B741,Mapping!$A$2:$K$1558,6,FALSE)</f>
        <v>0</v>
      </c>
      <c r="J741" s="57">
        <f>VLOOKUP(B741,Overall!$A$8:$I$1226,9,FALSE)</f>
        <v>0</v>
      </c>
      <c r="L741" s="59">
        <f t="shared" si="11"/>
        <v>0</v>
      </c>
    </row>
    <row r="742" spans="2:12" x14ac:dyDescent="0.2">
      <c r="B742" t="s">
        <v>1476</v>
      </c>
      <c r="C742" t="s">
        <v>461</v>
      </c>
      <c r="D742" t="s">
        <v>112</v>
      </c>
      <c r="E742" t="s">
        <v>2895</v>
      </c>
      <c r="F742" t="s">
        <v>1798</v>
      </c>
      <c r="G742" s="57">
        <v>0</v>
      </c>
      <c r="H742" s="57">
        <v>32481.200000000001</v>
      </c>
      <c r="I742" s="57">
        <f>VLOOKUP(B742,Mapping!$A$2:$K$1558,6,FALSE)</f>
        <v>32481.200000000001</v>
      </c>
      <c r="J742" s="57">
        <f>VLOOKUP(B742,Overall!$A$8:$I$1226,9,FALSE)</f>
        <v>16240.6</v>
      </c>
      <c r="L742" s="59">
        <f t="shared" si="11"/>
        <v>0</v>
      </c>
    </row>
    <row r="743" spans="2:12" x14ac:dyDescent="0.2">
      <c r="B743" t="s">
        <v>1477</v>
      </c>
      <c r="C743" t="s">
        <v>461</v>
      </c>
      <c r="D743" t="s">
        <v>112</v>
      </c>
      <c r="E743" t="s">
        <v>494</v>
      </c>
      <c r="F743" t="s">
        <v>1720</v>
      </c>
      <c r="G743" s="57">
        <v>9370</v>
      </c>
      <c r="H743" s="57">
        <v>2528.1799999999998</v>
      </c>
      <c r="I743" s="57">
        <f>VLOOKUP(B743,Mapping!$A$2:$K$1558,6,FALSE)</f>
        <v>2528.1799999999998</v>
      </c>
      <c r="J743" s="57">
        <f>VLOOKUP(B743,Overall!$A$8:$I$1226,9,FALSE)</f>
        <v>1264.0899999999999</v>
      </c>
      <c r="L743" s="59">
        <f t="shared" si="11"/>
        <v>0</v>
      </c>
    </row>
    <row r="744" spans="2:12" x14ac:dyDescent="0.2">
      <c r="B744" t="s">
        <v>1478</v>
      </c>
      <c r="C744" t="s">
        <v>461</v>
      </c>
      <c r="D744" t="s">
        <v>112</v>
      </c>
      <c r="E744" t="s">
        <v>496</v>
      </c>
      <c r="F744" t="s">
        <v>1721</v>
      </c>
      <c r="G744" s="57">
        <v>3440</v>
      </c>
      <c r="H744" s="57">
        <v>0</v>
      </c>
      <c r="I744" s="57">
        <f>VLOOKUP(B744,Mapping!$A$2:$K$1558,6,FALSE)</f>
        <v>0</v>
      </c>
      <c r="J744" s="57">
        <f>VLOOKUP(B744,Overall!$A$8:$I$1226,9,FALSE)</f>
        <v>0</v>
      </c>
      <c r="L744" s="59">
        <f t="shared" si="11"/>
        <v>0</v>
      </c>
    </row>
    <row r="745" spans="2:12" x14ac:dyDescent="0.2">
      <c r="B745" t="s">
        <v>1479</v>
      </c>
      <c r="C745" t="s">
        <v>461</v>
      </c>
      <c r="D745" t="s">
        <v>112</v>
      </c>
      <c r="E745" t="s">
        <v>498</v>
      </c>
      <c r="F745" t="s">
        <v>1722</v>
      </c>
      <c r="G745" s="57">
        <v>2810</v>
      </c>
      <c r="H745" s="57">
        <v>0</v>
      </c>
      <c r="I745" s="57">
        <f>VLOOKUP(B745,Mapping!$A$2:$K$1558,6,FALSE)</f>
        <v>0</v>
      </c>
      <c r="J745" s="57">
        <f>VLOOKUP(B745,Overall!$A$8:$I$1226,9,FALSE)</f>
        <v>0</v>
      </c>
      <c r="L745" s="59">
        <f t="shared" si="11"/>
        <v>0</v>
      </c>
    </row>
    <row r="746" spans="2:12" x14ac:dyDescent="0.2">
      <c r="B746" t="s">
        <v>1522</v>
      </c>
      <c r="C746" t="s">
        <v>463</v>
      </c>
      <c r="D746" t="s">
        <v>112</v>
      </c>
      <c r="E746" t="s">
        <v>2895</v>
      </c>
      <c r="F746" t="s">
        <v>1798</v>
      </c>
      <c r="G746" s="57">
        <v>1000000</v>
      </c>
      <c r="H746" s="57">
        <v>1000000</v>
      </c>
      <c r="I746" s="57">
        <f>VLOOKUP(B746,Mapping!$A$2:$K$1558,6,FALSE)</f>
        <v>1000000</v>
      </c>
      <c r="J746" s="57">
        <f>VLOOKUP(B746,Overall!$A$8:$I$1226,9,FALSE)</f>
        <v>0</v>
      </c>
      <c r="L746" s="59">
        <f t="shared" si="11"/>
        <v>0</v>
      </c>
    </row>
    <row r="747" spans="2:12" x14ac:dyDescent="0.2">
      <c r="B747" t="s">
        <v>1198</v>
      </c>
      <c r="C747" t="s">
        <v>442</v>
      </c>
      <c r="D747" t="s">
        <v>113</v>
      </c>
      <c r="E747" t="s">
        <v>484</v>
      </c>
      <c r="F747" t="s">
        <v>2222</v>
      </c>
      <c r="G747" s="57">
        <v>0</v>
      </c>
      <c r="H747" s="57">
        <v>47655.199999999997</v>
      </c>
      <c r="I747" s="57">
        <f>VLOOKUP(B747,Mapping!$A$2:$K$1558,6,FALSE)</f>
        <v>47655.199999999997</v>
      </c>
      <c r="J747" s="57">
        <f>VLOOKUP(B747,Overall!$A$8:$I$1226,9,FALSE)</f>
        <v>17870.7</v>
      </c>
      <c r="L747" s="59">
        <f t="shared" si="11"/>
        <v>0</v>
      </c>
    </row>
    <row r="748" spans="2:12" x14ac:dyDescent="0.2">
      <c r="B748" t="s">
        <v>2271</v>
      </c>
      <c r="C748" t="s">
        <v>450</v>
      </c>
      <c r="D748" t="s">
        <v>113</v>
      </c>
      <c r="E748" t="s">
        <v>2895</v>
      </c>
      <c r="F748" t="s">
        <v>2272</v>
      </c>
      <c r="G748" s="57">
        <v>0</v>
      </c>
      <c r="H748" s="57">
        <v>0</v>
      </c>
      <c r="I748" s="57">
        <f>VLOOKUP(B748,Mapping!$A$2:$K$1558,6,FALSE)</f>
        <v>0</v>
      </c>
      <c r="J748" s="57">
        <f>VLOOKUP(B748,Overall!$A$8:$I$1226,9,FALSE)</f>
        <v>0</v>
      </c>
      <c r="L748" s="59">
        <f t="shared" si="11"/>
        <v>0</v>
      </c>
    </row>
    <row r="749" spans="2:12" x14ac:dyDescent="0.2">
      <c r="B749" t="s">
        <v>882</v>
      </c>
      <c r="C749" t="s">
        <v>4</v>
      </c>
      <c r="D749" t="s">
        <v>114</v>
      </c>
      <c r="E749" t="s">
        <v>2895</v>
      </c>
      <c r="F749" t="s">
        <v>1799</v>
      </c>
      <c r="G749" s="57">
        <v>11000</v>
      </c>
      <c r="H749" s="57">
        <v>17159.68</v>
      </c>
      <c r="I749" s="57">
        <f>VLOOKUP(B749,Mapping!$A$2:$K$1558,6,FALSE)</f>
        <v>17159.68</v>
      </c>
      <c r="J749" s="57">
        <f>VLOOKUP(B749,Overall!$A$8:$I$1226,9,FALSE)</f>
        <v>6434.88</v>
      </c>
      <c r="L749" s="59">
        <f t="shared" si="11"/>
        <v>0</v>
      </c>
    </row>
    <row r="750" spans="2:12" x14ac:dyDescent="0.2">
      <c r="B750" t="s">
        <v>952</v>
      </c>
      <c r="C750" t="s">
        <v>218</v>
      </c>
      <c r="D750" t="s">
        <v>114</v>
      </c>
      <c r="E750" t="s">
        <v>476</v>
      </c>
      <c r="F750" t="s">
        <v>1921</v>
      </c>
      <c r="G750" s="57">
        <v>90</v>
      </c>
      <c r="H750" s="57">
        <v>5637.4133333333339</v>
      </c>
      <c r="I750" s="57">
        <f>VLOOKUP(B750,Mapping!$A$2:$K$1558,6,FALSE)</f>
        <v>5637.4133333333339</v>
      </c>
      <c r="J750" s="57">
        <f>VLOOKUP(B750,Overall!$A$8:$I$1226,9,FALSE)</f>
        <v>2114.0300000000002</v>
      </c>
      <c r="L750" s="59">
        <f t="shared" si="11"/>
        <v>0</v>
      </c>
    </row>
    <row r="751" spans="2:12" x14ac:dyDescent="0.2">
      <c r="B751" t="s">
        <v>953</v>
      </c>
      <c r="C751" t="s">
        <v>218</v>
      </c>
      <c r="D751" t="s">
        <v>114</v>
      </c>
      <c r="E751" t="s">
        <v>478</v>
      </c>
      <c r="F751" t="s">
        <v>1600</v>
      </c>
      <c r="G751" s="57">
        <v>620</v>
      </c>
      <c r="H751" s="57">
        <v>0</v>
      </c>
      <c r="I751" s="57">
        <f>VLOOKUP(B751,Mapping!$A$2:$K$1558,6,FALSE)</f>
        <v>0</v>
      </c>
      <c r="J751" s="57">
        <f>VLOOKUP(B751,Overall!$A$8:$I$1226,9,FALSE)</f>
        <v>0</v>
      </c>
      <c r="L751" s="59">
        <f t="shared" si="11"/>
        <v>0</v>
      </c>
    </row>
    <row r="752" spans="2:12" x14ac:dyDescent="0.2">
      <c r="B752" t="s">
        <v>996</v>
      </c>
      <c r="C752" t="s">
        <v>426</v>
      </c>
      <c r="D752" t="s">
        <v>114</v>
      </c>
      <c r="E752" t="s">
        <v>2895</v>
      </c>
      <c r="F752" t="s">
        <v>1799</v>
      </c>
      <c r="G752" s="57">
        <v>900</v>
      </c>
      <c r="H752" s="57">
        <v>0</v>
      </c>
      <c r="I752" s="57">
        <f>VLOOKUP(B752,Mapping!$A$2:$K$1558,6,FALSE)</f>
        <v>0</v>
      </c>
      <c r="J752" s="57">
        <f>VLOOKUP(B752,Overall!$A$8:$I$1226,9,FALSE)</f>
        <v>0</v>
      </c>
      <c r="L752" s="59">
        <f t="shared" si="11"/>
        <v>0</v>
      </c>
    </row>
    <row r="753" spans="2:12" x14ac:dyDescent="0.2">
      <c r="B753" t="s">
        <v>1020</v>
      </c>
      <c r="C753" t="s">
        <v>428</v>
      </c>
      <c r="D753" t="s">
        <v>114</v>
      </c>
      <c r="E753" t="s">
        <v>2895</v>
      </c>
      <c r="F753" t="s">
        <v>1799</v>
      </c>
      <c r="G753" s="57">
        <v>350</v>
      </c>
      <c r="H753" s="57">
        <v>0</v>
      </c>
      <c r="I753" s="57">
        <f>VLOOKUP(B753,Mapping!$A$2:$K$1558,6,FALSE)</f>
        <v>0</v>
      </c>
      <c r="J753" s="57">
        <f>VLOOKUP(B753,Overall!$A$8:$I$1226,9,FALSE)</f>
        <v>0</v>
      </c>
      <c r="L753" s="59">
        <f t="shared" si="11"/>
        <v>0</v>
      </c>
    </row>
    <row r="754" spans="2:12" x14ac:dyDescent="0.2">
      <c r="B754" t="s">
        <v>1101</v>
      </c>
      <c r="C754" t="s">
        <v>432</v>
      </c>
      <c r="D754" t="s">
        <v>114</v>
      </c>
      <c r="E754" t="s">
        <v>470</v>
      </c>
      <c r="F754" t="s">
        <v>1671</v>
      </c>
      <c r="G754" s="57">
        <v>640</v>
      </c>
      <c r="H754" s="57">
        <v>19868.933333333334</v>
      </c>
      <c r="I754" s="57">
        <f>VLOOKUP(B754,Mapping!$A$2:$K$1558,6,FALSE)</f>
        <v>19868.933333333334</v>
      </c>
      <c r="J754" s="57">
        <f>VLOOKUP(B754,Overall!$A$8:$I$1226,9,FALSE)</f>
        <v>7450.85</v>
      </c>
      <c r="L754" s="59">
        <f t="shared" si="11"/>
        <v>0</v>
      </c>
    </row>
    <row r="755" spans="2:12" x14ac:dyDescent="0.2">
      <c r="B755" t="s">
        <v>1102</v>
      </c>
      <c r="C755" t="s">
        <v>432</v>
      </c>
      <c r="D755" t="s">
        <v>114</v>
      </c>
      <c r="E755" t="s">
        <v>472</v>
      </c>
      <c r="F755" t="s">
        <v>2074</v>
      </c>
      <c r="G755" s="57">
        <v>1980</v>
      </c>
      <c r="H755" s="57">
        <v>12794.8</v>
      </c>
      <c r="I755" s="57">
        <f>VLOOKUP(B755,Mapping!$A$2:$K$1558,6,FALSE)</f>
        <v>12794.8</v>
      </c>
      <c r="J755" s="57">
        <f>VLOOKUP(B755,Overall!$A$8:$I$1226,9,FALSE)</f>
        <v>4798.05</v>
      </c>
      <c r="L755" s="59">
        <f t="shared" si="11"/>
        <v>0</v>
      </c>
    </row>
    <row r="756" spans="2:12" x14ac:dyDescent="0.2">
      <c r="B756" t="s">
        <v>2116</v>
      </c>
      <c r="C756" t="s">
        <v>434</v>
      </c>
      <c r="D756" t="s">
        <v>114</v>
      </c>
      <c r="E756" t="s">
        <v>2895</v>
      </c>
      <c r="F756" t="s">
        <v>1799</v>
      </c>
      <c r="G756" s="57">
        <v>0</v>
      </c>
      <c r="H756" s="57">
        <v>0</v>
      </c>
      <c r="I756" s="57">
        <f>VLOOKUP(B756,Mapping!$A$2:$K$1558,6,FALSE)</f>
        <v>0</v>
      </c>
      <c r="J756" s="57">
        <f>VLOOKUP(B756,Overall!$A$8:$I$1226,9,FALSE)</f>
        <v>0</v>
      </c>
      <c r="L756" s="59">
        <f t="shared" si="11"/>
        <v>0</v>
      </c>
    </row>
    <row r="757" spans="2:12" x14ac:dyDescent="0.2">
      <c r="B757" t="s">
        <v>2133</v>
      </c>
      <c r="C757" t="s">
        <v>436</v>
      </c>
      <c r="D757" t="s">
        <v>114</v>
      </c>
      <c r="E757" t="s">
        <v>2895</v>
      </c>
      <c r="F757" t="s">
        <v>1799</v>
      </c>
      <c r="G757" s="57">
        <v>0</v>
      </c>
      <c r="H757" s="57">
        <v>0</v>
      </c>
      <c r="I757" s="57">
        <f>VLOOKUP(B757,Mapping!$A$2:$K$1558,6,FALSE)</f>
        <v>0</v>
      </c>
      <c r="J757" s="57">
        <f>VLOOKUP(B757,Overall!$A$8:$I$1226,9,FALSE)</f>
        <v>0</v>
      </c>
      <c r="L757" s="59">
        <f t="shared" si="11"/>
        <v>0</v>
      </c>
    </row>
    <row r="758" spans="2:12" x14ac:dyDescent="0.2">
      <c r="B758" t="s">
        <v>2155</v>
      </c>
      <c r="C758" t="s">
        <v>438</v>
      </c>
      <c r="D758" t="s">
        <v>114</v>
      </c>
      <c r="E758" t="s">
        <v>2895</v>
      </c>
      <c r="F758" t="s">
        <v>1799</v>
      </c>
      <c r="G758" s="57">
        <v>0</v>
      </c>
      <c r="H758" s="57">
        <v>0</v>
      </c>
      <c r="I758" s="57">
        <f>VLOOKUP(B758,Mapping!$A$2:$K$1558,6,FALSE)</f>
        <v>0</v>
      </c>
      <c r="J758" s="57">
        <f>VLOOKUP(B758,Overall!$A$8:$I$1226,9,FALSE)</f>
        <v>0</v>
      </c>
      <c r="L758" s="59">
        <f t="shared" si="11"/>
        <v>0</v>
      </c>
    </row>
    <row r="759" spans="2:12" x14ac:dyDescent="0.2">
      <c r="B759" t="s">
        <v>1199</v>
      </c>
      <c r="C759" t="s">
        <v>442</v>
      </c>
      <c r="D759" t="s">
        <v>114</v>
      </c>
      <c r="E759" t="s">
        <v>482</v>
      </c>
      <c r="F759" t="s">
        <v>1700</v>
      </c>
      <c r="G759" s="57">
        <v>15610</v>
      </c>
      <c r="H759" s="57">
        <v>61293.919999999998</v>
      </c>
      <c r="I759" s="57">
        <f>VLOOKUP(B759,Mapping!$A$2:$K$1558,6,FALSE)</f>
        <v>61293.919999999998</v>
      </c>
      <c r="J759" s="57">
        <f>VLOOKUP(B759,Overall!$A$8:$I$1226,9,FALSE)</f>
        <v>22985.22</v>
      </c>
      <c r="L759" s="59">
        <f t="shared" si="11"/>
        <v>0</v>
      </c>
    </row>
    <row r="760" spans="2:12" x14ac:dyDescent="0.2">
      <c r="B760" t="s">
        <v>1220</v>
      </c>
      <c r="C760" t="s">
        <v>444</v>
      </c>
      <c r="D760" t="s">
        <v>114</v>
      </c>
      <c r="E760" t="s">
        <v>2895</v>
      </c>
      <c r="F760" t="s">
        <v>1799</v>
      </c>
      <c r="G760" s="57">
        <v>0</v>
      </c>
      <c r="H760" s="57">
        <v>1706.6666666666665</v>
      </c>
      <c r="I760" s="57">
        <f>VLOOKUP(B760,Mapping!$A$2:$K$1558,6,FALSE)</f>
        <v>1706.6666666666665</v>
      </c>
      <c r="J760" s="57">
        <f>VLOOKUP(B760,Overall!$A$8:$I$1226,9,FALSE)</f>
        <v>640</v>
      </c>
      <c r="L760" s="59">
        <f t="shared" si="11"/>
        <v>0</v>
      </c>
    </row>
    <row r="761" spans="2:12" x14ac:dyDescent="0.2">
      <c r="B761" t="s">
        <v>1243</v>
      </c>
      <c r="C761" t="s">
        <v>446</v>
      </c>
      <c r="D761" t="s">
        <v>114</v>
      </c>
      <c r="E761" t="s">
        <v>2895</v>
      </c>
      <c r="F761" t="s">
        <v>1799</v>
      </c>
      <c r="G761" s="57">
        <v>0</v>
      </c>
      <c r="H761" s="57">
        <v>652.66666666666663</v>
      </c>
      <c r="I761" s="57">
        <f>VLOOKUP(B761,Mapping!$A$2:$K$1558,6,FALSE)</f>
        <v>652.66666666666663</v>
      </c>
      <c r="J761" s="57">
        <f>VLOOKUP(B761,Overall!$A$8:$I$1226,9,FALSE)</f>
        <v>244.75</v>
      </c>
      <c r="L761" s="59">
        <f t="shared" si="11"/>
        <v>0</v>
      </c>
    </row>
    <row r="762" spans="2:12" x14ac:dyDescent="0.2">
      <c r="B762" t="s">
        <v>2273</v>
      </c>
      <c r="C762" t="s">
        <v>450</v>
      </c>
      <c r="D762" t="s">
        <v>114</v>
      </c>
      <c r="E762" t="s">
        <v>2895</v>
      </c>
      <c r="F762" t="s">
        <v>1799</v>
      </c>
      <c r="G762" s="57">
        <v>0</v>
      </c>
      <c r="H762" s="57">
        <v>0</v>
      </c>
      <c r="I762" s="57">
        <f>VLOOKUP(B762,Mapping!$A$2:$K$1558,6,FALSE)</f>
        <v>0</v>
      </c>
      <c r="J762" s="57">
        <f>VLOOKUP(B762,Overall!$A$8:$I$1226,9,FALSE)</f>
        <v>0</v>
      </c>
      <c r="L762" s="59">
        <f t="shared" si="11"/>
        <v>0</v>
      </c>
    </row>
    <row r="763" spans="2:12" x14ac:dyDescent="0.2">
      <c r="B763" t="s">
        <v>1288</v>
      </c>
      <c r="C763" t="s">
        <v>452</v>
      </c>
      <c r="D763" t="s">
        <v>114</v>
      </c>
      <c r="E763" t="s">
        <v>490</v>
      </c>
      <c r="F763" t="s">
        <v>2315</v>
      </c>
      <c r="G763" s="57">
        <v>1190</v>
      </c>
      <c r="H763" s="57">
        <v>0</v>
      </c>
      <c r="I763" s="57">
        <f>VLOOKUP(B763,Mapping!$A$2:$K$1558,6,FALSE)</f>
        <v>0</v>
      </c>
      <c r="J763" s="57">
        <f>VLOOKUP(B763,Overall!$A$8:$I$1226,9,FALSE)</f>
        <v>0</v>
      </c>
      <c r="L763" s="59">
        <f t="shared" si="11"/>
        <v>0</v>
      </c>
    </row>
    <row r="764" spans="2:12" x14ac:dyDescent="0.2">
      <c r="B764" t="s">
        <v>1335</v>
      </c>
      <c r="C764" t="s">
        <v>8</v>
      </c>
      <c r="D764" t="s">
        <v>114</v>
      </c>
      <c r="E764" t="s">
        <v>2895</v>
      </c>
      <c r="F764" t="s">
        <v>1799</v>
      </c>
      <c r="G764" s="57">
        <v>0</v>
      </c>
      <c r="H764" s="57">
        <v>14397.6</v>
      </c>
      <c r="I764" s="57">
        <f>VLOOKUP(B764,Mapping!$A$2:$K$1558,6,FALSE)</f>
        <v>14397.6</v>
      </c>
      <c r="J764" s="57">
        <f>VLOOKUP(B764,Overall!$A$8:$I$1226,9,FALSE)</f>
        <v>5399.1</v>
      </c>
      <c r="L764" s="59">
        <f t="shared" si="11"/>
        <v>0</v>
      </c>
    </row>
    <row r="765" spans="2:12" x14ac:dyDescent="0.2">
      <c r="B765" t="s">
        <v>1381</v>
      </c>
      <c r="C765" t="s">
        <v>18</v>
      </c>
      <c r="D765" t="s">
        <v>114</v>
      </c>
      <c r="E765" t="s">
        <v>2895</v>
      </c>
      <c r="F765" t="s">
        <v>1799</v>
      </c>
      <c r="G765" s="57">
        <v>0</v>
      </c>
      <c r="H765" s="57">
        <v>34063.306666666664</v>
      </c>
      <c r="I765" s="57">
        <f>VLOOKUP(B765,Mapping!$A$2:$K$1558,6,FALSE)</f>
        <v>34063.306666666664</v>
      </c>
      <c r="J765" s="57">
        <f>VLOOKUP(B765,Overall!$A$8:$I$1226,9,FALSE)</f>
        <v>12773.74</v>
      </c>
      <c r="L765" s="59">
        <f t="shared" si="11"/>
        <v>0</v>
      </c>
    </row>
    <row r="766" spans="2:12" x14ac:dyDescent="0.2">
      <c r="B766" t="s">
        <v>1427</v>
      </c>
      <c r="C766" t="s">
        <v>459</v>
      </c>
      <c r="D766" t="s">
        <v>114</v>
      </c>
      <c r="E766" t="s">
        <v>2895</v>
      </c>
      <c r="F766" t="s">
        <v>1799</v>
      </c>
      <c r="G766" s="57">
        <v>0</v>
      </c>
      <c r="H766" s="57">
        <v>3190.48</v>
      </c>
      <c r="I766" s="57">
        <f>VLOOKUP(B766,Mapping!$A$2:$K$1558,6,FALSE)</f>
        <v>3190.48</v>
      </c>
      <c r="J766" s="57">
        <f>VLOOKUP(B766,Overall!$A$8:$I$1226,9,FALSE)</f>
        <v>1196.43</v>
      </c>
      <c r="L766" s="59">
        <f t="shared" si="11"/>
        <v>0</v>
      </c>
    </row>
    <row r="767" spans="2:12" x14ac:dyDescent="0.2">
      <c r="B767" t="s">
        <v>1480</v>
      </c>
      <c r="C767" t="s">
        <v>461</v>
      </c>
      <c r="D767" t="s">
        <v>114</v>
      </c>
      <c r="E767" t="s">
        <v>2895</v>
      </c>
      <c r="F767" t="s">
        <v>1799</v>
      </c>
      <c r="G767" s="57">
        <v>15850</v>
      </c>
      <c r="H767" s="57">
        <v>23272.586666666662</v>
      </c>
      <c r="I767" s="57">
        <f>VLOOKUP(B767,Mapping!$A$2:$K$1558,6,FALSE)</f>
        <v>23272.586666666662</v>
      </c>
      <c r="J767" s="57">
        <f>VLOOKUP(B767,Overall!$A$8:$I$1226,9,FALSE)</f>
        <v>8727.2199999999993</v>
      </c>
      <c r="L767" s="59">
        <f t="shared" si="11"/>
        <v>0</v>
      </c>
    </row>
    <row r="768" spans="2:12" x14ac:dyDescent="0.2">
      <c r="B768" t="s">
        <v>1523</v>
      </c>
      <c r="C768" t="s">
        <v>463</v>
      </c>
      <c r="D768" t="s">
        <v>114</v>
      </c>
      <c r="E768" t="s">
        <v>2895</v>
      </c>
      <c r="F768" t="s">
        <v>1799</v>
      </c>
      <c r="G768" s="57">
        <v>119090</v>
      </c>
      <c r="H768" s="57">
        <v>13823.893333333333</v>
      </c>
      <c r="I768" s="57">
        <f>VLOOKUP(B768,Mapping!$A$2:$K$1558,6,FALSE)</f>
        <v>13823.893333333333</v>
      </c>
      <c r="J768" s="57">
        <f>VLOOKUP(B768,Overall!$A$8:$I$1226,9,FALSE)</f>
        <v>5183.96</v>
      </c>
      <c r="L768" s="59">
        <f t="shared" si="11"/>
        <v>0</v>
      </c>
    </row>
    <row r="769" spans="2:12" x14ac:dyDescent="0.2">
      <c r="B769" t="s">
        <v>1922</v>
      </c>
      <c r="C769" t="s">
        <v>218</v>
      </c>
      <c r="D769" t="s">
        <v>115</v>
      </c>
      <c r="E769" t="s">
        <v>478</v>
      </c>
      <c r="F769" t="s">
        <v>1923</v>
      </c>
      <c r="G769" s="57">
        <v>0</v>
      </c>
      <c r="H769" s="57">
        <v>0</v>
      </c>
      <c r="I769" s="57">
        <f>VLOOKUP(B769,Mapping!$A$2:$K$1558,6,FALSE)</f>
        <v>0</v>
      </c>
      <c r="J769" s="57">
        <f>VLOOKUP(B769,Overall!$A$8:$I$1226,9,FALSE)</f>
        <v>0</v>
      </c>
      <c r="L769" s="59">
        <f t="shared" si="11"/>
        <v>0</v>
      </c>
    </row>
    <row r="770" spans="2:12" x14ac:dyDescent="0.2">
      <c r="B770" t="s">
        <v>2075</v>
      </c>
      <c r="C770" t="s">
        <v>432</v>
      </c>
      <c r="D770" t="s">
        <v>116</v>
      </c>
      <c r="E770" t="s">
        <v>472</v>
      </c>
      <c r="F770" t="s">
        <v>2076</v>
      </c>
      <c r="G770" s="57">
        <v>0</v>
      </c>
      <c r="H770" s="57">
        <v>0</v>
      </c>
      <c r="I770" s="57">
        <f>VLOOKUP(B770,Mapping!$A$2:$K$1558,6,FALSE)</f>
        <v>0</v>
      </c>
      <c r="J770" s="57">
        <f>VLOOKUP(B770,Overall!$A$8:$I$1226,9,FALSE)</f>
        <v>0</v>
      </c>
      <c r="L770" s="59">
        <f t="shared" si="11"/>
        <v>0</v>
      </c>
    </row>
    <row r="771" spans="2:12" x14ac:dyDescent="0.2">
      <c r="B771" t="s">
        <v>2503</v>
      </c>
      <c r="C771" t="s">
        <v>463</v>
      </c>
      <c r="D771" t="s">
        <v>117</v>
      </c>
      <c r="E771" t="s">
        <v>2895</v>
      </c>
      <c r="F771" t="s">
        <v>2504</v>
      </c>
      <c r="G771" s="57">
        <v>0</v>
      </c>
      <c r="H771" s="57">
        <v>0</v>
      </c>
      <c r="I771" s="57">
        <f>VLOOKUP(B771,Mapping!$A$2:$K$1558,6,FALSE)</f>
        <v>0</v>
      </c>
      <c r="J771" s="57">
        <f>VLOOKUP(B771,Overall!$A$8:$I$1226,9,FALSE)</f>
        <v>0</v>
      </c>
      <c r="L771" s="59">
        <f t="shared" ref="L771:L834" si="12">H771-I771</f>
        <v>0</v>
      </c>
    </row>
    <row r="772" spans="2:12" x14ac:dyDescent="0.2">
      <c r="B772" t="s">
        <v>1158</v>
      </c>
      <c r="C772" t="s">
        <v>438</v>
      </c>
      <c r="D772" t="s">
        <v>118</v>
      </c>
      <c r="E772" t="s">
        <v>2895</v>
      </c>
      <c r="F772" t="s">
        <v>2156</v>
      </c>
      <c r="G772" s="57">
        <v>10000</v>
      </c>
      <c r="H772" s="57">
        <v>10000</v>
      </c>
      <c r="I772" s="57">
        <f>VLOOKUP(B772,Mapping!$A$2:$K$1558,6,FALSE)</f>
        <v>10000</v>
      </c>
      <c r="J772" s="57">
        <f>VLOOKUP(B772,Overall!$A$8:$I$1226,9,FALSE)</f>
        <v>2000</v>
      </c>
      <c r="L772" s="59">
        <f t="shared" si="12"/>
        <v>0</v>
      </c>
    </row>
    <row r="773" spans="2:12" x14ac:dyDescent="0.2">
      <c r="B773" t="s">
        <v>2316</v>
      </c>
      <c r="C773" t="s">
        <v>452</v>
      </c>
      <c r="D773" t="s">
        <v>118</v>
      </c>
      <c r="E773" t="s">
        <v>490</v>
      </c>
      <c r="F773" t="s">
        <v>2317</v>
      </c>
      <c r="G773" s="57">
        <v>0</v>
      </c>
      <c r="H773" s="57">
        <v>0</v>
      </c>
      <c r="I773" s="57">
        <f>VLOOKUP(B773,Mapping!$A$2:$K$1558,6,FALSE)</f>
        <v>0</v>
      </c>
      <c r="J773" s="57">
        <f>VLOOKUP(B773,Overall!$A$8:$I$1226,9,FALSE)</f>
        <v>0</v>
      </c>
      <c r="L773" s="59">
        <f t="shared" si="12"/>
        <v>0</v>
      </c>
    </row>
    <row r="774" spans="2:12" x14ac:dyDescent="0.2">
      <c r="B774" t="s">
        <v>1336</v>
      </c>
      <c r="C774" t="s">
        <v>8</v>
      </c>
      <c r="D774" t="s">
        <v>118</v>
      </c>
      <c r="E774" t="s">
        <v>2895</v>
      </c>
      <c r="F774" t="s">
        <v>2156</v>
      </c>
      <c r="G774" s="57">
        <v>600000</v>
      </c>
      <c r="H774" s="57">
        <v>600000</v>
      </c>
      <c r="I774" s="57">
        <f>VLOOKUP(B774,Mapping!$A$2:$K$1558,6,FALSE)</f>
        <v>600000</v>
      </c>
      <c r="J774" s="57">
        <f>VLOOKUP(B774,Overall!$A$8:$I$1226,9,FALSE)</f>
        <v>30319.01</v>
      </c>
      <c r="L774" s="59">
        <f t="shared" si="12"/>
        <v>0</v>
      </c>
    </row>
    <row r="775" spans="2:12" x14ac:dyDescent="0.2">
      <c r="B775" t="s">
        <v>1481</v>
      </c>
      <c r="C775" t="s">
        <v>461</v>
      </c>
      <c r="D775" t="s">
        <v>118</v>
      </c>
      <c r="E775" t="s">
        <v>2895</v>
      </c>
      <c r="F775" t="s">
        <v>2156</v>
      </c>
      <c r="G775" s="57">
        <v>900000</v>
      </c>
      <c r="H775" s="57">
        <v>900000</v>
      </c>
      <c r="I775" s="57">
        <f>VLOOKUP(B775,Mapping!$A$2:$K$1558,6,FALSE)</f>
        <v>900000</v>
      </c>
      <c r="J775" s="57">
        <f>VLOOKUP(B775,Overall!$A$8:$I$1226,9,FALSE)</f>
        <v>292809.84000000003</v>
      </c>
      <c r="L775" s="59">
        <f t="shared" si="12"/>
        <v>0</v>
      </c>
    </row>
    <row r="776" spans="2:12" x14ac:dyDescent="0.2">
      <c r="B776" t="s">
        <v>1289</v>
      </c>
      <c r="C776" t="s">
        <v>452</v>
      </c>
      <c r="D776" t="s">
        <v>119</v>
      </c>
      <c r="E776" t="s">
        <v>490</v>
      </c>
      <c r="F776" t="s">
        <v>2318</v>
      </c>
      <c r="G776" s="57">
        <v>120000</v>
      </c>
      <c r="H776" s="57">
        <v>120000</v>
      </c>
      <c r="I776" s="57">
        <f>VLOOKUP(B776,Mapping!$A$2:$K$1558,6,FALSE)</f>
        <v>120000</v>
      </c>
      <c r="J776" s="57">
        <f>VLOOKUP(B776,Overall!$A$8:$I$1226,9,FALSE)</f>
        <v>0</v>
      </c>
      <c r="L776" s="59">
        <f t="shared" si="12"/>
        <v>0</v>
      </c>
    </row>
    <row r="777" spans="2:12" x14ac:dyDescent="0.2">
      <c r="B777" t="s">
        <v>2319</v>
      </c>
      <c r="C777" t="s">
        <v>452</v>
      </c>
      <c r="D777" t="s">
        <v>119</v>
      </c>
      <c r="E777" t="s">
        <v>492</v>
      </c>
      <c r="F777" t="s">
        <v>2320</v>
      </c>
      <c r="G777" s="57">
        <v>0</v>
      </c>
      <c r="H777" s="57">
        <v>0</v>
      </c>
      <c r="I777" s="57">
        <f>VLOOKUP(B777,Mapping!$A$2:$K$1558,6,FALSE)</f>
        <v>0</v>
      </c>
      <c r="J777" s="57">
        <f>VLOOKUP(B777,Overall!$A$8:$I$1226,9,FALSE)</f>
        <v>0</v>
      </c>
      <c r="L777" s="59">
        <f t="shared" si="12"/>
        <v>0</v>
      </c>
    </row>
    <row r="778" spans="2:12" x14ac:dyDescent="0.2">
      <c r="B778" t="s">
        <v>2375</v>
      </c>
      <c r="C778" t="s">
        <v>8</v>
      </c>
      <c r="D778" t="s">
        <v>119</v>
      </c>
      <c r="E778" t="s">
        <v>2895</v>
      </c>
      <c r="F778" t="s">
        <v>2376</v>
      </c>
      <c r="G778" s="57">
        <v>0</v>
      </c>
      <c r="H778" s="57">
        <v>0</v>
      </c>
      <c r="I778" s="57">
        <f>VLOOKUP(B778,Mapping!$A$2:$K$1558,6,FALSE)</f>
        <v>0</v>
      </c>
      <c r="J778" s="57">
        <f>VLOOKUP(B778,Overall!$A$8:$I$1226,9,FALSE)</f>
        <v>0</v>
      </c>
      <c r="L778" s="59">
        <f t="shared" si="12"/>
        <v>0</v>
      </c>
    </row>
    <row r="779" spans="2:12" x14ac:dyDescent="0.2">
      <c r="B779" t="s">
        <v>2476</v>
      </c>
      <c r="C779" t="s">
        <v>461</v>
      </c>
      <c r="D779" t="s">
        <v>119</v>
      </c>
      <c r="E779" t="s">
        <v>2895</v>
      </c>
      <c r="F779" t="s">
        <v>2376</v>
      </c>
      <c r="G779" s="57">
        <v>0</v>
      </c>
      <c r="H779" s="57">
        <v>0</v>
      </c>
      <c r="I779" s="57">
        <f>VLOOKUP(B779,Mapping!$A$2:$K$1558,6,FALSE)</f>
        <v>0</v>
      </c>
      <c r="J779" s="57">
        <f>VLOOKUP(B779,Overall!$A$8:$I$1226,9,FALSE)</f>
        <v>0</v>
      </c>
      <c r="L779" s="59">
        <f t="shared" si="12"/>
        <v>0</v>
      </c>
    </row>
    <row r="780" spans="2:12" x14ac:dyDescent="0.2">
      <c r="B780" t="s">
        <v>2157</v>
      </c>
      <c r="C780" t="s">
        <v>438</v>
      </c>
      <c r="D780" t="s">
        <v>120</v>
      </c>
      <c r="E780" t="s">
        <v>2895</v>
      </c>
      <c r="F780" t="s">
        <v>2158</v>
      </c>
      <c r="G780" s="57">
        <v>0</v>
      </c>
      <c r="H780" s="57">
        <v>0</v>
      </c>
      <c r="I780" s="57">
        <f>VLOOKUP(B780,Mapping!$A$2:$K$1558,6,FALSE)</f>
        <v>0</v>
      </c>
      <c r="J780" s="57">
        <f>VLOOKUP(B780,Overall!$A$8:$I$1226,9,FALSE)</f>
        <v>0</v>
      </c>
      <c r="L780" s="59">
        <f t="shared" si="12"/>
        <v>0</v>
      </c>
    </row>
    <row r="781" spans="2:12" x14ac:dyDescent="0.2">
      <c r="B781" t="s">
        <v>1200</v>
      </c>
      <c r="C781" t="s">
        <v>442</v>
      </c>
      <c r="D781" t="s">
        <v>120</v>
      </c>
      <c r="E781" t="s">
        <v>482</v>
      </c>
      <c r="F781" t="s">
        <v>1701</v>
      </c>
      <c r="G781" s="57">
        <v>12000</v>
      </c>
      <c r="H781" s="57">
        <v>0</v>
      </c>
      <c r="I781" s="57">
        <f>VLOOKUP(B781,Mapping!$A$2:$K$1558,6,FALSE)</f>
        <v>0</v>
      </c>
      <c r="J781" s="57">
        <f>VLOOKUP(B781,Overall!$A$8:$I$1226,9,FALSE)</f>
        <v>0</v>
      </c>
      <c r="L781" s="59">
        <f t="shared" si="12"/>
        <v>0</v>
      </c>
    </row>
    <row r="782" spans="2:12" x14ac:dyDescent="0.2">
      <c r="B782" t="s">
        <v>2377</v>
      </c>
      <c r="C782" t="s">
        <v>8</v>
      </c>
      <c r="D782" t="s">
        <v>120</v>
      </c>
      <c r="E782" t="s">
        <v>2895</v>
      </c>
      <c r="F782" t="s">
        <v>2158</v>
      </c>
      <c r="G782" s="57">
        <v>0</v>
      </c>
      <c r="H782" s="57">
        <v>0</v>
      </c>
      <c r="I782" s="57">
        <f>VLOOKUP(B782,Mapping!$A$2:$K$1558,6,FALSE)</f>
        <v>0</v>
      </c>
      <c r="J782" s="57">
        <f>VLOOKUP(B782,Overall!$A$8:$I$1226,9,FALSE)</f>
        <v>0</v>
      </c>
      <c r="L782" s="59">
        <f t="shared" si="12"/>
        <v>0</v>
      </c>
    </row>
    <row r="783" spans="2:12" x14ac:dyDescent="0.2">
      <c r="B783" t="s">
        <v>2415</v>
      </c>
      <c r="C783" t="s">
        <v>18</v>
      </c>
      <c r="D783" t="s">
        <v>120</v>
      </c>
      <c r="E783" t="s">
        <v>2895</v>
      </c>
      <c r="F783" t="s">
        <v>2158</v>
      </c>
      <c r="G783" s="57">
        <v>0</v>
      </c>
      <c r="H783" s="57">
        <v>0</v>
      </c>
      <c r="I783" s="57">
        <f>VLOOKUP(B783,Mapping!$A$2:$K$1558,6,FALSE)</f>
        <v>0</v>
      </c>
      <c r="J783" s="57">
        <f>VLOOKUP(B783,Overall!$A$8:$I$1226,9,FALSE)</f>
        <v>0</v>
      </c>
      <c r="L783" s="59">
        <f t="shared" si="12"/>
        <v>0</v>
      </c>
    </row>
    <row r="784" spans="2:12" x14ac:dyDescent="0.2">
      <c r="B784" t="s">
        <v>1428</v>
      </c>
      <c r="C784" t="s">
        <v>459</v>
      </c>
      <c r="D784" t="s">
        <v>120</v>
      </c>
      <c r="E784" t="s">
        <v>2895</v>
      </c>
      <c r="F784" t="s">
        <v>2158</v>
      </c>
      <c r="G784" s="57">
        <v>229620</v>
      </c>
      <c r="H784" s="57">
        <v>0</v>
      </c>
      <c r="I784" s="57">
        <f>VLOOKUP(B784,Mapping!$A$2:$K$1558,6,FALSE)</f>
        <v>0</v>
      </c>
      <c r="J784" s="57">
        <f>VLOOKUP(B784,Overall!$A$8:$I$1226,9,FALSE)</f>
        <v>0</v>
      </c>
      <c r="L784" s="59">
        <f t="shared" si="12"/>
        <v>0</v>
      </c>
    </row>
    <row r="785" spans="2:12" x14ac:dyDescent="0.2">
      <c r="B785" t="s">
        <v>1482</v>
      </c>
      <c r="C785" t="s">
        <v>461</v>
      </c>
      <c r="D785" t="s">
        <v>120</v>
      </c>
      <c r="E785" t="s">
        <v>2895</v>
      </c>
      <c r="F785" t="s">
        <v>2158</v>
      </c>
      <c r="G785" s="57">
        <v>451890</v>
      </c>
      <c r="H785" s="57">
        <v>560000</v>
      </c>
      <c r="I785" s="57">
        <f>VLOOKUP(B785,Mapping!$A$2:$K$1558,6,FALSE)</f>
        <v>560000</v>
      </c>
      <c r="J785" s="57">
        <f>VLOOKUP(B785,Overall!$A$8:$I$1226,9,FALSE)</f>
        <v>490787.32</v>
      </c>
      <c r="L785" s="59">
        <f t="shared" si="12"/>
        <v>0</v>
      </c>
    </row>
    <row r="786" spans="2:12" x14ac:dyDescent="0.2">
      <c r="B786" t="s">
        <v>1813</v>
      </c>
      <c r="C786" t="s">
        <v>215</v>
      </c>
      <c r="D786" t="s">
        <v>121</v>
      </c>
      <c r="E786" t="s">
        <v>2895</v>
      </c>
      <c r="F786" t="s">
        <v>1713</v>
      </c>
      <c r="G786" s="57">
        <v>0</v>
      </c>
      <c r="H786" s="57">
        <v>0</v>
      </c>
      <c r="I786" s="57">
        <f>VLOOKUP(B786,Mapping!$A$2:$K$1558,6,FALSE)</f>
        <v>0</v>
      </c>
      <c r="J786" s="57">
        <f>VLOOKUP(B786,Overall!$A$8:$I$1226,9,FALSE)</f>
        <v>0</v>
      </c>
      <c r="L786" s="59">
        <f t="shared" si="12"/>
        <v>0</v>
      </c>
    </row>
    <row r="787" spans="2:12" x14ac:dyDescent="0.2">
      <c r="B787" t="s">
        <v>2077</v>
      </c>
      <c r="C787" t="s">
        <v>432</v>
      </c>
      <c r="D787" t="s">
        <v>121</v>
      </c>
      <c r="E787" t="s">
        <v>472</v>
      </c>
      <c r="F787" t="s">
        <v>1713</v>
      </c>
      <c r="G787" s="57">
        <v>0</v>
      </c>
      <c r="H787" s="57">
        <v>0</v>
      </c>
      <c r="I787" s="57">
        <f>VLOOKUP(B787,Mapping!$A$2:$K$1558,6,FALSE)</f>
        <v>0</v>
      </c>
      <c r="J787" s="57">
        <f>VLOOKUP(B787,Overall!$A$8:$I$1226,9,FALSE)</f>
        <v>0</v>
      </c>
      <c r="L787" s="59">
        <f t="shared" si="12"/>
        <v>0</v>
      </c>
    </row>
    <row r="788" spans="2:12" x14ac:dyDescent="0.2">
      <c r="B788" t="s">
        <v>2117</v>
      </c>
      <c r="C788" t="s">
        <v>434</v>
      </c>
      <c r="D788" t="s">
        <v>121</v>
      </c>
      <c r="E788" t="s">
        <v>2895</v>
      </c>
      <c r="F788" t="s">
        <v>1713</v>
      </c>
      <c r="G788" s="57">
        <v>0</v>
      </c>
      <c r="H788" s="57">
        <v>0</v>
      </c>
      <c r="I788" s="57">
        <f>VLOOKUP(B788,Mapping!$A$2:$K$1558,6,FALSE)</f>
        <v>0</v>
      </c>
      <c r="J788" s="57">
        <f>VLOOKUP(B788,Overall!$A$8:$I$1226,9,FALSE)</f>
        <v>0</v>
      </c>
      <c r="L788" s="59">
        <f t="shared" si="12"/>
        <v>0</v>
      </c>
    </row>
    <row r="789" spans="2:12" x14ac:dyDescent="0.2">
      <c r="B789" t="s">
        <v>1290</v>
      </c>
      <c r="C789" t="s">
        <v>452</v>
      </c>
      <c r="D789" t="s">
        <v>121</v>
      </c>
      <c r="E789" t="s">
        <v>490</v>
      </c>
      <c r="F789" t="s">
        <v>1713</v>
      </c>
      <c r="G789" s="57">
        <v>218530</v>
      </c>
      <c r="H789" s="57">
        <v>0</v>
      </c>
      <c r="I789" s="57">
        <f>VLOOKUP(B789,Mapping!$A$2:$K$1558,6,FALSE)</f>
        <v>0</v>
      </c>
      <c r="J789" s="57">
        <f>VLOOKUP(B789,Overall!$A$8:$I$1226,9,FALSE)</f>
        <v>839880.59</v>
      </c>
      <c r="L789" s="59">
        <f t="shared" si="12"/>
        <v>0</v>
      </c>
    </row>
    <row r="790" spans="2:12" x14ac:dyDescent="0.2">
      <c r="B790" t="s">
        <v>2378</v>
      </c>
      <c r="C790" t="s">
        <v>8</v>
      </c>
      <c r="D790" t="s">
        <v>121</v>
      </c>
      <c r="E790" t="s">
        <v>2895</v>
      </c>
      <c r="F790" t="s">
        <v>1713</v>
      </c>
      <c r="G790" s="57">
        <v>0</v>
      </c>
      <c r="H790" s="57">
        <v>0</v>
      </c>
      <c r="I790" s="57">
        <f>VLOOKUP(B790,Mapping!$A$2:$K$1558,6,FALSE)</f>
        <v>0</v>
      </c>
      <c r="J790" s="57">
        <f>VLOOKUP(B790,Overall!$A$8:$I$1226,9,FALSE)</f>
        <v>0</v>
      </c>
      <c r="L790" s="59">
        <f t="shared" si="12"/>
        <v>0</v>
      </c>
    </row>
    <row r="791" spans="2:12" x14ac:dyDescent="0.2">
      <c r="B791" t="s">
        <v>2442</v>
      </c>
      <c r="C791" t="s">
        <v>459</v>
      </c>
      <c r="D791" t="s">
        <v>121</v>
      </c>
      <c r="E791" t="s">
        <v>2895</v>
      </c>
      <c r="F791" t="s">
        <v>1713</v>
      </c>
      <c r="G791" s="57">
        <v>0</v>
      </c>
      <c r="H791" s="57">
        <v>1000000</v>
      </c>
      <c r="I791" s="57">
        <f>VLOOKUP(B791,Mapping!$A$2:$K$1558,6,FALSE)</f>
        <v>1000000</v>
      </c>
      <c r="J791" s="57">
        <f>VLOOKUP(B791,Overall!$A$8:$I$1226,9,FALSE)</f>
        <v>0</v>
      </c>
      <c r="L791" s="59">
        <f t="shared" si="12"/>
        <v>0</v>
      </c>
    </row>
    <row r="792" spans="2:12" x14ac:dyDescent="0.2">
      <c r="B792" t="s">
        <v>954</v>
      </c>
      <c r="C792" t="s">
        <v>218</v>
      </c>
      <c r="D792" t="s">
        <v>122</v>
      </c>
      <c r="E792" t="s">
        <v>476</v>
      </c>
      <c r="F792" t="s">
        <v>1601</v>
      </c>
      <c r="G792" s="57">
        <v>331490</v>
      </c>
      <c r="H792" s="57">
        <v>334000</v>
      </c>
      <c r="I792" s="57">
        <f>VLOOKUP(B792,Mapping!$A$2:$K$1558,6,FALSE)</f>
        <v>334000</v>
      </c>
      <c r="J792" s="57">
        <f>VLOOKUP(B792,Overall!$A$8:$I$1226,9,FALSE)</f>
        <v>0</v>
      </c>
      <c r="L792" s="59">
        <f t="shared" si="12"/>
        <v>0</v>
      </c>
    </row>
    <row r="793" spans="2:12" x14ac:dyDescent="0.2">
      <c r="B793" t="s">
        <v>2159</v>
      </c>
      <c r="C793" t="s">
        <v>438</v>
      </c>
      <c r="D793" t="s">
        <v>122</v>
      </c>
      <c r="E793" t="s">
        <v>2895</v>
      </c>
      <c r="F793" t="s">
        <v>1601</v>
      </c>
      <c r="G793" s="57">
        <v>0</v>
      </c>
      <c r="H793" s="57">
        <v>0</v>
      </c>
      <c r="I793" s="57">
        <f>VLOOKUP(B793,Mapping!$A$2:$K$1558,6,FALSE)</f>
        <v>0</v>
      </c>
      <c r="J793" s="57">
        <f>VLOOKUP(B793,Overall!$A$8:$I$1226,9,FALSE)</f>
        <v>0</v>
      </c>
      <c r="L793" s="59">
        <f t="shared" si="12"/>
        <v>0</v>
      </c>
    </row>
    <row r="794" spans="2:12" x14ac:dyDescent="0.2">
      <c r="B794" t="s">
        <v>1201</v>
      </c>
      <c r="C794" t="s">
        <v>442</v>
      </c>
      <c r="D794" t="s">
        <v>122</v>
      </c>
      <c r="E794" t="s">
        <v>482</v>
      </c>
      <c r="F794" t="s">
        <v>1601</v>
      </c>
      <c r="G794" s="57">
        <v>15000</v>
      </c>
      <c r="H794" s="57">
        <v>0</v>
      </c>
      <c r="I794" s="57">
        <f>VLOOKUP(B794,Mapping!$A$2:$K$1558,6,FALSE)</f>
        <v>0</v>
      </c>
      <c r="J794" s="57">
        <f>VLOOKUP(B794,Overall!$A$8:$I$1226,9,FALSE)</f>
        <v>0</v>
      </c>
      <c r="L794" s="59">
        <f t="shared" si="12"/>
        <v>0</v>
      </c>
    </row>
    <row r="795" spans="2:12" x14ac:dyDescent="0.2">
      <c r="B795" t="s">
        <v>2160</v>
      </c>
      <c r="C795" t="s">
        <v>438</v>
      </c>
      <c r="D795" t="s">
        <v>123</v>
      </c>
      <c r="E795" t="s">
        <v>2895</v>
      </c>
      <c r="F795" t="s">
        <v>2161</v>
      </c>
      <c r="G795" s="57">
        <v>0</v>
      </c>
      <c r="H795" s="57">
        <v>0</v>
      </c>
      <c r="I795" s="57">
        <f>VLOOKUP(B795,Mapping!$A$2:$K$1558,6,FALSE)</f>
        <v>0</v>
      </c>
      <c r="J795" s="57">
        <f>VLOOKUP(B795,Overall!$A$8:$I$1226,9,FALSE)</f>
        <v>0</v>
      </c>
      <c r="L795" s="59">
        <f t="shared" si="12"/>
        <v>0</v>
      </c>
    </row>
    <row r="796" spans="2:12" x14ac:dyDescent="0.2">
      <c r="B796" t="s">
        <v>2162</v>
      </c>
      <c r="C796" t="s">
        <v>438</v>
      </c>
      <c r="D796" t="s">
        <v>124</v>
      </c>
      <c r="E796" t="s">
        <v>2895</v>
      </c>
      <c r="F796" t="s">
        <v>2163</v>
      </c>
      <c r="G796" s="57">
        <v>0</v>
      </c>
      <c r="H796" s="57">
        <v>0</v>
      </c>
      <c r="I796" s="57">
        <f>VLOOKUP(B796,Mapping!$A$2:$K$1558,6,FALSE)</f>
        <v>0</v>
      </c>
      <c r="J796" s="57">
        <f>VLOOKUP(B796,Overall!$A$8:$I$1226,9,FALSE)</f>
        <v>0</v>
      </c>
      <c r="L796" s="59">
        <f t="shared" si="12"/>
        <v>0</v>
      </c>
    </row>
    <row r="797" spans="2:12" x14ac:dyDescent="0.2">
      <c r="B797" t="s">
        <v>2892</v>
      </c>
      <c r="C797" t="s">
        <v>428</v>
      </c>
      <c r="D797" t="s">
        <v>2890</v>
      </c>
      <c r="E797" t="s">
        <v>2895</v>
      </c>
      <c r="F797" t="s">
        <v>2891</v>
      </c>
      <c r="G797" s="57">
        <v>0</v>
      </c>
      <c r="H797" s="57">
        <v>460000</v>
      </c>
      <c r="I797" s="57">
        <f>VLOOKUP(B797,Mapping!$A$2:$K$1558,6,FALSE)</f>
        <v>460000</v>
      </c>
      <c r="J797" s="57">
        <f>VLOOKUP(B797,Overall!$A$8:$I$1226,9,FALSE)</f>
        <v>0</v>
      </c>
      <c r="L797" s="59">
        <f t="shared" si="12"/>
        <v>0</v>
      </c>
    </row>
    <row r="798" spans="2:12" x14ac:dyDescent="0.2">
      <c r="B798" t="s">
        <v>1814</v>
      </c>
      <c r="C798" t="s">
        <v>215</v>
      </c>
      <c r="D798" t="s">
        <v>125</v>
      </c>
      <c r="E798" t="s">
        <v>2895</v>
      </c>
      <c r="F798" t="s">
        <v>1815</v>
      </c>
      <c r="G798" s="57">
        <v>0</v>
      </c>
      <c r="H798" s="57">
        <v>0</v>
      </c>
      <c r="I798" s="57">
        <f>VLOOKUP(B798,Mapping!$A$2:$K$1558,6,FALSE)</f>
        <v>0</v>
      </c>
      <c r="J798" s="57">
        <f>VLOOKUP(B798,Overall!$A$8:$I$1226,9,FALSE)</f>
        <v>0</v>
      </c>
      <c r="L798" s="59">
        <f t="shared" si="12"/>
        <v>0</v>
      </c>
    </row>
    <row r="799" spans="2:12" x14ac:dyDescent="0.2">
      <c r="B799" t="s">
        <v>955</v>
      </c>
      <c r="C799" t="s">
        <v>218</v>
      </c>
      <c r="D799" t="s">
        <v>125</v>
      </c>
      <c r="E799" t="s">
        <v>476</v>
      </c>
      <c r="F799" t="s">
        <v>1602</v>
      </c>
      <c r="G799" s="57">
        <v>2082300</v>
      </c>
      <c r="H799" s="57">
        <v>2104308.6399999997</v>
      </c>
      <c r="I799" s="57">
        <f>VLOOKUP(B799,Mapping!$A$2:$K$1558,6,FALSE)</f>
        <v>2104308.6399999997</v>
      </c>
      <c r="J799" s="57">
        <f>VLOOKUP(B799,Overall!$A$8:$I$1226,9,FALSE)</f>
        <v>789115.74</v>
      </c>
      <c r="L799" s="59">
        <f t="shared" si="12"/>
        <v>0</v>
      </c>
    </row>
    <row r="800" spans="2:12" x14ac:dyDescent="0.2">
      <c r="B800" t="s">
        <v>997</v>
      </c>
      <c r="C800" t="s">
        <v>426</v>
      </c>
      <c r="D800" t="s">
        <v>125</v>
      </c>
      <c r="E800" t="s">
        <v>2895</v>
      </c>
      <c r="F800" t="s">
        <v>1815</v>
      </c>
      <c r="G800" s="57">
        <v>100000</v>
      </c>
      <c r="H800" s="57">
        <v>0</v>
      </c>
      <c r="I800" s="57">
        <f>VLOOKUP(B800,Mapping!$A$2:$K$1558,6,FALSE)</f>
        <v>0</v>
      </c>
      <c r="J800" s="57">
        <f>VLOOKUP(B800,Overall!$A$8:$I$1226,9,FALSE)</f>
        <v>0</v>
      </c>
      <c r="L800" s="59">
        <f t="shared" si="12"/>
        <v>0</v>
      </c>
    </row>
    <row r="801" spans="2:12" x14ac:dyDescent="0.2">
      <c r="B801" t="s">
        <v>1103</v>
      </c>
      <c r="C801" t="s">
        <v>432</v>
      </c>
      <c r="D801" t="s">
        <v>125</v>
      </c>
      <c r="E801" t="s">
        <v>466</v>
      </c>
      <c r="F801" t="s">
        <v>1672</v>
      </c>
      <c r="G801" s="57">
        <v>60000</v>
      </c>
      <c r="H801" s="57">
        <v>387194.77333333332</v>
      </c>
      <c r="I801" s="57">
        <f>VLOOKUP(B801,Mapping!$A$2:$K$1558,6,FALSE)</f>
        <v>387194.77333333332</v>
      </c>
      <c r="J801" s="57">
        <f>VLOOKUP(B801,Overall!$A$8:$I$1226,9,FALSE)</f>
        <v>145198.04</v>
      </c>
      <c r="L801" s="59">
        <f t="shared" si="12"/>
        <v>0</v>
      </c>
    </row>
    <row r="802" spans="2:12" x14ac:dyDescent="0.2">
      <c r="B802" t="s">
        <v>1104</v>
      </c>
      <c r="C802" t="s">
        <v>432</v>
      </c>
      <c r="D802" t="s">
        <v>125</v>
      </c>
      <c r="E802" t="s">
        <v>472</v>
      </c>
      <c r="F802" t="s">
        <v>1673</v>
      </c>
      <c r="G802" s="57">
        <v>100000</v>
      </c>
      <c r="H802" s="57">
        <v>1207160.2133333334</v>
      </c>
      <c r="I802" s="57">
        <f>VLOOKUP(B802,Mapping!$A$2:$K$1558,6,FALSE)</f>
        <v>1207160.2133333334</v>
      </c>
      <c r="J802" s="57">
        <f>VLOOKUP(B802,Overall!$A$8:$I$1226,9,FALSE)</f>
        <v>452685.08</v>
      </c>
      <c r="L802" s="59">
        <f t="shared" si="12"/>
        <v>0</v>
      </c>
    </row>
    <row r="803" spans="2:12" x14ac:dyDescent="0.2">
      <c r="B803" t="s">
        <v>2118</v>
      </c>
      <c r="C803" t="s">
        <v>434</v>
      </c>
      <c r="D803" t="s">
        <v>125</v>
      </c>
      <c r="E803" t="s">
        <v>2895</v>
      </c>
      <c r="F803" t="s">
        <v>1815</v>
      </c>
      <c r="G803" s="57">
        <v>0</v>
      </c>
      <c r="H803" s="57">
        <v>0</v>
      </c>
      <c r="I803" s="57">
        <f>VLOOKUP(B803,Mapping!$A$2:$K$1558,6,FALSE)</f>
        <v>0</v>
      </c>
      <c r="J803" s="57">
        <f>VLOOKUP(B803,Overall!$A$8:$I$1226,9,FALSE)</f>
        <v>0</v>
      </c>
      <c r="L803" s="59">
        <f t="shared" si="12"/>
        <v>0</v>
      </c>
    </row>
    <row r="804" spans="2:12" x14ac:dyDescent="0.2">
      <c r="B804" t="s">
        <v>2246</v>
      </c>
      <c r="C804" t="s">
        <v>446</v>
      </c>
      <c r="D804" t="s">
        <v>125</v>
      </c>
      <c r="E804" t="s">
        <v>2895</v>
      </c>
      <c r="F804" t="s">
        <v>1815</v>
      </c>
      <c r="G804" s="57">
        <v>0</v>
      </c>
      <c r="H804" s="57">
        <v>0</v>
      </c>
      <c r="I804" s="57">
        <f>VLOOKUP(B804,Mapping!$A$2:$K$1558,6,FALSE)</f>
        <v>0</v>
      </c>
      <c r="J804" s="57">
        <f>VLOOKUP(B804,Overall!$A$8:$I$1226,9,FALSE)</f>
        <v>0</v>
      </c>
      <c r="L804" s="59">
        <f t="shared" si="12"/>
        <v>0</v>
      </c>
    </row>
    <row r="805" spans="2:12" x14ac:dyDescent="0.2">
      <c r="B805" t="s">
        <v>2477</v>
      </c>
      <c r="C805" t="s">
        <v>461</v>
      </c>
      <c r="D805" t="s">
        <v>125</v>
      </c>
      <c r="E805" t="s">
        <v>2895</v>
      </c>
      <c r="F805" t="s">
        <v>1815</v>
      </c>
      <c r="G805" s="57">
        <v>0</v>
      </c>
      <c r="H805" s="57">
        <v>0</v>
      </c>
      <c r="I805" s="57">
        <f>VLOOKUP(B805,Mapping!$A$2:$K$1558,6,FALSE)</f>
        <v>0</v>
      </c>
      <c r="J805" s="57">
        <f>VLOOKUP(B805,Overall!$A$8:$I$1226,9,FALSE)</f>
        <v>0</v>
      </c>
      <c r="L805" s="59">
        <f t="shared" si="12"/>
        <v>0</v>
      </c>
    </row>
    <row r="806" spans="2:12" x14ac:dyDescent="0.2">
      <c r="B806" t="s">
        <v>2379</v>
      </c>
      <c r="C806" t="s">
        <v>8</v>
      </c>
      <c r="D806" t="s">
        <v>126</v>
      </c>
      <c r="E806" t="s">
        <v>2895</v>
      </c>
      <c r="F806" t="s">
        <v>2380</v>
      </c>
      <c r="G806" s="57">
        <v>0</v>
      </c>
      <c r="H806" s="57">
        <v>0</v>
      </c>
      <c r="I806" s="57">
        <f>VLOOKUP(B806,Mapping!$A$2:$K$1558,6,FALSE)</f>
        <v>0</v>
      </c>
      <c r="J806" s="57">
        <f>VLOOKUP(B806,Overall!$A$8:$I$1226,9,FALSE)</f>
        <v>0</v>
      </c>
      <c r="L806" s="59">
        <f t="shared" si="12"/>
        <v>0</v>
      </c>
    </row>
    <row r="807" spans="2:12" x14ac:dyDescent="0.2">
      <c r="B807" t="s">
        <v>1924</v>
      </c>
      <c r="C807" t="s">
        <v>218</v>
      </c>
      <c r="D807" t="s">
        <v>127</v>
      </c>
      <c r="E807" t="s">
        <v>476</v>
      </c>
      <c r="F807" t="s">
        <v>1925</v>
      </c>
      <c r="G807" s="57">
        <v>0</v>
      </c>
      <c r="H807" s="57">
        <v>-45000</v>
      </c>
      <c r="I807" s="57">
        <f>VLOOKUP(B807,Mapping!$A$2:$K$1558,6,FALSE)</f>
        <v>-45000</v>
      </c>
      <c r="J807" s="57">
        <f>VLOOKUP(B807,Overall!$A$8:$I$1226,9,FALSE)</f>
        <v>0</v>
      </c>
      <c r="L807" s="59">
        <f t="shared" si="12"/>
        <v>0</v>
      </c>
    </row>
    <row r="808" spans="2:12" x14ac:dyDescent="0.2">
      <c r="B808" t="s">
        <v>2078</v>
      </c>
      <c r="C808" t="s">
        <v>432</v>
      </c>
      <c r="D808" t="s">
        <v>128</v>
      </c>
      <c r="E808" t="s">
        <v>470</v>
      </c>
      <c r="F808" t="s">
        <v>2079</v>
      </c>
      <c r="G808" s="57">
        <v>0</v>
      </c>
      <c r="H808" s="57">
        <v>0</v>
      </c>
      <c r="I808" s="57">
        <f>VLOOKUP(B808,Mapping!$A$2:$K$1558,6,FALSE)</f>
        <v>0</v>
      </c>
      <c r="J808" s="57">
        <f>VLOOKUP(B808,Overall!$A$8:$I$1226,9,FALSE)</f>
        <v>0</v>
      </c>
      <c r="L808" s="59">
        <f t="shared" si="12"/>
        <v>0</v>
      </c>
    </row>
    <row r="809" spans="2:12" x14ac:dyDescent="0.2">
      <c r="B809" t="s">
        <v>998</v>
      </c>
      <c r="C809" t="s">
        <v>426</v>
      </c>
      <c r="D809" t="s">
        <v>2838</v>
      </c>
      <c r="E809" t="s">
        <v>2895</v>
      </c>
      <c r="F809" t="s">
        <v>1965</v>
      </c>
      <c r="G809" s="57">
        <v>100000</v>
      </c>
      <c r="H809" s="57">
        <v>176000</v>
      </c>
      <c r="I809" s="57">
        <f>VLOOKUP(B809,Mapping!$A$2:$K$1558,6,FALSE)</f>
        <v>176000</v>
      </c>
      <c r="J809" s="57">
        <f>VLOOKUP(B809,Overall!$A$8:$I$1226,9,FALSE)</f>
        <v>0</v>
      </c>
      <c r="L809" s="59">
        <f t="shared" si="12"/>
        <v>0</v>
      </c>
    </row>
    <row r="810" spans="2:12" x14ac:dyDescent="0.2">
      <c r="B810" t="s">
        <v>1105</v>
      </c>
      <c r="C810" t="s">
        <v>432</v>
      </c>
      <c r="D810" t="s">
        <v>2840</v>
      </c>
      <c r="E810" t="s">
        <v>472</v>
      </c>
      <c r="F810" t="s">
        <v>1674</v>
      </c>
      <c r="G810" s="57">
        <v>60000</v>
      </c>
      <c r="H810" s="57">
        <v>20000</v>
      </c>
      <c r="I810" s="57">
        <f>VLOOKUP(B810,Mapping!$A$2:$K$1558,6,FALSE)</f>
        <v>20000</v>
      </c>
      <c r="J810" s="57">
        <f>VLOOKUP(B810,Overall!$A$8:$I$1226,9,FALSE)</f>
        <v>0</v>
      </c>
      <c r="L810" s="59">
        <f t="shared" si="12"/>
        <v>0</v>
      </c>
    </row>
    <row r="811" spans="2:12" x14ac:dyDescent="0.2">
      <c r="B811" t="s">
        <v>1244</v>
      </c>
      <c r="C811" t="s">
        <v>446</v>
      </c>
      <c r="D811" t="s">
        <v>2842</v>
      </c>
      <c r="E811" t="s">
        <v>2895</v>
      </c>
      <c r="F811" t="s">
        <v>2247</v>
      </c>
      <c r="G811" s="57">
        <v>30000</v>
      </c>
      <c r="H811" s="57">
        <v>0</v>
      </c>
      <c r="I811" s="57">
        <f>VLOOKUP(B811,Mapping!$A$2:$K$1558,6,FALSE)</f>
        <v>0</v>
      </c>
      <c r="J811" s="57">
        <f>VLOOKUP(B811,Overall!$A$8:$I$1226,9,FALSE)</f>
        <v>7824</v>
      </c>
      <c r="L811" s="59">
        <f t="shared" si="12"/>
        <v>0</v>
      </c>
    </row>
    <row r="812" spans="2:12" x14ac:dyDescent="0.2">
      <c r="B812" t="s">
        <v>2223</v>
      </c>
      <c r="C812" t="s">
        <v>442</v>
      </c>
      <c r="D812" t="s">
        <v>129</v>
      </c>
      <c r="E812" t="s">
        <v>482</v>
      </c>
      <c r="F812" t="s">
        <v>2224</v>
      </c>
      <c r="G812" s="57">
        <v>0</v>
      </c>
      <c r="H812" s="57">
        <v>0</v>
      </c>
      <c r="I812" s="57">
        <f>VLOOKUP(B812,Mapping!$A$2:$K$1558,6,FALSE)</f>
        <v>0</v>
      </c>
      <c r="J812" s="57">
        <f>VLOOKUP(B812,Overall!$A$8:$I$1226,9,FALSE)</f>
        <v>0</v>
      </c>
      <c r="L812" s="59">
        <f t="shared" si="12"/>
        <v>0</v>
      </c>
    </row>
    <row r="813" spans="2:12" x14ac:dyDescent="0.2">
      <c r="B813" t="s">
        <v>1027</v>
      </c>
      <c r="C813" t="s">
        <v>430</v>
      </c>
      <c r="D813" t="s">
        <v>130</v>
      </c>
      <c r="E813" t="s">
        <v>486</v>
      </c>
      <c r="F813" t="s">
        <v>1615</v>
      </c>
      <c r="G813" s="57">
        <v>1177440</v>
      </c>
      <c r="H813" s="57">
        <v>444394.04800000001</v>
      </c>
      <c r="I813" s="57">
        <f>VLOOKUP(B813,Mapping!$A$2:$K$1558,6,FALSE)</f>
        <v>444394.04800000001</v>
      </c>
      <c r="J813" s="57">
        <f>VLOOKUP(B813,Overall!$A$8:$I$1226,9,FALSE)</f>
        <v>138873.14000000001</v>
      </c>
      <c r="L813" s="59">
        <f t="shared" si="12"/>
        <v>0</v>
      </c>
    </row>
    <row r="814" spans="2:12" x14ac:dyDescent="0.2">
      <c r="B814" t="s">
        <v>1675</v>
      </c>
      <c r="C814" t="s">
        <v>432</v>
      </c>
      <c r="D814" t="s">
        <v>130</v>
      </c>
      <c r="E814" t="s">
        <v>472</v>
      </c>
      <c r="F814" t="s">
        <v>1676</v>
      </c>
      <c r="G814" s="57">
        <v>0</v>
      </c>
      <c r="H814" s="57">
        <v>55000</v>
      </c>
      <c r="I814" s="57">
        <f>VLOOKUP(B814,Mapping!$A$2:$K$1558,6,FALSE)</f>
        <v>55000</v>
      </c>
      <c r="J814" s="57">
        <f>VLOOKUP(B814,Overall!$A$8:$I$1226,9,FALSE)</f>
        <v>43090</v>
      </c>
      <c r="L814" s="59">
        <f t="shared" si="12"/>
        <v>0</v>
      </c>
    </row>
    <row r="815" spans="2:12" x14ac:dyDescent="0.2">
      <c r="B815" t="s">
        <v>1159</v>
      </c>
      <c r="C815" t="s">
        <v>438</v>
      </c>
      <c r="D815" t="s">
        <v>130</v>
      </c>
      <c r="E815" t="s">
        <v>2895</v>
      </c>
      <c r="F815" t="s">
        <v>2164</v>
      </c>
      <c r="G815" s="57">
        <v>130980</v>
      </c>
      <c r="H815" s="57">
        <v>130980</v>
      </c>
      <c r="I815" s="57">
        <f>VLOOKUP(B815,Mapping!$A$2:$K$1558,6,FALSE)</f>
        <v>130980</v>
      </c>
      <c r="J815" s="57">
        <f>VLOOKUP(B815,Overall!$A$8:$I$1226,9,FALSE)</f>
        <v>0</v>
      </c>
      <c r="L815" s="59">
        <f t="shared" si="12"/>
        <v>0</v>
      </c>
    </row>
    <row r="816" spans="2:12" x14ac:dyDescent="0.2">
      <c r="B816" t="s">
        <v>1166</v>
      </c>
      <c r="C816" t="s">
        <v>440</v>
      </c>
      <c r="D816" t="s">
        <v>130</v>
      </c>
      <c r="E816" t="s">
        <v>2895</v>
      </c>
      <c r="F816" t="s">
        <v>2164</v>
      </c>
      <c r="G816" s="57">
        <v>190</v>
      </c>
      <c r="H816" s="57">
        <v>0</v>
      </c>
      <c r="I816" s="57">
        <f>VLOOKUP(B816,Mapping!$A$2:$K$1558,6,FALSE)</f>
        <v>0</v>
      </c>
      <c r="J816" s="57">
        <f>VLOOKUP(B816,Overall!$A$8:$I$1226,9,FALSE)</f>
        <v>0</v>
      </c>
      <c r="L816" s="59">
        <f t="shared" si="12"/>
        <v>0</v>
      </c>
    </row>
    <row r="817" spans="2:12" x14ac:dyDescent="0.2">
      <c r="B817" t="s">
        <v>1291</v>
      </c>
      <c r="C817" t="s">
        <v>452</v>
      </c>
      <c r="D817" t="s">
        <v>130</v>
      </c>
      <c r="E817" t="s">
        <v>490</v>
      </c>
      <c r="F817" t="s">
        <v>2321</v>
      </c>
      <c r="G817" s="57">
        <v>10000</v>
      </c>
      <c r="H817" s="57">
        <v>10000</v>
      </c>
      <c r="I817" s="57">
        <f>VLOOKUP(B817,Mapping!$A$2:$K$1558,6,FALSE)</f>
        <v>10000</v>
      </c>
      <c r="J817" s="57">
        <f>VLOOKUP(B817,Overall!$A$8:$I$1226,9,FALSE)</f>
        <v>0</v>
      </c>
      <c r="L817" s="59">
        <f t="shared" si="12"/>
        <v>0</v>
      </c>
    </row>
    <row r="818" spans="2:12" x14ac:dyDescent="0.2">
      <c r="B818" t="s">
        <v>1292</v>
      </c>
      <c r="C818" t="s">
        <v>452</v>
      </c>
      <c r="D818" t="s">
        <v>130</v>
      </c>
      <c r="E818" t="s">
        <v>492</v>
      </c>
      <c r="F818" t="s">
        <v>1714</v>
      </c>
      <c r="G818" s="57">
        <v>86400</v>
      </c>
      <c r="H818" s="57">
        <v>85000</v>
      </c>
      <c r="I818" s="57">
        <f>VLOOKUP(B818,Mapping!$A$2:$K$1558,6,FALSE)</f>
        <v>85000</v>
      </c>
      <c r="J818" s="57">
        <f>VLOOKUP(B818,Overall!$A$8:$I$1226,9,FALSE)</f>
        <v>0</v>
      </c>
      <c r="L818" s="59">
        <f t="shared" si="12"/>
        <v>0</v>
      </c>
    </row>
    <row r="819" spans="2:12" x14ac:dyDescent="0.2">
      <c r="B819" t="s">
        <v>2381</v>
      </c>
      <c r="C819" t="s">
        <v>8</v>
      </c>
      <c r="D819" t="s">
        <v>130</v>
      </c>
      <c r="E819" t="s">
        <v>2895</v>
      </c>
      <c r="F819" t="s">
        <v>2164</v>
      </c>
      <c r="G819" s="57">
        <v>0</v>
      </c>
      <c r="H819" s="57">
        <v>0</v>
      </c>
      <c r="I819" s="57">
        <f>VLOOKUP(B819,Mapping!$A$2:$K$1558,6,FALSE)</f>
        <v>0</v>
      </c>
      <c r="J819" s="57">
        <f>VLOOKUP(B819,Overall!$A$8:$I$1226,9,FALSE)</f>
        <v>0</v>
      </c>
      <c r="L819" s="59">
        <f t="shared" si="12"/>
        <v>0</v>
      </c>
    </row>
    <row r="820" spans="2:12" x14ac:dyDescent="0.2">
      <c r="B820" t="s">
        <v>2443</v>
      </c>
      <c r="C820" t="s">
        <v>459</v>
      </c>
      <c r="D820" t="s">
        <v>130</v>
      </c>
      <c r="E820" t="s">
        <v>2895</v>
      </c>
      <c r="F820" t="s">
        <v>2164</v>
      </c>
      <c r="G820" s="57">
        <v>0</v>
      </c>
      <c r="H820" s="57">
        <v>0</v>
      </c>
      <c r="I820" s="57">
        <f>VLOOKUP(B820,Mapping!$A$2:$K$1558,6,FALSE)</f>
        <v>0</v>
      </c>
      <c r="J820" s="57">
        <f>VLOOKUP(B820,Overall!$A$8:$I$1226,9,FALSE)</f>
        <v>0</v>
      </c>
      <c r="L820" s="59">
        <f t="shared" si="12"/>
        <v>0</v>
      </c>
    </row>
    <row r="821" spans="2:12" x14ac:dyDescent="0.2">
      <c r="B821" t="s">
        <v>2478</v>
      </c>
      <c r="C821" t="s">
        <v>461</v>
      </c>
      <c r="D821" t="s">
        <v>130</v>
      </c>
      <c r="E821" t="s">
        <v>2895</v>
      </c>
      <c r="F821" t="s">
        <v>2164</v>
      </c>
      <c r="G821" s="57">
        <v>0</v>
      </c>
      <c r="H821" s="57">
        <v>0</v>
      </c>
      <c r="I821" s="57">
        <f>VLOOKUP(B821,Mapping!$A$2:$K$1558,6,FALSE)</f>
        <v>0</v>
      </c>
      <c r="J821" s="57">
        <f>VLOOKUP(B821,Overall!$A$8:$I$1226,9,FALSE)</f>
        <v>0</v>
      </c>
      <c r="L821" s="59">
        <f t="shared" si="12"/>
        <v>0</v>
      </c>
    </row>
    <row r="822" spans="2:12" x14ac:dyDescent="0.2">
      <c r="B822" t="s">
        <v>1483</v>
      </c>
      <c r="C822" t="s">
        <v>461</v>
      </c>
      <c r="D822" t="s">
        <v>130</v>
      </c>
      <c r="E822" t="s">
        <v>494</v>
      </c>
      <c r="F822" t="s">
        <v>1738</v>
      </c>
      <c r="G822" s="57">
        <v>460</v>
      </c>
      <c r="H822" s="57">
        <v>0</v>
      </c>
      <c r="I822" s="57">
        <f>VLOOKUP(B822,Mapping!$A$2:$K$1558,6,FALSE)</f>
        <v>0</v>
      </c>
      <c r="J822" s="57">
        <f>VLOOKUP(B822,Overall!$A$8:$I$1226,9,FALSE)</f>
        <v>0</v>
      </c>
      <c r="L822" s="59">
        <f t="shared" si="12"/>
        <v>0</v>
      </c>
    </row>
    <row r="823" spans="2:12" x14ac:dyDescent="0.2">
      <c r="B823" t="s">
        <v>1484</v>
      </c>
      <c r="C823" t="s">
        <v>461</v>
      </c>
      <c r="D823" t="s">
        <v>130</v>
      </c>
      <c r="E823" t="s">
        <v>496</v>
      </c>
      <c r="F823" t="s">
        <v>1739</v>
      </c>
      <c r="G823" s="57">
        <v>170</v>
      </c>
      <c r="H823" s="57">
        <v>0</v>
      </c>
      <c r="I823" s="57">
        <f>VLOOKUP(B823,Mapping!$A$2:$K$1558,6,FALSE)</f>
        <v>0</v>
      </c>
      <c r="J823" s="57">
        <f>VLOOKUP(B823,Overall!$A$8:$I$1226,9,FALSE)</f>
        <v>0</v>
      </c>
      <c r="L823" s="59">
        <f t="shared" si="12"/>
        <v>0</v>
      </c>
    </row>
    <row r="824" spans="2:12" x14ac:dyDescent="0.2">
      <c r="B824" t="s">
        <v>1485</v>
      </c>
      <c r="C824" t="s">
        <v>461</v>
      </c>
      <c r="D824" t="s">
        <v>130</v>
      </c>
      <c r="E824" t="s">
        <v>498</v>
      </c>
      <c r="F824" t="s">
        <v>1740</v>
      </c>
      <c r="G824" s="57">
        <v>140</v>
      </c>
      <c r="H824" s="57">
        <v>0</v>
      </c>
      <c r="I824" s="57">
        <f>VLOOKUP(B824,Mapping!$A$2:$K$1558,6,FALSE)</f>
        <v>0</v>
      </c>
      <c r="J824" s="57">
        <f>VLOOKUP(B824,Overall!$A$8:$I$1226,9,FALSE)</f>
        <v>0</v>
      </c>
      <c r="L824" s="59">
        <f t="shared" si="12"/>
        <v>0</v>
      </c>
    </row>
    <row r="825" spans="2:12" x14ac:dyDescent="0.2">
      <c r="B825" t="s">
        <v>1926</v>
      </c>
      <c r="C825" t="s">
        <v>218</v>
      </c>
      <c r="D825" t="s">
        <v>131</v>
      </c>
      <c r="E825" t="s">
        <v>478</v>
      </c>
      <c r="F825" t="s">
        <v>1927</v>
      </c>
      <c r="G825" s="57">
        <v>0</v>
      </c>
      <c r="H825" s="57">
        <v>0</v>
      </c>
      <c r="I825" s="57">
        <f>VLOOKUP(B825,Mapping!$A$2:$K$1558,6,FALSE)</f>
        <v>0</v>
      </c>
      <c r="J825" s="57">
        <f>VLOOKUP(B825,Overall!$A$8:$I$1226,9,FALSE)</f>
        <v>0</v>
      </c>
      <c r="L825" s="59">
        <f t="shared" si="12"/>
        <v>0</v>
      </c>
    </row>
    <row r="826" spans="2:12" x14ac:dyDescent="0.2">
      <c r="B826" t="s">
        <v>1028</v>
      </c>
      <c r="C826" t="s">
        <v>430</v>
      </c>
      <c r="D826" t="s">
        <v>131</v>
      </c>
      <c r="E826" t="s">
        <v>486</v>
      </c>
      <c r="F826" t="s">
        <v>1616</v>
      </c>
      <c r="G826" s="57">
        <v>330750</v>
      </c>
      <c r="H826" s="57">
        <v>1160</v>
      </c>
      <c r="I826" s="57">
        <f>VLOOKUP(B826,Mapping!$A$2:$K$1558,6,FALSE)</f>
        <v>1160</v>
      </c>
      <c r="J826" s="57">
        <f>VLOOKUP(B826,Overall!$A$8:$I$1226,9,FALSE)</f>
        <v>362.5</v>
      </c>
      <c r="L826" s="59">
        <f t="shared" si="12"/>
        <v>0</v>
      </c>
    </row>
    <row r="827" spans="2:12" x14ac:dyDescent="0.2">
      <c r="B827" t="s">
        <v>2119</v>
      </c>
      <c r="C827" t="s">
        <v>434</v>
      </c>
      <c r="D827" t="s">
        <v>131</v>
      </c>
      <c r="E827" t="s">
        <v>2895</v>
      </c>
      <c r="F827" t="s">
        <v>2120</v>
      </c>
      <c r="G827" s="57">
        <v>0</v>
      </c>
      <c r="H827" s="57">
        <v>0</v>
      </c>
      <c r="I827" s="57">
        <f>VLOOKUP(B827,Mapping!$A$2:$K$1558,6,FALSE)</f>
        <v>0</v>
      </c>
      <c r="J827" s="57">
        <f>VLOOKUP(B827,Overall!$A$8:$I$1226,9,FALSE)</f>
        <v>0</v>
      </c>
      <c r="L827" s="59">
        <f t="shared" si="12"/>
        <v>0</v>
      </c>
    </row>
    <row r="828" spans="2:12" x14ac:dyDescent="0.2">
      <c r="B828" t="s">
        <v>2165</v>
      </c>
      <c r="C828" t="s">
        <v>438</v>
      </c>
      <c r="D828" t="s">
        <v>131</v>
      </c>
      <c r="E828" t="s">
        <v>2895</v>
      </c>
      <c r="F828" t="s">
        <v>2120</v>
      </c>
      <c r="G828" s="57">
        <v>0</v>
      </c>
      <c r="H828" s="57">
        <v>0</v>
      </c>
      <c r="I828" s="57">
        <f>VLOOKUP(B828,Mapping!$A$2:$K$1558,6,FALSE)</f>
        <v>0</v>
      </c>
      <c r="J828" s="57">
        <f>VLOOKUP(B828,Overall!$A$8:$I$1226,9,FALSE)</f>
        <v>0</v>
      </c>
      <c r="L828" s="59">
        <f t="shared" si="12"/>
        <v>0</v>
      </c>
    </row>
    <row r="829" spans="2:12" x14ac:dyDescent="0.2">
      <c r="B829" t="s">
        <v>1245</v>
      </c>
      <c r="C829" t="s">
        <v>446</v>
      </c>
      <c r="D829" t="s">
        <v>131</v>
      </c>
      <c r="E829" t="s">
        <v>2895</v>
      </c>
      <c r="F829" t="s">
        <v>2120</v>
      </c>
      <c r="G829" s="57">
        <v>20000</v>
      </c>
      <c r="H829" s="57">
        <v>10000</v>
      </c>
      <c r="I829" s="57">
        <f>VLOOKUP(B829,Mapping!$A$2:$K$1558,6,FALSE)</f>
        <v>10000</v>
      </c>
      <c r="J829" s="57">
        <f>VLOOKUP(B829,Overall!$A$8:$I$1226,9,FALSE)</f>
        <v>0</v>
      </c>
      <c r="L829" s="59">
        <f t="shared" si="12"/>
        <v>0</v>
      </c>
    </row>
    <row r="830" spans="2:12" x14ac:dyDescent="0.2">
      <c r="B830" t="s">
        <v>1253</v>
      </c>
      <c r="C830" t="s">
        <v>448</v>
      </c>
      <c r="D830" t="s">
        <v>131</v>
      </c>
      <c r="E830" t="s">
        <v>2895</v>
      </c>
      <c r="F830" t="s">
        <v>2120</v>
      </c>
      <c r="G830" s="57">
        <v>0</v>
      </c>
      <c r="H830" s="57">
        <v>42170.87999999999</v>
      </c>
      <c r="I830" s="57">
        <f>VLOOKUP(B830,Mapping!$A$2:$K$1558,6,FALSE)</f>
        <v>42170.87999999999</v>
      </c>
      <c r="J830" s="57">
        <f>VLOOKUP(B830,Overall!$A$8:$I$1226,9,FALSE)</f>
        <v>13178.4</v>
      </c>
      <c r="L830" s="59">
        <f t="shared" si="12"/>
        <v>0</v>
      </c>
    </row>
    <row r="831" spans="2:12" x14ac:dyDescent="0.2">
      <c r="B831" t="s">
        <v>1293</v>
      </c>
      <c r="C831" t="s">
        <v>452</v>
      </c>
      <c r="D831" t="s">
        <v>131</v>
      </c>
      <c r="E831" t="s">
        <v>490</v>
      </c>
      <c r="F831" t="s">
        <v>1715</v>
      </c>
      <c r="G831" s="57">
        <v>27730</v>
      </c>
      <c r="H831" s="57">
        <v>27000</v>
      </c>
      <c r="I831" s="57">
        <f>VLOOKUP(B831,Mapping!$A$2:$K$1558,6,FALSE)</f>
        <v>27000</v>
      </c>
      <c r="J831" s="57">
        <f>VLOOKUP(B831,Overall!$A$8:$I$1226,9,FALSE)</f>
        <v>0</v>
      </c>
      <c r="L831" s="59">
        <f t="shared" si="12"/>
        <v>0</v>
      </c>
    </row>
    <row r="832" spans="2:12" x14ac:dyDescent="0.2">
      <c r="B832" t="s">
        <v>2322</v>
      </c>
      <c r="C832" t="s">
        <v>452</v>
      </c>
      <c r="D832" t="s">
        <v>131</v>
      </c>
      <c r="E832" t="s">
        <v>492</v>
      </c>
      <c r="F832" t="s">
        <v>2323</v>
      </c>
      <c r="G832" s="57">
        <v>0</v>
      </c>
      <c r="H832" s="57">
        <v>0</v>
      </c>
      <c r="I832" s="57">
        <f>VLOOKUP(B832,Mapping!$A$2:$K$1558,6,FALSE)</f>
        <v>0</v>
      </c>
      <c r="J832" s="57">
        <f>VLOOKUP(B832,Overall!$A$8:$I$1226,9,FALSE)</f>
        <v>0</v>
      </c>
      <c r="L832" s="59">
        <f t="shared" si="12"/>
        <v>0</v>
      </c>
    </row>
    <row r="833" spans="2:12" x14ac:dyDescent="0.2">
      <c r="B833" t="s">
        <v>2352</v>
      </c>
      <c r="C833" t="s">
        <v>454</v>
      </c>
      <c r="D833" t="s">
        <v>131</v>
      </c>
      <c r="E833" t="s">
        <v>2895</v>
      </c>
      <c r="F833" t="s">
        <v>2120</v>
      </c>
      <c r="G833" s="57">
        <v>0</v>
      </c>
      <c r="H833" s="57">
        <v>0</v>
      </c>
      <c r="I833" s="57">
        <f>VLOOKUP(B833,Mapping!$A$2:$K$1558,6,FALSE)</f>
        <v>0</v>
      </c>
      <c r="J833" s="57">
        <f>VLOOKUP(B833,Overall!$A$8:$I$1226,9,FALSE)</f>
        <v>0</v>
      </c>
      <c r="L833" s="59">
        <f t="shared" si="12"/>
        <v>0</v>
      </c>
    </row>
    <row r="834" spans="2:12" x14ac:dyDescent="0.2">
      <c r="B834" t="s">
        <v>2382</v>
      </c>
      <c r="C834" t="s">
        <v>8</v>
      </c>
      <c r="D834" t="s">
        <v>131</v>
      </c>
      <c r="E834" t="s">
        <v>2895</v>
      </c>
      <c r="F834" t="s">
        <v>2120</v>
      </c>
      <c r="G834" s="57">
        <v>0</v>
      </c>
      <c r="H834" s="57">
        <v>0</v>
      </c>
      <c r="I834" s="57">
        <f>VLOOKUP(B834,Mapping!$A$2:$K$1558,6,FALSE)</f>
        <v>0</v>
      </c>
      <c r="J834" s="57">
        <f>VLOOKUP(B834,Overall!$A$8:$I$1226,9,FALSE)</f>
        <v>0</v>
      </c>
      <c r="L834" s="59">
        <f t="shared" si="12"/>
        <v>0</v>
      </c>
    </row>
    <row r="835" spans="2:12" x14ac:dyDescent="0.2">
      <c r="B835" t="s">
        <v>1337</v>
      </c>
      <c r="C835" t="s">
        <v>8</v>
      </c>
      <c r="D835" t="s">
        <v>131</v>
      </c>
      <c r="E835" t="s">
        <v>494</v>
      </c>
      <c r="F835" t="s">
        <v>1723</v>
      </c>
      <c r="G835" s="57">
        <v>1280</v>
      </c>
      <c r="H835" s="57">
        <v>0</v>
      </c>
      <c r="I835" s="57">
        <f>VLOOKUP(B835,Mapping!$A$2:$K$1558,6,FALSE)</f>
        <v>0</v>
      </c>
      <c r="J835" s="57">
        <f>VLOOKUP(B835,Overall!$A$8:$I$1226,9,FALSE)</f>
        <v>0</v>
      </c>
      <c r="L835" s="59">
        <f t="shared" ref="L835:L898" si="13">H835-I835</f>
        <v>0</v>
      </c>
    </row>
    <row r="836" spans="2:12" x14ac:dyDescent="0.2">
      <c r="B836" t="s">
        <v>1338</v>
      </c>
      <c r="C836" t="s">
        <v>8</v>
      </c>
      <c r="D836" t="s">
        <v>131</v>
      </c>
      <c r="E836" t="s">
        <v>496</v>
      </c>
      <c r="F836" t="s">
        <v>1724</v>
      </c>
      <c r="G836" s="57">
        <v>470</v>
      </c>
      <c r="H836" s="57">
        <v>0</v>
      </c>
      <c r="I836" s="57">
        <f>VLOOKUP(B836,Mapping!$A$2:$K$1558,6,FALSE)</f>
        <v>0</v>
      </c>
      <c r="J836" s="57">
        <f>VLOOKUP(B836,Overall!$A$8:$I$1226,9,FALSE)</f>
        <v>0</v>
      </c>
      <c r="L836" s="59">
        <f t="shared" si="13"/>
        <v>0</v>
      </c>
    </row>
    <row r="837" spans="2:12" x14ac:dyDescent="0.2">
      <c r="B837" t="s">
        <v>1339</v>
      </c>
      <c r="C837" t="s">
        <v>8</v>
      </c>
      <c r="D837" t="s">
        <v>131</v>
      </c>
      <c r="E837" t="s">
        <v>498</v>
      </c>
      <c r="F837" t="s">
        <v>1725</v>
      </c>
      <c r="G837" s="57">
        <v>390</v>
      </c>
      <c r="H837" s="57">
        <v>0</v>
      </c>
      <c r="I837" s="57">
        <f>VLOOKUP(B837,Mapping!$A$2:$K$1558,6,FALSE)</f>
        <v>0</v>
      </c>
      <c r="J837" s="57">
        <f>VLOOKUP(B837,Overall!$A$8:$I$1226,9,FALSE)</f>
        <v>0</v>
      </c>
      <c r="L837" s="59">
        <f t="shared" si="13"/>
        <v>0</v>
      </c>
    </row>
    <row r="838" spans="2:12" x14ac:dyDescent="0.2">
      <c r="B838" t="s">
        <v>1382</v>
      </c>
      <c r="C838" t="s">
        <v>18</v>
      </c>
      <c r="D838" t="s">
        <v>131</v>
      </c>
      <c r="E838" t="s">
        <v>2895</v>
      </c>
      <c r="F838" t="s">
        <v>2120</v>
      </c>
      <c r="G838" s="57">
        <v>0</v>
      </c>
      <c r="H838" s="57">
        <v>624</v>
      </c>
      <c r="I838" s="57">
        <f>VLOOKUP(B838,Mapping!$A$2:$K$1558,6,FALSE)</f>
        <v>624</v>
      </c>
      <c r="J838" s="57">
        <f>VLOOKUP(B838,Overall!$A$8:$I$1226,9,FALSE)</f>
        <v>195</v>
      </c>
      <c r="L838" s="59">
        <f t="shared" si="13"/>
        <v>0</v>
      </c>
    </row>
    <row r="839" spans="2:12" x14ac:dyDescent="0.2">
      <c r="B839" t="s">
        <v>2444</v>
      </c>
      <c r="C839" t="s">
        <v>459</v>
      </c>
      <c r="D839" t="s">
        <v>131</v>
      </c>
      <c r="E839" t="s">
        <v>2895</v>
      </c>
      <c r="F839" t="s">
        <v>2120</v>
      </c>
      <c r="G839" s="57">
        <v>0</v>
      </c>
      <c r="H839" s="57">
        <v>0</v>
      </c>
      <c r="I839" s="57">
        <f>VLOOKUP(B839,Mapping!$A$2:$K$1558,6,FALSE)</f>
        <v>0</v>
      </c>
      <c r="J839" s="57">
        <f>VLOOKUP(B839,Overall!$A$8:$I$1226,9,FALSE)</f>
        <v>0</v>
      </c>
      <c r="L839" s="59">
        <f t="shared" si="13"/>
        <v>0</v>
      </c>
    </row>
    <row r="840" spans="2:12" x14ac:dyDescent="0.2">
      <c r="B840" t="s">
        <v>1429</v>
      </c>
      <c r="C840" t="s">
        <v>459</v>
      </c>
      <c r="D840" t="s">
        <v>131</v>
      </c>
      <c r="E840" t="s">
        <v>494</v>
      </c>
      <c r="F840" t="s">
        <v>1723</v>
      </c>
      <c r="G840" s="57">
        <v>36950</v>
      </c>
      <c r="H840" s="57">
        <v>0</v>
      </c>
      <c r="I840" s="57">
        <f>VLOOKUP(B840,Mapping!$A$2:$K$1558,6,FALSE)</f>
        <v>0</v>
      </c>
      <c r="J840" s="57">
        <f>VLOOKUP(B840,Overall!$A$8:$I$1226,9,FALSE)</f>
        <v>0</v>
      </c>
      <c r="L840" s="59">
        <f t="shared" si="13"/>
        <v>0</v>
      </c>
    </row>
    <row r="841" spans="2:12" x14ac:dyDescent="0.2">
      <c r="B841" t="s">
        <v>1430</v>
      </c>
      <c r="C841" t="s">
        <v>459</v>
      </c>
      <c r="D841" t="s">
        <v>131</v>
      </c>
      <c r="E841" t="s">
        <v>496</v>
      </c>
      <c r="F841" t="s">
        <v>1724</v>
      </c>
      <c r="G841" s="57">
        <v>13550</v>
      </c>
      <c r="H841" s="57">
        <v>0</v>
      </c>
      <c r="I841" s="57">
        <f>VLOOKUP(B841,Mapping!$A$2:$K$1558,6,FALSE)</f>
        <v>0</v>
      </c>
      <c r="J841" s="57">
        <f>VLOOKUP(B841,Overall!$A$8:$I$1226,9,FALSE)</f>
        <v>0</v>
      </c>
      <c r="L841" s="59">
        <f t="shared" si="13"/>
        <v>0</v>
      </c>
    </row>
    <row r="842" spans="2:12" x14ac:dyDescent="0.2">
      <c r="B842" t="s">
        <v>1431</v>
      </c>
      <c r="C842" t="s">
        <v>459</v>
      </c>
      <c r="D842" t="s">
        <v>131</v>
      </c>
      <c r="E842" t="s">
        <v>498</v>
      </c>
      <c r="F842" t="s">
        <v>1725</v>
      </c>
      <c r="G842" s="57">
        <v>11090</v>
      </c>
      <c r="H842" s="57">
        <v>0</v>
      </c>
      <c r="I842" s="57">
        <f>VLOOKUP(B842,Mapping!$A$2:$K$1558,6,FALSE)</f>
        <v>0</v>
      </c>
      <c r="J842" s="57">
        <f>VLOOKUP(B842,Overall!$A$8:$I$1226,9,FALSE)</f>
        <v>0</v>
      </c>
      <c r="L842" s="59">
        <f t="shared" si="13"/>
        <v>0</v>
      </c>
    </row>
    <row r="843" spans="2:12" x14ac:dyDescent="0.2">
      <c r="B843" t="s">
        <v>2479</v>
      </c>
      <c r="C843" t="s">
        <v>461</v>
      </c>
      <c r="D843" t="s">
        <v>131</v>
      </c>
      <c r="E843" t="s">
        <v>2895</v>
      </c>
      <c r="F843" t="s">
        <v>2120</v>
      </c>
      <c r="G843" s="57">
        <v>0</v>
      </c>
      <c r="H843" s="57">
        <v>0</v>
      </c>
      <c r="I843" s="57">
        <f>VLOOKUP(B843,Mapping!$A$2:$K$1558,6,FALSE)</f>
        <v>0</v>
      </c>
      <c r="J843" s="57">
        <f>VLOOKUP(B843,Overall!$A$8:$I$1226,9,FALSE)</f>
        <v>0</v>
      </c>
      <c r="L843" s="59">
        <f t="shared" si="13"/>
        <v>0</v>
      </c>
    </row>
    <row r="844" spans="2:12" x14ac:dyDescent="0.2">
      <c r="B844" t="s">
        <v>883</v>
      </c>
      <c r="C844" t="s">
        <v>4</v>
      </c>
      <c r="D844" t="s">
        <v>132</v>
      </c>
      <c r="E844" t="s">
        <v>2895</v>
      </c>
      <c r="F844" t="s">
        <v>1573</v>
      </c>
      <c r="G844" s="57">
        <v>5600</v>
      </c>
      <c r="H844" s="57">
        <v>0</v>
      </c>
      <c r="I844" s="57">
        <f>VLOOKUP(B844,Mapping!$A$2:$K$1558,6,FALSE)</f>
        <v>0</v>
      </c>
      <c r="J844" s="57">
        <f>VLOOKUP(B844,Overall!$A$8:$I$1226,9,FALSE)</f>
        <v>0</v>
      </c>
      <c r="L844" s="59">
        <f t="shared" si="13"/>
        <v>0</v>
      </c>
    </row>
    <row r="845" spans="2:12" x14ac:dyDescent="0.2">
      <c r="B845" t="s">
        <v>956</v>
      </c>
      <c r="C845" t="s">
        <v>218</v>
      </c>
      <c r="D845" t="s">
        <v>132</v>
      </c>
      <c r="E845" t="s">
        <v>476</v>
      </c>
      <c r="F845" t="s">
        <v>1573</v>
      </c>
      <c r="G845" s="57">
        <v>20340</v>
      </c>
      <c r="H845" s="57">
        <v>0</v>
      </c>
      <c r="I845" s="57">
        <f>VLOOKUP(B845,Mapping!$A$2:$K$1558,6,FALSE)</f>
        <v>0</v>
      </c>
      <c r="J845" s="57">
        <f>VLOOKUP(B845,Overall!$A$8:$I$1226,9,FALSE)</f>
        <v>0</v>
      </c>
      <c r="L845" s="59">
        <f t="shared" si="13"/>
        <v>0</v>
      </c>
    </row>
    <row r="846" spans="2:12" x14ac:dyDescent="0.2">
      <c r="B846" t="s">
        <v>1928</v>
      </c>
      <c r="C846" t="s">
        <v>218</v>
      </c>
      <c r="D846" t="s">
        <v>132</v>
      </c>
      <c r="E846" t="s">
        <v>478</v>
      </c>
      <c r="F846" t="s">
        <v>1573</v>
      </c>
      <c r="G846" s="57">
        <v>0</v>
      </c>
      <c r="H846" s="57">
        <v>0</v>
      </c>
      <c r="I846" s="57">
        <f>VLOOKUP(B846,Mapping!$A$2:$K$1558,6,FALSE)</f>
        <v>0</v>
      </c>
      <c r="J846" s="57">
        <f>VLOOKUP(B846,Overall!$A$8:$I$1226,9,FALSE)</f>
        <v>0</v>
      </c>
      <c r="L846" s="59">
        <f t="shared" si="13"/>
        <v>0</v>
      </c>
    </row>
    <row r="847" spans="2:12" x14ac:dyDescent="0.2">
      <c r="B847" t="s">
        <v>999</v>
      </c>
      <c r="C847" t="s">
        <v>426</v>
      </c>
      <c r="D847" t="s">
        <v>132</v>
      </c>
      <c r="E847" t="s">
        <v>2895</v>
      </c>
      <c r="F847" t="s">
        <v>1573</v>
      </c>
      <c r="G847" s="57">
        <v>0</v>
      </c>
      <c r="H847" s="57">
        <v>255.99999999999997</v>
      </c>
      <c r="I847" s="57">
        <f>VLOOKUP(B847,Mapping!$A$2:$K$1558,6,FALSE)</f>
        <v>255.99999999999997</v>
      </c>
      <c r="J847" s="57">
        <f>VLOOKUP(B847,Overall!$A$8:$I$1226,9,FALSE)</f>
        <v>80</v>
      </c>
      <c r="L847" s="59">
        <f t="shared" si="13"/>
        <v>0</v>
      </c>
    </row>
    <row r="848" spans="2:12" x14ac:dyDescent="0.2">
      <c r="B848" t="s">
        <v>1021</v>
      </c>
      <c r="C848" t="s">
        <v>428</v>
      </c>
      <c r="D848" t="s">
        <v>132</v>
      </c>
      <c r="E848" t="s">
        <v>2895</v>
      </c>
      <c r="F848" t="s">
        <v>1573</v>
      </c>
      <c r="G848" s="57">
        <v>4600</v>
      </c>
      <c r="H848" s="57">
        <v>1264.864</v>
      </c>
      <c r="I848" s="57">
        <f>VLOOKUP(B848,Mapping!$A$2:$K$1558,6,FALSE)</f>
        <v>1264.864</v>
      </c>
      <c r="J848" s="57">
        <f>VLOOKUP(B848,Overall!$A$8:$I$1226,9,FALSE)</f>
        <v>395.27</v>
      </c>
      <c r="L848" s="59">
        <f t="shared" si="13"/>
        <v>0</v>
      </c>
    </row>
    <row r="849" spans="2:12" x14ac:dyDescent="0.2">
      <c r="B849" t="s">
        <v>1991</v>
      </c>
      <c r="C849" t="s">
        <v>430</v>
      </c>
      <c r="D849" t="s">
        <v>132</v>
      </c>
      <c r="E849" t="s">
        <v>486</v>
      </c>
      <c r="F849" t="s">
        <v>1573</v>
      </c>
      <c r="G849" s="57">
        <v>0</v>
      </c>
      <c r="H849" s="57">
        <v>0</v>
      </c>
      <c r="I849" s="57">
        <f>VLOOKUP(B849,Mapping!$A$2:$K$1558,6,FALSE)</f>
        <v>0</v>
      </c>
      <c r="J849" s="57">
        <f>VLOOKUP(B849,Overall!$A$8:$I$1226,9,FALSE)</f>
        <v>0</v>
      </c>
      <c r="L849" s="59">
        <f t="shared" si="13"/>
        <v>0</v>
      </c>
    </row>
    <row r="850" spans="2:12" x14ac:dyDescent="0.2">
      <c r="B850" t="s">
        <v>2080</v>
      </c>
      <c r="C850" t="s">
        <v>432</v>
      </c>
      <c r="D850" t="s">
        <v>132</v>
      </c>
      <c r="E850" t="s">
        <v>470</v>
      </c>
      <c r="F850" t="s">
        <v>1573</v>
      </c>
      <c r="G850" s="57">
        <v>0</v>
      </c>
      <c r="H850" s="57">
        <v>0</v>
      </c>
      <c r="I850" s="57">
        <f>VLOOKUP(B850,Mapping!$A$2:$K$1558,6,FALSE)</f>
        <v>0</v>
      </c>
      <c r="J850" s="57">
        <f>VLOOKUP(B850,Overall!$A$8:$I$1226,9,FALSE)</f>
        <v>0</v>
      </c>
      <c r="L850" s="59">
        <f t="shared" si="13"/>
        <v>0</v>
      </c>
    </row>
    <row r="851" spans="2:12" x14ac:dyDescent="0.2">
      <c r="B851" t="s">
        <v>1106</v>
      </c>
      <c r="C851" t="s">
        <v>432</v>
      </c>
      <c r="D851" t="s">
        <v>132</v>
      </c>
      <c r="E851" t="s">
        <v>472</v>
      </c>
      <c r="F851" t="s">
        <v>1573</v>
      </c>
      <c r="G851" s="57">
        <v>160</v>
      </c>
      <c r="H851" s="57">
        <v>0</v>
      </c>
      <c r="I851" s="57">
        <f>VLOOKUP(B851,Mapping!$A$2:$K$1558,6,FALSE)</f>
        <v>0</v>
      </c>
      <c r="J851" s="57">
        <f>VLOOKUP(B851,Overall!$A$8:$I$1226,9,FALSE)</f>
        <v>0</v>
      </c>
      <c r="L851" s="59">
        <f t="shared" si="13"/>
        <v>0</v>
      </c>
    </row>
    <row r="852" spans="2:12" x14ac:dyDescent="0.2">
      <c r="B852" t="s">
        <v>2121</v>
      </c>
      <c r="C852" t="s">
        <v>434</v>
      </c>
      <c r="D852" t="s">
        <v>132</v>
      </c>
      <c r="E852" t="s">
        <v>2895</v>
      </c>
      <c r="F852" t="s">
        <v>1573</v>
      </c>
      <c r="G852" s="57">
        <v>0</v>
      </c>
      <c r="H852" s="57">
        <v>0</v>
      </c>
      <c r="I852" s="57">
        <f>VLOOKUP(B852,Mapping!$A$2:$K$1558,6,FALSE)</f>
        <v>0</v>
      </c>
      <c r="J852" s="57">
        <f>VLOOKUP(B852,Overall!$A$8:$I$1226,9,FALSE)</f>
        <v>0</v>
      </c>
      <c r="L852" s="59">
        <f t="shared" si="13"/>
        <v>0</v>
      </c>
    </row>
    <row r="853" spans="2:12" x14ac:dyDescent="0.2">
      <c r="B853" t="s">
        <v>2134</v>
      </c>
      <c r="C853" t="s">
        <v>436</v>
      </c>
      <c r="D853" t="s">
        <v>132</v>
      </c>
      <c r="E853" t="s">
        <v>2895</v>
      </c>
      <c r="F853" t="s">
        <v>1573</v>
      </c>
      <c r="G853" s="57">
        <v>0</v>
      </c>
      <c r="H853" s="57">
        <v>0</v>
      </c>
      <c r="I853" s="57">
        <f>VLOOKUP(B853,Mapping!$A$2:$K$1558,6,FALSE)</f>
        <v>0</v>
      </c>
      <c r="J853" s="57">
        <f>VLOOKUP(B853,Overall!$A$8:$I$1226,9,FALSE)</f>
        <v>0</v>
      </c>
      <c r="L853" s="59">
        <f t="shared" si="13"/>
        <v>0</v>
      </c>
    </row>
    <row r="854" spans="2:12" x14ac:dyDescent="0.2">
      <c r="B854" t="s">
        <v>1202</v>
      </c>
      <c r="C854" t="s">
        <v>442</v>
      </c>
      <c r="D854" t="s">
        <v>132</v>
      </c>
      <c r="E854" t="s">
        <v>482</v>
      </c>
      <c r="F854" t="s">
        <v>1573</v>
      </c>
      <c r="G854" s="57">
        <v>0</v>
      </c>
      <c r="H854" s="57">
        <v>1440</v>
      </c>
      <c r="I854" s="57">
        <f>VLOOKUP(B854,Mapping!$A$2:$K$1558,6,FALSE)</f>
        <v>1440</v>
      </c>
      <c r="J854" s="57">
        <f>VLOOKUP(B854,Overall!$A$8:$I$1226,9,FALSE)</f>
        <v>450</v>
      </c>
      <c r="L854" s="59">
        <f t="shared" si="13"/>
        <v>0</v>
      </c>
    </row>
    <row r="855" spans="2:12" x14ac:dyDescent="0.2">
      <c r="B855" t="s">
        <v>2232</v>
      </c>
      <c r="C855" t="s">
        <v>444</v>
      </c>
      <c r="D855" t="s">
        <v>132</v>
      </c>
      <c r="E855" t="s">
        <v>2895</v>
      </c>
      <c r="F855" t="s">
        <v>1573</v>
      </c>
      <c r="G855" s="57">
        <v>0</v>
      </c>
      <c r="H855" s="57">
        <v>0</v>
      </c>
      <c r="I855" s="57">
        <f>VLOOKUP(B855,Mapping!$A$2:$K$1558,6,FALSE)</f>
        <v>0</v>
      </c>
      <c r="J855" s="57">
        <f>VLOOKUP(B855,Overall!$A$8:$I$1226,9,FALSE)</f>
        <v>0</v>
      </c>
      <c r="L855" s="59">
        <f t="shared" si="13"/>
        <v>0</v>
      </c>
    </row>
    <row r="856" spans="2:12" x14ac:dyDescent="0.2">
      <c r="B856" t="s">
        <v>2259</v>
      </c>
      <c r="C856" t="s">
        <v>448</v>
      </c>
      <c r="D856" t="s">
        <v>132</v>
      </c>
      <c r="E856" t="s">
        <v>2895</v>
      </c>
      <c r="F856" t="s">
        <v>1573</v>
      </c>
      <c r="G856" s="57">
        <v>0</v>
      </c>
      <c r="H856" s="57">
        <v>0</v>
      </c>
      <c r="I856" s="57">
        <f>VLOOKUP(B856,Mapping!$A$2:$K$1558,6,FALSE)</f>
        <v>0</v>
      </c>
      <c r="J856" s="57">
        <f>VLOOKUP(B856,Overall!$A$8:$I$1226,9,FALSE)</f>
        <v>0</v>
      </c>
      <c r="L856" s="59">
        <f t="shared" si="13"/>
        <v>0</v>
      </c>
    </row>
    <row r="857" spans="2:12" x14ac:dyDescent="0.2">
      <c r="B857" t="s">
        <v>1029</v>
      </c>
      <c r="C857" t="s">
        <v>430</v>
      </c>
      <c r="D857" t="s">
        <v>133</v>
      </c>
      <c r="E857" t="s">
        <v>486</v>
      </c>
      <c r="F857" t="s">
        <v>1617</v>
      </c>
      <c r="G857" s="57">
        <v>10480</v>
      </c>
      <c r="H857" s="57">
        <v>3911.3599999999997</v>
      </c>
      <c r="I857" s="57">
        <f>VLOOKUP(B857,Mapping!$A$2:$K$1558,6,FALSE)</f>
        <v>3911.3599999999997</v>
      </c>
      <c r="J857" s="57">
        <f>VLOOKUP(B857,Overall!$A$8:$I$1226,9,FALSE)</f>
        <v>1222.3</v>
      </c>
      <c r="L857" s="59">
        <f t="shared" si="13"/>
        <v>0</v>
      </c>
    </row>
    <row r="858" spans="2:12" x14ac:dyDescent="0.2">
      <c r="B858" t="s">
        <v>1167</v>
      </c>
      <c r="C858" t="s">
        <v>440</v>
      </c>
      <c r="D858" t="s">
        <v>133</v>
      </c>
      <c r="E858" t="s">
        <v>2895</v>
      </c>
      <c r="F858" t="s">
        <v>2172</v>
      </c>
      <c r="G858" s="57">
        <v>0</v>
      </c>
      <c r="H858" s="57">
        <v>24000</v>
      </c>
      <c r="I858" s="57">
        <f>VLOOKUP(B858,Mapping!$A$2:$K$1558,6,FALSE)</f>
        <v>24000</v>
      </c>
      <c r="J858" s="57">
        <f>VLOOKUP(B858,Overall!$A$8:$I$1226,9,FALSE)</f>
        <v>3940</v>
      </c>
      <c r="L858" s="59">
        <f t="shared" si="13"/>
        <v>0</v>
      </c>
    </row>
    <row r="859" spans="2:12" x14ac:dyDescent="0.2">
      <c r="B859" t="s">
        <v>1203</v>
      </c>
      <c r="C859" t="s">
        <v>442</v>
      </c>
      <c r="D859" t="s">
        <v>133</v>
      </c>
      <c r="E859" t="s">
        <v>484</v>
      </c>
      <c r="F859" t="s">
        <v>1702</v>
      </c>
      <c r="G859" s="57">
        <v>134910</v>
      </c>
      <c r="H859" s="57">
        <v>100000</v>
      </c>
      <c r="I859" s="57">
        <f>VLOOKUP(B859,Mapping!$A$2:$K$1558,6,FALSE)</f>
        <v>100000</v>
      </c>
      <c r="J859" s="57">
        <f>VLOOKUP(B859,Overall!$A$8:$I$1226,9,FALSE)</f>
        <v>13268.5</v>
      </c>
      <c r="L859" s="59">
        <f t="shared" si="13"/>
        <v>0</v>
      </c>
    </row>
    <row r="860" spans="2:12" x14ac:dyDescent="0.2">
      <c r="B860" t="s">
        <v>2274</v>
      </c>
      <c r="C860" t="s">
        <v>450</v>
      </c>
      <c r="D860" t="s">
        <v>133</v>
      </c>
      <c r="E860" t="s">
        <v>2895</v>
      </c>
      <c r="F860" t="s">
        <v>2172</v>
      </c>
      <c r="G860" s="57">
        <v>0</v>
      </c>
      <c r="H860" s="57">
        <v>0</v>
      </c>
      <c r="I860" s="57">
        <f>VLOOKUP(B860,Mapping!$A$2:$K$1558,6,FALSE)</f>
        <v>0</v>
      </c>
      <c r="J860" s="57">
        <f>VLOOKUP(B860,Overall!$A$8:$I$1226,9,FALSE)</f>
        <v>0</v>
      </c>
      <c r="L860" s="59">
        <f t="shared" si="13"/>
        <v>0</v>
      </c>
    </row>
    <row r="861" spans="2:12" x14ac:dyDescent="0.2">
      <c r="B861" t="s">
        <v>2324</v>
      </c>
      <c r="C861" t="s">
        <v>452</v>
      </c>
      <c r="D861" t="s">
        <v>133</v>
      </c>
      <c r="E861" t="s">
        <v>490</v>
      </c>
      <c r="F861" t="s">
        <v>2325</v>
      </c>
      <c r="G861" s="57">
        <v>0</v>
      </c>
      <c r="H861" s="57">
        <v>0</v>
      </c>
      <c r="I861" s="57">
        <f>VLOOKUP(B861,Mapping!$A$2:$K$1558,6,FALSE)</f>
        <v>0</v>
      </c>
      <c r="J861" s="57">
        <f>VLOOKUP(B861,Overall!$A$8:$I$1226,9,FALSE)</f>
        <v>0</v>
      </c>
      <c r="L861" s="59">
        <f t="shared" si="13"/>
        <v>0</v>
      </c>
    </row>
    <row r="862" spans="2:12" x14ac:dyDescent="0.2">
      <c r="B862" t="s">
        <v>1383</v>
      </c>
      <c r="C862" t="s">
        <v>18</v>
      </c>
      <c r="D862" t="s">
        <v>133</v>
      </c>
      <c r="E862" t="s">
        <v>2895</v>
      </c>
      <c r="F862" t="s">
        <v>2172</v>
      </c>
      <c r="G862" s="57">
        <v>0</v>
      </c>
      <c r="H862" s="57">
        <v>2958.3999999999996</v>
      </c>
      <c r="I862" s="57">
        <f>VLOOKUP(B862,Mapping!$A$2:$K$1558,6,FALSE)</f>
        <v>2958.3999999999996</v>
      </c>
      <c r="J862" s="57">
        <f>VLOOKUP(B862,Overall!$A$8:$I$1226,9,FALSE)</f>
        <v>924.5</v>
      </c>
      <c r="L862" s="59">
        <f t="shared" si="13"/>
        <v>0</v>
      </c>
    </row>
    <row r="863" spans="2:12" x14ac:dyDescent="0.2">
      <c r="B863" t="s">
        <v>1384</v>
      </c>
      <c r="C863" t="s">
        <v>18</v>
      </c>
      <c r="D863" t="s">
        <v>133</v>
      </c>
      <c r="E863" t="s">
        <v>494</v>
      </c>
      <c r="F863" t="s">
        <v>2416</v>
      </c>
      <c r="G863" s="57">
        <v>78000</v>
      </c>
      <c r="H863" s="57">
        <v>4608</v>
      </c>
      <c r="I863" s="57">
        <f>VLOOKUP(B863,Mapping!$A$2:$K$1558,6,FALSE)</f>
        <v>4608</v>
      </c>
      <c r="J863" s="57">
        <f>VLOOKUP(B863,Overall!$A$8:$I$1226,9,FALSE)</f>
        <v>1440</v>
      </c>
      <c r="L863" s="59">
        <f t="shared" si="13"/>
        <v>0</v>
      </c>
    </row>
    <row r="864" spans="2:12" x14ac:dyDescent="0.2">
      <c r="B864" t="s">
        <v>1385</v>
      </c>
      <c r="C864" t="s">
        <v>18</v>
      </c>
      <c r="D864" t="s">
        <v>133</v>
      </c>
      <c r="E864" t="s">
        <v>496</v>
      </c>
      <c r="F864" t="s">
        <v>1733</v>
      </c>
      <c r="G864" s="57">
        <v>28600</v>
      </c>
      <c r="H864" s="57">
        <v>0</v>
      </c>
      <c r="I864" s="57">
        <f>VLOOKUP(B864,Mapping!$A$2:$K$1558,6,FALSE)</f>
        <v>0</v>
      </c>
      <c r="J864" s="57">
        <f>VLOOKUP(B864,Overall!$A$8:$I$1226,9,FALSE)</f>
        <v>0</v>
      </c>
      <c r="L864" s="59">
        <f t="shared" si="13"/>
        <v>0</v>
      </c>
    </row>
    <row r="865" spans="2:12" x14ac:dyDescent="0.2">
      <c r="B865" t="s">
        <v>1386</v>
      </c>
      <c r="C865" t="s">
        <v>18</v>
      </c>
      <c r="D865" t="s">
        <v>133</v>
      </c>
      <c r="E865" t="s">
        <v>498</v>
      </c>
      <c r="F865" t="s">
        <v>1734</v>
      </c>
      <c r="G865" s="57">
        <v>23400</v>
      </c>
      <c r="H865" s="57">
        <v>0</v>
      </c>
      <c r="I865" s="57">
        <f>VLOOKUP(B865,Mapping!$A$2:$K$1558,6,FALSE)</f>
        <v>0</v>
      </c>
      <c r="J865" s="57">
        <f>VLOOKUP(B865,Overall!$A$8:$I$1226,9,FALSE)</f>
        <v>0</v>
      </c>
      <c r="L865" s="59">
        <f t="shared" si="13"/>
        <v>0</v>
      </c>
    </row>
    <row r="866" spans="2:12" x14ac:dyDescent="0.2">
      <c r="B866" t="s">
        <v>1992</v>
      </c>
      <c r="C866" t="s">
        <v>430</v>
      </c>
      <c r="D866" t="s">
        <v>134</v>
      </c>
      <c r="E866" t="s">
        <v>486</v>
      </c>
      <c r="F866" t="s">
        <v>1993</v>
      </c>
      <c r="G866" s="57">
        <v>0</v>
      </c>
      <c r="H866" s="57">
        <v>0</v>
      </c>
      <c r="I866" s="57">
        <f>VLOOKUP(B866,Mapping!$A$2:$K$1558,6,FALSE)</f>
        <v>0</v>
      </c>
      <c r="J866" s="57">
        <f>VLOOKUP(B866,Overall!$A$8:$I$1226,9,FALSE)</f>
        <v>0</v>
      </c>
      <c r="L866" s="59">
        <f t="shared" si="13"/>
        <v>0</v>
      </c>
    </row>
    <row r="867" spans="2:12" x14ac:dyDescent="0.2">
      <c r="B867" t="s">
        <v>1294</v>
      </c>
      <c r="C867" t="s">
        <v>452</v>
      </c>
      <c r="D867" t="s">
        <v>134</v>
      </c>
      <c r="E867" t="s">
        <v>492</v>
      </c>
      <c r="F867" t="s">
        <v>1716</v>
      </c>
      <c r="G867" s="57">
        <v>1260</v>
      </c>
      <c r="H867" s="57">
        <v>0</v>
      </c>
      <c r="I867" s="57">
        <f>VLOOKUP(B867,Mapping!$A$2:$K$1558,6,FALSE)</f>
        <v>0</v>
      </c>
      <c r="J867" s="57">
        <f>VLOOKUP(B867,Overall!$A$8:$I$1226,9,FALSE)</f>
        <v>0</v>
      </c>
      <c r="L867" s="59">
        <f t="shared" si="13"/>
        <v>0</v>
      </c>
    </row>
    <row r="868" spans="2:12" x14ac:dyDescent="0.2">
      <c r="B868" t="s">
        <v>1994</v>
      </c>
      <c r="C868" t="s">
        <v>430</v>
      </c>
      <c r="D868" t="s">
        <v>135</v>
      </c>
      <c r="E868" t="s">
        <v>486</v>
      </c>
      <c r="F868" t="s">
        <v>1995</v>
      </c>
      <c r="G868" s="57">
        <v>0</v>
      </c>
      <c r="H868" s="57">
        <v>0</v>
      </c>
      <c r="I868" s="57">
        <f>VLOOKUP(B868,Mapping!$A$2:$K$1558,6,FALSE)</f>
        <v>0</v>
      </c>
      <c r="J868" s="57">
        <f>VLOOKUP(B868,Overall!$A$8:$I$1226,9,FALSE)</f>
        <v>0</v>
      </c>
      <c r="L868" s="59">
        <f t="shared" si="13"/>
        <v>0</v>
      </c>
    </row>
    <row r="869" spans="2:12" x14ac:dyDescent="0.2">
      <c r="B869" t="s">
        <v>1486</v>
      </c>
      <c r="C869" t="s">
        <v>461</v>
      </c>
      <c r="D869" t="s">
        <v>135</v>
      </c>
      <c r="E869" t="s">
        <v>2895</v>
      </c>
      <c r="F869" t="s">
        <v>2480</v>
      </c>
      <c r="G869" s="57">
        <v>0</v>
      </c>
      <c r="H869" s="57">
        <v>600.38400000000001</v>
      </c>
      <c r="I869" s="57">
        <f>VLOOKUP(B869,Mapping!$A$2:$K$1558,6,FALSE)</f>
        <v>600.38400000000001</v>
      </c>
      <c r="J869" s="57">
        <f>VLOOKUP(B869,Overall!$A$8:$I$1226,9,FALSE)</f>
        <v>187.62</v>
      </c>
      <c r="L869" s="59">
        <f t="shared" si="13"/>
        <v>0</v>
      </c>
    </row>
    <row r="870" spans="2:12" x14ac:dyDescent="0.2">
      <c r="B870" t="s">
        <v>1996</v>
      </c>
      <c r="C870" t="s">
        <v>430</v>
      </c>
      <c r="D870" t="s">
        <v>136</v>
      </c>
      <c r="E870" t="s">
        <v>486</v>
      </c>
      <c r="F870" t="s">
        <v>1997</v>
      </c>
      <c r="G870" s="57">
        <v>0</v>
      </c>
      <c r="H870" s="57">
        <v>0</v>
      </c>
      <c r="I870" s="57">
        <f>VLOOKUP(B870,Mapping!$A$2:$K$1558,6,FALSE)</f>
        <v>0</v>
      </c>
      <c r="J870" s="57">
        <f>VLOOKUP(B870,Overall!$A$8:$I$1226,9,FALSE)</f>
        <v>0</v>
      </c>
      <c r="L870" s="59">
        <f t="shared" si="13"/>
        <v>0</v>
      </c>
    </row>
    <row r="871" spans="2:12" x14ac:dyDescent="0.2">
      <c r="B871" t="s">
        <v>1432</v>
      </c>
      <c r="C871" t="s">
        <v>459</v>
      </c>
      <c r="D871" t="s">
        <v>136</v>
      </c>
      <c r="E871" t="s">
        <v>2895</v>
      </c>
      <c r="F871" t="s">
        <v>2445</v>
      </c>
      <c r="G871" s="57">
        <v>0</v>
      </c>
      <c r="H871" s="57">
        <v>227136</v>
      </c>
      <c r="I871" s="57">
        <f>VLOOKUP(B871,Mapping!$A$2:$K$1558,6,FALSE)</f>
        <v>227136</v>
      </c>
      <c r="J871" s="57">
        <f>VLOOKUP(B871,Overall!$A$8:$I$1226,9,FALSE)</f>
        <v>70980</v>
      </c>
      <c r="L871" s="59">
        <f t="shared" si="13"/>
        <v>0</v>
      </c>
    </row>
    <row r="872" spans="2:12" x14ac:dyDescent="0.2">
      <c r="B872" t="s">
        <v>1433</v>
      </c>
      <c r="C872" t="s">
        <v>459</v>
      </c>
      <c r="D872" t="s">
        <v>136</v>
      </c>
      <c r="E872" t="s">
        <v>494</v>
      </c>
      <c r="F872" t="s">
        <v>1735</v>
      </c>
      <c r="G872" s="57">
        <v>267610</v>
      </c>
      <c r="H872" s="57">
        <v>0</v>
      </c>
      <c r="I872" s="57">
        <f>VLOOKUP(B872,Mapping!$A$2:$K$1558,6,FALSE)</f>
        <v>0</v>
      </c>
      <c r="J872" s="57">
        <f>VLOOKUP(B872,Overall!$A$8:$I$1226,9,FALSE)</f>
        <v>0</v>
      </c>
      <c r="L872" s="59">
        <f t="shared" si="13"/>
        <v>0</v>
      </c>
    </row>
    <row r="873" spans="2:12" x14ac:dyDescent="0.2">
      <c r="B873" t="s">
        <v>1434</v>
      </c>
      <c r="C873" t="s">
        <v>459</v>
      </c>
      <c r="D873" t="s">
        <v>136</v>
      </c>
      <c r="E873" t="s">
        <v>496</v>
      </c>
      <c r="F873" t="s">
        <v>1736</v>
      </c>
      <c r="G873" s="57">
        <v>98120</v>
      </c>
      <c r="H873" s="57">
        <v>0</v>
      </c>
      <c r="I873" s="57">
        <f>VLOOKUP(B873,Mapping!$A$2:$K$1558,6,FALSE)</f>
        <v>0</v>
      </c>
      <c r="J873" s="57">
        <f>VLOOKUP(B873,Overall!$A$8:$I$1226,9,FALSE)</f>
        <v>0</v>
      </c>
      <c r="L873" s="59">
        <f t="shared" si="13"/>
        <v>0</v>
      </c>
    </row>
    <row r="874" spans="2:12" x14ac:dyDescent="0.2">
      <c r="B874" t="s">
        <v>1435</v>
      </c>
      <c r="C874" t="s">
        <v>459</v>
      </c>
      <c r="D874" t="s">
        <v>136</v>
      </c>
      <c r="E874" t="s">
        <v>498</v>
      </c>
      <c r="F874" t="s">
        <v>1737</v>
      </c>
      <c r="G874" s="57">
        <v>80280</v>
      </c>
      <c r="H874" s="57">
        <v>7577.5999999999995</v>
      </c>
      <c r="I874" s="57">
        <f>VLOOKUP(B874,Mapping!$A$2:$K$1558,6,FALSE)</f>
        <v>7577.5999999999995</v>
      </c>
      <c r="J874" s="57">
        <f>VLOOKUP(B874,Overall!$A$8:$I$1226,9,FALSE)</f>
        <v>2368</v>
      </c>
      <c r="L874" s="59">
        <f t="shared" si="13"/>
        <v>0</v>
      </c>
    </row>
    <row r="875" spans="2:12" x14ac:dyDescent="0.2">
      <c r="B875" t="s">
        <v>884</v>
      </c>
      <c r="C875" t="s">
        <v>4</v>
      </c>
      <c r="D875" t="s">
        <v>137</v>
      </c>
      <c r="E875" t="s">
        <v>2895</v>
      </c>
      <c r="F875" t="s">
        <v>1800</v>
      </c>
      <c r="G875" s="57">
        <v>240</v>
      </c>
      <c r="H875" s="57">
        <v>255.99999999999997</v>
      </c>
      <c r="I875" s="57">
        <f>VLOOKUP(B875,Mapping!$A$2:$K$1558,6,FALSE)</f>
        <v>255.99999999999997</v>
      </c>
      <c r="J875" s="57">
        <f>VLOOKUP(B875,Overall!$A$8:$I$1226,9,FALSE)</f>
        <v>80</v>
      </c>
      <c r="L875" s="59">
        <f t="shared" si="13"/>
        <v>0</v>
      </c>
    </row>
    <row r="876" spans="2:12" x14ac:dyDescent="0.2">
      <c r="B876" t="s">
        <v>1929</v>
      </c>
      <c r="C876" t="s">
        <v>218</v>
      </c>
      <c r="D876" t="s">
        <v>137</v>
      </c>
      <c r="E876" t="s">
        <v>476</v>
      </c>
      <c r="F876" t="s">
        <v>1930</v>
      </c>
      <c r="G876" s="57">
        <v>0</v>
      </c>
      <c r="H876" s="57">
        <v>0</v>
      </c>
      <c r="I876" s="57">
        <f>VLOOKUP(B876,Mapping!$A$2:$K$1558,6,FALSE)</f>
        <v>0</v>
      </c>
      <c r="J876" s="57">
        <f>VLOOKUP(B876,Overall!$A$8:$I$1226,9,FALSE)</f>
        <v>0</v>
      </c>
      <c r="L876" s="59">
        <f t="shared" si="13"/>
        <v>0</v>
      </c>
    </row>
    <row r="877" spans="2:12" x14ac:dyDescent="0.2">
      <c r="B877" t="s">
        <v>957</v>
      </c>
      <c r="C877" t="s">
        <v>218</v>
      </c>
      <c r="D877" t="s">
        <v>137</v>
      </c>
      <c r="E877" t="s">
        <v>478</v>
      </c>
      <c r="F877" t="s">
        <v>1603</v>
      </c>
      <c r="G877" s="57">
        <v>50920</v>
      </c>
      <c r="H877" s="57">
        <v>0</v>
      </c>
      <c r="I877" s="57">
        <f>VLOOKUP(B877,Mapping!$A$2:$K$1558,6,FALSE)</f>
        <v>0</v>
      </c>
      <c r="J877" s="57">
        <f>VLOOKUP(B877,Overall!$A$8:$I$1226,9,FALSE)</f>
        <v>0</v>
      </c>
      <c r="L877" s="59">
        <f t="shared" si="13"/>
        <v>0</v>
      </c>
    </row>
    <row r="878" spans="2:12" x14ac:dyDescent="0.2">
      <c r="B878" t="s">
        <v>1022</v>
      </c>
      <c r="C878" t="s">
        <v>428</v>
      </c>
      <c r="D878" t="s">
        <v>137</v>
      </c>
      <c r="E878" t="s">
        <v>2895</v>
      </c>
      <c r="F878" t="s">
        <v>1800</v>
      </c>
      <c r="G878" s="57">
        <v>45720</v>
      </c>
      <c r="H878" s="57">
        <v>4280.32</v>
      </c>
      <c r="I878" s="57">
        <f>VLOOKUP(B878,Mapping!$A$2:$K$1558,6,FALSE)</f>
        <v>4280.32</v>
      </c>
      <c r="J878" s="57">
        <f>VLOOKUP(B878,Overall!$A$8:$I$1226,9,FALSE)</f>
        <v>1337.6</v>
      </c>
      <c r="L878" s="59">
        <f t="shared" si="13"/>
        <v>0</v>
      </c>
    </row>
    <row r="879" spans="2:12" x14ac:dyDescent="0.2">
      <c r="B879" t="s">
        <v>1030</v>
      </c>
      <c r="C879" t="s">
        <v>430</v>
      </c>
      <c r="D879" t="s">
        <v>137</v>
      </c>
      <c r="E879" t="s">
        <v>486</v>
      </c>
      <c r="F879" t="s">
        <v>1618</v>
      </c>
      <c r="G879" s="57">
        <v>0</v>
      </c>
      <c r="H879" s="57">
        <v>95.167999999999992</v>
      </c>
      <c r="I879" s="57">
        <f>VLOOKUP(B879,Mapping!$A$2:$K$1558,6,FALSE)</f>
        <v>95.167999999999992</v>
      </c>
      <c r="J879" s="57">
        <f>VLOOKUP(B879,Overall!$A$8:$I$1226,9,FALSE)</f>
        <v>29.74</v>
      </c>
      <c r="L879" s="59">
        <f t="shared" si="13"/>
        <v>0</v>
      </c>
    </row>
    <row r="880" spans="2:12" x14ac:dyDescent="0.2">
      <c r="B880" t="s">
        <v>1107</v>
      </c>
      <c r="C880" t="s">
        <v>432</v>
      </c>
      <c r="D880" t="s">
        <v>137</v>
      </c>
      <c r="E880" t="s">
        <v>472</v>
      </c>
      <c r="F880" t="s">
        <v>1677</v>
      </c>
      <c r="G880" s="57">
        <v>90</v>
      </c>
      <c r="H880" s="57">
        <v>511.99999999999994</v>
      </c>
      <c r="I880" s="57">
        <f>VLOOKUP(B880,Mapping!$A$2:$K$1558,6,FALSE)</f>
        <v>511.99999999999994</v>
      </c>
      <c r="J880" s="57">
        <f>VLOOKUP(B880,Overall!$A$8:$I$1226,9,FALSE)</f>
        <v>160</v>
      </c>
      <c r="L880" s="59">
        <f t="shared" si="13"/>
        <v>0</v>
      </c>
    </row>
    <row r="881" spans="2:12" x14ac:dyDescent="0.2">
      <c r="B881" t="s">
        <v>2166</v>
      </c>
      <c r="C881" t="s">
        <v>438</v>
      </c>
      <c r="D881" t="s">
        <v>137</v>
      </c>
      <c r="E881" t="s">
        <v>2895</v>
      </c>
      <c r="F881" t="s">
        <v>1800</v>
      </c>
      <c r="G881" s="57">
        <v>0</v>
      </c>
      <c r="H881" s="57">
        <v>0</v>
      </c>
      <c r="I881" s="57">
        <f>VLOOKUP(B881,Mapping!$A$2:$K$1558,6,FALSE)</f>
        <v>0</v>
      </c>
      <c r="J881" s="57">
        <f>VLOOKUP(B881,Overall!$A$8:$I$1226,9,FALSE)</f>
        <v>0</v>
      </c>
      <c r="L881" s="59">
        <f t="shared" si="13"/>
        <v>0</v>
      </c>
    </row>
    <row r="882" spans="2:12" x14ac:dyDescent="0.2">
      <c r="B882" t="s">
        <v>2260</v>
      </c>
      <c r="C882" t="s">
        <v>448</v>
      </c>
      <c r="D882" t="s">
        <v>137</v>
      </c>
      <c r="E882" t="s">
        <v>2895</v>
      </c>
      <c r="F882" t="s">
        <v>1800</v>
      </c>
      <c r="G882" s="57">
        <v>0</v>
      </c>
      <c r="H882" s="57">
        <v>0</v>
      </c>
      <c r="I882" s="57">
        <f>VLOOKUP(B882,Mapping!$A$2:$K$1558,6,FALSE)</f>
        <v>0</v>
      </c>
      <c r="J882" s="57">
        <f>VLOOKUP(B882,Overall!$A$8:$I$1226,9,FALSE)</f>
        <v>0</v>
      </c>
      <c r="L882" s="59">
        <f t="shared" si="13"/>
        <v>0</v>
      </c>
    </row>
    <row r="883" spans="2:12" x14ac:dyDescent="0.2">
      <c r="B883" t="s">
        <v>2326</v>
      </c>
      <c r="C883" t="s">
        <v>452</v>
      </c>
      <c r="D883" t="s">
        <v>137</v>
      </c>
      <c r="E883" t="s">
        <v>490</v>
      </c>
      <c r="F883" t="s">
        <v>1603</v>
      </c>
      <c r="G883" s="57">
        <v>0</v>
      </c>
      <c r="H883" s="57">
        <v>0</v>
      </c>
      <c r="I883" s="57">
        <f>VLOOKUP(B883,Mapping!$A$2:$K$1558,6,FALSE)</f>
        <v>0</v>
      </c>
      <c r="J883" s="57">
        <f>VLOOKUP(B883,Overall!$A$8:$I$1226,9,FALSE)</f>
        <v>0</v>
      </c>
      <c r="L883" s="59">
        <f t="shared" si="13"/>
        <v>0</v>
      </c>
    </row>
    <row r="884" spans="2:12" x14ac:dyDescent="0.2">
      <c r="B884" t="s">
        <v>2383</v>
      </c>
      <c r="C884" t="s">
        <v>8</v>
      </c>
      <c r="D884" t="s">
        <v>137</v>
      </c>
      <c r="E884" t="s">
        <v>2895</v>
      </c>
      <c r="F884" t="s">
        <v>1800</v>
      </c>
      <c r="G884" s="57">
        <v>0</v>
      </c>
      <c r="H884" s="57">
        <v>0</v>
      </c>
      <c r="I884" s="57">
        <f>VLOOKUP(B884,Mapping!$A$2:$K$1558,6,FALSE)</f>
        <v>0</v>
      </c>
      <c r="J884" s="57">
        <f>VLOOKUP(B884,Overall!$A$8:$I$1226,9,FALSE)</f>
        <v>0</v>
      </c>
      <c r="L884" s="59">
        <f t="shared" si="13"/>
        <v>0</v>
      </c>
    </row>
    <row r="885" spans="2:12" x14ac:dyDescent="0.2">
      <c r="B885" t="s">
        <v>1340</v>
      </c>
      <c r="C885" t="s">
        <v>8</v>
      </c>
      <c r="D885" t="s">
        <v>137</v>
      </c>
      <c r="E885" t="s">
        <v>494</v>
      </c>
      <c r="F885" t="s">
        <v>1726</v>
      </c>
      <c r="G885" s="57">
        <v>13450</v>
      </c>
      <c r="H885" s="57">
        <v>0</v>
      </c>
      <c r="I885" s="57">
        <f>VLOOKUP(B885,Mapping!$A$2:$K$1558,6,FALSE)</f>
        <v>0</v>
      </c>
      <c r="J885" s="57">
        <f>VLOOKUP(B885,Overall!$A$8:$I$1226,9,FALSE)</f>
        <v>0</v>
      </c>
      <c r="L885" s="59">
        <f t="shared" si="13"/>
        <v>0</v>
      </c>
    </row>
    <row r="886" spans="2:12" x14ac:dyDescent="0.2">
      <c r="B886" t="s">
        <v>1341</v>
      </c>
      <c r="C886" t="s">
        <v>8</v>
      </c>
      <c r="D886" t="s">
        <v>137</v>
      </c>
      <c r="E886" t="s">
        <v>496</v>
      </c>
      <c r="F886" t="s">
        <v>1727</v>
      </c>
      <c r="G886" s="57">
        <v>4930</v>
      </c>
      <c r="H886" s="57">
        <v>0</v>
      </c>
      <c r="I886" s="57">
        <f>VLOOKUP(B886,Mapping!$A$2:$K$1558,6,FALSE)</f>
        <v>0</v>
      </c>
      <c r="J886" s="57">
        <f>VLOOKUP(B886,Overall!$A$8:$I$1226,9,FALSE)</f>
        <v>0</v>
      </c>
      <c r="L886" s="59">
        <f t="shared" si="13"/>
        <v>0</v>
      </c>
    </row>
    <row r="887" spans="2:12" x14ac:dyDescent="0.2">
      <c r="B887" t="s">
        <v>1342</v>
      </c>
      <c r="C887" t="s">
        <v>8</v>
      </c>
      <c r="D887" t="s">
        <v>137</v>
      </c>
      <c r="E887" t="s">
        <v>498</v>
      </c>
      <c r="F887" t="s">
        <v>1728</v>
      </c>
      <c r="G887" s="57">
        <v>4030</v>
      </c>
      <c r="H887" s="57">
        <v>0</v>
      </c>
      <c r="I887" s="57">
        <f>VLOOKUP(B887,Mapping!$A$2:$K$1558,6,FALSE)</f>
        <v>0</v>
      </c>
      <c r="J887" s="57">
        <f>VLOOKUP(B887,Overall!$A$8:$I$1226,9,FALSE)</f>
        <v>0</v>
      </c>
      <c r="L887" s="59">
        <f t="shared" si="13"/>
        <v>0</v>
      </c>
    </row>
    <row r="888" spans="2:12" x14ac:dyDescent="0.2">
      <c r="B888" t="s">
        <v>1387</v>
      </c>
      <c r="C888" t="s">
        <v>18</v>
      </c>
      <c r="D888" t="s">
        <v>137</v>
      </c>
      <c r="E888" t="s">
        <v>2895</v>
      </c>
      <c r="F888" t="s">
        <v>1800</v>
      </c>
      <c r="G888" s="57">
        <v>0</v>
      </c>
      <c r="H888" s="57">
        <v>209272.28799999997</v>
      </c>
      <c r="I888" s="57">
        <f>VLOOKUP(B888,Mapping!$A$2:$K$1558,6,FALSE)</f>
        <v>209272.28799999997</v>
      </c>
      <c r="J888" s="57">
        <f>VLOOKUP(B888,Overall!$A$8:$I$1226,9,FALSE)</f>
        <v>65397.59</v>
      </c>
      <c r="L888" s="59">
        <f t="shared" si="13"/>
        <v>0</v>
      </c>
    </row>
    <row r="889" spans="2:12" x14ac:dyDescent="0.2">
      <c r="B889" t="s">
        <v>1388</v>
      </c>
      <c r="C889" t="s">
        <v>18</v>
      </c>
      <c r="D889" t="s">
        <v>137</v>
      </c>
      <c r="E889" t="s">
        <v>494</v>
      </c>
      <c r="F889" t="s">
        <v>1726</v>
      </c>
      <c r="G889" s="57">
        <v>339840</v>
      </c>
      <c r="H889" s="57">
        <v>5259.9359999999997</v>
      </c>
      <c r="I889" s="57">
        <f>VLOOKUP(B889,Mapping!$A$2:$K$1558,6,FALSE)</f>
        <v>5259.9359999999997</v>
      </c>
      <c r="J889" s="57">
        <f>VLOOKUP(B889,Overall!$A$8:$I$1226,9,FALSE)</f>
        <v>1643.73</v>
      </c>
      <c r="L889" s="59">
        <f t="shared" si="13"/>
        <v>0</v>
      </c>
    </row>
    <row r="890" spans="2:12" x14ac:dyDescent="0.2">
      <c r="B890" t="s">
        <v>1389</v>
      </c>
      <c r="C890" t="s">
        <v>18</v>
      </c>
      <c r="D890" t="s">
        <v>137</v>
      </c>
      <c r="E890" t="s">
        <v>496</v>
      </c>
      <c r="F890" t="s">
        <v>1727</v>
      </c>
      <c r="G890" s="57">
        <v>124610</v>
      </c>
      <c r="H890" s="57">
        <v>10521.6</v>
      </c>
      <c r="I890" s="57">
        <f>VLOOKUP(B890,Mapping!$A$2:$K$1558,6,FALSE)</f>
        <v>10521.6</v>
      </c>
      <c r="J890" s="57">
        <f>VLOOKUP(B890,Overall!$A$8:$I$1226,9,FALSE)</f>
        <v>3288</v>
      </c>
      <c r="L890" s="59">
        <f t="shared" si="13"/>
        <v>0</v>
      </c>
    </row>
    <row r="891" spans="2:12" x14ac:dyDescent="0.2">
      <c r="B891" t="s">
        <v>1390</v>
      </c>
      <c r="C891" t="s">
        <v>18</v>
      </c>
      <c r="D891" t="s">
        <v>137</v>
      </c>
      <c r="E891" t="s">
        <v>498</v>
      </c>
      <c r="F891" t="s">
        <v>1728</v>
      </c>
      <c r="G891" s="57">
        <v>101950</v>
      </c>
      <c r="H891" s="57">
        <v>15957.12</v>
      </c>
      <c r="I891" s="57">
        <f>VLOOKUP(B891,Mapping!$A$2:$K$1558,6,FALSE)</f>
        <v>15957.12</v>
      </c>
      <c r="J891" s="57">
        <f>VLOOKUP(B891,Overall!$A$8:$I$1226,9,FALSE)</f>
        <v>4986.6000000000004</v>
      </c>
      <c r="L891" s="59">
        <f t="shared" si="13"/>
        <v>0</v>
      </c>
    </row>
    <row r="892" spans="2:12" x14ac:dyDescent="0.2">
      <c r="B892" t="s">
        <v>1436</v>
      </c>
      <c r="C892" t="s">
        <v>459</v>
      </c>
      <c r="D892" t="s">
        <v>137</v>
      </c>
      <c r="E892" t="s">
        <v>2895</v>
      </c>
      <c r="F892" t="s">
        <v>1800</v>
      </c>
      <c r="G892" s="57">
        <v>0</v>
      </c>
      <c r="H892" s="57">
        <v>235000</v>
      </c>
      <c r="I892" s="57">
        <f>VLOOKUP(B892,Mapping!$A$2:$K$1558,6,FALSE)</f>
        <v>235000</v>
      </c>
      <c r="J892" s="57">
        <f>VLOOKUP(B892,Overall!$A$8:$I$1226,9,FALSE)</f>
        <v>230836.58</v>
      </c>
      <c r="L892" s="59">
        <f t="shared" si="13"/>
        <v>0</v>
      </c>
    </row>
    <row r="893" spans="2:12" x14ac:dyDescent="0.2">
      <c r="B893" t="s">
        <v>1437</v>
      </c>
      <c r="C893" t="s">
        <v>459</v>
      </c>
      <c r="D893" t="s">
        <v>137</v>
      </c>
      <c r="E893" t="s">
        <v>494</v>
      </c>
      <c r="F893" t="s">
        <v>1726</v>
      </c>
      <c r="G893" s="57">
        <v>167020</v>
      </c>
      <c r="H893" s="57">
        <v>75601.343999999997</v>
      </c>
      <c r="I893" s="57">
        <f>VLOOKUP(B893,Mapping!$A$2:$K$1558,6,FALSE)</f>
        <v>75601.343999999997</v>
      </c>
      <c r="J893" s="57">
        <f>VLOOKUP(B893,Overall!$A$8:$I$1226,9,FALSE)</f>
        <v>23625.42</v>
      </c>
      <c r="L893" s="59">
        <f t="shared" si="13"/>
        <v>0</v>
      </c>
    </row>
    <row r="894" spans="2:12" x14ac:dyDescent="0.2">
      <c r="B894" t="s">
        <v>1438</v>
      </c>
      <c r="C894" t="s">
        <v>459</v>
      </c>
      <c r="D894" t="s">
        <v>137</v>
      </c>
      <c r="E894" t="s">
        <v>496</v>
      </c>
      <c r="F894" t="s">
        <v>1727</v>
      </c>
      <c r="G894" s="57">
        <v>61240</v>
      </c>
      <c r="H894" s="57">
        <v>0</v>
      </c>
      <c r="I894" s="57">
        <f>VLOOKUP(B894,Mapping!$A$2:$K$1558,6,FALSE)</f>
        <v>0</v>
      </c>
      <c r="J894" s="57">
        <f>VLOOKUP(B894,Overall!$A$8:$I$1226,9,FALSE)</f>
        <v>0</v>
      </c>
      <c r="L894" s="59">
        <f t="shared" si="13"/>
        <v>0</v>
      </c>
    </row>
    <row r="895" spans="2:12" x14ac:dyDescent="0.2">
      <c r="B895" t="s">
        <v>1439</v>
      </c>
      <c r="C895" t="s">
        <v>459</v>
      </c>
      <c r="D895" t="s">
        <v>137</v>
      </c>
      <c r="E895" t="s">
        <v>498</v>
      </c>
      <c r="F895" t="s">
        <v>1728</v>
      </c>
      <c r="G895" s="57">
        <v>50100</v>
      </c>
      <c r="H895" s="57">
        <v>0</v>
      </c>
      <c r="I895" s="57">
        <f>VLOOKUP(B895,Mapping!$A$2:$K$1558,6,FALSE)</f>
        <v>0</v>
      </c>
      <c r="J895" s="57">
        <f>VLOOKUP(B895,Overall!$A$8:$I$1226,9,FALSE)</f>
        <v>0</v>
      </c>
      <c r="L895" s="59">
        <f t="shared" si="13"/>
        <v>0</v>
      </c>
    </row>
    <row r="896" spans="2:12" x14ac:dyDescent="0.2">
      <c r="B896" t="s">
        <v>1487</v>
      </c>
      <c r="C896" t="s">
        <v>461</v>
      </c>
      <c r="D896" t="s">
        <v>137</v>
      </c>
      <c r="E896" t="s">
        <v>2895</v>
      </c>
      <c r="F896" t="s">
        <v>1800</v>
      </c>
      <c r="G896" s="57">
        <v>0</v>
      </c>
      <c r="H896" s="57">
        <v>1997.3439999999998</v>
      </c>
      <c r="I896" s="57">
        <f>VLOOKUP(B896,Mapping!$A$2:$K$1558,6,FALSE)</f>
        <v>1997.3439999999998</v>
      </c>
      <c r="J896" s="57">
        <f>VLOOKUP(B896,Overall!$A$8:$I$1226,9,FALSE)</f>
        <v>624.16999999999996</v>
      </c>
      <c r="L896" s="59">
        <f t="shared" si="13"/>
        <v>0</v>
      </c>
    </row>
    <row r="897" spans="2:12" x14ac:dyDescent="0.2">
      <c r="B897" t="s">
        <v>1488</v>
      </c>
      <c r="C897" t="s">
        <v>461</v>
      </c>
      <c r="D897" t="s">
        <v>137</v>
      </c>
      <c r="E897" t="s">
        <v>494</v>
      </c>
      <c r="F897" t="s">
        <v>1726</v>
      </c>
      <c r="G897" s="57">
        <v>1840</v>
      </c>
      <c r="H897" s="57">
        <v>18261.439999999999</v>
      </c>
      <c r="I897" s="57">
        <f>VLOOKUP(B897,Mapping!$A$2:$K$1558,6,FALSE)</f>
        <v>18261.439999999999</v>
      </c>
      <c r="J897" s="57">
        <f>VLOOKUP(B897,Overall!$A$8:$I$1226,9,FALSE)</f>
        <v>5706.7</v>
      </c>
      <c r="L897" s="59">
        <f t="shared" si="13"/>
        <v>0</v>
      </c>
    </row>
    <row r="898" spans="2:12" x14ac:dyDescent="0.2">
      <c r="B898" t="s">
        <v>1489</v>
      </c>
      <c r="C898" t="s">
        <v>461</v>
      </c>
      <c r="D898" t="s">
        <v>137</v>
      </c>
      <c r="E898" t="s">
        <v>496</v>
      </c>
      <c r="F898" t="s">
        <v>1727</v>
      </c>
      <c r="G898" s="57">
        <v>680</v>
      </c>
      <c r="H898" s="57">
        <v>280.70400000000001</v>
      </c>
      <c r="I898" s="57">
        <f>VLOOKUP(B898,Mapping!$A$2:$K$1558,6,FALSE)</f>
        <v>280.70400000000001</v>
      </c>
      <c r="J898" s="57">
        <f>VLOOKUP(B898,Overall!$A$8:$I$1226,9,FALSE)</f>
        <v>87.72</v>
      </c>
      <c r="L898" s="59">
        <f t="shared" si="13"/>
        <v>0</v>
      </c>
    </row>
    <row r="899" spans="2:12" x14ac:dyDescent="0.2">
      <c r="B899" t="s">
        <v>1490</v>
      </c>
      <c r="C899" t="s">
        <v>461</v>
      </c>
      <c r="D899" t="s">
        <v>137</v>
      </c>
      <c r="E899" t="s">
        <v>498</v>
      </c>
      <c r="F899" t="s">
        <v>1728</v>
      </c>
      <c r="G899" s="57">
        <v>550</v>
      </c>
      <c r="H899" s="57">
        <v>0</v>
      </c>
      <c r="I899" s="57">
        <f>VLOOKUP(B899,Mapping!$A$2:$K$1558,6,FALSE)</f>
        <v>0</v>
      </c>
      <c r="J899" s="57">
        <f>VLOOKUP(B899,Overall!$A$8:$I$1226,9,FALSE)</f>
        <v>0</v>
      </c>
      <c r="L899" s="59">
        <f t="shared" ref="L899:L962" si="14">H899-I899</f>
        <v>0</v>
      </c>
    </row>
    <row r="900" spans="2:12" x14ac:dyDescent="0.2">
      <c r="B900" t="s">
        <v>1998</v>
      </c>
      <c r="C900" t="s">
        <v>430</v>
      </c>
      <c r="D900" t="s">
        <v>138</v>
      </c>
      <c r="E900" t="s">
        <v>486</v>
      </c>
      <c r="F900" t="s">
        <v>1999</v>
      </c>
      <c r="G900" s="57">
        <v>0</v>
      </c>
      <c r="H900" s="57">
        <v>0</v>
      </c>
      <c r="I900" s="57">
        <f>VLOOKUP(B900,Mapping!$A$2:$K$1558,6,FALSE)</f>
        <v>0</v>
      </c>
      <c r="J900" s="57">
        <f>VLOOKUP(B900,Overall!$A$8:$I$1226,9,FALSE)</f>
        <v>0</v>
      </c>
      <c r="L900" s="59">
        <f t="shared" si="14"/>
        <v>0</v>
      </c>
    </row>
    <row r="901" spans="2:12" x14ac:dyDescent="0.2">
      <c r="B901" t="s">
        <v>1491</v>
      </c>
      <c r="C901" t="s">
        <v>461</v>
      </c>
      <c r="D901" t="s">
        <v>138</v>
      </c>
      <c r="E901" t="s">
        <v>2895</v>
      </c>
      <c r="F901" t="s">
        <v>2481</v>
      </c>
      <c r="G901" s="57">
        <v>720570</v>
      </c>
      <c r="H901" s="57">
        <v>653022.9439999999</v>
      </c>
      <c r="I901" s="57">
        <f>VLOOKUP(B901,Mapping!$A$2:$K$1558,6,FALSE)</f>
        <v>653022.9439999999</v>
      </c>
      <c r="J901" s="57">
        <f>VLOOKUP(B901,Overall!$A$8:$I$1226,9,FALSE)</f>
        <v>204069.67</v>
      </c>
      <c r="L901" s="59">
        <f t="shared" si="14"/>
        <v>0</v>
      </c>
    </row>
    <row r="902" spans="2:12" x14ac:dyDescent="0.2">
      <c r="B902" t="s">
        <v>2000</v>
      </c>
      <c r="C902" t="s">
        <v>430</v>
      </c>
      <c r="D902" t="s">
        <v>139</v>
      </c>
      <c r="E902" t="s">
        <v>486</v>
      </c>
      <c r="F902" t="s">
        <v>2001</v>
      </c>
      <c r="G902" s="57">
        <v>0</v>
      </c>
      <c r="H902" s="57">
        <v>0</v>
      </c>
      <c r="I902" s="57">
        <f>VLOOKUP(B902,Mapping!$A$2:$K$1558,6,FALSE)</f>
        <v>0</v>
      </c>
      <c r="J902" s="57">
        <f>VLOOKUP(B902,Overall!$A$8:$I$1226,9,FALSE)</f>
        <v>0</v>
      </c>
      <c r="L902" s="59">
        <f t="shared" si="14"/>
        <v>0</v>
      </c>
    </row>
    <row r="903" spans="2:12" x14ac:dyDescent="0.2">
      <c r="B903" t="s">
        <v>1391</v>
      </c>
      <c r="C903" t="s">
        <v>18</v>
      </c>
      <c r="D903" t="s">
        <v>139</v>
      </c>
      <c r="E903" t="s">
        <v>2895</v>
      </c>
      <c r="F903" t="s">
        <v>2417</v>
      </c>
      <c r="G903" s="57">
        <v>0</v>
      </c>
      <c r="H903" s="57">
        <v>2188.8000000000002</v>
      </c>
      <c r="I903" s="57">
        <f>VLOOKUP(B903,Mapping!$A$2:$K$1558,6,FALSE)</f>
        <v>2188.8000000000002</v>
      </c>
      <c r="J903" s="57">
        <f>VLOOKUP(B903,Overall!$A$8:$I$1226,9,FALSE)</f>
        <v>684</v>
      </c>
      <c r="L903" s="59">
        <f t="shared" si="14"/>
        <v>0</v>
      </c>
    </row>
    <row r="904" spans="2:12" x14ac:dyDescent="0.2">
      <c r="B904" t="s">
        <v>2002</v>
      </c>
      <c r="C904" t="s">
        <v>430</v>
      </c>
      <c r="D904" t="s">
        <v>140</v>
      </c>
      <c r="E904" t="s">
        <v>486</v>
      </c>
      <c r="F904" t="s">
        <v>2003</v>
      </c>
      <c r="G904" s="57">
        <v>0</v>
      </c>
      <c r="H904" s="57">
        <v>0</v>
      </c>
      <c r="I904" s="57">
        <f>VLOOKUP(B904,Mapping!$A$2:$K$1558,6,FALSE)</f>
        <v>0</v>
      </c>
      <c r="J904" s="57">
        <f>VLOOKUP(B904,Overall!$A$8:$I$1226,9,FALSE)</f>
        <v>0</v>
      </c>
      <c r="L904" s="59">
        <f t="shared" si="14"/>
        <v>0</v>
      </c>
    </row>
    <row r="905" spans="2:12" x14ac:dyDescent="0.2">
      <c r="B905" t="s">
        <v>1246</v>
      </c>
      <c r="C905" t="s">
        <v>446</v>
      </c>
      <c r="D905" t="s">
        <v>140</v>
      </c>
      <c r="E905" t="s">
        <v>2895</v>
      </c>
      <c r="F905" t="s">
        <v>2248</v>
      </c>
      <c r="G905" s="57">
        <v>50000</v>
      </c>
      <c r="H905" s="57">
        <v>25000</v>
      </c>
      <c r="I905" s="57">
        <f>VLOOKUP(B905,Mapping!$A$2:$K$1558,6,FALSE)</f>
        <v>25000</v>
      </c>
      <c r="J905" s="57">
        <f>VLOOKUP(B905,Overall!$A$8:$I$1226,9,FALSE)</f>
        <v>0</v>
      </c>
      <c r="L905" s="59">
        <f t="shared" si="14"/>
        <v>0</v>
      </c>
    </row>
    <row r="906" spans="2:12" x14ac:dyDescent="0.2">
      <c r="B906" t="s">
        <v>2384</v>
      </c>
      <c r="C906" t="s">
        <v>8</v>
      </c>
      <c r="D906" t="s">
        <v>141</v>
      </c>
      <c r="E906" t="s">
        <v>2895</v>
      </c>
      <c r="F906" t="s">
        <v>2385</v>
      </c>
      <c r="G906" s="57">
        <v>0</v>
      </c>
      <c r="H906" s="57">
        <v>0</v>
      </c>
      <c r="I906" s="57">
        <f>VLOOKUP(B906,Mapping!$A$2:$K$1558,6,FALSE)</f>
        <v>0</v>
      </c>
      <c r="J906" s="57">
        <f>VLOOKUP(B906,Overall!$A$8:$I$1226,9,FALSE)</f>
        <v>0</v>
      </c>
      <c r="L906" s="59">
        <f t="shared" si="14"/>
        <v>0</v>
      </c>
    </row>
    <row r="907" spans="2:12" x14ac:dyDescent="0.2">
      <c r="B907" t="s">
        <v>1031</v>
      </c>
      <c r="C907" t="s">
        <v>430</v>
      </c>
      <c r="D907" t="s">
        <v>142</v>
      </c>
      <c r="E907" t="s">
        <v>486</v>
      </c>
      <c r="F907" t="s">
        <v>1619</v>
      </c>
      <c r="G907" s="57">
        <v>800</v>
      </c>
      <c r="H907" s="57">
        <v>0</v>
      </c>
      <c r="I907" s="57">
        <f>VLOOKUP(B907,Mapping!$A$2:$K$1558,6,FALSE)</f>
        <v>0</v>
      </c>
      <c r="J907" s="57">
        <f>VLOOKUP(B907,Overall!$A$8:$I$1226,9,FALSE)</f>
        <v>0</v>
      </c>
      <c r="L907" s="59">
        <f t="shared" si="14"/>
        <v>0</v>
      </c>
    </row>
    <row r="908" spans="2:12" x14ac:dyDescent="0.2">
      <c r="B908" t="s">
        <v>1160</v>
      </c>
      <c r="C908" t="s">
        <v>438</v>
      </c>
      <c r="D908" t="s">
        <v>142</v>
      </c>
      <c r="E908" t="s">
        <v>2895</v>
      </c>
      <c r="F908" t="s">
        <v>2167</v>
      </c>
      <c r="G908" s="57">
        <v>1320</v>
      </c>
      <c r="H908" s="57">
        <v>1320</v>
      </c>
      <c r="I908" s="57">
        <f>VLOOKUP(B908,Mapping!$A$2:$K$1558,6,FALSE)</f>
        <v>1320</v>
      </c>
      <c r="J908" s="57">
        <f>VLOOKUP(B908,Overall!$A$8:$I$1226,9,FALSE)</f>
        <v>0</v>
      </c>
      <c r="L908" s="59">
        <f t="shared" si="14"/>
        <v>0</v>
      </c>
    </row>
    <row r="909" spans="2:12" x14ac:dyDescent="0.2">
      <c r="B909" t="s">
        <v>2327</v>
      </c>
      <c r="C909" t="s">
        <v>452</v>
      </c>
      <c r="D909" t="s">
        <v>142</v>
      </c>
      <c r="E909" t="s">
        <v>490</v>
      </c>
      <c r="F909" t="s">
        <v>2328</v>
      </c>
      <c r="G909" s="57">
        <v>0</v>
      </c>
      <c r="H909" s="57">
        <v>0</v>
      </c>
      <c r="I909" s="57">
        <f>VLOOKUP(B909,Mapping!$A$2:$K$1558,6,FALSE)</f>
        <v>0</v>
      </c>
      <c r="J909" s="57">
        <f>VLOOKUP(B909,Overall!$A$8:$I$1226,9,FALSE)</f>
        <v>0</v>
      </c>
      <c r="L909" s="59">
        <f t="shared" si="14"/>
        <v>0</v>
      </c>
    </row>
    <row r="910" spans="2:12" x14ac:dyDescent="0.2">
      <c r="B910" t="s">
        <v>2004</v>
      </c>
      <c r="C910" t="s">
        <v>430</v>
      </c>
      <c r="D910" t="s">
        <v>143</v>
      </c>
      <c r="E910" t="s">
        <v>486</v>
      </c>
      <c r="F910" t="s">
        <v>2005</v>
      </c>
      <c r="G910" s="57">
        <v>0</v>
      </c>
      <c r="H910" s="57">
        <v>0</v>
      </c>
      <c r="I910" s="57">
        <f>VLOOKUP(B910,Mapping!$A$2:$K$1558,6,FALSE)</f>
        <v>0</v>
      </c>
      <c r="J910" s="57">
        <f>VLOOKUP(B910,Overall!$A$8:$I$1226,9,FALSE)</f>
        <v>0</v>
      </c>
      <c r="L910" s="59">
        <f t="shared" si="14"/>
        <v>0</v>
      </c>
    </row>
    <row r="911" spans="2:12" x14ac:dyDescent="0.2">
      <c r="B911" t="s">
        <v>1524</v>
      </c>
      <c r="C911" t="s">
        <v>463</v>
      </c>
      <c r="D911" t="s">
        <v>143</v>
      </c>
      <c r="E911" t="s">
        <v>2895</v>
      </c>
      <c r="F911" t="s">
        <v>2505</v>
      </c>
      <c r="G911" s="57">
        <v>1000000</v>
      </c>
      <c r="H911" s="57">
        <v>1000000</v>
      </c>
      <c r="I911" s="57">
        <f>VLOOKUP(B911,Mapping!$A$2:$K$1558,6,FALSE)</f>
        <v>1000000</v>
      </c>
      <c r="J911" s="57">
        <f>VLOOKUP(B911,Overall!$A$8:$I$1226,9,FALSE)</f>
        <v>0</v>
      </c>
      <c r="L911" s="59">
        <f t="shared" si="14"/>
        <v>0</v>
      </c>
    </row>
    <row r="912" spans="2:12" x14ac:dyDescent="0.2">
      <c r="B912" t="s">
        <v>2006</v>
      </c>
      <c r="C912" t="s">
        <v>430</v>
      </c>
      <c r="D912" t="s">
        <v>144</v>
      </c>
      <c r="E912" t="s">
        <v>486</v>
      </c>
      <c r="F912" t="s">
        <v>2007</v>
      </c>
      <c r="G912" s="57">
        <v>0</v>
      </c>
      <c r="H912" s="57">
        <v>0</v>
      </c>
      <c r="I912" s="57">
        <f>VLOOKUP(B912,Mapping!$A$2:$K$1558,6,FALSE)</f>
        <v>0</v>
      </c>
      <c r="J912" s="57">
        <f>VLOOKUP(B912,Overall!$A$8:$I$1226,9,FALSE)</f>
        <v>0</v>
      </c>
      <c r="L912" s="59">
        <f t="shared" si="14"/>
        <v>0</v>
      </c>
    </row>
    <row r="913" spans="2:12" x14ac:dyDescent="0.2">
      <c r="B913" t="s">
        <v>2386</v>
      </c>
      <c r="C913" t="s">
        <v>8</v>
      </c>
      <c r="D913" t="s">
        <v>144</v>
      </c>
      <c r="E913" t="s">
        <v>2895</v>
      </c>
      <c r="F913" t="s">
        <v>2387</v>
      </c>
      <c r="G913" s="57">
        <v>0</v>
      </c>
      <c r="H913" s="57">
        <v>0</v>
      </c>
      <c r="I913" s="57">
        <f>VLOOKUP(B913,Mapping!$A$2:$K$1558,6,FALSE)</f>
        <v>0</v>
      </c>
      <c r="J913" s="57">
        <f>VLOOKUP(B913,Overall!$A$8:$I$1226,9,FALSE)</f>
        <v>0</v>
      </c>
      <c r="L913" s="59">
        <f t="shared" si="14"/>
        <v>0</v>
      </c>
    </row>
    <row r="914" spans="2:12" x14ac:dyDescent="0.2">
      <c r="B914" t="s">
        <v>1343</v>
      </c>
      <c r="C914" t="s">
        <v>8</v>
      </c>
      <c r="D914" t="s">
        <v>144</v>
      </c>
      <c r="E914" t="s">
        <v>494</v>
      </c>
      <c r="F914" t="s">
        <v>1729</v>
      </c>
      <c r="G914" s="57">
        <v>150</v>
      </c>
      <c r="H914" s="57">
        <v>0</v>
      </c>
      <c r="I914" s="57">
        <f>VLOOKUP(B914,Mapping!$A$2:$K$1558,6,FALSE)</f>
        <v>0</v>
      </c>
      <c r="J914" s="57">
        <f>VLOOKUP(B914,Overall!$A$8:$I$1226,9,FALSE)</f>
        <v>0</v>
      </c>
      <c r="L914" s="59">
        <f t="shared" si="14"/>
        <v>0</v>
      </c>
    </row>
    <row r="915" spans="2:12" x14ac:dyDescent="0.2">
      <c r="B915" t="s">
        <v>1344</v>
      </c>
      <c r="C915" t="s">
        <v>8</v>
      </c>
      <c r="D915" t="s">
        <v>144</v>
      </c>
      <c r="E915" t="s">
        <v>496</v>
      </c>
      <c r="F915" t="s">
        <v>1730</v>
      </c>
      <c r="G915" s="57">
        <v>60</v>
      </c>
      <c r="H915" s="57">
        <v>0</v>
      </c>
      <c r="I915" s="57">
        <f>VLOOKUP(B915,Mapping!$A$2:$K$1558,6,FALSE)</f>
        <v>0</v>
      </c>
      <c r="J915" s="57">
        <f>VLOOKUP(B915,Overall!$A$8:$I$1226,9,FALSE)</f>
        <v>0</v>
      </c>
      <c r="L915" s="59">
        <f t="shared" si="14"/>
        <v>0</v>
      </c>
    </row>
    <row r="916" spans="2:12" x14ac:dyDescent="0.2">
      <c r="B916" t="s">
        <v>1345</v>
      </c>
      <c r="C916" t="s">
        <v>8</v>
      </c>
      <c r="D916" t="s">
        <v>144</v>
      </c>
      <c r="E916" t="s">
        <v>498</v>
      </c>
      <c r="F916" t="s">
        <v>1731</v>
      </c>
      <c r="G916" s="57">
        <v>50</v>
      </c>
      <c r="H916" s="57">
        <v>0</v>
      </c>
      <c r="I916" s="57">
        <f>VLOOKUP(B916,Mapping!$A$2:$K$1558,6,FALSE)</f>
        <v>0</v>
      </c>
      <c r="J916" s="57">
        <f>VLOOKUP(B916,Overall!$A$8:$I$1226,9,FALSE)</f>
        <v>0</v>
      </c>
      <c r="L916" s="59">
        <f t="shared" si="14"/>
        <v>0</v>
      </c>
    </row>
    <row r="917" spans="2:12" x14ac:dyDescent="0.2">
      <c r="B917" t="s">
        <v>2418</v>
      </c>
      <c r="C917" t="s">
        <v>18</v>
      </c>
      <c r="D917" t="s">
        <v>144</v>
      </c>
      <c r="E917" t="s">
        <v>2895</v>
      </c>
      <c r="F917" t="s">
        <v>2387</v>
      </c>
      <c r="G917" s="57">
        <v>0</v>
      </c>
      <c r="H917" s="57">
        <v>0</v>
      </c>
      <c r="I917" s="57">
        <f>VLOOKUP(B917,Mapping!$A$2:$K$1558,6,FALSE)</f>
        <v>0</v>
      </c>
      <c r="J917" s="57">
        <f>VLOOKUP(B917,Overall!$A$8:$I$1226,9,FALSE)</f>
        <v>0</v>
      </c>
      <c r="L917" s="59">
        <f t="shared" si="14"/>
        <v>0</v>
      </c>
    </row>
    <row r="918" spans="2:12" x14ac:dyDescent="0.2">
      <c r="B918" t="s">
        <v>1392</v>
      </c>
      <c r="C918" t="s">
        <v>18</v>
      </c>
      <c r="D918" t="s">
        <v>144</v>
      </c>
      <c r="E918" t="s">
        <v>494</v>
      </c>
      <c r="F918" t="s">
        <v>1729</v>
      </c>
      <c r="G918" s="57">
        <v>2630</v>
      </c>
      <c r="H918" s="57">
        <v>0</v>
      </c>
      <c r="I918" s="57">
        <f>VLOOKUP(B918,Mapping!$A$2:$K$1558,6,FALSE)</f>
        <v>0</v>
      </c>
      <c r="J918" s="57">
        <f>VLOOKUP(B918,Overall!$A$8:$I$1226,9,FALSE)</f>
        <v>0</v>
      </c>
      <c r="L918" s="59">
        <f t="shared" si="14"/>
        <v>0</v>
      </c>
    </row>
    <row r="919" spans="2:12" x14ac:dyDescent="0.2">
      <c r="B919" t="s">
        <v>1393</v>
      </c>
      <c r="C919" t="s">
        <v>18</v>
      </c>
      <c r="D919" t="s">
        <v>144</v>
      </c>
      <c r="E919" t="s">
        <v>496</v>
      </c>
      <c r="F919" t="s">
        <v>1730</v>
      </c>
      <c r="G919" s="57">
        <v>960</v>
      </c>
      <c r="H919" s="57">
        <v>0</v>
      </c>
      <c r="I919" s="57">
        <f>VLOOKUP(B919,Mapping!$A$2:$K$1558,6,FALSE)</f>
        <v>0</v>
      </c>
      <c r="J919" s="57">
        <f>VLOOKUP(B919,Overall!$A$8:$I$1226,9,FALSE)</f>
        <v>0</v>
      </c>
      <c r="L919" s="59">
        <f t="shared" si="14"/>
        <v>0</v>
      </c>
    </row>
    <row r="920" spans="2:12" x14ac:dyDescent="0.2">
      <c r="B920" t="s">
        <v>1394</v>
      </c>
      <c r="C920" t="s">
        <v>18</v>
      </c>
      <c r="D920" t="s">
        <v>144</v>
      </c>
      <c r="E920" t="s">
        <v>498</v>
      </c>
      <c r="F920" t="s">
        <v>1731</v>
      </c>
      <c r="G920" s="57">
        <v>790</v>
      </c>
      <c r="H920" s="57">
        <v>0</v>
      </c>
      <c r="I920" s="57">
        <f>VLOOKUP(B920,Mapping!$A$2:$K$1558,6,FALSE)</f>
        <v>0</v>
      </c>
      <c r="J920" s="57">
        <f>VLOOKUP(B920,Overall!$A$8:$I$1226,9,FALSE)</f>
        <v>0</v>
      </c>
      <c r="L920" s="59">
        <f t="shared" si="14"/>
        <v>0</v>
      </c>
    </row>
    <row r="921" spans="2:12" x14ac:dyDescent="0.2">
      <c r="B921" t="s">
        <v>2446</v>
      </c>
      <c r="C921" t="s">
        <v>459</v>
      </c>
      <c r="D921" t="s">
        <v>144</v>
      </c>
      <c r="E921" t="s">
        <v>2895</v>
      </c>
      <c r="F921" t="s">
        <v>2387</v>
      </c>
      <c r="G921" s="57">
        <v>0</v>
      </c>
      <c r="H921" s="57">
        <v>0</v>
      </c>
      <c r="I921" s="57">
        <f>VLOOKUP(B921,Mapping!$A$2:$K$1558,6,FALSE)</f>
        <v>0</v>
      </c>
      <c r="J921" s="57">
        <f>VLOOKUP(B921,Overall!$A$8:$I$1226,9,FALSE)</f>
        <v>0</v>
      </c>
      <c r="L921" s="59">
        <f t="shared" si="14"/>
        <v>0</v>
      </c>
    </row>
    <row r="922" spans="2:12" x14ac:dyDescent="0.2">
      <c r="B922" t="s">
        <v>1492</v>
      </c>
      <c r="C922" t="s">
        <v>461</v>
      </c>
      <c r="D922" t="s">
        <v>144</v>
      </c>
      <c r="E922" t="s">
        <v>2895</v>
      </c>
      <c r="F922" t="s">
        <v>2387</v>
      </c>
      <c r="G922" s="57">
        <v>0</v>
      </c>
      <c r="H922" s="57">
        <v>320155.90399999998</v>
      </c>
      <c r="I922" s="57">
        <f>VLOOKUP(B922,Mapping!$A$2:$K$1558,6,FALSE)</f>
        <v>320155.90399999998</v>
      </c>
      <c r="J922" s="57">
        <f>VLOOKUP(B922,Overall!$A$8:$I$1226,9,FALSE)</f>
        <v>100048.72</v>
      </c>
      <c r="L922" s="59">
        <f t="shared" si="14"/>
        <v>0</v>
      </c>
    </row>
    <row r="923" spans="2:12" x14ac:dyDescent="0.2">
      <c r="B923" t="s">
        <v>1493</v>
      </c>
      <c r="C923" t="s">
        <v>461</v>
      </c>
      <c r="D923" t="s">
        <v>144</v>
      </c>
      <c r="E923" t="s">
        <v>494</v>
      </c>
      <c r="F923" t="s">
        <v>1729</v>
      </c>
      <c r="G923" s="57">
        <v>279280</v>
      </c>
      <c r="H923" s="57">
        <v>308285.408</v>
      </c>
      <c r="I923" s="57">
        <f>VLOOKUP(B923,Mapping!$A$2:$K$1558,6,FALSE)</f>
        <v>308285.408</v>
      </c>
      <c r="J923" s="57">
        <f>VLOOKUP(B923,Overall!$A$8:$I$1226,9,FALSE)</f>
        <v>96339.19</v>
      </c>
      <c r="L923" s="59">
        <f t="shared" si="14"/>
        <v>0</v>
      </c>
    </row>
    <row r="924" spans="2:12" x14ac:dyDescent="0.2">
      <c r="B924" t="s">
        <v>1494</v>
      </c>
      <c r="C924" t="s">
        <v>461</v>
      </c>
      <c r="D924" t="s">
        <v>144</v>
      </c>
      <c r="E924" t="s">
        <v>496</v>
      </c>
      <c r="F924" t="s">
        <v>1730</v>
      </c>
      <c r="G924" s="57">
        <v>102400</v>
      </c>
      <c r="H924" s="57">
        <v>0</v>
      </c>
      <c r="I924" s="57">
        <f>VLOOKUP(B924,Mapping!$A$2:$K$1558,6,FALSE)</f>
        <v>0</v>
      </c>
      <c r="J924" s="57">
        <f>VLOOKUP(B924,Overall!$A$8:$I$1226,9,FALSE)</f>
        <v>0</v>
      </c>
      <c r="L924" s="59">
        <f t="shared" si="14"/>
        <v>0</v>
      </c>
    </row>
    <row r="925" spans="2:12" x14ac:dyDescent="0.2">
      <c r="B925" t="s">
        <v>1495</v>
      </c>
      <c r="C925" t="s">
        <v>461</v>
      </c>
      <c r="D925" t="s">
        <v>144</v>
      </c>
      <c r="E925" t="s">
        <v>498</v>
      </c>
      <c r="F925" t="s">
        <v>1731</v>
      </c>
      <c r="G925" s="57">
        <v>83780</v>
      </c>
      <c r="H925" s="57">
        <v>0</v>
      </c>
      <c r="I925" s="57">
        <f>VLOOKUP(B925,Mapping!$A$2:$K$1558,6,FALSE)</f>
        <v>0</v>
      </c>
      <c r="J925" s="57">
        <f>VLOOKUP(B925,Overall!$A$8:$I$1226,9,FALSE)</f>
        <v>0</v>
      </c>
      <c r="L925" s="59">
        <f t="shared" si="14"/>
        <v>0</v>
      </c>
    </row>
    <row r="926" spans="2:12" x14ac:dyDescent="0.2">
      <c r="B926" t="s">
        <v>1525</v>
      </c>
      <c r="C926" t="s">
        <v>463</v>
      </c>
      <c r="D926" t="s">
        <v>144</v>
      </c>
      <c r="E926" t="s">
        <v>2895</v>
      </c>
      <c r="F926" t="s">
        <v>2387</v>
      </c>
      <c r="G926" s="57">
        <v>582180</v>
      </c>
      <c r="H926" s="57">
        <v>10172.287999999999</v>
      </c>
      <c r="I926" s="57">
        <f>VLOOKUP(B926,Mapping!$A$2:$K$1558,6,FALSE)</f>
        <v>10172.287999999999</v>
      </c>
      <c r="J926" s="57">
        <f>VLOOKUP(B926,Overall!$A$8:$I$1226,9,FALSE)</f>
        <v>3178.84</v>
      </c>
      <c r="L926" s="59">
        <f t="shared" si="14"/>
        <v>0</v>
      </c>
    </row>
    <row r="927" spans="2:12" x14ac:dyDescent="0.2">
      <c r="B927" t="s">
        <v>2008</v>
      </c>
      <c r="C927" t="s">
        <v>430</v>
      </c>
      <c r="D927" t="s">
        <v>145</v>
      </c>
      <c r="E927" t="s">
        <v>486</v>
      </c>
      <c r="F927" t="s">
        <v>2009</v>
      </c>
      <c r="G927" s="57">
        <v>0</v>
      </c>
      <c r="H927" s="57">
        <v>0</v>
      </c>
      <c r="I927" s="57">
        <f>VLOOKUP(B927,Mapping!$A$2:$K$1558,6,FALSE)</f>
        <v>0</v>
      </c>
      <c r="J927" s="57">
        <f>VLOOKUP(B927,Overall!$A$8:$I$1226,9,FALSE)</f>
        <v>0</v>
      </c>
      <c r="L927" s="59">
        <f t="shared" si="14"/>
        <v>0</v>
      </c>
    </row>
    <row r="928" spans="2:12" x14ac:dyDescent="0.2">
      <c r="B928" t="s">
        <v>1526</v>
      </c>
      <c r="C928" t="s">
        <v>463</v>
      </c>
      <c r="D928" t="s">
        <v>145</v>
      </c>
      <c r="E928" t="s">
        <v>2895</v>
      </c>
      <c r="F928" t="s">
        <v>2506</v>
      </c>
      <c r="G928" s="57">
        <v>1000000</v>
      </c>
      <c r="H928" s="57">
        <v>1000000</v>
      </c>
      <c r="I928" s="57">
        <f>VLOOKUP(B928,Mapping!$A$2:$K$1558,6,FALSE)</f>
        <v>1000000</v>
      </c>
      <c r="J928" s="57">
        <f>VLOOKUP(B928,Overall!$A$8:$I$1226,9,FALSE)</f>
        <v>0</v>
      </c>
      <c r="L928" s="59">
        <f t="shared" si="14"/>
        <v>0</v>
      </c>
    </row>
    <row r="929" spans="2:12" x14ac:dyDescent="0.2">
      <c r="B929" t="s">
        <v>2010</v>
      </c>
      <c r="C929" t="s">
        <v>430</v>
      </c>
      <c r="D929" t="s">
        <v>146</v>
      </c>
      <c r="E929" t="s">
        <v>486</v>
      </c>
      <c r="F929" t="s">
        <v>2011</v>
      </c>
      <c r="G929" s="57">
        <v>0</v>
      </c>
      <c r="H929" s="57">
        <v>0</v>
      </c>
      <c r="I929" s="57">
        <f>VLOOKUP(B929,Mapping!$A$2:$K$1558,6,FALSE)</f>
        <v>0</v>
      </c>
      <c r="J929" s="57">
        <f>VLOOKUP(B929,Overall!$A$8:$I$1226,9,FALSE)</f>
        <v>0</v>
      </c>
      <c r="L929" s="59">
        <f t="shared" si="14"/>
        <v>0</v>
      </c>
    </row>
    <row r="930" spans="2:12" x14ac:dyDescent="0.2">
      <c r="B930" t="s">
        <v>2507</v>
      </c>
      <c r="C930" t="s">
        <v>463</v>
      </c>
      <c r="D930" t="s">
        <v>146</v>
      </c>
      <c r="E930" t="s">
        <v>2895</v>
      </c>
      <c r="F930" t="s">
        <v>2508</v>
      </c>
      <c r="G930" s="57">
        <v>0</v>
      </c>
      <c r="H930" s="57">
        <v>0</v>
      </c>
      <c r="I930" s="57">
        <f>VLOOKUP(B930,Mapping!$A$2:$K$1558,6,FALSE)</f>
        <v>0</v>
      </c>
      <c r="J930" s="57">
        <f>VLOOKUP(B930,Overall!$A$8:$I$1226,9,FALSE)</f>
        <v>0</v>
      </c>
      <c r="L930" s="59">
        <f t="shared" si="14"/>
        <v>0</v>
      </c>
    </row>
    <row r="931" spans="2:12" x14ac:dyDescent="0.2">
      <c r="B931" t="s">
        <v>2012</v>
      </c>
      <c r="C931" t="s">
        <v>430</v>
      </c>
      <c r="D931" t="s">
        <v>147</v>
      </c>
      <c r="E931" t="s">
        <v>486</v>
      </c>
      <c r="F931" t="s">
        <v>2013</v>
      </c>
      <c r="G931" s="57">
        <v>0</v>
      </c>
      <c r="H931" s="57">
        <v>0</v>
      </c>
      <c r="I931" s="57">
        <f>VLOOKUP(B931,Mapping!$A$2:$K$1558,6,FALSE)</f>
        <v>0</v>
      </c>
      <c r="J931" s="57">
        <f>VLOOKUP(B931,Overall!$A$8:$I$1226,9,FALSE)</f>
        <v>0</v>
      </c>
      <c r="L931" s="59">
        <f t="shared" si="14"/>
        <v>0</v>
      </c>
    </row>
    <row r="932" spans="2:12" x14ac:dyDescent="0.2">
      <c r="B932" t="s">
        <v>1168</v>
      </c>
      <c r="C932" t="s">
        <v>440</v>
      </c>
      <c r="D932" t="s">
        <v>147</v>
      </c>
      <c r="E932" t="s">
        <v>2895</v>
      </c>
      <c r="F932" t="s">
        <v>2173</v>
      </c>
      <c r="G932" s="57">
        <v>660</v>
      </c>
      <c r="H932" s="57">
        <v>0</v>
      </c>
      <c r="I932" s="57">
        <f>VLOOKUP(B932,Mapping!$A$2:$K$1558,6,FALSE)</f>
        <v>0</v>
      </c>
      <c r="J932" s="57">
        <f>VLOOKUP(B932,Overall!$A$8:$I$1226,9,FALSE)</f>
        <v>0</v>
      </c>
      <c r="L932" s="59">
        <f t="shared" si="14"/>
        <v>0</v>
      </c>
    </row>
    <row r="933" spans="2:12" x14ac:dyDescent="0.2">
      <c r="B933" t="s">
        <v>2388</v>
      </c>
      <c r="C933" t="s">
        <v>8</v>
      </c>
      <c r="D933" t="s">
        <v>147</v>
      </c>
      <c r="E933" t="s">
        <v>2895</v>
      </c>
      <c r="F933" t="s">
        <v>2173</v>
      </c>
      <c r="G933" s="57">
        <v>0</v>
      </c>
      <c r="H933" s="57">
        <v>0</v>
      </c>
      <c r="I933" s="57">
        <f>VLOOKUP(B933,Mapping!$A$2:$K$1558,6,FALSE)</f>
        <v>0</v>
      </c>
      <c r="J933" s="57">
        <f>VLOOKUP(B933,Overall!$A$8:$I$1226,9,FALSE)</f>
        <v>0</v>
      </c>
      <c r="L933" s="59">
        <f t="shared" si="14"/>
        <v>0</v>
      </c>
    </row>
    <row r="934" spans="2:12" x14ac:dyDescent="0.2">
      <c r="B934" t="s">
        <v>1108</v>
      </c>
      <c r="C934" t="s">
        <v>432</v>
      </c>
      <c r="D934" t="s">
        <v>2841</v>
      </c>
      <c r="E934" t="s">
        <v>472</v>
      </c>
      <c r="F934" t="s">
        <v>1678</v>
      </c>
      <c r="G934" s="57">
        <v>150000</v>
      </c>
      <c r="H934" s="57">
        <v>20000</v>
      </c>
      <c r="I934" s="57">
        <f>VLOOKUP(B934,Mapping!$A$2:$K$1558,6,FALSE)</f>
        <v>20000</v>
      </c>
      <c r="J934" s="57">
        <f>VLOOKUP(B934,Overall!$A$8:$I$1226,9,FALSE)</f>
        <v>0</v>
      </c>
      <c r="L934" s="59">
        <f t="shared" si="14"/>
        <v>0</v>
      </c>
    </row>
    <row r="935" spans="2:12" x14ac:dyDescent="0.2">
      <c r="B935" t="s">
        <v>1931</v>
      </c>
      <c r="C935" t="s">
        <v>218</v>
      </c>
      <c r="D935" t="s">
        <v>148</v>
      </c>
      <c r="E935" t="s">
        <v>476</v>
      </c>
      <c r="F935" t="s">
        <v>1932</v>
      </c>
      <c r="G935" s="57">
        <v>0</v>
      </c>
      <c r="H935" s="57">
        <v>0</v>
      </c>
      <c r="I935" s="57">
        <f>VLOOKUP(B935,Mapping!$A$2:$K$1558,6,FALSE)</f>
        <v>0</v>
      </c>
      <c r="J935" s="57">
        <f>VLOOKUP(B935,Overall!$A$8:$I$1226,9,FALSE)</f>
        <v>0</v>
      </c>
      <c r="L935" s="59">
        <f t="shared" si="14"/>
        <v>0</v>
      </c>
    </row>
    <row r="936" spans="2:12" x14ac:dyDescent="0.2">
      <c r="B936" t="s">
        <v>2389</v>
      </c>
      <c r="C936" t="s">
        <v>8</v>
      </c>
      <c r="D936" t="s">
        <v>148</v>
      </c>
      <c r="E936" t="s">
        <v>2895</v>
      </c>
      <c r="F936" t="s">
        <v>2390</v>
      </c>
      <c r="G936" s="57">
        <v>0</v>
      </c>
      <c r="H936" s="57">
        <v>0</v>
      </c>
      <c r="I936" s="57">
        <f>VLOOKUP(B936,Mapping!$A$2:$K$1558,6,FALSE)</f>
        <v>0</v>
      </c>
      <c r="J936" s="57">
        <f>VLOOKUP(B936,Overall!$A$8:$I$1226,9,FALSE)</f>
        <v>0</v>
      </c>
      <c r="L936" s="59">
        <f t="shared" si="14"/>
        <v>0</v>
      </c>
    </row>
    <row r="937" spans="2:12" x14ac:dyDescent="0.2">
      <c r="B937" t="s">
        <v>2419</v>
      </c>
      <c r="C937" t="s">
        <v>18</v>
      </c>
      <c r="D937" t="s">
        <v>148</v>
      </c>
      <c r="E937" t="s">
        <v>2895</v>
      </c>
      <c r="F937" t="s">
        <v>2390</v>
      </c>
      <c r="G937" s="57">
        <v>0</v>
      </c>
      <c r="H937" s="57">
        <v>0</v>
      </c>
      <c r="I937" s="57">
        <f>VLOOKUP(B937,Mapping!$A$2:$K$1558,6,FALSE)</f>
        <v>0</v>
      </c>
      <c r="J937" s="57">
        <f>VLOOKUP(B937,Overall!$A$8:$I$1226,9,FALSE)</f>
        <v>0</v>
      </c>
      <c r="L937" s="59">
        <f t="shared" si="14"/>
        <v>0</v>
      </c>
    </row>
    <row r="938" spans="2:12" x14ac:dyDescent="0.2">
      <c r="B938" t="s">
        <v>2482</v>
      </c>
      <c r="C938" t="s">
        <v>461</v>
      </c>
      <c r="D938" t="s">
        <v>148</v>
      </c>
      <c r="E938" t="s">
        <v>2895</v>
      </c>
      <c r="F938" t="s">
        <v>2390</v>
      </c>
      <c r="G938" s="57">
        <v>0</v>
      </c>
      <c r="H938" s="57">
        <v>0</v>
      </c>
      <c r="I938" s="57">
        <f>VLOOKUP(B938,Mapping!$A$2:$K$1558,6,FALSE)</f>
        <v>0</v>
      </c>
      <c r="J938" s="57">
        <f>VLOOKUP(B938,Overall!$A$8:$I$1226,9,FALSE)</f>
        <v>0</v>
      </c>
      <c r="L938" s="59">
        <f t="shared" si="14"/>
        <v>0</v>
      </c>
    </row>
    <row r="939" spans="2:12" x14ac:dyDescent="0.2">
      <c r="B939" t="s">
        <v>885</v>
      </c>
      <c r="C939" t="s">
        <v>4</v>
      </c>
      <c r="D939" t="s">
        <v>149</v>
      </c>
      <c r="E939" t="s">
        <v>2895</v>
      </c>
      <c r="F939" t="s">
        <v>1801</v>
      </c>
      <c r="G939" s="57">
        <v>110</v>
      </c>
      <c r="H939" s="57">
        <v>110</v>
      </c>
      <c r="I939" s="57">
        <f>VLOOKUP(B939,Mapping!$A$2:$K$1558,6,FALSE)</f>
        <v>110</v>
      </c>
      <c r="J939" s="57">
        <f>VLOOKUP(B939,Overall!$A$8:$I$1226,9,FALSE)</f>
        <v>0</v>
      </c>
      <c r="L939" s="59">
        <f t="shared" si="14"/>
        <v>0</v>
      </c>
    </row>
    <row r="940" spans="2:12" x14ac:dyDescent="0.2">
      <c r="B940" t="s">
        <v>958</v>
      </c>
      <c r="C940" t="s">
        <v>218</v>
      </c>
      <c r="D940" t="s">
        <v>149</v>
      </c>
      <c r="E940" t="s">
        <v>476</v>
      </c>
      <c r="F940" t="s">
        <v>1604</v>
      </c>
      <c r="G940" s="57">
        <v>110</v>
      </c>
      <c r="H940" s="57">
        <v>110</v>
      </c>
      <c r="I940" s="57">
        <f>VLOOKUP(B940,Mapping!$A$2:$K$1558,6,FALSE)</f>
        <v>110</v>
      </c>
      <c r="J940" s="57">
        <f>VLOOKUP(B940,Overall!$A$8:$I$1226,9,FALSE)</f>
        <v>43784.4</v>
      </c>
      <c r="L940" s="59">
        <f t="shared" si="14"/>
        <v>0</v>
      </c>
    </row>
    <row r="941" spans="2:12" x14ac:dyDescent="0.2">
      <c r="B941" t="s">
        <v>1933</v>
      </c>
      <c r="C941" t="s">
        <v>218</v>
      </c>
      <c r="D941" t="s">
        <v>149</v>
      </c>
      <c r="E941" t="s">
        <v>478</v>
      </c>
      <c r="F941" t="s">
        <v>1934</v>
      </c>
      <c r="G941" s="57">
        <v>0</v>
      </c>
      <c r="H941" s="57">
        <v>0</v>
      </c>
      <c r="I941" s="57">
        <f>VLOOKUP(B941,Mapping!$A$2:$K$1558,6,FALSE)</f>
        <v>0</v>
      </c>
      <c r="J941" s="57">
        <f>VLOOKUP(B941,Overall!$A$8:$I$1226,9,FALSE)</f>
        <v>0</v>
      </c>
      <c r="L941" s="59">
        <f t="shared" si="14"/>
        <v>0</v>
      </c>
    </row>
    <row r="942" spans="2:12" x14ac:dyDescent="0.2">
      <c r="B942" t="s">
        <v>1000</v>
      </c>
      <c r="C942" t="s">
        <v>426</v>
      </c>
      <c r="D942" t="s">
        <v>149</v>
      </c>
      <c r="E942" t="s">
        <v>2895</v>
      </c>
      <c r="F942" t="s">
        <v>1801</v>
      </c>
      <c r="G942" s="57">
        <v>110</v>
      </c>
      <c r="H942" s="57">
        <v>110</v>
      </c>
      <c r="I942" s="57">
        <f>VLOOKUP(B942,Mapping!$A$2:$K$1558,6,FALSE)</f>
        <v>110</v>
      </c>
      <c r="J942" s="57">
        <f>VLOOKUP(B942,Overall!$A$8:$I$1226,9,FALSE)</f>
        <v>0</v>
      </c>
      <c r="L942" s="59">
        <f t="shared" si="14"/>
        <v>0</v>
      </c>
    </row>
    <row r="943" spans="2:12" x14ac:dyDescent="0.2">
      <c r="B943" t="s">
        <v>1023</v>
      </c>
      <c r="C943" t="s">
        <v>428</v>
      </c>
      <c r="D943" t="s">
        <v>149</v>
      </c>
      <c r="E943" t="s">
        <v>2895</v>
      </c>
      <c r="F943" t="s">
        <v>1801</v>
      </c>
      <c r="G943" s="57">
        <v>110</v>
      </c>
      <c r="H943" s="57">
        <v>110</v>
      </c>
      <c r="I943" s="57">
        <f>VLOOKUP(B943,Mapping!$A$2:$K$1558,6,FALSE)</f>
        <v>110</v>
      </c>
      <c r="J943" s="57">
        <f>VLOOKUP(B943,Overall!$A$8:$I$1226,9,FALSE)</f>
        <v>0</v>
      </c>
      <c r="L943" s="59">
        <f t="shared" si="14"/>
        <v>0</v>
      </c>
    </row>
    <row r="944" spans="2:12" x14ac:dyDescent="0.2">
      <c r="B944" t="s">
        <v>1109</v>
      </c>
      <c r="C944" t="s">
        <v>432</v>
      </c>
      <c r="D944" t="s">
        <v>149</v>
      </c>
      <c r="E944" t="s">
        <v>470</v>
      </c>
      <c r="F944" t="s">
        <v>1679</v>
      </c>
      <c r="G944" s="57">
        <v>110</v>
      </c>
      <c r="H944" s="57">
        <v>110</v>
      </c>
      <c r="I944" s="57">
        <f>VLOOKUP(B944,Mapping!$A$2:$K$1558,6,FALSE)</f>
        <v>110</v>
      </c>
      <c r="J944" s="57">
        <f>VLOOKUP(B944,Overall!$A$8:$I$1226,9,FALSE)</f>
        <v>0</v>
      </c>
      <c r="L944" s="59">
        <f t="shared" si="14"/>
        <v>0</v>
      </c>
    </row>
    <row r="945" spans="2:12" x14ac:dyDescent="0.2">
      <c r="B945" t="s">
        <v>1110</v>
      </c>
      <c r="C945" t="s">
        <v>432</v>
      </c>
      <c r="D945" t="s">
        <v>149</v>
      </c>
      <c r="E945" t="s">
        <v>472</v>
      </c>
      <c r="F945" t="s">
        <v>1680</v>
      </c>
      <c r="G945" s="57">
        <v>110</v>
      </c>
      <c r="H945" s="57">
        <v>110</v>
      </c>
      <c r="I945" s="57">
        <f>VLOOKUP(B945,Mapping!$A$2:$K$1558,6,FALSE)</f>
        <v>110</v>
      </c>
      <c r="J945" s="57">
        <f>VLOOKUP(B945,Overall!$A$8:$I$1226,9,FALSE)</f>
        <v>26777.88</v>
      </c>
      <c r="L945" s="59">
        <f t="shared" si="14"/>
        <v>0</v>
      </c>
    </row>
    <row r="946" spans="2:12" x14ac:dyDescent="0.2">
      <c r="B946" t="s">
        <v>1134</v>
      </c>
      <c r="C946" t="s">
        <v>434</v>
      </c>
      <c r="D946" t="s">
        <v>149</v>
      </c>
      <c r="E946" t="s">
        <v>2895</v>
      </c>
      <c r="F946" t="s">
        <v>1801</v>
      </c>
      <c r="G946" s="57">
        <v>110</v>
      </c>
      <c r="H946" s="57">
        <v>110</v>
      </c>
      <c r="I946" s="57">
        <f>VLOOKUP(B946,Mapping!$A$2:$K$1558,6,FALSE)</f>
        <v>110</v>
      </c>
      <c r="J946" s="57">
        <f>VLOOKUP(B946,Overall!$A$8:$I$1226,9,FALSE)</f>
        <v>0</v>
      </c>
      <c r="L946" s="59">
        <f t="shared" si="14"/>
        <v>0</v>
      </c>
    </row>
    <row r="947" spans="2:12" x14ac:dyDescent="0.2">
      <c r="B947" t="s">
        <v>1147</v>
      </c>
      <c r="C947" t="s">
        <v>436</v>
      </c>
      <c r="D947" t="s">
        <v>149</v>
      </c>
      <c r="E947" t="s">
        <v>2895</v>
      </c>
      <c r="F947" t="s">
        <v>1801</v>
      </c>
      <c r="G947" s="57">
        <v>39730</v>
      </c>
      <c r="H947" s="57">
        <v>39730</v>
      </c>
      <c r="I947" s="57">
        <f>VLOOKUP(B947,Mapping!$A$2:$K$1558,6,FALSE)</f>
        <v>39730</v>
      </c>
      <c r="J947" s="57">
        <f>VLOOKUP(B947,Overall!$A$8:$I$1226,9,FALSE)</f>
        <v>0</v>
      </c>
      <c r="L947" s="59">
        <f t="shared" si="14"/>
        <v>0</v>
      </c>
    </row>
    <row r="948" spans="2:12" x14ac:dyDescent="0.2">
      <c r="B948" t="s">
        <v>1161</v>
      </c>
      <c r="C948" t="s">
        <v>438</v>
      </c>
      <c r="D948" t="s">
        <v>149</v>
      </c>
      <c r="E948" t="s">
        <v>2895</v>
      </c>
      <c r="F948" t="s">
        <v>1801</v>
      </c>
      <c r="G948" s="57">
        <v>110</v>
      </c>
      <c r="H948" s="57">
        <v>110</v>
      </c>
      <c r="I948" s="57">
        <f>VLOOKUP(B948,Mapping!$A$2:$K$1558,6,FALSE)</f>
        <v>110</v>
      </c>
      <c r="J948" s="57">
        <f>VLOOKUP(B948,Overall!$A$8:$I$1226,9,FALSE)</f>
        <v>0</v>
      </c>
      <c r="L948" s="59">
        <f t="shared" si="14"/>
        <v>0</v>
      </c>
    </row>
    <row r="949" spans="2:12" x14ac:dyDescent="0.2">
      <c r="B949" t="s">
        <v>1204</v>
      </c>
      <c r="C949" t="s">
        <v>442</v>
      </c>
      <c r="D949" t="s">
        <v>149</v>
      </c>
      <c r="E949" t="s">
        <v>482</v>
      </c>
      <c r="F949" t="s">
        <v>1703</v>
      </c>
      <c r="G949" s="57">
        <v>110</v>
      </c>
      <c r="H949" s="57">
        <v>110</v>
      </c>
      <c r="I949" s="57">
        <f>VLOOKUP(B949,Mapping!$A$2:$K$1558,6,FALSE)</f>
        <v>110</v>
      </c>
      <c r="J949" s="57">
        <f>VLOOKUP(B949,Overall!$A$8:$I$1226,9,FALSE)</f>
        <v>4124.1099999999997</v>
      </c>
      <c r="L949" s="59">
        <f t="shared" si="14"/>
        <v>0</v>
      </c>
    </row>
    <row r="950" spans="2:12" x14ac:dyDescent="0.2">
      <c r="B950" t="s">
        <v>1221</v>
      </c>
      <c r="C950" t="s">
        <v>444</v>
      </c>
      <c r="D950" t="s">
        <v>149</v>
      </c>
      <c r="E950" t="s">
        <v>2895</v>
      </c>
      <c r="F950" t="s">
        <v>1801</v>
      </c>
      <c r="G950" s="57">
        <v>110</v>
      </c>
      <c r="H950" s="57">
        <v>110</v>
      </c>
      <c r="I950" s="57">
        <f>VLOOKUP(B950,Mapping!$A$2:$K$1558,6,FALSE)</f>
        <v>110</v>
      </c>
      <c r="J950" s="57">
        <f>VLOOKUP(B950,Overall!$A$8:$I$1226,9,FALSE)</f>
        <v>0</v>
      </c>
      <c r="L950" s="59">
        <f t="shared" si="14"/>
        <v>0</v>
      </c>
    </row>
    <row r="951" spans="2:12" x14ac:dyDescent="0.2">
      <c r="B951" t="s">
        <v>1247</v>
      </c>
      <c r="C951" t="s">
        <v>446</v>
      </c>
      <c r="D951" t="s">
        <v>149</v>
      </c>
      <c r="E951" t="s">
        <v>2895</v>
      </c>
      <c r="F951" t="s">
        <v>1801</v>
      </c>
      <c r="G951" s="57">
        <v>110</v>
      </c>
      <c r="H951" s="57">
        <v>110</v>
      </c>
      <c r="I951" s="57">
        <f>VLOOKUP(B951,Mapping!$A$2:$K$1558,6,FALSE)</f>
        <v>110</v>
      </c>
      <c r="J951" s="57">
        <f>VLOOKUP(B951,Overall!$A$8:$I$1226,9,FALSE)</f>
        <v>0</v>
      </c>
      <c r="L951" s="59">
        <f t="shared" si="14"/>
        <v>0</v>
      </c>
    </row>
    <row r="952" spans="2:12" x14ac:dyDescent="0.2">
      <c r="B952" t="s">
        <v>1261</v>
      </c>
      <c r="C952" t="s">
        <v>450</v>
      </c>
      <c r="D952" t="s">
        <v>149</v>
      </c>
      <c r="E952" t="s">
        <v>2895</v>
      </c>
      <c r="F952" t="s">
        <v>1801</v>
      </c>
      <c r="G952" s="57">
        <v>110</v>
      </c>
      <c r="H952" s="57">
        <v>110</v>
      </c>
      <c r="I952" s="57">
        <f>VLOOKUP(B952,Mapping!$A$2:$K$1558,6,FALSE)</f>
        <v>110</v>
      </c>
      <c r="J952" s="57">
        <f>VLOOKUP(B952,Overall!$A$8:$I$1226,9,FALSE)</f>
        <v>0</v>
      </c>
      <c r="L952" s="59">
        <f t="shared" si="14"/>
        <v>0</v>
      </c>
    </row>
    <row r="953" spans="2:12" x14ac:dyDescent="0.2">
      <c r="B953" t="s">
        <v>1295</v>
      </c>
      <c r="C953" t="s">
        <v>452</v>
      </c>
      <c r="D953" t="s">
        <v>149</v>
      </c>
      <c r="E953" t="s">
        <v>490</v>
      </c>
      <c r="F953" t="s">
        <v>2329</v>
      </c>
      <c r="G953" s="57">
        <v>67850</v>
      </c>
      <c r="H953" s="57">
        <v>67850</v>
      </c>
      <c r="I953" s="57">
        <f>VLOOKUP(B953,Mapping!$A$2:$K$1558,6,FALSE)</f>
        <v>67850</v>
      </c>
      <c r="J953" s="57">
        <f>VLOOKUP(B953,Overall!$A$8:$I$1226,9,FALSE)</f>
        <v>0</v>
      </c>
      <c r="L953" s="59">
        <f t="shared" si="14"/>
        <v>0</v>
      </c>
    </row>
    <row r="954" spans="2:12" x14ac:dyDescent="0.2">
      <c r="B954" t="s">
        <v>1296</v>
      </c>
      <c r="C954" t="s">
        <v>452</v>
      </c>
      <c r="D954" t="s">
        <v>149</v>
      </c>
      <c r="E954" t="s">
        <v>492</v>
      </c>
      <c r="F954" t="s">
        <v>2330</v>
      </c>
      <c r="G954" s="57">
        <v>110</v>
      </c>
      <c r="H954" s="57">
        <v>110</v>
      </c>
      <c r="I954" s="57">
        <f>VLOOKUP(B954,Mapping!$A$2:$K$1558,6,FALSE)</f>
        <v>110</v>
      </c>
      <c r="J954" s="57">
        <f>VLOOKUP(B954,Overall!$A$8:$I$1226,9,FALSE)</f>
        <v>0</v>
      </c>
      <c r="L954" s="59">
        <f t="shared" si="14"/>
        <v>0</v>
      </c>
    </row>
    <row r="955" spans="2:12" x14ac:dyDescent="0.2">
      <c r="B955" t="s">
        <v>1346</v>
      </c>
      <c r="C955" t="s">
        <v>8</v>
      </c>
      <c r="D955" t="s">
        <v>149</v>
      </c>
      <c r="E955" t="s">
        <v>2895</v>
      </c>
      <c r="F955" t="s">
        <v>1801</v>
      </c>
      <c r="G955" s="57">
        <v>110</v>
      </c>
      <c r="H955" s="57">
        <v>110</v>
      </c>
      <c r="I955" s="57">
        <f>VLOOKUP(B955,Mapping!$A$2:$K$1558,6,FALSE)</f>
        <v>110</v>
      </c>
      <c r="J955" s="57">
        <f>VLOOKUP(B955,Overall!$A$8:$I$1226,9,FALSE)</f>
        <v>0</v>
      </c>
      <c r="L955" s="59">
        <f t="shared" si="14"/>
        <v>0</v>
      </c>
    </row>
    <row r="956" spans="2:12" x14ac:dyDescent="0.2">
      <c r="B956" t="s">
        <v>1395</v>
      </c>
      <c r="C956" t="s">
        <v>18</v>
      </c>
      <c r="D956" t="s">
        <v>149</v>
      </c>
      <c r="E956" t="s">
        <v>2895</v>
      </c>
      <c r="F956" t="s">
        <v>1801</v>
      </c>
      <c r="G956" s="57">
        <v>110</v>
      </c>
      <c r="H956" s="57">
        <v>110</v>
      </c>
      <c r="I956" s="57">
        <f>VLOOKUP(B956,Mapping!$A$2:$K$1558,6,FALSE)</f>
        <v>110</v>
      </c>
      <c r="J956" s="57">
        <f>VLOOKUP(B956,Overall!$A$8:$I$1226,9,FALSE)</f>
        <v>2944.92</v>
      </c>
      <c r="L956" s="59">
        <f t="shared" si="14"/>
        <v>0</v>
      </c>
    </row>
    <row r="957" spans="2:12" x14ac:dyDescent="0.2">
      <c r="B957" t="s">
        <v>1440</v>
      </c>
      <c r="C957" t="s">
        <v>459</v>
      </c>
      <c r="D957" t="s">
        <v>149</v>
      </c>
      <c r="E957" t="s">
        <v>2895</v>
      </c>
      <c r="F957" t="s">
        <v>1801</v>
      </c>
      <c r="G957" s="57">
        <v>45020</v>
      </c>
      <c r="H957" s="57">
        <v>45020</v>
      </c>
      <c r="I957" s="57">
        <f>VLOOKUP(B957,Mapping!$A$2:$K$1558,6,FALSE)</f>
        <v>45020</v>
      </c>
      <c r="J957" s="57">
        <f>VLOOKUP(B957,Overall!$A$8:$I$1226,9,FALSE)</f>
        <v>0</v>
      </c>
      <c r="L957" s="59">
        <f t="shared" si="14"/>
        <v>0</v>
      </c>
    </row>
    <row r="958" spans="2:12" x14ac:dyDescent="0.2">
      <c r="B958" t="s">
        <v>1496</v>
      </c>
      <c r="C958" t="s">
        <v>461</v>
      </c>
      <c r="D958" t="s">
        <v>149</v>
      </c>
      <c r="E958" t="s">
        <v>2895</v>
      </c>
      <c r="F958" t="s">
        <v>1801</v>
      </c>
      <c r="G958" s="57">
        <v>36440</v>
      </c>
      <c r="H958" s="57">
        <v>36440</v>
      </c>
      <c r="I958" s="57">
        <f>VLOOKUP(B958,Mapping!$A$2:$K$1558,6,FALSE)</f>
        <v>36440</v>
      </c>
      <c r="J958" s="57">
        <f>VLOOKUP(B958,Overall!$A$8:$I$1226,9,FALSE)</f>
        <v>0</v>
      </c>
      <c r="L958" s="59">
        <f t="shared" si="14"/>
        <v>0</v>
      </c>
    </row>
    <row r="959" spans="2:12" x14ac:dyDescent="0.2">
      <c r="B959" t="s">
        <v>886</v>
      </c>
      <c r="C959" t="s">
        <v>4</v>
      </c>
      <c r="D959" t="s">
        <v>150</v>
      </c>
      <c r="E959" t="s">
        <v>2895</v>
      </c>
      <c r="F959" t="s">
        <v>672</v>
      </c>
      <c r="G959" s="57">
        <v>3260</v>
      </c>
      <c r="H959" s="57">
        <v>3260</v>
      </c>
      <c r="I959" s="57">
        <f>VLOOKUP(B959,Mapping!$A$2:$K$1558,6,FALSE)</f>
        <v>3260</v>
      </c>
      <c r="J959" s="57">
        <f>VLOOKUP(B959,Overall!$A$8:$I$1226,9,FALSE)</f>
        <v>0</v>
      </c>
      <c r="L959" s="59">
        <f t="shared" si="14"/>
        <v>0</v>
      </c>
    </row>
    <row r="960" spans="2:12" x14ac:dyDescent="0.2">
      <c r="B960" t="s">
        <v>959</v>
      </c>
      <c r="C960" t="s">
        <v>218</v>
      </c>
      <c r="D960" t="s">
        <v>150</v>
      </c>
      <c r="E960" t="s">
        <v>474</v>
      </c>
      <c r="F960" t="s">
        <v>672</v>
      </c>
      <c r="G960" s="57">
        <v>44850</v>
      </c>
      <c r="H960" s="57">
        <v>44850</v>
      </c>
      <c r="I960" s="57">
        <f>VLOOKUP(B960,Mapping!$A$2:$K$1558,6,FALSE)</f>
        <v>44850</v>
      </c>
      <c r="J960" s="57">
        <f>VLOOKUP(B960,Overall!$A$8:$I$1226,9,FALSE)</f>
        <v>0</v>
      </c>
      <c r="L960" s="59">
        <f t="shared" si="14"/>
        <v>0</v>
      </c>
    </row>
    <row r="961" spans="2:12" x14ac:dyDescent="0.2">
      <c r="B961" t="s">
        <v>960</v>
      </c>
      <c r="C961" t="s">
        <v>218</v>
      </c>
      <c r="D961" t="s">
        <v>150</v>
      </c>
      <c r="E961" t="s">
        <v>476</v>
      </c>
      <c r="F961" t="s">
        <v>672</v>
      </c>
      <c r="G961" s="57">
        <v>36170</v>
      </c>
      <c r="H961" s="57">
        <v>36170</v>
      </c>
      <c r="I961" s="57">
        <f>VLOOKUP(B961,Mapping!$A$2:$K$1558,6,FALSE)</f>
        <v>36170</v>
      </c>
      <c r="J961" s="57">
        <f>VLOOKUP(B961,Overall!$A$8:$I$1226,9,FALSE)</f>
        <v>0</v>
      </c>
      <c r="L961" s="59">
        <f t="shared" si="14"/>
        <v>0</v>
      </c>
    </row>
    <row r="962" spans="2:12" x14ac:dyDescent="0.2">
      <c r="B962" t="s">
        <v>1935</v>
      </c>
      <c r="C962" t="s">
        <v>218</v>
      </c>
      <c r="D962" t="s">
        <v>150</v>
      </c>
      <c r="E962" t="s">
        <v>478</v>
      </c>
      <c r="F962" t="s">
        <v>672</v>
      </c>
      <c r="G962" s="57">
        <v>0</v>
      </c>
      <c r="H962" s="57">
        <v>0</v>
      </c>
      <c r="I962" s="57">
        <f>VLOOKUP(B962,Mapping!$A$2:$K$1558,6,FALSE)</f>
        <v>0</v>
      </c>
      <c r="J962" s="57">
        <f>VLOOKUP(B962,Overall!$A$8:$I$1226,9,FALSE)</f>
        <v>0</v>
      </c>
      <c r="L962" s="59">
        <f t="shared" si="14"/>
        <v>0</v>
      </c>
    </row>
    <row r="963" spans="2:12" x14ac:dyDescent="0.2">
      <c r="B963" t="s">
        <v>1966</v>
      </c>
      <c r="C963" t="s">
        <v>426</v>
      </c>
      <c r="D963" t="s">
        <v>150</v>
      </c>
      <c r="E963" t="s">
        <v>2895</v>
      </c>
      <c r="F963" t="s">
        <v>672</v>
      </c>
      <c r="G963" s="57">
        <v>0</v>
      </c>
      <c r="H963" s="57">
        <v>0</v>
      </c>
      <c r="I963" s="57">
        <f>VLOOKUP(B963,Mapping!$A$2:$K$1558,6,FALSE)</f>
        <v>0</v>
      </c>
      <c r="J963" s="57">
        <f>VLOOKUP(B963,Overall!$A$8:$I$1226,9,FALSE)</f>
        <v>0</v>
      </c>
      <c r="L963" s="59">
        <f t="shared" ref="L963:L1026" si="15">H963-I963</f>
        <v>0</v>
      </c>
    </row>
    <row r="964" spans="2:12" x14ac:dyDescent="0.2">
      <c r="B964" t="s">
        <v>1978</v>
      </c>
      <c r="C964" t="s">
        <v>428</v>
      </c>
      <c r="D964" t="s">
        <v>150</v>
      </c>
      <c r="E964" t="s">
        <v>2895</v>
      </c>
      <c r="F964" t="s">
        <v>672</v>
      </c>
      <c r="G964" s="57">
        <v>0</v>
      </c>
      <c r="H964" s="57">
        <v>0</v>
      </c>
      <c r="I964" s="57">
        <f>VLOOKUP(B964,Mapping!$A$2:$K$1558,6,FALSE)</f>
        <v>0</v>
      </c>
      <c r="J964" s="57">
        <f>VLOOKUP(B964,Overall!$A$8:$I$1226,9,FALSE)</f>
        <v>0</v>
      </c>
      <c r="L964" s="59">
        <f t="shared" si="15"/>
        <v>0</v>
      </c>
    </row>
    <row r="965" spans="2:12" x14ac:dyDescent="0.2">
      <c r="B965" t="s">
        <v>2081</v>
      </c>
      <c r="C965" t="s">
        <v>432</v>
      </c>
      <c r="D965" t="s">
        <v>150</v>
      </c>
      <c r="E965" t="s">
        <v>470</v>
      </c>
      <c r="F965" t="s">
        <v>672</v>
      </c>
      <c r="G965" s="57">
        <v>0</v>
      </c>
      <c r="H965" s="57">
        <v>0</v>
      </c>
      <c r="I965" s="57">
        <f>VLOOKUP(B965,Mapping!$A$2:$K$1558,6,FALSE)</f>
        <v>0</v>
      </c>
      <c r="J965" s="57">
        <f>VLOOKUP(B965,Overall!$A$8:$I$1226,9,FALSE)</f>
        <v>0</v>
      </c>
      <c r="L965" s="59">
        <f t="shared" si="15"/>
        <v>0</v>
      </c>
    </row>
    <row r="966" spans="2:12" x14ac:dyDescent="0.2">
      <c r="B966" t="s">
        <v>1111</v>
      </c>
      <c r="C966" t="s">
        <v>432</v>
      </c>
      <c r="D966" t="s">
        <v>150</v>
      </c>
      <c r="E966" t="s">
        <v>472</v>
      </c>
      <c r="F966" t="s">
        <v>672</v>
      </c>
      <c r="G966" s="57">
        <v>18400</v>
      </c>
      <c r="H966" s="57">
        <v>18400</v>
      </c>
      <c r="I966" s="57">
        <f>VLOOKUP(B966,Mapping!$A$2:$K$1558,6,FALSE)</f>
        <v>18400</v>
      </c>
      <c r="J966" s="57">
        <f>VLOOKUP(B966,Overall!$A$8:$I$1226,9,FALSE)</f>
        <v>0</v>
      </c>
      <c r="L966" s="59">
        <f t="shared" si="15"/>
        <v>0</v>
      </c>
    </row>
    <row r="967" spans="2:12" x14ac:dyDescent="0.2">
      <c r="B967" t="s">
        <v>1135</v>
      </c>
      <c r="C967" t="s">
        <v>434</v>
      </c>
      <c r="D967" t="s">
        <v>150</v>
      </c>
      <c r="E967" t="s">
        <v>2895</v>
      </c>
      <c r="F967" t="s">
        <v>672</v>
      </c>
      <c r="G967" s="57">
        <v>6290</v>
      </c>
      <c r="H967" s="57">
        <v>6290</v>
      </c>
      <c r="I967" s="57">
        <f>VLOOKUP(B967,Mapping!$A$2:$K$1558,6,FALSE)</f>
        <v>6290</v>
      </c>
      <c r="J967" s="57">
        <f>VLOOKUP(B967,Overall!$A$8:$I$1226,9,FALSE)</f>
        <v>0</v>
      </c>
      <c r="L967" s="59">
        <f t="shared" si="15"/>
        <v>0</v>
      </c>
    </row>
    <row r="968" spans="2:12" x14ac:dyDescent="0.2">
      <c r="B968" t="s">
        <v>1148</v>
      </c>
      <c r="C968" t="s">
        <v>436</v>
      </c>
      <c r="D968" t="s">
        <v>150</v>
      </c>
      <c r="E968" t="s">
        <v>2895</v>
      </c>
      <c r="F968" t="s">
        <v>672</v>
      </c>
      <c r="G968" s="57">
        <v>10900</v>
      </c>
      <c r="H968" s="57">
        <v>10900</v>
      </c>
      <c r="I968" s="57">
        <f>VLOOKUP(B968,Mapping!$A$2:$K$1558,6,FALSE)</f>
        <v>10900</v>
      </c>
      <c r="J968" s="57">
        <f>VLOOKUP(B968,Overall!$A$8:$I$1226,9,FALSE)</f>
        <v>0</v>
      </c>
      <c r="L968" s="59">
        <f t="shared" si="15"/>
        <v>0</v>
      </c>
    </row>
    <row r="969" spans="2:12" x14ac:dyDescent="0.2">
      <c r="B969" t="s">
        <v>1162</v>
      </c>
      <c r="C969" t="s">
        <v>438</v>
      </c>
      <c r="D969" t="s">
        <v>150</v>
      </c>
      <c r="E969" t="s">
        <v>2895</v>
      </c>
      <c r="F969" t="s">
        <v>672</v>
      </c>
      <c r="G969" s="57">
        <v>2810</v>
      </c>
      <c r="H969" s="57">
        <v>2810</v>
      </c>
      <c r="I969" s="57">
        <f>VLOOKUP(B969,Mapping!$A$2:$K$1558,6,FALSE)</f>
        <v>2810</v>
      </c>
      <c r="J969" s="57">
        <f>VLOOKUP(B969,Overall!$A$8:$I$1226,9,FALSE)</f>
        <v>0</v>
      </c>
      <c r="L969" s="59">
        <f t="shared" si="15"/>
        <v>0</v>
      </c>
    </row>
    <row r="970" spans="2:12" x14ac:dyDescent="0.2">
      <c r="B970" t="s">
        <v>1205</v>
      </c>
      <c r="C970" t="s">
        <v>442</v>
      </c>
      <c r="D970" t="s">
        <v>150</v>
      </c>
      <c r="E970" t="s">
        <v>482</v>
      </c>
      <c r="F970" t="s">
        <v>672</v>
      </c>
      <c r="G970" s="57">
        <v>34250</v>
      </c>
      <c r="H970" s="57">
        <v>34250</v>
      </c>
      <c r="I970" s="57">
        <f>VLOOKUP(B970,Mapping!$A$2:$K$1558,6,FALSE)</f>
        <v>34250</v>
      </c>
      <c r="J970" s="57">
        <f>VLOOKUP(B970,Overall!$A$8:$I$1226,9,FALSE)</f>
        <v>0</v>
      </c>
      <c r="L970" s="59">
        <f t="shared" si="15"/>
        <v>0</v>
      </c>
    </row>
    <row r="971" spans="2:12" x14ac:dyDescent="0.2">
      <c r="B971" t="s">
        <v>1222</v>
      </c>
      <c r="C971" t="s">
        <v>444</v>
      </c>
      <c r="D971" t="s">
        <v>150</v>
      </c>
      <c r="E971" t="s">
        <v>2895</v>
      </c>
      <c r="F971" t="s">
        <v>672</v>
      </c>
      <c r="G971" s="57">
        <v>1890</v>
      </c>
      <c r="H971" s="57">
        <v>1890</v>
      </c>
      <c r="I971" s="57">
        <f>VLOOKUP(B971,Mapping!$A$2:$K$1558,6,FALSE)</f>
        <v>1890</v>
      </c>
      <c r="J971" s="57">
        <f>VLOOKUP(B971,Overall!$A$8:$I$1226,9,FALSE)</f>
        <v>0</v>
      </c>
      <c r="L971" s="59">
        <f t="shared" si="15"/>
        <v>0</v>
      </c>
    </row>
    <row r="972" spans="2:12" x14ac:dyDescent="0.2">
      <c r="B972" t="s">
        <v>1248</v>
      </c>
      <c r="C972" t="s">
        <v>446</v>
      </c>
      <c r="D972" t="s">
        <v>150</v>
      </c>
      <c r="E972" t="s">
        <v>2895</v>
      </c>
      <c r="F972" t="s">
        <v>672</v>
      </c>
      <c r="G972" s="57">
        <v>5650</v>
      </c>
      <c r="H972" s="57">
        <v>5650</v>
      </c>
      <c r="I972" s="57">
        <f>VLOOKUP(B972,Mapping!$A$2:$K$1558,6,FALSE)</f>
        <v>5650</v>
      </c>
      <c r="J972" s="57">
        <f>VLOOKUP(B972,Overall!$A$8:$I$1226,9,FALSE)</f>
        <v>0</v>
      </c>
      <c r="L972" s="59">
        <f t="shared" si="15"/>
        <v>0</v>
      </c>
    </row>
    <row r="973" spans="2:12" x14ac:dyDescent="0.2">
      <c r="B973" t="s">
        <v>1262</v>
      </c>
      <c r="C973" t="s">
        <v>450</v>
      </c>
      <c r="D973" t="s">
        <v>150</v>
      </c>
      <c r="E973" t="s">
        <v>2895</v>
      </c>
      <c r="F973" t="s">
        <v>672</v>
      </c>
      <c r="G973" s="57">
        <v>2500</v>
      </c>
      <c r="H973" s="57">
        <v>2500</v>
      </c>
      <c r="I973" s="57">
        <f>VLOOKUP(B973,Mapping!$A$2:$K$1558,6,FALSE)</f>
        <v>2500</v>
      </c>
      <c r="J973" s="57">
        <f>VLOOKUP(B973,Overall!$A$8:$I$1226,9,FALSE)</f>
        <v>0</v>
      </c>
      <c r="L973" s="59">
        <f t="shared" si="15"/>
        <v>0</v>
      </c>
    </row>
    <row r="974" spans="2:12" x14ac:dyDescent="0.2">
      <c r="B974" t="s">
        <v>1297</v>
      </c>
      <c r="C974" t="s">
        <v>452</v>
      </c>
      <c r="D974" t="s">
        <v>150</v>
      </c>
      <c r="E974" t="s">
        <v>490</v>
      </c>
      <c r="F974" t="s">
        <v>672</v>
      </c>
      <c r="G974" s="57">
        <v>8170</v>
      </c>
      <c r="H974" s="57">
        <v>8170</v>
      </c>
      <c r="I974" s="57">
        <f>VLOOKUP(B974,Mapping!$A$2:$K$1558,6,FALSE)</f>
        <v>8170</v>
      </c>
      <c r="J974" s="57">
        <f>VLOOKUP(B974,Overall!$A$8:$I$1226,9,FALSE)</f>
        <v>0</v>
      </c>
      <c r="L974" s="59">
        <f t="shared" si="15"/>
        <v>0</v>
      </c>
    </row>
    <row r="975" spans="2:12" x14ac:dyDescent="0.2">
      <c r="B975" t="s">
        <v>1298</v>
      </c>
      <c r="C975" t="s">
        <v>452</v>
      </c>
      <c r="D975" t="s">
        <v>150</v>
      </c>
      <c r="E975" t="s">
        <v>492</v>
      </c>
      <c r="F975" t="s">
        <v>672</v>
      </c>
      <c r="G975" s="57">
        <v>5930</v>
      </c>
      <c r="H975" s="57">
        <v>5930</v>
      </c>
      <c r="I975" s="57">
        <f>VLOOKUP(B975,Mapping!$A$2:$K$1558,6,FALSE)</f>
        <v>5930</v>
      </c>
      <c r="J975" s="57">
        <f>VLOOKUP(B975,Overall!$A$8:$I$1226,9,FALSE)</f>
        <v>0</v>
      </c>
      <c r="L975" s="59">
        <f t="shared" si="15"/>
        <v>0</v>
      </c>
    </row>
    <row r="976" spans="2:12" x14ac:dyDescent="0.2">
      <c r="B976" t="s">
        <v>1347</v>
      </c>
      <c r="C976" t="s">
        <v>8</v>
      </c>
      <c r="D976" t="s">
        <v>150</v>
      </c>
      <c r="E976" t="s">
        <v>2895</v>
      </c>
      <c r="F976" t="s">
        <v>672</v>
      </c>
      <c r="G976" s="57">
        <v>25520</v>
      </c>
      <c r="H976" s="57">
        <v>25520</v>
      </c>
      <c r="I976" s="57">
        <f>VLOOKUP(B976,Mapping!$A$2:$K$1558,6,FALSE)</f>
        <v>25520</v>
      </c>
      <c r="J976" s="57">
        <f>VLOOKUP(B976,Overall!$A$8:$I$1226,9,FALSE)</f>
        <v>0</v>
      </c>
      <c r="L976" s="59">
        <f t="shared" si="15"/>
        <v>0</v>
      </c>
    </row>
    <row r="977" spans="2:12" x14ac:dyDescent="0.2">
      <c r="B977" t="s">
        <v>1396</v>
      </c>
      <c r="C977" t="s">
        <v>18</v>
      </c>
      <c r="D977" t="s">
        <v>150</v>
      </c>
      <c r="E977" t="s">
        <v>2895</v>
      </c>
      <c r="F977" t="s">
        <v>672</v>
      </c>
      <c r="G977" s="57">
        <v>26600</v>
      </c>
      <c r="H977" s="57">
        <v>26600</v>
      </c>
      <c r="I977" s="57">
        <f>VLOOKUP(B977,Mapping!$A$2:$K$1558,6,FALSE)</f>
        <v>26600</v>
      </c>
      <c r="J977" s="57">
        <f>VLOOKUP(B977,Overall!$A$8:$I$1226,9,FALSE)</f>
        <v>0</v>
      </c>
      <c r="L977" s="59">
        <f t="shared" si="15"/>
        <v>0</v>
      </c>
    </row>
    <row r="978" spans="2:12" x14ac:dyDescent="0.2">
      <c r="B978" t="s">
        <v>1441</v>
      </c>
      <c r="C978" t="s">
        <v>459</v>
      </c>
      <c r="D978" t="s">
        <v>150</v>
      </c>
      <c r="E978" t="s">
        <v>2895</v>
      </c>
      <c r="F978" t="s">
        <v>672</v>
      </c>
      <c r="G978" s="57">
        <v>17400</v>
      </c>
      <c r="H978" s="57">
        <v>17400</v>
      </c>
      <c r="I978" s="57">
        <f>VLOOKUP(B978,Mapping!$A$2:$K$1558,6,FALSE)</f>
        <v>17400</v>
      </c>
      <c r="J978" s="57">
        <f>VLOOKUP(B978,Overall!$A$8:$I$1226,9,FALSE)</f>
        <v>0</v>
      </c>
      <c r="L978" s="59">
        <f t="shared" si="15"/>
        <v>0</v>
      </c>
    </row>
    <row r="979" spans="2:12" x14ac:dyDescent="0.2">
      <c r="B979" t="s">
        <v>1497</v>
      </c>
      <c r="C979" t="s">
        <v>461</v>
      </c>
      <c r="D979" t="s">
        <v>150</v>
      </c>
      <c r="E979" t="s">
        <v>2895</v>
      </c>
      <c r="F979" t="s">
        <v>672</v>
      </c>
      <c r="G979" s="57">
        <v>22370</v>
      </c>
      <c r="H979" s="57">
        <v>22370</v>
      </c>
      <c r="I979" s="57">
        <f>VLOOKUP(B979,Mapping!$A$2:$K$1558,6,FALSE)</f>
        <v>22370</v>
      </c>
      <c r="J979" s="57">
        <f>VLOOKUP(B979,Overall!$A$8:$I$1226,9,FALSE)</f>
        <v>0</v>
      </c>
      <c r="L979" s="59">
        <f t="shared" si="15"/>
        <v>0</v>
      </c>
    </row>
    <row r="980" spans="2:12" x14ac:dyDescent="0.2">
      <c r="B980" t="s">
        <v>2483</v>
      </c>
      <c r="C980" t="s">
        <v>461</v>
      </c>
      <c r="D980" t="s">
        <v>151</v>
      </c>
      <c r="E980" t="s">
        <v>2895</v>
      </c>
      <c r="F980" t="s">
        <v>674</v>
      </c>
      <c r="G980" s="57">
        <v>0</v>
      </c>
      <c r="H980" s="57">
        <v>0</v>
      </c>
      <c r="I980" s="57">
        <f>VLOOKUP(B980,Mapping!$A$2:$K$1558,6,FALSE)</f>
        <v>0</v>
      </c>
      <c r="J980" s="57">
        <f>VLOOKUP(B980,Overall!$A$8:$I$1226,9,FALSE)</f>
        <v>0</v>
      </c>
      <c r="L980" s="59">
        <f t="shared" si="15"/>
        <v>0</v>
      </c>
    </row>
    <row r="981" spans="2:12" x14ac:dyDescent="0.2">
      <c r="B981" t="s">
        <v>1936</v>
      </c>
      <c r="C981" t="s">
        <v>218</v>
      </c>
      <c r="D981" t="s">
        <v>152</v>
      </c>
      <c r="E981" t="s">
        <v>474</v>
      </c>
      <c r="F981" t="s">
        <v>1937</v>
      </c>
      <c r="G981" s="57">
        <v>0</v>
      </c>
      <c r="H981" s="57">
        <v>0</v>
      </c>
      <c r="I981" s="57">
        <f>VLOOKUP(B981,Mapping!$A$2:$K$1558,6,FALSE)</f>
        <v>0</v>
      </c>
      <c r="J981" s="57">
        <f>VLOOKUP(B981,Overall!$A$8:$I$1226,9,FALSE)</f>
        <v>0</v>
      </c>
      <c r="L981" s="59">
        <f t="shared" si="15"/>
        <v>0</v>
      </c>
    </row>
    <row r="982" spans="2:12" x14ac:dyDescent="0.2">
      <c r="I982" s="57" t="e">
        <f>VLOOKUP(B982,Mapping!$A$2:$K$1558,6,FALSE)</f>
        <v>#N/A</v>
      </c>
      <c r="J982" s="57"/>
      <c r="L982" s="59" t="e">
        <f t="shared" si="15"/>
        <v>#N/A</v>
      </c>
    </row>
    <row r="983" spans="2:12" ht="15" thickBot="1" x14ac:dyDescent="0.25">
      <c r="F983" t="s">
        <v>2896</v>
      </c>
      <c r="G983" s="69">
        <f>SUM(G2:G982)</f>
        <v>184210640</v>
      </c>
      <c r="H983" s="69">
        <f>SUM(H2:H982)</f>
        <v>183476981.65186673</v>
      </c>
      <c r="I983" s="57" t="e">
        <f>VLOOKUP(B983,Mapping!$A$2:$K$1558,6,FALSE)</f>
        <v>#N/A</v>
      </c>
      <c r="J983" s="69">
        <f>SUM(J2:J982)</f>
        <v>52635793.030000016</v>
      </c>
      <c r="L983" s="59" t="e">
        <f t="shared" si="15"/>
        <v>#N/A</v>
      </c>
    </row>
    <row r="984" spans="2:12" ht="15" thickTop="1" x14ac:dyDescent="0.2">
      <c r="I984" s="57" t="e">
        <f>VLOOKUP(B984,Mapping!$A$2:$K$1558,6,FALSE)</f>
        <v>#N/A</v>
      </c>
      <c r="J984" s="57"/>
      <c r="L984" s="59" t="e">
        <f t="shared" si="15"/>
        <v>#N/A</v>
      </c>
    </row>
    <row r="985" spans="2:12" x14ac:dyDescent="0.2">
      <c r="B985" t="s">
        <v>961</v>
      </c>
      <c r="C985" t="s">
        <v>218</v>
      </c>
      <c r="D985" t="s">
        <v>153</v>
      </c>
      <c r="E985" t="s">
        <v>478</v>
      </c>
      <c r="F985" t="s">
        <v>1605</v>
      </c>
      <c r="G985" s="57">
        <v>-5059720</v>
      </c>
      <c r="H985" s="57">
        <v>-6957860.7000000002</v>
      </c>
      <c r="I985" s="57">
        <f>VLOOKUP(B985,Mapping!$A$2:$K$1558,6,FALSE)</f>
        <v>-6957860.7000000002</v>
      </c>
      <c r="J985" s="57">
        <f>VLOOKUP(B985,Overall!$A$8:$I$1226,9,FALSE)</f>
        <v>-3478930.35</v>
      </c>
      <c r="L985" s="59">
        <f t="shared" si="15"/>
        <v>0</v>
      </c>
    </row>
    <row r="986" spans="2:12" x14ac:dyDescent="0.2">
      <c r="B986" t="s">
        <v>962</v>
      </c>
      <c r="C986" t="s">
        <v>218</v>
      </c>
      <c r="D986" t="s">
        <v>154</v>
      </c>
      <c r="E986" t="s">
        <v>478</v>
      </c>
      <c r="F986" t="s">
        <v>1606</v>
      </c>
      <c r="G986" s="57">
        <v>-722830</v>
      </c>
      <c r="H986" s="57">
        <v>-1081518.1000000001</v>
      </c>
      <c r="I986" s="57">
        <f>VLOOKUP(B986,Mapping!$A$2:$K$1558,6,FALSE)</f>
        <v>-1081518.1000000001</v>
      </c>
      <c r="J986" s="57">
        <f>VLOOKUP(B986,Overall!$A$8:$I$1226,9,FALSE)</f>
        <v>-540759.05000000005</v>
      </c>
      <c r="L986" s="59">
        <f t="shared" si="15"/>
        <v>0</v>
      </c>
    </row>
    <row r="987" spans="2:12" x14ac:dyDescent="0.2">
      <c r="B987" t="s">
        <v>963</v>
      </c>
      <c r="C987" t="s">
        <v>218</v>
      </c>
      <c r="D987" t="s">
        <v>155</v>
      </c>
      <c r="E987" t="s">
        <v>478</v>
      </c>
      <c r="F987" t="s">
        <v>1607</v>
      </c>
      <c r="G987" s="57">
        <v>1934400</v>
      </c>
      <c r="H987" s="57">
        <v>2500000</v>
      </c>
      <c r="I987" s="57">
        <f>VLOOKUP(B987,Mapping!$A$2:$K$1558,6,FALSE)</f>
        <v>2500000</v>
      </c>
      <c r="J987" s="57">
        <f>VLOOKUP(B987,Overall!$A$8:$I$1226,9,FALSE)</f>
        <v>1725164.55</v>
      </c>
      <c r="L987" s="59">
        <f t="shared" si="15"/>
        <v>0</v>
      </c>
    </row>
    <row r="988" spans="2:12" x14ac:dyDescent="0.2">
      <c r="B988" t="s">
        <v>964</v>
      </c>
      <c r="C988" t="s">
        <v>218</v>
      </c>
      <c r="D988" t="s">
        <v>156</v>
      </c>
      <c r="E988" t="s">
        <v>478</v>
      </c>
      <c r="F988" t="s">
        <v>1608</v>
      </c>
      <c r="G988" s="57">
        <v>-240790</v>
      </c>
      <c r="H988" s="57">
        <v>-163900.5</v>
      </c>
      <c r="I988" s="57">
        <f>VLOOKUP(B988,Mapping!$A$2:$K$1558,6,FALSE)</f>
        <v>-163900.5</v>
      </c>
      <c r="J988" s="57">
        <f>VLOOKUP(B988,Overall!$A$8:$I$1226,9,FALSE)</f>
        <v>-81950.25</v>
      </c>
      <c r="L988" s="59">
        <f t="shared" si="15"/>
        <v>0</v>
      </c>
    </row>
    <row r="989" spans="2:12" x14ac:dyDescent="0.2">
      <c r="B989" t="s">
        <v>965</v>
      </c>
      <c r="C989" t="s">
        <v>218</v>
      </c>
      <c r="D989" t="s">
        <v>157</v>
      </c>
      <c r="E989" t="s">
        <v>478</v>
      </c>
      <c r="F989" t="s">
        <v>684</v>
      </c>
      <c r="G989" s="57">
        <v>-5179870</v>
      </c>
      <c r="H989" s="57">
        <v>-7703187.7999999998</v>
      </c>
      <c r="I989" s="57">
        <f>VLOOKUP(B989,Mapping!$A$2:$K$1558,6,FALSE)</f>
        <v>-7703187.7999999998</v>
      </c>
      <c r="J989" s="57">
        <f>VLOOKUP(B989,Overall!$A$8:$I$1226,9,FALSE)</f>
        <v>-3851593.9</v>
      </c>
      <c r="L989" s="59">
        <f t="shared" si="15"/>
        <v>0</v>
      </c>
    </row>
    <row r="990" spans="2:12" x14ac:dyDescent="0.2">
      <c r="B990" t="s">
        <v>1938</v>
      </c>
      <c r="C990" t="s">
        <v>218</v>
      </c>
      <c r="D990" t="s">
        <v>158</v>
      </c>
      <c r="E990" t="s">
        <v>478</v>
      </c>
      <c r="F990" t="s">
        <v>1939</v>
      </c>
      <c r="G990" s="57">
        <v>0</v>
      </c>
      <c r="H990" s="57">
        <v>0</v>
      </c>
      <c r="I990" s="57">
        <f>VLOOKUP(B990,Mapping!$A$2:$K$1558,6,FALSE)</f>
        <v>0</v>
      </c>
      <c r="J990" s="57">
        <f>VLOOKUP(B990,Overall!$A$8:$I$1226,9,FALSE)</f>
        <v>0</v>
      </c>
      <c r="L990" s="59">
        <f t="shared" si="15"/>
        <v>0</v>
      </c>
    </row>
    <row r="991" spans="2:12" x14ac:dyDescent="0.2">
      <c r="B991" t="s">
        <v>1397</v>
      </c>
      <c r="C991" t="s">
        <v>18</v>
      </c>
      <c r="D991" t="s">
        <v>159</v>
      </c>
      <c r="E991" t="s">
        <v>2895</v>
      </c>
      <c r="F991" t="s">
        <v>2420</v>
      </c>
      <c r="G991" s="57">
        <v>-4248090</v>
      </c>
      <c r="H991" s="57">
        <v>-5603585.1600000001</v>
      </c>
      <c r="I991" s="57">
        <f>VLOOKUP(B991,Mapping!$A$2:$K$1558,6,FALSE)</f>
        <v>-5603585.1600000001</v>
      </c>
      <c r="J991" s="57">
        <f>VLOOKUP(B991,Overall!$A$8:$I$1226,9,FALSE)</f>
        <v>-2801792.58</v>
      </c>
      <c r="L991" s="59">
        <f t="shared" si="15"/>
        <v>0</v>
      </c>
    </row>
    <row r="992" spans="2:12" x14ac:dyDescent="0.2">
      <c r="B992" t="s">
        <v>1498</v>
      </c>
      <c r="C992" t="s">
        <v>461</v>
      </c>
      <c r="D992" t="s">
        <v>160</v>
      </c>
      <c r="E992" t="s">
        <v>2895</v>
      </c>
      <c r="F992" t="s">
        <v>2484</v>
      </c>
      <c r="G992" s="57">
        <v>-8521670</v>
      </c>
      <c r="H992" s="57">
        <v>-9500000</v>
      </c>
      <c r="I992" s="57">
        <f>VLOOKUP(B992,Mapping!$A$2:$K$1558,6,FALSE)</f>
        <v>-9500000</v>
      </c>
      <c r="J992" s="57">
        <f>VLOOKUP(B992,Overall!$A$8:$I$1226,9,FALSE)</f>
        <v>-16306290.52</v>
      </c>
      <c r="L992" s="59">
        <f t="shared" si="15"/>
        <v>0</v>
      </c>
    </row>
    <row r="993" spans="2:12" x14ac:dyDescent="0.2">
      <c r="B993" t="s">
        <v>2509</v>
      </c>
      <c r="C993" t="s">
        <v>463</v>
      </c>
      <c r="D993" t="s">
        <v>161</v>
      </c>
      <c r="E993" t="s">
        <v>2895</v>
      </c>
      <c r="F993" t="s">
        <v>2510</v>
      </c>
      <c r="G993" s="57">
        <v>0</v>
      </c>
      <c r="H993" s="57">
        <v>0</v>
      </c>
      <c r="I993" s="57">
        <f>VLOOKUP(B993,Mapping!$A$2:$K$1558,6,FALSE)</f>
        <v>0</v>
      </c>
      <c r="J993" s="57">
        <f>VLOOKUP(B993,Overall!$A$8:$I$1226,9,FALSE)</f>
        <v>0</v>
      </c>
      <c r="L993" s="59">
        <f t="shared" si="15"/>
        <v>0</v>
      </c>
    </row>
    <row r="994" spans="2:12" x14ac:dyDescent="0.2">
      <c r="B994" t="s">
        <v>1527</v>
      </c>
      <c r="C994" t="s">
        <v>463</v>
      </c>
      <c r="D994" t="s">
        <v>162</v>
      </c>
      <c r="E994" t="s">
        <v>2895</v>
      </c>
      <c r="F994" t="s">
        <v>2511</v>
      </c>
      <c r="G994" s="57">
        <v>-20000000</v>
      </c>
      <c r="H994" s="57">
        <v>-20000000</v>
      </c>
      <c r="I994" s="57">
        <f>VLOOKUP(B994,Mapping!$A$2:$K$1558,6,FALSE)</f>
        <v>-20000000</v>
      </c>
      <c r="J994" s="57">
        <f>VLOOKUP(B994,Overall!$A$8:$I$1226,9,FALSE)</f>
        <v>0</v>
      </c>
      <c r="L994" s="59">
        <f t="shared" si="15"/>
        <v>0</v>
      </c>
    </row>
    <row r="995" spans="2:12" x14ac:dyDescent="0.2">
      <c r="B995" t="s">
        <v>1348</v>
      </c>
      <c r="C995" t="s">
        <v>8</v>
      </c>
      <c r="D995" t="s">
        <v>163</v>
      </c>
      <c r="E995" t="s">
        <v>2895</v>
      </c>
      <c r="F995" t="s">
        <v>2391</v>
      </c>
      <c r="G995" s="57">
        <v>-6796120</v>
      </c>
      <c r="H995" s="57">
        <v>-8349958.1000000006</v>
      </c>
      <c r="I995" s="57">
        <f>VLOOKUP(B995,Mapping!$A$2:$K$1558,6,FALSE)</f>
        <v>-8349958.1000000006</v>
      </c>
      <c r="J995" s="57">
        <f>VLOOKUP(B995,Overall!$A$8:$I$1226,9,FALSE)</f>
        <v>-4174979.0500000003</v>
      </c>
      <c r="L995" s="59">
        <f t="shared" si="15"/>
        <v>0</v>
      </c>
    </row>
    <row r="996" spans="2:12" x14ac:dyDescent="0.2">
      <c r="B996" t="s">
        <v>1032</v>
      </c>
      <c r="C996" t="s">
        <v>430</v>
      </c>
      <c r="D996" t="s">
        <v>164</v>
      </c>
      <c r="E996" t="s">
        <v>486</v>
      </c>
      <c r="F996" t="s">
        <v>1620</v>
      </c>
      <c r="G996" s="57">
        <v>-2008000</v>
      </c>
      <c r="H996" s="57">
        <v>-26125.360000000001</v>
      </c>
      <c r="I996" s="57">
        <f>VLOOKUP(B996,Mapping!$A$2:$K$1558,6,FALSE)</f>
        <v>-26125.360000000001</v>
      </c>
      <c r="J996" s="57">
        <f>VLOOKUP(B996,Overall!$A$8:$I$1226,9,FALSE)</f>
        <v>-13062.68</v>
      </c>
      <c r="L996" s="59">
        <f t="shared" si="15"/>
        <v>0</v>
      </c>
    </row>
    <row r="997" spans="2:12" x14ac:dyDescent="0.2">
      <c r="B997" t="s">
        <v>1033</v>
      </c>
      <c r="C997" t="s">
        <v>430</v>
      </c>
      <c r="D997" t="s">
        <v>165</v>
      </c>
      <c r="E997" t="s">
        <v>486</v>
      </c>
      <c r="F997" t="s">
        <v>1621</v>
      </c>
      <c r="G997" s="57">
        <v>-550</v>
      </c>
      <c r="H997" s="57">
        <v>0</v>
      </c>
      <c r="I997" s="57">
        <f>VLOOKUP(B997,Mapping!$A$2:$K$1558,6,FALSE)</f>
        <v>0</v>
      </c>
      <c r="J997" s="57">
        <f>VLOOKUP(B997,Overall!$A$8:$I$1226,9,FALSE)</f>
        <v>0</v>
      </c>
      <c r="L997" s="59">
        <f t="shared" si="15"/>
        <v>0</v>
      </c>
    </row>
    <row r="998" spans="2:12" x14ac:dyDescent="0.2">
      <c r="B998" t="s">
        <v>1163</v>
      </c>
      <c r="C998" t="s">
        <v>438</v>
      </c>
      <c r="D998" t="s">
        <v>165</v>
      </c>
      <c r="E998" t="s">
        <v>2895</v>
      </c>
      <c r="F998" t="s">
        <v>2168</v>
      </c>
      <c r="G998" s="57">
        <v>-14300</v>
      </c>
      <c r="H998" s="57">
        <v>-25036.66</v>
      </c>
      <c r="I998" s="57">
        <f>VLOOKUP(B998,Mapping!$A$2:$K$1558,6,FALSE)</f>
        <v>-25036.66</v>
      </c>
      <c r="J998" s="57">
        <f>VLOOKUP(B998,Overall!$A$8:$I$1226,9,FALSE)</f>
        <v>-12518.33</v>
      </c>
      <c r="L998" s="59">
        <f t="shared" si="15"/>
        <v>0</v>
      </c>
    </row>
    <row r="999" spans="2:12" x14ac:dyDescent="0.2">
      <c r="B999" t="s">
        <v>2331</v>
      </c>
      <c r="C999" t="s">
        <v>452</v>
      </c>
      <c r="D999" t="s">
        <v>166</v>
      </c>
      <c r="E999" t="s">
        <v>492</v>
      </c>
      <c r="F999" t="s">
        <v>2332</v>
      </c>
      <c r="G999" s="57">
        <v>0</v>
      </c>
      <c r="H999" s="57">
        <v>0</v>
      </c>
      <c r="I999" s="57">
        <f>VLOOKUP(B999,Mapping!$A$2:$K$1558,6,FALSE)</f>
        <v>0</v>
      </c>
      <c r="J999" s="57">
        <f>VLOOKUP(B999,Overall!$A$8:$I$1226,9,FALSE)</f>
        <v>0</v>
      </c>
      <c r="L999" s="59">
        <f t="shared" si="15"/>
        <v>0</v>
      </c>
    </row>
    <row r="1000" spans="2:12" x14ac:dyDescent="0.2">
      <c r="B1000" t="s">
        <v>1299</v>
      </c>
      <c r="C1000" t="s">
        <v>452</v>
      </c>
      <c r="D1000" t="s">
        <v>167</v>
      </c>
      <c r="E1000" t="s">
        <v>490</v>
      </c>
      <c r="F1000" t="s">
        <v>2333</v>
      </c>
      <c r="G1000" s="57">
        <v>-330</v>
      </c>
      <c r="H1000" s="57">
        <v>-149.12</v>
      </c>
      <c r="I1000" s="57">
        <f>VLOOKUP(B1000,Mapping!$A$2:$K$1558,6,FALSE)</f>
        <v>-149.12</v>
      </c>
      <c r="J1000" s="57">
        <f>VLOOKUP(B1000,Overall!$A$8:$I$1226,9,FALSE)</f>
        <v>-74.56</v>
      </c>
      <c r="L1000" s="59">
        <f t="shared" si="15"/>
        <v>0</v>
      </c>
    </row>
    <row r="1001" spans="2:12" x14ac:dyDescent="0.2">
      <c r="B1001" t="s">
        <v>1300</v>
      </c>
      <c r="C1001" t="s">
        <v>452</v>
      </c>
      <c r="D1001" t="s">
        <v>167</v>
      </c>
      <c r="E1001" t="s">
        <v>492</v>
      </c>
      <c r="F1001" t="s">
        <v>1717</v>
      </c>
      <c r="G1001" s="57">
        <v>-550</v>
      </c>
      <c r="H1001" s="57">
        <v>0</v>
      </c>
      <c r="I1001" s="57">
        <f>VLOOKUP(B1001,Mapping!$A$2:$K$1558,6,FALSE)</f>
        <v>0</v>
      </c>
      <c r="J1001" s="57">
        <f>VLOOKUP(B1001,Overall!$A$8:$I$1226,9,FALSE)</f>
        <v>0</v>
      </c>
      <c r="L1001" s="59">
        <f t="shared" si="15"/>
        <v>0</v>
      </c>
    </row>
    <row r="1002" spans="2:12" x14ac:dyDescent="0.2">
      <c r="B1002" t="s">
        <v>1442</v>
      </c>
      <c r="C1002" t="s">
        <v>459</v>
      </c>
      <c r="D1002" t="s">
        <v>168</v>
      </c>
      <c r="E1002" t="s">
        <v>2895</v>
      </c>
      <c r="F1002" t="s">
        <v>2447</v>
      </c>
      <c r="G1002" s="57">
        <v>-550</v>
      </c>
      <c r="H1002" s="57">
        <v>0</v>
      </c>
      <c r="I1002" s="57">
        <f>VLOOKUP(B1002,Mapping!$A$2:$K$1558,6,FALSE)</f>
        <v>0</v>
      </c>
      <c r="J1002" s="57">
        <f>VLOOKUP(B1002,Overall!$A$8:$I$1226,9,FALSE)</f>
        <v>0</v>
      </c>
      <c r="L1002" s="59">
        <f t="shared" si="15"/>
        <v>0</v>
      </c>
    </row>
    <row r="1003" spans="2:12" x14ac:dyDescent="0.2">
      <c r="B1003" t="s">
        <v>2014</v>
      </c>
      <c r="C1003" t="s">
        <v>430</v>
      </c>
      <c r="D1003" t="s">
        <v>169</v>
      </c>
      <c r="E1003" t="s">
        <v>488</v>
      </c>
      <c r="F1003" t="s">
        <v>2015</v>
      </c>
      <c r="G1003" s="57">
        <v>0</v>
      </c>
      <c r="H1003" s="57">
        <v>0</v>
      </c>
      <c r="I1003" s="57">
        <f>VLOOKUP(B1003,Mapping!$A$2:$K$1558,6,FALSE)</f>
        <v>0</v>
      </c>
      <c r="J1003" s="57">
        <f>VLOOKUP(B1003,Overall!$A$8:$I$1226,9,FALSE)</f>
        <v>0</v>
      </c>
      <c r="L1003" s="59">
        <f t="shared" si="15"/>
        <v>0</v>
      </c>
    </row>
    <row r="1004" spans="2:12" x14ac:dyDescent="0.2">
      <c r="B1004" t="s">
        <v>1223</v>
      </c>
      <c r="C1004" t="s">
        <v>444</v>
      </c>
      <c r="D1004" t="s">
        <v>170</v>
      </c>
      <c r="E1004" t="s">
        <v>2895</v>
      </c>
      <c r="F1004" t="s">
        <v>2233</v>
      </c>
      <c r="G1004" s="57">
        <v>-311370</v>
      </c>
      <c r="H1004" s="57">
        <v>-386682.60000000003</v>
      </c>
      <c r="I1004" s="57">
        <f>VLOOKUP(B1004,Mapping!$A$2:$K$1558,6,FALSE)</f>
        <v>-386682.60000000003</v>
      </c>
      <c r="J1004" s="57">
        <f>VLOOKUP(B1004,Overall!$A$8:$I$1226,9,FALSE)</f>
        <v>-193341.30000000002</v>
      </c>
      <c r="L1004" s="59">
        <f t="shared" si="15"/>
        <v>0</v>
      </c>
    </row>
    <row r="1005" spans="2:12" x14ac:dyDescent="0.2">
      <c r="B1005" t="s">
        <v>1164</v>
      </c>
      <c r="C1005" t="s">
        <v>438</v>
      </c>
      <c r="D1005" t="s">
        <v>171</v>
      </c>
      <c r="E1005" t="s">
        <v>2895</v>
      </c>
      <c r="F1005" t="s">
        <v>2169</v>
      </c>
      <c r="G1005" s="57">
        <v>-280</v>
      </c>
      <c r="H1005" s="57">
        <v>0</v>
      </c>
      <c r="I1005" s="57">
        <f>VLOOKUP(B1005,Mapping!$A$2:$K$1558,6,FALSE)</f>
        <v>0</v>
      </c>
      <c r="J1005" s="57">
        <f>VLOOKUP(B1005,Overall!$A$8:$I$1226,9,FALSE)</f>
        <v>0</v>
      </c>
      <c r="L1005" s="59">
        <f t="shared" si="15"/>
        <v>0</v>
      </c>
    </row>
    <row r="1006" spans="2:12" x14ac:dyDescent="0.2">
      <c r="B1006" t="s">
        <v>966</v>
      </c>
      <c r="C1006" t="s">
        <v>218</v>
      </c>
      <c r="D1006" t="s">
        <v>172</v>
      </c>
      <c r="E1006" t="s">
        <v>476</v>
      </c>
      <c r="F1006" t="s">
        <v>1940</v>
      </c>
      <c r="G1006" s="57">
        <v>-66110</v>
      </c>
      <c r="H1006" s="57">
        <v>-66110</v>
      </c>
      <c r="I1006" s="57">
        <f>VLOOKUP(B1006,Mapping!$A$2:$K$1558,6,FALSE)</f>
        <v>-66110</v>
      </c>
      <c r="J1006" s="57">
        <f>VLOOKUP(B1006,Overall!$A$8:$I$1226,9,FALSE)</f>
        <v>0</v>
      </c>
      <c r="L1006" s="59">
        <f t="shared" si="15"/>
        <v>0</v>
      </c>
    </row>
    <row r="1007" spans="2:12" x14ac:dyDescent="0.2">
      <c r="B1007" t="s">
        <v>1034</v>
      </c>
      <c r="C1007" t="s">
        <v>430</v>
      </c>
      <c r="D1007" t="s">
        <v>172</v>
      </c>
      <c r="E1007" t="s">
        <v>486</v>
      </c>
      <c r="F1007" t="s">
        <v>1622</v>
      </c>
      <c r="G1007" s="57">
        <v>-67380</v>
      </c>
      <c r="H1007" s="57">
        <v>-67380</v>
      </c>
      <c r="I1007" s="57">
        <f>VLOOKUP(B1007,Mapping!$A$2:$K$1558,6,FALSE)</f>
        <v>-67380</v>
      </c>
      <c r="J1007" s="57">
        <f>VLOOKUP(B1007,Overall!$A$8:$I$1226,9,FALSE)</f>
        <v>0</v>
      </c>
      <c r="L1007" s="59">
        <f t="shared" si="15"/>
        <v>0</v>
      </c>
    </row>
    <row r="1008" spans="2:12" x14ac:dyDescent="0.2">
      <c r="B1008" t="s">
        <v>1941</v>
      </c>
      <c r="C1008" t="s">
        <v>218</v>
      </c>
      <c r="D1008" t="s">
        <v>173</v>
      </c>
      <c r="E1008" t="s">
        <v>476</v>
      </c>
      <c r="F1008" t="s">
        <v>1942</v>
      </c>
      <c r="G1008" s="57">
        <v>0</v>
      </c>
      <c r="H1008" s="57">
        <v>0</v>
      </c>
      <c r="I1008" s="57">
        <f>VLOOKUP(B1008,Mapping!$A$2:$K$1558,6,FALSE)</f>
        <v>0</v>
      </c>
      <c r="J1008" s="57">
        <f>VLOOKUP(B1008,Overall!$A$8:$I$1226,9,FALSE)</f>
        <v>0</v>
      </c>
      <c r="L1008" s="59">
        <f t="shared" si="15"/>
        <v>0</v>
      </c>
    </row>
    <row r="1009" spans="2:12" x14ac:dyDescent="0.2">
      <c r="B1009" t="s">
        <v>967</v>
      </c>
      <c r="C1009" t="s">
        <v>218</v>
      </c>
      <c r="D1009" t="s">
        <v>174</v>
      </c>
      <c r="E1009" t="s">
        <v>476</v>
      </c>
      <c r="F1009" t="s">
        <v>1609</v>
      </c>
      <c r="G1009" s="57">
        <v>-2470</v>
      </c>
      <c r="H1009" s="57">
        <v>-6176.22</v>
      </c>
      <c r="I1009" s="57">
        <f>VLOOKUP(B1009,Mapping!$A$2:$K$1558,6,FALSE)</f>
        <v>-6176.22</v>
      </c>
      <c r="J1009" s="57">
        <f>VLOOKUP(B1009,Overall!$A$8:$I$1226,9,FALSE)</f>
        <v>-3088.11</v>
      </c>
      <c r="L1009" s="59">
        <f t="shared" si="15"/>
        <v>0</v>
      </c>
    </row>
    <row r="1010" spans="2:12" x14ac:dyDescent="0.2">
      <c r="B1010" t="s">
        <v>968</v>
      </c>
      <c r="C1010" t="s">
        <v>218</v>
      </c>
      <c r="D1010" t="s">
        <v>175</v>
      </c>
      <c r="E1010" t="s">
        <v>478</v>
      </c>
      <c r="F1010" t="s">
        <v>1610</v>
      </c>
      <c r="G1010" s="57">
        <v>-2400</v>
      </c>
      <c r="H1010" s="57">
        <v>-498452.45999999996</v>
      </c>
      <c r="I1010" s="57">
        <f>VLOOKUP(B1010,Mapping!$A$2:$K$1558,6,FALSE)</f>
        <v>-498452.45999999996</v>
      </c>
      <c r="J1010" s="57">
        <f>VLOOKUP(B1010,Overall!$A$8:$I$1226,9,FALSE)</f>
        <v>-249226.22999999998</v>
      </c>
      <c r="L1010" s="59">
        <f t="shared" si="15"/>
        <v>0</v>
      </c>
    </row>
    <row r="1011" spans="2:12" x14ac:dyDescent="0.2">
      <c r="B1011" t="s">
        <v>1943</v>
      </c>
      <c r="C1011" t="s">
        <v>218</v>
      </c>
      <c r="D1011" t="s">
        <v>176</v>
      </c>
      <c r="E1011" t="s">
        <v>476</v>
      </c>
      <c r="F1011" t="s">
        <v>1944</v>
      </c>
      <c r="G1011" s="57">
        <v>0</v>
      </c>
      <c r="H1011" s="57">
        <v>0</v>
      </c>
      <c r="I1011" s="57">
        <f>VLOOKUP(B1011,Mapping!$A$2:$K$1558,6,FALSE)</f>
        <v>0</v>
      </c>
      <c r="J1011" s="57">
        <f>VLOOKUP(B1011,Overall!$A$8:$I$1226,9,FALSE)</f>
        <v>0</v>
      </c>
      <c r="L1011" s="59">
        <f t="shared" si="15"/>
        <v>0</v>
      </c>
    </row>
    <row r="1012" spans="2:12" x14ac:dyDescent="0.2">
      <c r="B1012" t="s">
        <v>969</v>
      </c>
      <c r="C1012" t="s">
        <v>218</v>
      </c>
      <c r="D1012" t="s">
        <v>177</v>
      </c>
      <c r="E1012" t="s">
        <v>476</v>
      </c>
      <c r="F1012" t="s">
        <v>1945</v>
      </c>
      <c r="G1012" s="57">
        <v>-9150</v>
      </c>
      <c r="H1012" s="57">
        <v>-8925.31</v>
      </c>
      <c r="I1012" s="57">
        <f>VLOOKUP(B1012,Mapping!$A$2:$K$1558,6,FALSE)</f>
        <v>-8925.31</v>
      </c>
      <c r="J1012" s="57">
        <f>VLOOKUP(B1012,Overall!$A$8:$I$1226,9,FALSE)</f>
        <v>-8925.31</v>
      </c>
      <c r="L1012" s="59">
        <f t="shared" si="15"/>
        <v>0</v>
      </c>
    </row>
    <row r="1013" spans="2:12" x14ac:dyDescent="0.2">
      <c r="B1013" t="s">
        <v>1249</v>
      </c>
      <c r="C1013" t="s">
        <v>446</v>
      </c>
      <c r="D1013" t="s">
        <v>178</v>
      </c>
      <c r="E1013" t="s">
        <v>2895</v>
      </c>
      <c r="F1013" t="s">
        <v>2249</v>
      </c>
      <c r="G1013" s="57">
        <v>-3000000</v>
      </c>
      <c r="H1013" s="57">
        <v>-500000</v>
      </c>
      <c r="I1013" s="57">
        <f>VLOOKUP(B1013,Mapping!$A$2:$K$1558,6,FALSE)</f>
        <v>-500000</v>
      </c>
      <c r="J1013" s="57">
        <f>VLOOKUP(B1013,Overall!$A$8:$I$1226,9,FALSE)</f>
        <v>-29640</v>
      </c>
      <c r="L1013" s="59">
        <f t="shared" si="15"/>
        <v>0</v>
      </c>
    </row>
    <row r="1014" spans="2:12" x14ac:dyDescent="0.2">
      <c r="B1014" t="s">
        <v>2135</v>
      </c>
      <c r="C1014" t="s">
        <v>436</v>
      </c>
      <c r="D1014" t="s">
        <v>179</v>
      </c>
      <c r="E1014" t="s">
        <v>2895</v>
      </c>
      <c r="F1014" t="s">
        <v>2136</v>
      </c>
      <c r="G1014" s="57">
        <v>0</v>
      </c>
      <c r="H1014" s="57">
        <v>0</v>
      </c>
      <c r="I1014" s="57">
        <f>VLOOKUP(B1014,Mapping!$A$2:$K$1558,6,FALSE)</f>
        <v>0</v>
      </c>
      <c r="J1014" s="57">
        <f>VLOOKUP(B1014,Overall!$A$8:$I$1226,9,FALSE)</f>
        <v>0</v>
      </c>
      <c r="L1014" s="59">
        <f t="shared" si="15"/>
        <v>0</v>
      </c>
    </row>
    <row r="1015" spans="2:12" x14ac:dyDescent="0.2">
      <c r="B1015" t="s">
        <v>1224</v>
      </c>
      <c r="C1015" t="s">
        <v>444</v>
      </c>
      <c r="D1015" t="s">
        <v>180</v>
      </c>
      <c r="E1015" t="s">
        <v>2895</v>
      </c>
      <c r="F1015" t="s">
        <v>2234</v>
      </c>
      <c r="G1015" s="57">
        <v>-140</v>
      </c>
      <c r="H1015" s="57">
        <v>-87.72</v>
      </c>
      <c r="I1015" s="57">
        <f>VLOOKUP(B1015,Mapping!$A$2:$K$1558,6,FALSE)</f>
        <v>-87.72</v>
      </c>
      <c r="J1015" s="57">
        <f>VLOOKUP(B1015,Overall!$A$8:$I$1226,9,FALSE)</f>
        <v>-43.86</v>
      </c>
      <c r="L1015" s="59">
        <f t="shared" si="15"/>
        <v>0</v>
      </c>
    </row>
    <row r="1016" spans="2:12" x14ac:dyDescent="0.2">
      <c r="B1016" t="s">
        <v>2353</v>
      </c>
      <c r="C1016" t="s">
        <v>454</v>
      </c>
      <c r="D1016" t="s">
        <v>181</v>
      </c>
      <c r="E1016" t="s">
        <v>2895</v>
      </c>
      <c r="F1016" t="s">
        <v>2354</v>
      </c>
      <c r="G1016" s="57">
        <v>0</v>
      </c>
      <c r="H1016" s="57">
        <v>0</v>
      </c>
      <c r="I1016" s="57">
        <f>VLOOKUP(B1016,Mapping!$A$2:$K$1558,6,FALSE)</f>
        <v>0</v>
      </c>
      <c r="J1016" s="57">
        <f>VLOOKUP(B1016,Overall!$A$8:$I$1226,9,FALSE)</f>
        <v>0</v>
      </c>
      <c r="L1016" s="59">
        <f t="shared" si="15"/>
        <v>0</v>
      </c>
    </row>
    <row r="1017" spans="2:12" x14ac:dyDescent="0.2">
      <c r="B1017" t="s">
        <v>887</v>
      </c>
      <c r="C1017" t="s">
        <v>4</v>
      </c>
      <c r="D1017" t="s">
        <v>182</v>
      </c>
      <c r="E1017" t="s">
        <v>2895</v>
      </c>
      <c r="F1017" t="s">
        <v>1802</v>
      </c>
      <c r="G1017" s="57">
        <v>-3273600</v>
      </c>
      <c r="H1017" s="57">
        <v>-4358639.1900000004</v>
      </c>
      <c r="I1017" s="57">
        <f>VLOOKUP(B1017,Mapping!$A$2:$K$1558,6,FALSE)</f>
        <v>-4358639.1900000004</v>
      </c>
      <c r="J1017" s="57">
        <f>VLOOKUP(B1017,Overall!$A$8:$I$1226,9,FALSE)</f>
        <v>0</v>
      </c>
      <c r="L1017" s="59">
        <f t="shared" si="15"/>
        <v>0</v>
      </c>
    </row>
    <row r="1018" spans="2:12" x14ac:dyDescent="0.2">
      <c r="B1018" t="s">
        <v>904</v>
      </c>
      <c r="C1018" t="s">
        <v>215</v>
      </c>
      <c r="D1018" t="s">
        <v>182</v>
      </c>
      <c r="E1018" t="s">
        <v>2895</v>
      </c>
      <c r="F1018" t="s">
        <v>1802</v>
      </c>
      <c r="G1018" s="57">
        <v>-1547810</v>
      </c>
      <c r="H1018" s="57">
        <v>-949959.82</v>
      </c>
      <c r="I1018" s="57">
        <f>VLOOKUP(B1018,Mapping!$A$2:$K$1558,6,FALSE)</f>
        <v>-949959.82</v>
      </c>
      <c r="J1018" s="57">
        <f>VLOOKUP(B1018,Overall!$A$8:$I$1226,9,FALSE)</f>
        <v>0</v>
      </c>
      <c r="L1018" s="59">
        <f t="shared" si="15"/>
        <v>0</v>
      </c>
    </row>
    <row r="1019" spans="2:12" x14ac:dyDescent="0.2">
      <c r="B1019" t="s">
        <v>970</v>
      </c>
      <c r="C1019" t="s">
        <v>218</v>
      </c>
      <c r="D1019" t="s">
        <v>182</v>
      </c>
      <c r="E1019" t="s">
        <v>474</v>
      </c>
      <c r="F1019" t="s">
        <v>1611</v>
      </c>
      <c r="G1019" s="57">
        <v>-1161590</v>
      </c>
      <c r="H1019" s="57">
        <v>-1676399.69</v>
      </c>
      <c r="I1019" s="57">
        <f>VLOOKUP(B1019,Mapping!$A$2:$K$1558,6,FALSE)</f>
        <v>-1676399.69</v>
      </c>
      <c r="J1019" s="57">
        <f>VLOOKUP(B1019,Overall!$A$8:$I$1226,9,FALSE)</f>
        <v>0</v>
      </c>
      <c r="L1019" s="59">
        <f t="shared" si="15"/>
        <v>0</v>
      </c>
    </row>
    <row r="1020" spans="2:12" x14ac:dyDescent="0.2">
      <c r="B1020" t="s">
        <v>971</v>
      </c>
      <c r="C1020" t="s">
        <v>218</v>
      </c>
      <c r="D1020" t="s">
        <v>182</v>
      </c>
      <c r="E1020" t="s">
        <v>476</v>
      </c>
      <c r="F1020" t="s">
        <v>1612</v>
      </c>
      <c r="G1020" s="57">
        <v>-15217240</v>
      </c>
      <c r="H1020" s="57">
        <v>0</v>
      </c>
      <c r="I1020" s="57">
        <f>VLOOKUP(B1020,Mapping!$A$2:$K$1558,6,FALSE)</f>
        <v>0</v>
      </c>
      <c r="J1020" s="57">
        <f>VLOOKUP(B1020,Overall!$A$8:$I$1226,9,FALSE)</f>
        <v>-29778428.149999999</v>
      </c>
      <c r="L1020" s="59">
        <f t="shared" si="15"/>
        <v>0</v>
      </c>
    </row>
    <row r="1021" spans="2:12" x14ac:dyDescent="0.2">
      <c r="B1021" t="s">
        <v>1001</v>
      </c>
      <c r="C1021" t="s">
        <v>426</v>
      </c>
      <c r="D1021" t="s">
        <v>182</v>
      </c>
      <c r="E1021" t="s">
        <v>2895</v>
      </c>
      <c r="F1021" t="s">
        <v>1802</v>
      </c>
      <c r="G1021" s="57">
        <v>-1654590</v>
      </c>
      <c r="H1021" s="57">
        <v>-1117599.79</v>
      </c>
      <c r="I1021" s="57">
        <f>VLOOKUP(B1021,Mapping!$A$2:$K$1558,6,FALSE)</f>
        <v>-1117599.79</v>
      </c>
      <c r="J1021" s="57">
        <f>VLOOKUP(B1021,Overall!$A$8:$I$1226,9,FALSE)</f>
        <v>0</v>
      </c>
      <c r="L1021" s="59">
        <f t="shared" si="15"/>
        <v>0</v>
      </c>
    </row>
    <row r="1022" spans="2:12" x14ac:dyDescent="0.2">
      <c r="B1022" t="s">
        <v>1024</v>
      </c>
      <c r="C1022" t="s">
        <v>428</v>
      </c>
      <c r="D1022" t="s">
        <v>182</v>
      </c>
      <c r="E1022" t="s">
        <v>2895</v>
      </c>
      <c r="F1022" t="s">
        <v>1802</v>
      </c>
      <c r="G1022" s="57">
        <v>-978900</v>
      </c>
      <c r="H1022" s="57">
        <v>-1285239.76</v>
      </c>
      <c r="I1022" s="57">
        <f>VLOOKUP(B1022,Mapping!$A$2:$K$1558,6,FALSE)</f>
        <v>-1285239.76</v>
      </c>
      <c r="J1022" s="57">
        <f>VLOOKUP(B1022,Overall!$A$8:$I$1226,9,FALSE)</f>
        <v>0</v>
      </c>
      <c r="L1022" s="59">
        <f t="shared" si="15"/>
        <v>0</v>
      </c>
    </row>
    <row r="1023" spans="2:12" x14ac:dyDescent="0.2">
      <c r="B1023" t="s">
        <v>1035</v>
      </c>
      <c r="C1023" t="s">
        <v>430</v>
      </c>
      <c r="D1023" t="s">
        <v>182</v>
      </c>
      <c r="E1023" t="s">
        <v>486</v>
      </c>
      <c r="F1023" t="s">
        <v>1611</v>
      </c>
      <c r="G1023" s="57">
        <v>-1542580</v>
      </c>
      <c r="H1023" s="57">
        <v>-782319.85</v>
      </c>
      <c r="I1023" s="57">
        <f>VLOOKUP(B1023,Mapping!$A$2:$K$1558,6,FALSE)</f>
        <v>-782319.85</v>
      </c>
      <c r="J1023" s="57">
        <f>VLOOKUP(B1023,Overall!$A$8:$I$1226,9,FALSE)</f>
        <v>0</v>
      </c>
      <c r="L1023" s="59">
        <f t="shared" si="15"/>
        <v>0</v>
      </c>
    </row>
    <row r="1024" spans="2:12" x14ac:dyDescent="0.2">
      <c r="B1024" t="s">
        <v>1112</v>
      </c>
      <c r="C1024" t="s">
        <v>432</v>
      </c>
      <c r="D1024" t="s">
        <v>182</v>
      </c>
      <c r="E1024" t="s">
        <v>466</v>
      </c>
      <c r="F1024" t="s">
        <v>1681</v>
      </c>
      <c r="G1024" s="57">
        <v>-538910</v>
      </c>
      <c r="H1024" s="57">
        <v>-5140959.05</v>
      </c>
      <c r="I1024" s="57">
        <f>VLOOKUP(B1024,Mapping!$A$2:$K$1558,6,FALSE)</f>
        <v>-5140959.05</v>
      </c>
      <c r="J1024" s="57">
        <f>VLOOKUP(B1024,Overall!$A$8:$I$1226,9,FALSE)</f>
        <v>-890000</v>
      </c>
      <c r="L1024" s="59">
        <f t="shared" si="15"/>
        <v>0</v>
      </c>
    </row>
    <row r="1025" spans="2:12" x14ac:dyDescent="0.2">
      <c r="B1025" t="s">
        <v>1113</v>
      </c>
      <c r="C1025" t="s">
        <v>432</v>
      </c>
      <c r="D1025" t="s">
        <v>182</v>
      </c>
      <c r="E1025" t="s">
        <v>468</v>
      </c>
      <c r="F1025" t="s">
        <v>1681</v>
      </c>
      <c r="G1025" s="57">
        <v>-604670</v>
      </c>
      <c r="H1025" s="57">
        <v>0</v>
      </c>
      <c r="I1025" s="57">
        <f>VLOOKUP(B1025,Mapping!$A$2:$K$1558,6,FALSE)</f>
        <v>0</v>
      </c>
      <c r="J1025" s="57">
        <f>VLOOKUP(B1025,Overall!$A$8:$I$1226,9,FALSE)</f>
        <v>0</v>
      </c>
      <c r="L1025" s="59">
        <f t="shared" si="15"/>
        <v>0</v>
      </c>
    </row>
    <row r="1026" spans="2:12" x14ac:dyDescent="0.2">
      <c r="B1026" t="s">
        <v>1114</v>
      </c>
      <c r="C1026" t="s">
        <v>432</v>
      </c>
      <c r="D1026" t="s">
        <v>182</v>
      </c>
      <c r="E1026" t="s">
        <v>470</v>
      </c>
      <c r="F1026" t="s">
        <v>1682</v>
      </c>
      <c r="G1026" s="57">
        <v>-1379900</v>
      </c>
      <c r="H1026" s="57">
        <v>0</v>
      </c>
      <c r="I1026" s="57">
        <f>VLOOKUP(B1026,Mapping!$A$2:$K$1558,6,FALSE)</f>
        <v>0</v>
      </c>
      <c r="J1026" s="57">
        <f>VLOOKUP(B1026,Overall!$A$8:$I$1226,9,FALSE)</f>
        <v>0</v>
      </c>
      <c r="L1026" s="59">
        <f t="shared" si="15"/>
        <v>0</v>
      </c>
    </row>
    <row r="1027" spans="2:12" x14ac:dyDescent="0.2">
      <c r="B1027" t="s">
        <v>1115</v>
      </c>
      <c r="C1027" t="s">
        <v>432</v>
      </c>
      <c r="D1027" t="s">
        <v>182</v>
      </c>
      <c r="E1027" t="s">
        <v>472</v>
      </c>
      <c r="F1027" t="s">
        <v>1683</v>
      </c>
      <c r="G1027" s="57">
        <v>-4075540</v>
      </c>
      <c r="H1027" s="57">
        <v>0</v>
      </c>
      <c r="I1027" s="57">
        <f>VLOOKUP(B1027,Mapping!$A$2:$K$1558,6,FALSE)</f>
        <v>0</v>
      </c>
      <c r="J1027" s="57">
        <f>VLOOKUP(B1027,Overall!$A$8:$I$1226,9,FALSE)</f>
        <v>0</v>
      </c>
      <c r="L1027" s="59">
        <f t="shared" ref="L1027:L1090" si="16">H1027-I1027</f>
        <v>0</v>
      </c>
    </row>
    <row r="1028" spans="2:12" x14ac:dyDescent="0.2">
      <c r="B1028" t="s">
        <v>1136</v>
      </c>
      <c r="C1028" t="s">
        <v>434</v>
      </c>
      <c r="D1028" t="s">
        <v>182</v>
      </c>
      <c r="E1028" t="s">
        <v>2895</v>
      </c>
      <c r="F1028" t="s">
        <v>1802</v>
      </c>
      <c r="G1028" s="57">
        <v>-1526580</v>
      </c>
      <c r="H1028" s="57">
        <v>-1117599.79</v>
      </c>
      <c r="I1028" s="57">
        <f>VLOOKUP(B1028,Mapping!$A$2:$K$1558,6,FALSE)</f>
        <v>-1117599.79</v>
      </c>
      <c r="J1028" s="57">
        <f>VLOOKUP(B1028,Overall!$A$8:$I$1226,9,FALSE)</f>
        <v>0</v>
      </c>
      <c r="L1028" s="59">
        <f t="shared" si="16"/>
        <v>0</v>
      </c>
    </row>
    <row r="1029" spans="2:12" x14ac:dyDescent="0.2">
      <c r="B1029" t="s">
        <v>1149</v>
      </c>
      <c r="C1029" t="s">
        <v>436</v>
      </c>
      <c r="D1029" t="s">
        <v>182</v>
      </c>
      <c r="E1029" t="s">
        <v>2895</v>
      </c>
      <c r="F1029" t="s">
        <v>1802</v>
      </c>
      <c r="G1029" s="57">
        <v>-1132970</v>
      </c>
      <c r="H1029" s="57">
        <v>-558799.9</v>
      </c>
      <c r="I1029" s="57">
        <f>VLOOKUP(B1029,Mapping!$A$2:$K$1558,6,FALSE)</f>
        <v>-558799.9</v>
      </c>
      <c r="J1029" s="57">
        <f>VLOOKUP(B1029,Overall!$A$8:$I$1226,9,FALSE)</f>
        <v>0</v>
      </c>
      <c r="L1029" s="59">
        <f t="shared" si="16"/>
        <v>0</v>
      </c>
    </row>
    <row r="1030" spans="2:12" x14ac:dyDescent="0.2">
      <c r="B1030" t="s">
        <v>1165</v>
      </c>
      <c r="C1030" t="s">
        <v>438</v>
      </c>
      <c r="D1030" t="s">
        <v>182</v>
      </c>
      <c r="E1030" t="s">
        <v>2895</v>
      </c>
      <c r="F1030" t="s">
        <v>1802</v>
      </c>
      <c r="G1030" s="57">
        <v>-389280</v>
      </c>
      <c r="H1030" s="57">
        <v>-139699.97</v>
      </c>
      <c r="I1030" s="57">
        <f>VLOOKUP(B1030,Mapping!$A$2:$K$1558,6,FALSE)</f>
        <v>-139699.97</v>
      </c>
      <c r="J1030" s="57">
        <f>VLOOKUP(B1030,Overall!$A$8:$I$1226,9,FALSE)</f>
        <v>0</v>
      </c>
      <c r="L1030" s="59">
        <f t="shared" si="16"/>
        <v>0</v>
      </c>
    </row>
    <row r="1031" spans="2:12" x14ac:dyDescent="0.2">
      <c r="B1031" t="s">
        <v>1169</v>
      </c>
      <c r="C1031" t="s">
        <v>440</v>
      </c>
      <c r="D1031" t="s">
        <v>182</v>
      </c>
      <c r="E1031" t="s">
        <v>2895</v>
      </c>
      <c r="F1031" t="s">
        <v>1802</v>
      </c>
      <c r="G1031" s="57">
        <v>-64050</v>
      </c>
      <c r="H1031" s="57">
        <v>-11176</v>
      </c>
      <c r="I1031" s="57">
        <f>VLOOKUP(B1031,Mapping!$A$2:$K$1558,6,FALSE)</f>
        <v>-11176</v>
      </c>
      <c r="J1031" s="57">
        <f>VLOOKUP(B1031,Overall!$A$8:$I$1226,9,FALSE)</f>
        <v>0</v>
      </c>
      <c r="L1031" s="59">
        <f t="shared" si="16"/>
        <v>0</v>
      </c>
    </row>
    <row r="1032" spans="2:12" x14ac:dyDescent="0.2">
      <c r="B1032" t="s">
        <v>1206</v>
      </c>
      <c r="C1032" t="s">
        <v>442</v>
      </c>
      <c r="D1032" t="s">
        <v>182</v>
      </c>
      <c r="E1032" t="s">
        <v>480</v>
      </c>
      <c r="F1032" t="s">
        <v>1681</v>
      </c>
      <c r="G1032" s="57">
        <v>-99870</v>
      </c>
      <c r="H1032" s="57">
        <v>-2682239.5</v>
      </c>
      <c r="I1032" s="57">
        <f>VLOOKUP(B1032,Mapping!$A$2:$K$1558,6,FALSE)</f>
        <v>-2682239.5</v>
      </c>
      <c r="J1032" s="57">
        <f>VLOOKUP(B1032,Overall!$A$8:$I$1226,9,FALSE)</f>
        <v>0</v>
      </c>
      <c r="L1032" s="59">
        <f t="shared" si="16"/>
        <v>0</v>
      </c>
    </row>
    <row r="1033" spans="2:12" x14ac:dyDescent="0.2">
      <c r="B1033" t="s">
        <v>1207</v>
      </c>
      <c r="C1033" t="s">
        <v>442</v>
      </c>
      <c r="D1033" t="s">
        <v>182</v>
      </c>
      <c r="E1033" t="s">
        <v>482</v>
      </c>
      <c r="F1033" t="s">
        <v>1611</v>
      </c>
      <c r="G1033" s="57">
        <v>-1413380</v>
      </c>
      <c r="H1033" s="57">
        <v>0</v>
      </c>
      <c r="I1033" s="57">
        <f>VLOOKUP(B1033,Mapping!$A$2:$K$1558,6,FALSE)</f>
        <v>0</v>
      </c>
      <c r="J1033" s="57">
        <f>VLOOKUP(B1033,Overall!$A$8:$I$1226,9,FALSE)</f>
        <v>0</v>
      </c>
      <c r="L1033" s="59">
        <f t="shared" si="16"/>
        <v>0</v>
      </c>
    </row>
    <row r="1034" spans="2:12" x14ac:dyDescent="0.2">
      <c r="B1034" t="s">
        <v>1225</v>
      </c>
      <c r="C1034" t="s">
        <v>444</v>
      </c>
      <c r="D1034" t="s">
        <v>182</v>
      </c>
      <c r="E1034" t="s">
        <v>2895</v>
      </c>
      <c r="F1034" t="s">
        <v>1802</v>
      </c>
      <c r="G1034" s="57">
        <v>-474260</v>
      </c>
      <c r="H1034" s="57">
        <v>-307339.94</v>
      </c>
      <c r="I1034" s="57">
        <f>VLOOKUP(B1034,Mapping!$A$2:$K$1558,6,FALSE)</f>
        <v>-307339.94</v>
      </c>
      <c r="J1034" s="57">
        <f>VLOOKUP(B1034,Overall!$A$8:$I$1226,9,FALSE)</f>
        <v>0</v>
      </c>
      <c r="L1034" s="59">
        <f t="shared" si="16"/>
        <v>0</v>
      </c>
    </row>
    <row r="1035" spans="2:12" x14ac:dyDescent="0.2">
      <c r="B1035" t="s">
        <v>1250</v>
      </c>
      <c r="C1035" t="s">
        <v>446</v>
      </c>
      <c r="D1035" t="s">
        <v>182</v>
      </c>
      <c r="E1035" t="s">
        <v>2895</v>
      </c>
      <c r="F1035" t="s">
        <v>1802</v>
      </c>
      <c r="G1035" s="57">
        <v>-1297380</v>
      </c>
      <c r="H1035" s="57">
        <v>-726439.87</v>
      </c>
      <c r="I1035" s="57">
        <f>VLOOKUP(B1035,Mapping!$A$2:$K$1558,6,FALSE)</f>
        <v>-726439.87</v>
      </c>
      <c r="J1035" s="57">
        <f>VLOOKUP(B1035,Overall!$A$8:$I$1226,9,FALSE)</f>
        <v>0</v>
      </c>
      <c r="L1035" s="59">
        <f t="shared" si="16"/>
        <v>0</v>
      </c>
    </row>
    <row r="1036" spans="2:12" x14ac:dyDescent="0.2">
      <c r="B1036" t="s">
        <v>2261</v>
      </c>
      <c r="C1036" t="s">
        <v>448</v>
      </c>
      <c r="D1036" t="s">
        <v>182</v>
      </c>
      <c r="E1036" t="s">
        <v>2895</v>
      </c>
      <c r="F1036" t="s">
        <v>1802</v>
      </c>
      <c r="G1036" s="57">
        <v>0</v>
      </c>
      <c r="H1036" s="57">
        <v>-27939.99</v>
      </c>
      <c r="I1036" s="57">
        <f>VLOOKUP(B1036,Mapping!$A$2:$K$1558,6,FALSE)</f>
        <v>-27939.99</v>
      </c>
      <c r="J1036" s="57">
        <f>VLOOKUP(B1036,Overall!$A$8:$I$1226,9,FALSE)</f>
        <v>0</v>
      </c>
      <c r="L1036" s="59">
        <f t="shared" si="16"/>
        <v>0</v>
      </c>
    </row>
    <row r="1037" spans="2:12" x14ac:dyDescent="0.2">
      <c r="B1037" t="s">
        <v>1263</v>
      </c>
      <c r="C1037" t="s">
        <v>450</v>
      </c>
      <c r="D1037" t="s">
        <v>182</v>
      </c>
      <c r="E1037" t="s">
        <v>2895</v>
      </c>
      <c r="F1037" t="s">
        <v>1802</v>
      </c>
      <c r="G1037" s="57">
        <v>-215590</v>
      </c>
      <c r="H1037" s="57">
        <v>-106171.98</v>
      </c>
      <c r="I1037" s="57">
        <f>VLOOKUP(B1037,Mapping!$A$2:$K$1558,6,FALSE)</f>
        <v>-106171.98</v>
      </c>
      <c r="J1037" s="57">
        <f>VLOOKUP(B1037,Overall!$A$8:$I$1226,9,FALSE)</f>
        <v>0</v>
      </c>
      <c r="L1037" s="59">
        <f t="shared" si="16"/>
        <v>0</v>
      </c>
    </row>
    <row r="1038" spans="2:12" x14ac:dyDescent="0.2">
      <c r="B1038" t="s">
        <v>1301</v>
      </c>
      <c r="C1038" t="s">
        <v>452</v>
      </c>
      <c r="D1038" t="s">
        <v>182</v>
      </c>
      <c r="E1038" t="s">
        <v>490</v>
      </c>
      <c r="F1038" t="s">
        <v>1718</v>
      </c>
      <c r="G1038" s="57">
        <v>-1470220</v>
      </c>
      <c r="H1038" s="57">
        <v>-782319.85</v>
      </c>
      <c r="I1038" s="57">
        <f>VLOOKUP(B1038,Mapping!$A$2:$K$1558,6,FALSE)</f>
        <v>-782319.85</v>
      </c>
      <c r="J1038" s="57">
        <f>VLOOKUP(B1038,Overall!$A$8:$I$1226,9,FALSE)</f>
        <v>0</v>
      </c>
      <c r="L1038" s="59">
        <f t="shared" si="16"/>
        <v>0</v>
      </c>
    </row>
    <row r="1039" spans="2:12" x14ac:dyDescent="0.2">
      <c r="B1039" t="s">
        <v>1302</v>
      </c>
      <c r="C1039" t="s">
        <v>452</v>
      </c>
      <c r="D1039" t="s">
        <v>182</v>
      </c>
      <c r="E1039" t="s">
        <v>492</v>
      </c>
      <c r="F1039" t="s">
        <v>1719</v>
      </c>
      <c r="G1039" s="57">
        <v>-552100</v>
      </c>
      <c r="H1039" s="57">
        <v>0</v>
      </c>
      <c r="I1039" s="57">
        <f>VLOOKUP(B1039,Mapping!$A$2:$K$1558,6,FALSE)</f>
        <v>0</v>
      </c>
      <c r="J1039" s="57">
        <f>VLOOKUP(B1039,Overall!$A$8:$I$1226,9,FALSE)</f>
        <v>0</v>
      </c>
      <c r="L1039" s="59">
        <f t="shared" si="16"/>
        <v>0</v>
      </c>
    </row>
    <row r="1040" spans="2:12" x14ac:dyDescent="0.2">
      <c r="B1040" t="s">
        <v>1349</v>
      </c>
      <c r="C1040" t="s">
        <v>8</v>
      </c>
      <c r="D1040" t="s">
        <v>182</v>
      </c>
      <c r="E1040" t="s">
        <v>2895</v>
      </c>
      <c r="F1040" t="s">
        <v>1802</v>
      </c>
      <c r="G1040" s="57">
        <v>-1890860</v>
      </c>
      <c r="H1040" s="57">
        <v>-5587998.96</v>
      </c>
      <c r="I1040" s="57">
        <f>VLOOKUP(B1040,Mapping!$A$2:$K$1558,6,FALSE)</f>
        <v>-5587998.96</v>
      </c>
      <c r="J1040" s="57">
        <f>VLOOKUP(B1040,Overall!$A$8:$I$1226,9,FALSE)</f>
        <v>0</v>
      </c>
      <c r="L1040" s="59">
        <f t="shared" si="16"/>
        <v>0</v>
      </c>
    </row>
    <row r="1041" spans="2:12" x14ac:dyDescent="0.2">
      <c r="B1041" t="s">
        <v>1398</v>
      </c>
      <c r="C1041" t="s">
        <v>18</v>
      </c>
      <c r="D1041" t="s">
        <v>182</v>
      </c>
      <c r="E1041" t="s">
        <v>2895</v>
      </c>
      <c r="F1041" t="s">
        <v>1802</v>
      </c>
      <c r="G1041" s="57">
        <v>-1427060</v>
      </c>
      <c r="H1041" s="57">
        <v>-3073399.43</v>
      </c>
      <c r="I1041" s="57">
        <f>VLOOKUP(B1041,Mapping!$A$2:$K$1558,6,FALSE)</f>
        <v>-3073399.43</v>
      </c>
      <c r="J1041" s="57">
        <f>VLOOKUP(B1041,Overall!$A$8:$I$1226,9,FALSE)</f>
        <v>0</v>
      </c>
      <c r="L1041" s="59">
        <f t="shared" si="16"/>
        <v>0</v>
      </c>
    </row>
    <row r="1042" spans="2:12" x14ac:dyDescent="0.2">
      <c r="B1042" t="s">
        <v>1443</v>
      </c>
      <c r="C1042" t="s">
        <v>459</v>
      </c>
      <c r="D1042" t="s">
        <v>182</v>
      </c>
      <c r="E1042" t="s">
        <v>2895</v>
      </c>
      <c r="F1042" t="s">
        <v>1802</v>
      </c>
      <c r="G1042" s="57">
        <v>-2798040</v>
      </c>
      <c r="H1042" s="57">
        <v>-2514599.5299999998</v>
      </c>
      <c r="I1042" s="57">
        <f>VLOOKUP(B1042,Mapping!$A$2:$K$1558,6,FALSE)</f>
        <v>-2514599.5299999998</v>
      </c>
      <c r="J1042" s="57">
        <f>VLOOKUP(B1042,Overall!$A$8:$I$1226,9,FALSE)</f>
        <v>0</v>
      </c>
      <c r="L1042" s="59">
        <f t="shared" si="16"/>
        <v>0</v>
      </c>
    </row>
    <row r="1043" spans="2:12" x14ac:dyDescent="0.2">
      <c r="B1043" t="s">
        <v>1499</v>
      </c>
      <c r="C1043" t="s">
        <v>461</v>
      </c>
      <c r="D1043" t="s">
        <v>182</v>
      </c>
      <c r="E1043" t="s">
        <v>2895</v>
      </c>
      <c r="F1043" t="s">
        <v>1802</v>
      </c>
      <c r="G1043" s="57">
        <v>-1571350</v>
      </c>
      <c r="H1043" s="57">
        <v>-7264398.6500000004</v>
      </c>
      <c r="I1043" s="57">
        <f>VLOOKUP(B1043,Mapping!$A$2:$K$1558,6,FALSE)</f>
        <v>-7264398.6500000004</v>
      </c>
      <c r="J1043" s="57">
        <f>VLOOKUP(B1043,Overall!$A$8:$I$1226,9,FALSE)</f>
        <v>0</v>
      </c>
      <c r="L1043" s="59">
        <f t="shared" si="16"/>
        <v>0</v>
      </c>
    </row>
    <row r="1044" spans="2:12" x14ac:dyDescent="0.2">
      <c r="B1044" t="s">
        <v>1528</v>
      </c>
      <c r="C1044" t="s">
        <v>463</v>
      </c>
      <c r="D1044" t="s">
        <v>182</v>
      </c>
      <c r="E1044" t="s">
        <v>2895</v>
      </c>
      <c r="F1044" t="s">
        <v>1802</v>
      </c>
      <c r="G1044" s="57">
        <v>-1818690</v>
      </c>
      <c r="H1044" s="57">
        <v>-2905759.46</v>
      </c>
      <c r="I1044" s="57">
        <f>VLOOKUP(B1044,Mapping!$A$2:$K$1558,6,FALSE)</f>
        <v>-2905759.46</v>
      </c>
      <c r="J1044" s="57">
        <f>VLOOKUP(B1044,Overall!$A$8:$I$1226,9,FALSE)</f>
        <v>0</v>
      </c>
      <c r="L1044" s="59">
        <f t="shared" si="16"/>
        <v>0</v>
      </c>
    </row>
    <row r="1045" spans="2:12" x14ac:dyDescent="0.2">
      <c r="B1045" t="s">
        <v>972</v>
      </c>
      <c r="C1045" t="s">
        <v>218</v>
      </c>
      <c r="D1045" t="s">
        <v>183</v>
      </c>
      <c r="E1045" t="s">
        <v>476</v>
      </c>
      <c r="F1045" t="s">
        <v>1946</v>
      </c>
      <c r="G1045" s="57">
        <v>-1650000</v>
      </c>
      <c r="H1045" s="57">
        <v>-1650000</v>
      </c>
      <c r="I1045" s="57">
        <f>VLOOKUP(B1045,Mapping!$A$2:$K$1558,6,FALSE)</f>
        <v>-1650000</v>
      </c>
      <c r="J1045" s="57">
        <f>VLOOKUP(B1045,Overall!$A$8:$I$1226,9,FALSE)</f>
        <v>0</v>
      </c>
      <c r="L1045" s="59">
        <f t="shared" si="16"/>
        <v>0</v>
      </c>
    </row>
    <row r="1046" spans="2:12" x14ac:dyDescent="0.2">
      <c r="B1046" t="s">
        <v>888</v>
      </c>
      <c r="C1046" t="s">
        <v>4</v>
      </c>
      <c r="D1046" t="s">
        <v>184</v>
      </c>
      <c r="E1046" t="s">
        <v>2895</v>
      </c>
      <c r="F1046" t="s">
        <v>1803</v>
      </c>
      <c r="G1046" s="57">
        <v>-1756000</v>
      </c>
      <c r="H1046" s="57">
        <v>-1756000</v>
      </c>
      <c r="I1046" s="57">
        <f>VLOOKUP(B1046,Mapping!$A$2:$K$1558,6,FALSE)</f>
        <v>-1756000</v>
      </c>
      <c r="J1046" s="57">
        <f>VLOOKUP(B1046,Overall!$A$8:$I$1226,9,FALSE)</f>
        <v>0</v>
      </c>
      <c r="L1046" s="59">
        <f t="shared" si="16"/>
        <v>0</v>
      </c>
    </row>
    <row r="1047" spans="2:12" x14ac:dyDescent="0.2">
      <c r="B1047" t="s">
        <v>1116</v>
      </c>
      <c r="C1047" t="s">
        <v>432</v>
      </c>
      <c r="D1047" t="s">
        <v>185</v>
      </c>
      <c r="E1047" t="s">
        <v>472</v>
      </c>
      <c r="F1047" t="s">
        <v>1684</v>
      </c>
      <c r="G1047" s="57">
        <v>-890000</v>
      </c>
      <c r="H1047" s="57">
        <v>-890000</v>
      </c>
      <c r="I1047" s="57">
        <f>VLOOKUP(B1047,Mapping!$A$2:$K$1558,6,FALSE)</f>
        <v>-890000</v>
      </c>
      <c r="J1047" s="57">
        <f>VLOOKUP(B1047,Overall!$A$8:$I$1226,9,FALSE)</f>
        <v>0</v>
      </c>
      <c r="L1047" s="59">
        <f t="shared" si="16"/>
        <v>0</v>
      </c>
    </row>
    <row r="1048" spans="2:12" x14ac:dyDescent="0.2">
      <c r="B1048" t="s">
        <v>905</v>
      </c>
      <c r="C1048" t="s">
        <v>215</v>
      </c>
      <c r="D1048" t="s">
        <v>186</v>
      </c>
      <c r="E1048" t="s">
        <v>2895</v>
      </c>
      <c r="F1048" t="s">
        <v>1574</v>
      </c>
      <c r="G1048" s="57">
        <v>-742370</v>
      </c>
      <c r="H1048" s="57">
        <v>-742370</v>
      </c>
      <c r="I1048" s="57">
        <f>VLOOKUP(B1048,Mapping!$A$2:$K$1558,6,FALSE)</f>
        <v>-742370</v>
      </c>
      <c r="J1048" s="57">
        <f>VLOOKUP(B1048,Overall!$A$8:$I$1226,9,FALSE)</f>
        <v>0</v>
      </c>
      <c r="L1048" s="59">
        <f t="shared" si="16"/>
        <v>0</v>
      </c>
    </row>
    <row r="1049" spans="2:12" x14ac:dyDescent="0.2">
      <c r="B1049" t="s">
        <v>973</v>
      </c>
      <c r="C1049" t="s">
        <v>218</v>
      </c>
      <c r="D1049" t="s">
        <v>186</v>
      </c>
      <c r="E1049" t="s">
        <v>474</v>
      </c>
      <c r="F1049" t="s">
        <v>1574</v>
      </c>
      <c r="G1049" s="57">
        <v>-742370</v>
      </c>
      <c r="H1049" s="57">
        <v>-742370</v>
      </c>
      <c r="I1049" s="57">
        <f>VLOOKUP(B1049,Mapping!$A$2:$K$1558,6,FALSE)</f>
        <v>-742370</v>
      </c>
      <c r="J1049" s="57">
        <f>VLOOKUP(B1049,Overall!$A$8:$I$1226,9,FALSE)</f>
        <v>0</v>
      </c>
      <c r="L1049" s="59">
        <f t="shared" si="16"/>
        <v>0</v>
      </c>
    </row>
    <row r="1050" spans="2:12" x14ac:dyDescent="0.2">
      <c r="B1050" t="s">
        <v>1117</v>
      </c>
      <c r="C1050" t="s">
        <v>432</v>
      </c>
      <c r="D1050" t="s">
        <v>186</v>
      </c>
      <c r="E1050" t="s">
        <v>466</v>
      </c>
      <c r="F1050" t="s">
        <v>1574</v>
      </c>
      <c r="G1050" s="57">
        <v>-742370</v>
      </c>
      <c r="H1050" s="57">
        <v>-742370</v>
      </c>
      <c r="I1050" s="57">
        <f>VLOOKUP(B1050,Mapping!$A$2:$K$1558,6,FALSE)</f>
        <v>-742370</v>
      </c>
      <c r="J1050" s="57">
        <f>VLOOKUP(B1050,Overall!$A$8:$I$1226,9,FALSE)</f>
        <v>0</v>
      </c>
      <c r="L1050" s="59">
        <f t="shared" si="16"/>
        <v>0</v>
      </c>
    </row>
    <row r="1051" spans="2:12" x14ac:dyDescent="0.2">
      <c r="B1051" t="s">
        <v>1118</v>
      </c>
      <c r="C1051" t="s">
        <v>432</v>
      </c>
      <c r="D1051" t="s">
        <v>186</v>
      </c>
      <c r="E1051" t="s">
        <v>468</v>
      </c>
      <c r="F1051" t="s">
        <v>1574</v>
      </c>
      <c r="G1051" s="57">
        <v>-742370</v>
      </c>
      <c r="H1051" s="57">
        <v>-742370</v>
      </c>
      <c r="I1051" s="57">
        <f>VLOOKUP(B1051,Mapping!$A$2:$K$1558,6,FALSE)</f>
        <v>-742370</v>
      </c>
      <c r="J1051" s="57">
        <f>VLOOKUP(B1051,Overall!$A$8:$I$1226,9,FALSE)</f>
        <v>0</v>
      </c>
      <c r="L1051" s="59">
        <f t="shared" si="16"/>
        <v>0</v>
      </c>
    </row>
    <row r="1052" spans="2:12" x14ac:dyDescent="0.2">
      <c r="B1052" t="s">
        <v>1208</v>
      </c>
      <c r="C1052" t="s">
        <v>442</v>
      </c>
      <c r="D1052" t="s">
        <v>186</v>
      </c>
      <c r="E1052" t="s">
        <v>480</v>
      </c>
      <c r="F1052" t="s">
        <v>1574</v>
      </c>
      <c r="G1052" s="57">
        <v>-742370</v>
      </c>
      <c r="H1052" s="57">
        <v>-742370</v>
      </c>
      <c r="I1052" s="57">
        <f>VLOOKUP(B1052,Mapping!$A$2:$K$1558,6,FALSE)</f>
        <v>-742370</v>
      </c>
      <c r="J1052" s="57">
        <f>VLOOKUP(B1052,Overall!$A$8:$I$1226,9,FALSE)</f>
        <v>0</v>
      </c>
      <c r="L1052" s="59">
        <f t="shared" si="16"/>
        <v>0</v>
      </c>
    </row>
    <row r="1053" spans="2:12" x14ac:dyDescent="0.2">
      <c r="B1053" t="s">
        <v>1119</v>
      </c>
      <c r="C1053" t="s">
        <v>432</v>
      </c>
      <c r="D1053" t="s">
        <v>187</v>
      </c>
      <c r="E1053" t="s">
        <v>468</v>
      </c>
      <c r="F1053" t="s">
        <v>1685</v>
      </c>
      <c r="G1053" s="57">
        <v>-894350</v>
      </c>
      <c r="H1053" s="57">
        <v>-894350</v>
      </c>
      <c r="I1053" s="57">
        <f>VLOOKUP(B1053,Mapping!$A$2:$K$1558,6,FALSE)</f>
        <v>-894350</v>
      </c>
      <c r="J1053" s="57">
        <f>VLOOKUP(B1053,Overall!$A$8:$I$1226,9,FALSE)</f>
        <v>0</v>
      </c>
      <c r="L1053" s="59">
        <f t="shared" si="16"/>
        <v>0</v>
      </c>
    </row>
    <row r="1054" spans="2:12" x14ac:dyDescent="0.2">
      <c r="B1054" t="s">
        <v>1303</v>
      </c>
      <c r="C1054" t="s">
        <v>452</v>
      </c>
      <c r="D1054" t="s">
        <v>187</v>
      </c>
      <c r="E1054" t="s">
        <v>492</v>
      </c>
      <c r="F1054" t="s">
        <v>2334</v>
      </c>
      <c r="G1054" s="57">
        <v>-2683068</v>
      </c>
      <c r="H1054" s="57">
        <v>-2683068</v>
      </c>
      <c r="I1054" s="57">
        <f>VLOOKUP(B1054,Mapping!$A$2:$K$1558,6,FALSE)</f>
        <v>-2683068</v>
      </c>
      <c r="J1054" s="57">
        <f>VLOOKUP(B1054,Overall!$A$8:$I$1226,9,FALSE)</f>
        <v>0</v>
      </c>
      <c r="L1054" s="59">
        <f t="shared" si="16"/>
        <v>0</v>
      </c>
    </row>
    <row r="1055" spans="2:12" x14ac:dyDescent="0.2">
      <c r="B1055" t="s">
        <v>1350</v>
      </c>
      <c r="C1055" t="s">
        <v>8</v>
      </c>
      <c r="D1055" t="s">
        <v>187</v>
      </c>
      <c r="E1055" t="s">
        <v>2895</v>
      </c>
      <c r="F1055" t="s">
        <v>2392</v>
      </c>
      <c r="G1055" s="57">
        <v>-11864265</v>
      </c>
      <c r="H1055" s="57">
        <v>-11864265</v>
      </c>
      <c r="I1055" s="57">
        <f>VLOOKUP(B1055,Mapping!$A$2:$K$1558,6,FALSE)</f>
        <v>-11864265</v>
      </c>
      <c r="J1055" s="57">
        <f>VLOOKUP(B1055,Overall!$A$8:$I$1226,9,FALSE)</f>
        <v>0</v>
      </c>
      <c r="L1055" s="59">
        <f t="shared" si="16"/>
        <v>0</v>
      </c>
    </row>
    <row r="1056" spans="2:12" x14ac:dyDescent="0.2">
      <c r="B1056" t="s">
        <v>2448</v>
      </c>
      <c r="C1056" t="s">
        <v>459</v>
      </c>
      <c r="D1056" t="s">
        <v>187</v>
      </c>
      <c r="E1056" t="s">
        <v>2895</v>
      </c>
      <c r="F1056" t="s">
        <v>2392</v>
      </c>
      <c r="G1056" s="57">
        <v>0</v>
      </c>
      <c r="H1056" s="57">
        <v>0</v>
      </c>
      <c r="I1056" s="57">
        <f>VLOOKUP(B1056,Mapping!$A$2:$K$1558,6,FALSE)</f>
        <v>0</v>
      </c>
      <c r="J1056" s="57">
        <f>VLOOKUP(B1056,Overall!$A$8:$I$1226,9,FALSE)</f>
        <v>0</v>
      </c>
      <c r="L1056" s="59">
        <f t="shared" si="16"/>
        <v>0</v>
      </c>
    </row>
    <row r="1057" spans="2:12" x14ac:dyDescent="0.2">
      <c r="B1057" t="s">
        <v>1500</v>
      </c>
      <c r="C1057" t="s">
        <v>461</v>
      </c>
      <c r="D1057" t="s">
        <v>187</v>
      </c>
      <c r="E1057" t="s">
        <v>2895</v>
      </c>
      <c r="F1057" t="s">
        <v>2392</v>
      </c>
      <c r="G1057" s="57">
        <v>-664450</v>
      </c>
      <c r="H1057" s="57">
        <v>-664450</v>
      </c>
      <c r="I1057" s="57">
        <f>VLOOKUP(B1057,Mapping!$A$2:$K$1558,6,FALSE)</f>
        <v>-664450</v>
      </c>
      <c r="J1057" s="57">
        <f>VLOOKUP(B1057,Overall!$A$8:$I$1226,9,FALSE)</f>
        <v>0</v>
      </c>
      <c r="L1057" s="59">
        <f t="shared" si="16"/>
        <v>0</v>
      </c>
    </row>
    <row r="1058" spans="2:12" x14ac:dyDescent="0.2">
      <c r="B1058" t="s">
        <v>1529</v>
      </c>
      <c r="C1058" t="s">
        <v>463</v>
      </c>
      <c r="D1058" t="s">
        <v>187</v>
      </c>
      <c r="E1058" t="s">
        <v>2895</v>
      </c>
      <c r="F1058" t="s">
        <v>2392</v>
      </c>
      <c r="G1058" s="57">
        <v>-1780867</v>
      </c>
      <c r="H1058" s="57">
        <v>-1780867</v>
      </c>
      <c r="I1058" s="57">
        <f>VLOOKUP(B1058,Mapping!$A$2:$K$1558,6,FALSE)</f>
        <v>-1780867</v>
      </c>
      <c r="J1058" s="57">
        <f>VLOOKUP(B1058,Overall!$A$8:$I$1226,9,FALSE)</f>
        <v>0</v>
      </c>
      <c r="L1058" s="59">
        <f t="shared" si="16"/>
        <v>0</v>
      </c>
    </row>
    <row r="1059" spans="2:12" x14ac:dyDescent="0.2">
      <c r="B1059" t="s">
        <v>2122</v>
      </c>
      <c r="C1059" t="s">
        <v>434</v>
      </c>
      <c r="D1059" t="s">
        <v>188</v>
      </c>
      <c r="E1059" t="s">
        <v>2895</v>
      </c>
      <c r="F1059" t="s">
        <v>2123</v>
      </c>
      <c r="G1059" s="57">
        <v>0</v>
      </c>
      <c r="H1059" s="57">
        <v>0</v>
      </c>
      <c r="I1059" s="57">
        <f>VLOOKUP(B1059,Mapping!$A$2:$K$1558,6,FALSE)</f>
        <v>0</v>
      </c>
      <c r="J1059" s="57">
        <f>VLOOKUP(B1059,Overall!$A$8:$I$1226,9,FALSE)</f>
        <v>0</v>
      </c>
      <c r="L1059" s="59">
        <f t="shared" si="16"/>
        <v>0</v>
      </c>
    </row>
    <row r="1060" spans="2:12" x14ac:dyDescent="0.2">
      <c r="B1060" t="s">
        <v>2082</v>
      </c>
      <c r="C1060" t="s">
        <v>432</v>
      </c>
      <c r="D1060" t="s">
        <v>189</v>
      </c>
      <c r="E1060" t="s">
        <v>468</v>
      </c>
      <c r="F1060" t="s">
        <v>2083</v>
      </c>
      <c r="G1060" s="57">
        <v>0</v>
      </c>
      <c r="H1060" s="57">
        <v>0</v>
      </c>
      <c r="I1060" s="57">
        <f>VLOOKUP(B1060,Mapping!$A$2:$K$1558,6,FALSE)</f>
        <v>0</v>
      </c>
      <c r="J1060" s="57">
        <f>VLOOKUP(B1060,Overall!$A$8:$I$1226,9,FALSE)</f>
        <v>0</v>
      </c>
      <c r="L1060" s="59">
        <f t="shared" si="16"/>
        <v>0</v>
      </c>
    </row>
    <row r="1061" spans="2:12" x14ac:dyDescent="0.2">
      <c r="B1061" t="s">
        <v>1444</v>
      </c>
      <c r="C1061" t="s">
        <v>459</v>
      </c>
      <c r="D1061" t="s">
        <v>190</v>
      </c>
      <c r="E1061" t="s">
        <v>2895</v>
      </c>
      <c r="F1061" t="s">
        <v>2449</v>
      </c>
      <c r="G1061" s="57">
        <v>-1000000</v>
      </c>
      <c r="H1061" s="57">
        <v>-1000000</v>
      </c>
      <c r="I1061" s="57">
        <f>VLOOKUP(B1061,Mapping!$A$2:$K$1558,6,FALSE)</f>
        <v>-1000000</v>
      </c>
      <c r="J1061" s="57">
        <f>VLOOKUP(B1061,Overall!$A$8:$I$1226,9,FALSE)</f>
        <v>-700000</v>
      </c>
      <c r="L1061" s="59">
        <f t="shared" si="16"/>
        <v>0</v>
      </c>
    </row>
    <row r="1062" spans="2:12" x14ac:dyDescent="0.2">
      <c r="B1062" t="s">
        <v>2512</v>
      </c>
      <c r="C1062" t="s">
        <v>463</v>
      </c>
      <c r="D1062" t="s">
        <v>191</v>
      </c>
      <c r="E1062" t="s">
        <v>2895</v>
      </c>
      <c r="F1062" t="s">
        <v>2513</v>
      </c>
      <c r="G1062" s="57">
        <v>0</v>
      </c>
      <c r="H1062" s="57">
        <v>-69000</v>
      </c>
      <c r="I1062" s="57">
        <f>VLOOKUP(B1062,Mapping!$A$2:$K$1558,6,FALSE)</f>
        <v>-69000</v>
      </c>
      <c r="J1062" s="57">
        <f>VLOOKUP(B1062,Overall!$A$8:$I$1226,9,FALSE)</f>
        <v>0</v>
      </c>
      <c r="L1062" s="59">
        <f t="shared" si="16"/>
        <v>0</v>
      </c>
    </row>
    <row r="1063" spans="2:12" x14ac:dyDescent="0.2">
      <c r="B1063" t="s">
        <v>2393</v>
      </c>
      <c r="C1063" t="s">
        <v>8</v>
      </c>
      <c r="D1063" t="s">
        <v>192</v>
      </c>
      <c r="E1063" t="s">
        <v>2895</v>
      </c>
      <c r="F1063" t="s">
        <v>2394</v>
      </c>
      <c r="G1063" s="57">
        <v>0</v>
      </c>
      <c r="H1063" s="57">
        <v>0</v>
      </c>
      <c r="I1063" s="57">
        <f>VLOOKUP(B1063,Mapping!$A$2:$K$1558,6,FALSE)</f>
        <v>0</v>
      </c>
      <c r="J1063" s="57">
        <f>VLOOKUP(B1063,Overall!$A$8:$I$1226,9,FALSE)</f>
        <v>0</v>
      </c>
      <c r="L1063" s="59">
        <f t="shared" si="16"/>
        <v>0</v>
      </c>
    </row>
    <row r="1064" spans="2:12" x14ac:dyDescent="0.2">
      <c r="B1064" t="s">
        <v>1501</v>
      </c>
      <c r="C1064" t="s">
        <v>461</v>
      </c>
      <c r="D1064" t="s">
        <v>192</v>
      </c>
      <c r="E1064" t="s">
        <v>2895</v>
      </c>
      <c r="F1064" t="s">
        <v>2394</v>
      </c>
      <c r="G1064" s="57">
        <v>-23000000</v>
      </c>
      <c r="H1064" s="57">
        <v>-20900000</v>
      </c>
      <c r="I1064" s="57">
        <f>VLOOKUP(B1064,Mapping!$A$2:$K$1558,6,FALSE)</f>
        <v>-20900000</v>
      </c>
      <c r="J1064" s="57">
        <f>VLOOKUP(B1064,Overall!$A$8:$I$1226,9,FALSE)</f>
        <v>-9641249.7699999996</v>
      </c>
      <c r="L1064" s="59">
        <f t="shared" si="16"/>
        <v>0</v>
      </c>
    </row>
    <row r="1065" spans="2:12" x14ac:dyDescent="0.2">
      <c r="B1065" t="s">
        <v>2450</v>
      </c>
      <c r="C1065" t="s">
        <v>459</v>
      </c>
      <c r="D1065" t="s">
        <v>193</v>
      </c>
      <c r="E1065" t="s">
        <v>2895</v>
      </c>
      <c r="F1065" t="s">
        <v>2451</v>
      </c>
      <c r="G1065" s="57">
        <v>0</v>
      </c>
      <c r="H1065" s="57">
        <v>0</v>
      </c>
      <c r="I1065" s="57">
        <f>VLOOKUP(B1065,Mapping!$A$2:$K$1558,6,FALSE)</f>
        <v>0</v>
      </c>
      <c r="J1065" s="57">
        <f>VLOOKUP(B1065,Overall!$A$8:$I$1226,9,FALSE)</f>
        <v>0</v>
      </c>
      <c r="L1065" s="59">
        <f t="shared" si="16"/>
        <v>0</v>
      </c>
    </row>
    <row r="1066" spans="2:12" x14ac:dyDescent="0.2">
      <c r="B1066" t="s">
        <v>2395</v>
      </c>
      <c r="C1066" t="s">
        <v>8</v>
      </c>
      <c r="D1066" t="s">
        <v>2843</v>
      </c>
      <c r="E1066" t="s">
        <v>2895</v>
      </c>
      <c r="F1066" t="s">
        <v>2396</v>
      </c>
      <c r="G1066" s="57">
        <v>0</v>
      </c>
      <c r="H1066" s="57">
        <v>0</v>
      </c>
      <c r="I1066" s="57">
        <f>VLOOKUP(B1066,Mapping!$A$2:$K$1558,6,FALSE)</f>
        <v>0</v>
      </c>
      <c r="J1066" s="57">
        <f>VLOOKUP(B1066,Overall!$A$8:$I$1226,9,FALSE)</f>
        <v>0</v>
      </c>
      <c r="L1066" s="59">
        <f t="shared" si="16"/>
        <v>0</v>
      </c>
    </row>
    <row r="1067" spans="2:12" x14ac:dyDescent="0.2">
      <c r="B1067" t="s">
        <v>1502</v>
      </c>
      <c r="C1067" t="s">
        <v>461</v>
      </c>
      <c r="D1067" t="s">
        <v>2845</v>
      </c>
      <c r="E1067" t="s">
        <v>2895</v>
      </c>
      <c r="F1067" t="s">
        <v>2485</v>
      </c>
      <c r="G1067" s="57">
        <v>-1000000</v>
      </c>
      <c r="H1067" s="57">
        <v>-1000000</v>
      </c>
      <c r="I1067" s="57">
        <f>VLOOKUP(B1067,Mapping!$A$2:$K$1558,6,FALSE)</f>
        <v>-1000000</v>
      </c>
      <c r="J1067" s="57">
        <f>VLOOKUP(B1067,Overall!$A$8:$I$1226,9,FALSE)</f>
        <v>0</v>
      </c>
      <c r="L1067" s="59">
        <f t="shared" si="16"/>
        <v>0</v>
      </c>
    </row>
    <row r="1068" spans="2:12" x14ac:dyDescent="0.2">
      <c r="B1068" t="s">
        <v>974</v>
      </c>
      <c r="C1068" t="s">
        <v>218</v>
      </c>
      <c r="D1068" t="s">
        <v>194</v>
      </c>
      <c r="E1068" t="s">
        <v>476</v>
      </c>
      <c r="F1068" t="s">
        <v>1947</v>
      </c>
      <c r="G1068" s="57">
        <v>-17110</v>
      </c>
      <c r="H1068" s="57">
        <v>-29272.06</v>
      </c>
      <c r="I1068" s="57">
        <f>VLOOKUP(B1068,Mapping!$A$2:$K$1558,6,FALSE)</f>
        <v>-29272.06</v>
      </c>
      <c r="J1068" s="57">
        <f>VLOOKUP(B1068,Overall!$A$8:$I$1226,9,FALSE)</f>
        <v>-14636.03</v>
      </c>
      <c r="L1068" s="59">
        <f t="shared" si="16"/>
        <v>0</v>
      </c>
    </row>
    <row r="1069" spans="2:12" x14ac:dyDescent="0.2">
      <c r="B1069" t="s">
        <v>1948</v>
      </c>
      <c r="C1069" t="s">
        <v>218</v>
      </c>
      <c r="D1069" t="s">
        <v>195</v>
      </c>
      <c r="E1069" t="s">
        <v>476</v>
      </c>
      <c r="F1069" t="s">
        <v>1949</v>
      </c>
      <c r="G1069" s="57">
        <v>0</v>
      </c>
      <c r="H1069" s="57">
        <v>0</v>
      </c>
      <c r="I1069" s="57">
        <f>VLOOKUP(B1069,Mapping!$A$2:$K$1558,6,FALSE)</f>
        <v>0</v>
      </c>
      <c r="J1069" s="57">
        <f>VLOOKUP(B1069,Overall!$A$8:$I$1226,9,FALSE)</f>
        <v>0</v>
      </c>
      <c r="L1069" s="59">
        <f t="shared" si="16"/>
        <v>0</v>
      </c>
    </row>
    <row r="1070" spans="2:12" x14ac:dyDescent="0.2">
      <c r="B1070" t="s">
        <v>2514</v>
      </c>
      <c r="C1070" t="s">
        <v>463</v>
      </c>
      <c r="D1070" t="s">
        <v>196</v>
      </c>
      <c r="E1070" t="s">
        <v>2895</v>
      </c>
      <c r="F1070" t="s">
        <v>2515</v>
      </c>
      <c r="G1070" s="57">
        <v>0</v>
      </c>
      <c r="H1070" s="57">
        <v>0</v>
      </c>
      <c r="I1070" s="57">
        <f>VLOOKUP(B1070,Mapping!$A$2:$K$1558,6,FALSE)</f>
        <v>0</v>
      </c>
      <c r="J1070" s="57">
        <f>VLOOKUP(B1070,Overall!$A$8:$I$1226,9,FALSE)</f>
        <v>0</v>
      </c>
      <c r="L1070" s="59">
        <f t="shared" si="16"/>
        <v>0</v>
      </c>
    </row>
    <row r="1071" spans="2:12" x14ac:dyDescent="0.2">
      <c r="B1071" t="s">
        <v>1950</v>
      </c>
      <c r="C1071" t="s">
        <v>218</v>
      </c>
      <c r="D1071" t="s">
        <v>197</v>
      </c>
      <c r="E1071" t="s">
        <v>476</v>
      </c>
      <c r="F1071" t="s">
        <v>1951</v>
      </c>
      <c r="G1071" s="57">
        <v>0</v>
      </c>
      <c r="H1071" s="57">
        <v>0</v>
      </c>
      <c r="I1071" s="57">
        <f>VLOOKUP(B1071,Mapping!$A$2:$K$1558,6,FALSE)</f>
        <v>0</v>
      </c>
      <c r="J1071" s="57">
        <f>VLOOKUP(B1071,Overall!$A$8:$I$1226,9,FALSE)</f>
        <v>0</v>
      </c>
      <c r="L1071" s="59">
        <f t="shared" si="16"/>
        <v>0</v>
      </c>
    </row>
    <row r="1072" spans="2:12" x14ac:dyDescent="0.2">
      <c r="B1072" t="s">
        <v>2137</v>
      </c>
      <c r="C1072" t="s">
        <v>436</v>
      </c>
      <c r="D1072" t="s">
        <v>197</v>
      </c>
      <c r="E1072" t="s">
        <v>2895</v>
      </c>
      <c r="F1072" t="s">
        <v>2138</v>
      </c>
      <c r="G1072" s="57">
        <v>0</v>
      </c>
      <c r="H1072" s="57">
        <v>0</v>
      </c>
      <c r="I1072" s="57">
        <f>VLOOKUP(B1072,Mapping!$A$2:$K$1558,6,FALSE)</f>
        <v>0</v>
      </c>
      <c r="J1072" s="57">
        <f>VLOOKUP(B1072,Overall!$A$8:$I$1226,9,FALSE)</f>
        <v>0</v>
      </c>
      <c r="L1072" s="59">
        <f t="shared" si="16"/>
        <v>0</v>
      </c>
    </row>
    <row r="1073" spans="2:12" x14ac:dyDescent="0.2">
      <c r="B1073" t="s">
        <v>1264</v>
      </c>
      <c r="C1073" t="s">
        <v>450</v>
      </c>
      <c r="D1073" t="s">
        <v>198</v>
      </c>
      <c r="E1073" t="s">
        <v>2895</v>
      </c>
      <c r="F1073" t="s">
        <v>2275</v>
      </c>
      <c r="G1073" s="57">
        <v>0</v>
      </c>
      <c r="H1073" s="57">
        <v>-5263.16</v>
      </c>
      <c r="I1073" s="57">
        <f>VLOOKUP(B1073,Mapping!$A$2:$K$1558,6,FALSE)</f>
        <v>-5263.16</v>
      </c>
      <c r="J1073" s="57">
        <f>VLOOKUP(B1073,Overall!$A$8:$I$1226,9,FALSE)</f>
        <v>-2631.58</v>
      </c>
      <c r="L1073" s="59">
        <f t="shared" si="16"/>
        <v>0</v>
      </c>
    </row>
    <row r="1074" spans="2:12" x14ac:dyDescent="0.2">
      <c r="B1074" t="s">
        <v>1351</v>
      </c>
      <c r="C1074" t="s">
        <v>8</v>
      </c>
      <c r="D1074" t="s">
        <v>199</v>
      </c>
      <c r="E1074" t="s">
        <v>2895</v>
      </c>
      <c r="F1074" t="s">
        <v>2397</v>
      </c>
      <c r="G1074" s="57">
        <v>-960</v>
      </c>
      <c r="H1074" s="57">
        <v>-21986</v>
      </c>
      <c r="I1074" s="57">
        <f>VLOOKUP(B1074,Mapping!$A$2:$K$1558,6,FALSE)</f>
        <v>-21986</v>
      </c>
      <c r="J1074" s="57">
        <f>VLOOKUP(B1074,Overall!$A$8:$I$1226,9,FALSE)</f>
        <v>-10993</v>
      </c>
      <c r="L1074" s="59">
        <f t="shared" si="16"/>
        <v>0</v>
      </c>
    </row>
    <row r="1075" spans="2:12" x14ac:dyDescent="0.2">
      <c r="B1075" t="s">
        <v>1503</v>
      </c>
      <c r="C1075" t="s">
        <v>461</v>
      </c>
      <c r="D1075" t="s">
        <v>199</v>
      </c>
      <c r="E1075" t="s">
        <v>2895</v>
      </c>
      <c r="F1075" t="s">
        <v>2397</v>
      </c>
      <c r="G1075" s="57">
        <v>-420</v>
      </c>
      <c r="H1075" s="57">
        <v>0</v>
      </c>
      <c r="I1075" s="57">
        <f>VLOOKUP(B1075,Mapping!$A$2:$K$1558,6,FALSE)</f>
        <v>0</v>
      </c>
      <c r="J1075" s="57">
        <f>VLOOKUP(B1075,Overall!$A$8:$I$1226,9,FALSE)</f>
        <v>0</v>
      </c>
      <c r="L1075" s="59">
        <f t="shared" si="16"/>
        <v>0</v>
      </c>
    </row>
    <row r="1076" spans="2:12" x14ac:dyDescent="0.2">
      <c r="B1076" t="s">
        <v>1170</v>
      </c>
      <c r="C1076" t="s">
        <v>440</v>
      </c>
      <c r="D1076" t="s">
        <v>200</v>
      </c>
      <c r="E1076" t="s">
        <v>2895</v>
      </c>
      <c r="F1076" t="s">
        <v>2174</v>
      </c>
      <c r="G1076" s="57">
        <v>-47140</v>
      </c>
      <c r="H1076" s="57">
        <v>-53626.979999999996</v>
      </c>
      <c r="I1076" s="57">
        <f>VLOOKUP(B1076,Mapping!$A$2:$K$1558,6,FALSE)</f>
        <v>-53626.979999999996</v>
      </c>
      <c r="J1076" s="57">
        <f>VLOOKUP(B1076,Overall!$A$8:$I$1226,9,FALSE)</f>
        <v>-26813.489999999998</v>
      </c>
      <c r="L1076" s="59">
        <f t="shared" si="16"/>
        <v>0</v>
      </c>
    </row>
    <row r="1077" spans="2:12" x14ac:dyDescent="0.2">
      <c r="B1077" t="s">
        <v>1226</v>
      </c>
      <c r="C1077" t="s">
        <v>444</v>
      </c>
      <c r="D1077" t="s">
        <v>201</v>
      </c>
      <c r="E1077" t="s">
        <v>2895</v>
      </c>
      <c r="F1077" t="s">
        <v>1705</v>
      </c>
      <c r="G1077" s="57">
        <v>-1680</v>
      </c>
      <c r="H1077" s="57">
        <v>-1228.08</v>
      </c>
      <c r="I1077" s="57">
        <f>VLOOKUP(B1077,Mapping!$A$2:$K$1558,6,FALSE)</f>
        <v>-1228.08</v>
      </c>
      <c r="J1077" s="57">
        <f>VLOOKUP(B1077,Overall!$A$8:$I$1226,9,FALSE)</f>
        <v>-614.04</v>
      </c>
      <c r="L1077" s="59">
        <f t="shared" si="16"/>
        <v>0</v>
      </c>
    </row>
    <row r="1078" spans="2:12" x14ac:dyDescent="0.2">
      <c r="B1078" t="s">
        <v>975</v>
      </c>
      <c r="C1078" t="s">
        <v>218</v>
      </c>
      <c r="D1078" t="s">
        <v>202</v>
      </c>
      <c r="E1078" t="s">
        <v>476</v>
      </c>
      <c r="F1078" t="s">
        <v>1952</v>
      </c>
      <c r="G1078" s="57">
        <v>-330000</v>
      </c>
      <c r="H1078" s="57">
        <v>-193350.74</v>
      </c>
      <c r="I1078" s="57">
        <f>VLOOKUP(B1078,Mapping!$A$2:$K$1558,6,FALSE)</f>
        <v>-193350.74</v>
      </c>
      <c r="J1078" s="57">
        <f>VLOOKUP(B1078,Overall!$A$8:$I$1226,9,FALSE)</f>
        <v>-96675.37</v>
      </c>
      <c r="L1078" s="59">
        <f t="shared" si="16"/>
        <v>0</v>
      </c>
    </row>
    <row r="1079" spans="2:12" x14ac:dyDescent="0.2">
      <c r="B1079" t="s">
        <v>2084</v>
      </c>
      <c r="C1079" t="s">
        <v>432</v>
      </c>
      <c r="D1079" t="s">
        <v>202</v>
      </c>
      <c r="E1079" t="s">
        <v>472</v>
      </c>
      <c r="F1079" t="s">
        <v>2085</v>
      </c>
      <c r="G1079" s="57">
        <v>0</v>
      </c>
      <c r="H1079" s="57">
        <v>0</v>
      </c>
      <c r="I1079" s="57">
        <f>VLOOKUP(B1079,Mapping!$A$2:$K$1558,6,FALSE)</f>
        <v>0</v>
      </c>
      <c r="J1079" s="57">
        <f>VLOOKUP(B1079,Overall!$A$8:$I$1226,9,FALSE)</f>
        <v>0</v>
      </c>
      <c r="L1079" s="59">
        <f t="shared" si="16"/>
        <v>0</v>
      </c>
    </row>
    <row r="1080" spans="2:12" x14ac:dyDescent="0.2">
      <c r="B1080" t="s">
        <v>2250</v>
      </c>
      <c r="C1080" t="s">
        <v>446</v>
      </c>
      <c r="D1080" t="s">
        <v>202</v>
      </c>
      <c r="E1080" t="s">
        <v>2895</v>
      </c>
      <c r="F1080" t="s">
        <v>2251</v>
      </c>
      <c r="G1080" s="57">
        <v>0</v>
      </c>
      <c r="H1080" s="57">
        <v>0</v>
      </c>
      <c r="I1080" s="57">
        <f>VLOOKUP(B1080,Mapping!$A$2:$K$1558,6,FALSE)</f>
        <v>0</v>
      </c>
      <c r="J1080" s="57">
        <f>VLOOKUP(B1080,Overall!$A$8:$I$1226,9,FALSE)</f>
        <v>0</v>
      </c>
      <c r="L1080" s="59">
        <f t="shared" si="16"/>
        <v>0</v>
      </c>
    </row>
    <row r="1081" spans="2:12" x14ac:dyDescent="0.2">
      <c r="B1081" t="s">
        <v>2335</v>
      </c>
      <c r="C1081" t="s">
        <v>452</v>
      </c>
      <c r="D1081" t="s">
        <v>202</v>
      </c>
      <c r="E1081" t="s">
        <v>490</v>
      </c>
      <c r="F1081" t="s">
        <v>2336</v>
      </c>
      <c r="G1081" s="57">
        <v>0</v>
      </c>
      <c r="H1081" s="57">
        <v>0</v>
      </c>
      <c r="I1081" s="57">
        <f>VLOOKUP(B1081,Mapping!$A$2:$K$1558,6,FALSE)</f>
        <v>0</v>
      </c>
      <c r="J1081" s="57">
        <f>VLOOKUP(B1081,Overall!$A$8:$I$1226,9,FALSE)</f>
        <v>0</v>
      </c>
      <c r="L1081" s="59">
        <f t="shared" si="16"/>
        <v>0</v>
      </c>
    </row>
    <row r="1082" spans="2:12" x14ac:dyDescent="0.2">
      <c r="B1082" t="s">
        <v>2486</v>
      </c>
      <c r="C1082" t="s">
        <v>461</v>
      </c>
      <c r="D1082" t="s">
        <v>202</v>
      </c>
      <c r="E1082" t="s">
        <v>2895</v>
      </c>
      <c r="F1082" t="s">
        <v>2251</v>
      </c>
      <c r="G1082" s="57">
        <v>0</v>
      </c>
      <c r="H1082" s="57">
        <v>0</v>
      </c>
      <c r="I1082" s="57">
        <f>VLOOKUP(B1082,Mapping!$A$2:$K$1558,6,FALSE)</f>
        <v>0</v>
      </c>
      <c r="J1082" s="57">
        <f>VLOOKUP(B1082,Overall!$A$8:$I$1226,9,FALSE)</f>
        <v>0</v>
      </c>
      <c r="L1082" s="59">
        <f t="shared" si="16"/>
        <v>0</v>
      </c>
    </row>
    <row r="1083" spans="2:12" x14ac:dyDescent="0.2">
      <c r="B1083" t="s">
        <v>2516</v>
      </c>
      <c r="C1083" t="s">
        <v>463</v>
      </c>
      <c r="D1083" t="s">
        <v>202</v>
      </c>
      <c r="E1083" t="s">
        <v>2895</v>
      </c>
      <c r="F1083" t="s">
        <v>2251</v>
      </c>
      <c r="G1083" s="57">
        <v>0</v>
      </c>
      <c r="H1083" s="57">
        <v>0</v>
      </c>
      <c r="I1083" s="57">
        <f>VLOOKUP(B1083,Mapping!$A$2:$K$1558,6,FALSE)</f>
        <v>0</v>
      </c>
      <c r="J1083" s="57">
        <f>VLOOKUP(B1083,Overall!$A$8:$I$1226,9,FALSE)</f>
        <v>0</v>
      </c>
      <c r="L1083" s="59">
        <f t="shared" si="16"/>
        <v>0</v>
      </c>
    </row>
    <row r="1084" spans="2:12" x14ac:dyDescent="0.2">
      <c r="B1084" t="s">
        <v>1445</v>
      </c>
      <c r="C1084" t="s">
        <v>459</v>
      </c>
      <c r="D1084" t="s">
        <v>203</v>
      </c>
      <c r="E1084" t="s">
        <v>2895</v>
      </c>
      <c r="F1084" t="s">
        <v>2452</v>
      </c>
      <c r="G1084" s="57">
        <v>-110</v>
      </c>
      <c r="H1084" s="57">
        <v>-110</v>
      </c>
      <c r="I1084" s="57">
        <f>VLOOKUP(B1084,Mapping!$A$2:$K$1558,6,FALSE)</f>
        <v>-110</v>
      </c>
      <c r="J1084" s="57">
        <f>VLOOKUP(B1084,Overall!$A$8:$I$1226,9,FALSE)</f>
        <v>0</v>
      </c>
      <c r="L1084" s="59">
        <f t="shared" si="16"/>
        <v>0</v>
      </c>
    </row>
    <row r="1085" spans="2:12" x14ac:dyDescent="0.2">
      <c r="B1085" t="s">
        <v>1352</v>
      </c>
      <c r="C1085" t="s">
        <v>8</v>
      </c>
      <c r="D1085" t="s">
        <v>204</v>
      </c>
      <c r="E1085" t="s">
        <v>2895</v>
      </c>
      <c r="F1085" t="s">
        <v>2398</v>
      </c>
      <c r="G1085" s="57">
        <v>-8110</v>
      </c>
      <c r="H1085" s="57">
        <v>-5376.28</v>
      </c>
      <c r="I1085" s="57">
        <f>VLOOKUP(B1085,Mapping!$A$2:$K$1558,6,FALSE)</f>
        <v>-5376.28</v>
      </c>
      <c r="J1085" s="57">
        <f>VLOOKUP(B1085,Overall!$A$8:$I$1226,9,FALSE)</f>
        <v>-2688.14</v>
      </c>
      <c r="L1085" s="59">
        <f t="shared" si="16"/>
        <v>0</v>
      </c>
    </row>
    <row r="1086" spans="2:12" x14ac:dyDescent="0.2">
      <c r="B1086" t="s">
        <v>1265</v>
      </c>
      <c r="C1086" t="s">
        <v>450</v>
      </c>
      <c r="D1086" t="s">
        <v>205</v>
      </c>
      <c r="E1086" t="s">
        <v>2895</v>
      </c>
      <c r="F1086" t="s">
        <v>2276</v>
      </c>
      <c r="G1086" s="57">
        <v>-210</v>
      </c>
      <c r="H1086" s="57">
        <v>-210</v>
      </c>
      <c r="I1086" s="57">
        <f>VLOOKUP(B1086,Mapping!$A$2:$K$1558,6,FALSE)</f>
        <v>-210</v>
      </c>
      <c r="J1086" s="57">
        <f>VLOOKUP(B1086,Overall!$A$8:$I$1226,9,FALSE)</f>
        <v>0</v>
      </c>
      <c r="L1086" s="59">
        <f t="shared" si="16"/>
        <v>0</v>
      </c>
    </row>
    <row r="1087" spans="2:12" x14ac:dyDescent="0.2">
      <c r="B1087" t="s">
        <v>2139</v>
      </c>
      <c r="C1087" t="s">
        <v>436</v>
      </c>
      <c r="D1087" t="s">
        <v>206</v>
      </c>
      <c r="E1087" t="s">
        <v>2895</v>
      </c>
      <c r="F1087" t="s">
        <v>2140</v>
      </c>
      <c r="G1087" s="57">
        <v>0</v>
      </c>
      <c r="H1087" s="57">
        <v>0</v>
      </c>
      <c r="I1087" s="57">
        <f>VLOOKUP(B1087,Mapping!$A$2:$K$1558,6,FALSE)</f>
        <v>0</v>
      </c>
      <c r="J1087" s="57">
        <f>VLOOKUP(B1087,Overall!$A$8:$I$1226,9,FALSE)</f>
        <v>0</v>
      </c>
      <c r="L1087" s="59">
        <f t="shared" si="16"/>
        <v>0</v>
      </c>
    </row>
    <row r="1088" spans="2:12" x14ac:dyDescent="0.2">
      <c r="B1088" t="s">
        <v>2487</v>
      </c>
      <c r="C1088" t="s">
        <v>461</v>
      </c>
      <c r="D1088" t="s">
        <v>207</v>
      </c>
      <c r="E1088" t="s">
        <v>2895</v>
      </c>
      <c r="F1088" t="s">
        <v>2488</v>
      </c>
      <c r="G1088" s="57">
        <v>0</v>
      </c>
      <c r="H1088" s="57">
        <v>0</v>
      </c>
      <c r="I1088" s="57">
        <f>VLOOKUP(B1088,Mapping!$A$2:$K$1558,6,FALSE)</f>
        <v>0</v>
      </c>
      <c r="J1088" s="57">
        <f>VLOOKUP(B1088,Overall!$A$8:$I$1226,9,FALSE)</f>
        <v>0</v>
      </c>
      <c r="L1088" s="59">
        <f t="shared" si="16"/>
        <v>0</v>
      </c>
    </row>
    <row r="1089" spans="2:12" x14ac:dyDescent="0.2">
      <c r="B1089" t="s">
        <v>1209</v>
      </c>
      <c r="C1089" t="s">
        <v>442</v>
      </c>
      <c r="D1089" t="s">
        <v>208</v>
      </c>
      <c r="E1089" t="s">
        <v>484</v>
      </c>
      <c r="F1089" t="s">
        <v>1704</v>
      </c>
      <c r="G1089" s="57">
        <v>-2200</v>
      </c>
      <c r="H1089" s="57">
        <v>-100000</v>
      </c>
      <c r="I1089" s="57">
        <f>VLOOKUP(B1089,Mapping!$A$2:$K$1558,6,FALSE)</f>
        <v>-100000</v>
      </c>
      <c r="J1089" s="57">
        <f>VLOOKUP(B1089,Overall!$A$8:$I$1226,9,FALSE)</f>
        <v>0</v>
      </c>
      <c r="L1089" s="59">
        <f t="shared" si="16"/>
        <v>0</v>
      </c>
    </row>
    <row r="1090" spans="2:12" x14ac:dyDescent="0.2">
      <c r="B1090" t="s">
        <v>2517</v>
      </c>
      <c r="C1090" t="s">
        <v>463</v>
      </c>
      <c r="D1090" t="s">
        <v>209</v>
      </c>
      <c r="E1090" t="s">
        <v>2895</v>
      </c>
      <c r="F1090" t="s">
        <v>2518</v>
      </c>
      <c r="G1090" s="57">
        <v>0</v>
      </c>
      <c r="H1090" s="57">
        <v>0</v>
      </c>
      <c r="I1090" s="57">
        <f>VLOOKUP(B1090,Mapping!$A$2:$K$1558,6,FALSE)</f>
        <v>0</v>
      </c>
      <c r="J1090" s="57">
        <f>VLOOKUP(B1090,Overall!$A$8:$I$1226,9,FALSE)</f>
        <v>0</v>
      </c>
      <c r="L1090" s="59">
        <f t="shared" si="16"/>
        <v>0</v>
      </c>
    </row>
    <row r="1091" spans="2:12" x14ac:dyDescent="0.2">
      <c r="B1091" t="s">
        <v>2489</v>
      </c>
      <c r="C1091" t="s">
        <v>461</v>
      </c>
      <c r="D1091" t="s">
        <v>210</v>
      </c>
      <c r="E1091" t="s">
        <v>2895</v>
      </c>
      <c r="F1091" t="s">
        <v>2490</v>
      </c>
      <c r="G1091" s="57">
        <v>0</v>
      </c>
      <c r="H1091" s="57">
        <v>0</v>
      </c>
      <c r="I1091" s="57">
        <f>VLOOKUP(B1091,Mapping!$A$2:$K$1558,6,FALSE)</f>
        <v>0</v>
      </c>
      <c r="J1091" s="57">
        <f>VLOOKUP(B1091,Overall!$A$8:$I$1226,9,FALSE)</f>
        <v>0</v>
      </c>
      <c r="L1091" s="59">
        <f t="shared" ref="L1091:L1098" si="17">H1091-I1091</f>
        <v>0</v>
      </c>
    </row>
    <row r="1092" spans="2:12" x14ac:dyDescent="0.2">
      <c r="B1092" t="s">
        <v>976</v>
      </c>
      <c r="C1092" t="s">
        <v>218</v>
      </c>
      <c r="D1092" t="s">
        <v>211</v>
      </c>
      <c r="E1092" t="s">
        <v>476</v>
      </c>
      <c r="F1092" t="s">
        <v>1953</v>
      </c>
      <c r="G1092" s="57">
        <v>-440</v>
      </c>
      <c r="H1092" s="57">
        <v>0</v>
      </c>
      <c r="I1092" s="57">
        <f>VLOOKUP(B1092,Mapping!$A$2:$K$1558,6,FALSE)</f>
        <v>0</v>
      </c>
      <c r="J1092" s="57">
        <f>VLOOKUP(B1092,Overall!$A$8:$I$1226,9,FALSE)</f>
        <v>0</v>
      </c>
      <c r="L1092" s="59">
        <f t="shared" si="17"/>
        <v>0</v>
      </c>
    </row>
    <row r="1093" spans="2:12" x14ac:dyDescent="0.2">
      <c r="B1093" t="s">
        <v>977</v>
      </c>
      <c r="C1093" t="s">
        <v>218</v>
      </c>
      <c r="D1093" t="s">
        <v>212</v>
      </c>
      <c r="E1093" t="s">
        <v>476</v>
      </c>
      <c r="F1093" t="s">
        <v>1954</v>
      </c>
      <c r="G1093" s="57">
        <v>-2310</v>
      </c>
      <c r="H1093" s="57">
        <v>0</v>
      </c>
      <c r="I1093" s="57">
        <f>VLOOKUP(B1093,Mapping!$A$2:$K$1558,6,FALSE)</f>
        <v>0</v>
      </c>
      <c r="J1093" s="57">
        <f>VLOOKUP(B1093,Overall!$A$8:$I$1226,9,FALSE)</f>
        <v>0</v>
      </c>
      <c r="L1093" s="59">
        <f t="shared" si="17"/>
        <v>0</v>
      </c>
    </row>
    <row r="1094" spans="2:12" x14ac:dyDescent="0.2">
      <c r="B1094" t="s">
        <v>2086</v>
      </c>
      <c r="C1094" t="s">
        <v>432</v>
      </c>
      <c r="D1094" t="s">
        <v>212</v>
      </c>
      <c r="E1094" t="s">
        <v>472</v>
      </c>
      <c r="F1094" t="s">
        <v>2087</v>
      </c>
      <c r="G1094" s="57">
        <v>0</v>
      </c>
      <c r="H1094" s="57">
        <v>0</v>
      </c>
      <c r="I1094" s="57">
        <f>VLOOKUP(B1094,Mapping!$A$2:$K$1558,6,FALSE)</f>
        <v>0</v>
      </c>
      <c r="J1094" s="57">
        <f>VLOOKUP(B1094,Overall!$A$8:$I$1226,9,FALSE)</f>
        <v>0</v>
      </c>
      <c r="L1094" s="59">
        <f t="shared" si="17"/>
        <v>0</v>
      </c>
    </row>
    <row r="1095" spans="2:12" x14ac:dyDescent="0.2">
      <c r="B1095" t="s">
        <v>1955</v>
      </c>
      <c r="C1095" t="s">
        <v>218</v>
      </c>
      <c r="D1095" t="s">
        <v>213</v>
      </c>
      <c r="E1095" t="s">
        <v>476</v>
      </c>
      <c r="F1095" t="s">
        <v>1956</v>
      </c>
      <c r="G1095" s="57">
        <v>0</v>
      </c>
      <c r="H1095" s="57">
        <v>0</v>
      </c>
      <c r="I1095" s="57">
        <f>VLOOKUP(B1095,Mapping!$A$2:$K$1558,6,FALSE)</f>
        <v>0</v>
      </c>
      <c r="J1095" s="57">
        <f>VLOOKUP(B1095,Overall!$A$8:$I$1226,9,FALSE)</f>
        <v>0</v>
      </c>
      <c r="L1095" s="59">
        <f t="shared" si="17"/>
        <v>0</v>
      </c>
    </row>
    <row r="1096" spans="2:12" x14ac:dyDescent="0.2">
      <c r="B1096" t="s">
        <v>978</v>
      </c>
      <c r="C1096" t="s">
        <v>218</v>
      </c>
      <c r="D1096" t="s">
        <v>214</v>
      </c>
      <c r="E1096" t="s">
        <v>476</v>
      </c>
      <c r="F1096" t="s">
        <v>1957</v>
      </c>
      <c r="G1096" s="57">
        <v>-6003670</v>
      </c>
      <c r="H1096" s="57">
        <v>-4000000</v>
      </c>
      <c r="I1096" s="57">
        <f>VLOOKUP(B1096,Mapping!$A$2:$K$1558,6,FALSE)</f>
        <v>-4000000</v>
      </c>
      <c r="J1096" s="57">
        <f>VLOOKUP(B1096,Overall!$A$8:$I$1226,9,FALSE)</f>
        <v>0</v>
      </c>
      <c r="L1096" s="59">
        <f t="shared" si="17"/>
        <v>0</v>
      </c>
    </row>
    <row r="1097" spans="2:12" x14ac:dyDescent="0.2">
      <c r="B1097" t="s">
        <v>2399</v>
      </c>
      <c r="C1097" t="s">
        <v>8</v>
      </c>
      <c r="D1097" t="s">
        <v>2844</v>
      </c>
      <c r="E1097" t="s">
        <v>2895</v>
      </c>
      <c r="F1097" t="s">
        <v>2400</v>
      </c>
      <c r="G1097" s="57">
        <v>0</v>
      </c>
      <c r="H1097" s="57">
        <v>0</v>
      </c>
      <c r="I1097" s="57">
        <f>VLOOKUP(B1097,Mapping!$A$2:$K$1558,6,FALSE)</f>
        <v>0</v>
      </c>
      <c r="J1097" s="57">
        <f>VLOOKUP(B1097,Overall!$A$8:$I$1226,9,FALSE)</f>
        <v>0</v>
      </c>
      <c r="L1097" s="59">
        <f t="shared" si="17"/>
        <v>0</v>
      </c>
    </row>
    <row r="1098" spans="2:12" x14ac:dyDescent="0.2">
      <c r="B1098" t="s">
        <v>1002</v>
      </c>
      <c r="C1098" t="s">
        <v>426</v>
      </c>
      <c r="D1098" t="s">
        <v>2839</v>
      </c>
      <c r="E1098" t="s">
        <v>2895</v>
      </c>
      <c r="F1098" t="s">
        <v>1965</v>
      </c>
      <c r="G1098" s="57">
        <v>-100000</v>
      </c>
      <c r="H1098" s="57">
        <v>-176000</v>
      </c>
      <c r="I1098" s="57">
        <f>VLOOKUP(B1098,Mapping!$A$2:$K$1558,6,FALSE)</f>
        <v>-176000</v>
      </c>
      <c r="J1098" s="57">
        <f>VLOOKUP(B1098,Overall!$A$8:$I$1226,9,FALSE)</f>
        <v>-170788.11</v>
      </c>
      <c r="L1098" s="59">
        <f t="shared" si="17"/>
        <v>0</v>
      </c>
    </row>
    <row r="1100" spans="2:12" ht="15" thickBot="1" x14ac:dyDescent="0.25">
      <c r="F1100" t="s">
        <v>2897</v>
      </c>
      <c r="G1100" s="69">
        <f>SUM(G985:G1099)</f>
        <v>-161844490</v>
      </c>
      <c r="H1100" s="69">
        <f>SUM(H985:H1099)</f>
        <v>-155012409.08000001</v>
      </c>
      <c r="J1100" s="69">
        <f>SUM(J985:J1099)</f>
        <v>-71356569.209999993</v>
      </c>
    </row>
    <row r="1101" spans="2:12" ht="15" thickTop="1" x14ac:dyDescent="0.2">
      <c r="C1101" s="145" t="s">
        <v>2898</v>
      </c>
      <c r="D1101" s="145"/>
      <c r="E1101" s="145"/>
    </row>
    <row r="1102" spans="2:12" x14ac:dyDescent="0.2">
      <c r="D1102" t="s">
        <v>6</v>
      </c>
      <c r="F1102" t="s">
        <v>1751</v>
      </c>
      <c r="G1102" s="57">
        <f>SUMIF($D$1:$D$1098,$D1102,G$1:G$1098)</f>
        <v>33679520</v>
      </c>
      <c r="H1102" s="57">
        <f>SUMIF($D$1:$D$1098,$D1102,H$1:H$1098)</f>
        <v>31486136.768400006</v>
      </c>
      <c r="I1102" s="57" t="s">
        <v>3067</v>
      </c>
      <c r="J1102" s="57">
        <f>SUMIF($D$1:$D$1098,$D1102,J$1:J$1098)</f>
        <v>15587196.42</v>
      </c>
    </row>
    <row r="1103" spans="2:12" x14ac:dyDescent="0.2">
      <c r="D1103" t="s">
        <v>8</v>
      </c>
      <c r="F1103" t="s">
        <v>1753</v>
      </c>
      <c r="G1103" s="57">
        <f t="shared" ref="G1103:H1134" si="18">SUMIF($D$1:$D$1098,$D1103,G$1:G$1098)</f>
        <v>532560</v>
      </c>
      <c r="H1103" s="57">
        <f t="shared" si="18"/>
        <v>532560</v>
      </c>
      <c r="J1103" s="57">
        <f t="shared" ref="J1103:J1166" si="19">SUMIF($D$1:$D$1098,$D1103,J$1:J$1098)</f>
        <v>-95.96</v>
      </c>
    </row>
    <row r="1104" spans="2:12" x14ac:dyDescent="0.2">
      <c r="D1104" t="s">
        <v>9</v>
      </c>
      <c r="F1104" t="s">
        <v>1754</v>
      </c>
      <c r="G1104" s="57">
        <f t="shared" si="18"/>
        <v>2396550</v>
      </c>
      <c r="H1104" s="57">
        <f t="shared" si="18"/>
        <v>2160747.2369999997</v>
      </c>
      <c r="J1104" s="57">
        <f t="shared" si="19"/>
        <v>1069676.8499999999</v>
      </c>
    </row>
    <row r="1105" spans="4:10" x14ac:dyDescent="0.2">
      <c r="D1105" t="s">
        <v>10</v>
      </c>
      <c r="F1105" t="s">
        <v>1755</v>
      </c>
      <c r="G1105" s="57">
        <f t="shared" si="18"/>
        <v>55680</v>
      </c>
      <c r="H1105" s="57">
        <f t="shared" si="18"/>
        <v>51017.120000000003</v>
      </c>
      <c r="J1105" s="57">
        <f t="shared" si="19"/>
        <v>25256</v>
      </c>
    </row>
    <row r="1106" spans="4:10" x14ac:dyDescent="0.2">
      <c r="D1106" t="s">
        <v>11</v>
      </c>
      <c r="F1106" t="s">
        <v>2356</v>
      </c>
      <c r="G1106" s="57">
        <f t="shared" si="18"/>
        <v>297220</v>
      </c>
      <c r="H1106" s="57">
        <f t="shared" si="18"/>
        <v>347045.27179999999</v>
      </c>
      <c r="J1106" s="57">
        <f t="shared" si="19"/>
        <v>171804.59000000003</v>
      </c>
    </row>
    <row r="1107" spans="4:10" x14ac:dyDescent="0.2">
      <c r="D1107" t="s">
        <v>12</v>
      </c>
      <c r="F1107" t="s">
        <v>1756</v>
      </c>
      <c r="G1107" s="57">
        <f t="shared" si="18"/>
        <v>33880</v>
      </c>
      <c r="H1107" s="57">
        <f t="shared" si="18"/>
        <v>67708.400200000004</v>
      </c>
      <c r="J1107" s="57">
        <f t="shared" si="19"/>
        <v>33519.009999999995</v>
      </c>
    </row>
    <row r="1108" spans="4:10" x14ac:dyDescent="0.2">
      <c r="D1108" s="63" t="s">
        <v>13</v>
      </c>
      <c r="E1108" s="63"/>
      <c r="F1108" s="63" t="s">
        <v>1757</v>
      </c>
      <c r="G1108" s="70">
        <f t="shared" si="18"/>
        <v>1239110</v>
      </c>
      <c r="H1108" s="70">
        <f t="shared" si="18"/>
        <v>1803029.2130000002</v>
      </c>
      <c r="I1108" s="70" t="s">
        <v>3065</v>
      </c>
      <c r="J1108" s="70">
        <f t="shared" si="19"/>
        <v>1029329.47</v>
      </c>
    </row>
    <row r="1109" spans="4:10" x14ac:dyDescent="0.2">
      <c r="D1109" t="s">
        <v>14</v>
      </c>
      <c r="F1109" t="s">
        <v>1759</v>
      </c>
      <c r="G1109" s="57">
        <f t="shared" si="18"/>
        <v>423550</v>
      </c>
      <c r="H1109" s="57">
        <f t="shared" si="18"/>
        <v>94744.625599999999</v>
      </c>
      <c r="J1109" s="57">
        <f t="shared" si="19"/>
        <v>46903.28</v>
      </c>
    </row>
    <row r="1110" spans="4:10" x14ac:dyDescent="0.2">
      <c r="D1110" t="s">
        <v>15</v>
      </c>
      <c r="F1110" t="s">
        <v>1959</v>
      </c>
      <c r="G1110" s="57">
        <f t="shared" si="18"/>
        <v>0</v>
      </c>
      <c r="H1110" s="57">
        <f t="shared" si="18"/>
        <v>234092.54800000001</v>
      </c>
      <c r="J1110" s="57">
        <f t="shared" si="19"/>
        <v>115887.4</v>
      </c>
    </row>
    <row r="1111" spans="4:10" x14ac:dyDescent="0.2">
      <c r="D1111" t="s">
        <v>16</v>
      </c>
      <c r="F1111" t="s">
        <v>1760</v>
      </c>
      <c r="G1111" s="57">
        <f t="shared" si="18"/>
        <v>2125260</v>
      </c>
      <c r="H1111" s="57">
        <f t="shared" si="18"/>
        <v>1712313.6</v>
      </c>
      <c r="J1111" s="57">
        <f t="shared" si="19"/>
        <v>847680</v>
      </c>
    </row>
    <row r="1112" spans="4:10" x14ac:dyDescent="0.2">
      <c r="D1112" t="s">
        <v>17</v>
      </c>
      <c r="F1112" t="s">
        <v>1761</v>
      </c>
      <c r="G1112" s="57">
        <f t="shared" si="18"/>
        <v>40410</v>
      </c>
      <c r="H1112" s="57">
        <f t="shared" si="18"/>
        <v>23050.119000000002</v>
      </c>
      <c r="J1112" s="57">
        <f t="shared" si="19"/>
        <v>11410.949999999997</v>
      </c>
    </row>
    <row r="1113" spans="4:10" x14ac:dyDescent="0.2">
      <c r="D1113" t="s">
        <v>18</v>
      </c>
      <c r="F1113" t="s">
        <v>1762</v>
      </c>
      <c r="G1113" s="57">
        <f t="shared" si="18"/>
        <v>359060</v>
      </c>
      <c r="H1113" s="57">
        <f t="shared" si="18"/>
        <v>383839.69300000003</v>
      </c>
      <c r="J1113" s="57">
        <f t="shared" si="19"/>
        <v>190019.65000000002</v>
      </c>
    </row>
    <row r="1114" spans="4:10" x14ac:dyDescent="0.2">
      <c r="D1114" t="s">
        <v>19</v>
      </c>
      <c r="F1114" t="s">
        <v>1764</v>
      </c>
      <c r="G1114" s="57">
        <f t="shared" si="18"/>
        <v>0</v>
      </c>
      <c r="H1114" s="57">
        <f t="shared" si="18"/>
        <v>0</v>
      </c>
      <c r="J1114" s="57">
        <f t="shared" si="19"/>
        <v>0</v>
      </c>
    </row>
    <row r="1115" spans="4:10" x14ac:dyDescent="0.2">
      <c r="D1115" t="s">
        <v>2836</v>
      </c>
      <c r="F1115" t="s">
        <v>1765</v>
      </c>
      <c r="G1115" s="57">
        <f t="shared" si="18"/>
        <v>0</v>
      </c>
      <c r="H1115" s="57">
        <f t="shared" si="18"/>
        <v>331280</v>
      </c>
      <c r="J1115" s="57">
        <f t="shared" si="19"/>
        <v>164000</v>
      </c>
    </row>
    <row r="1116" spans="4:10" x14ac:dyDescent="0.2">
      <c r="D1116" t="s">
        <v>20</v>
      </c>
      <c r="F1116" t="s">
        <v>1766</v>
      </c>
      <c r="G1116" s="57">
        <f t="shared" si="18"/>
        <v>1781980</v>
      </c>
      <c r="H1116" s="57">
        <f t="shared" si="18"/>
        <v>1986060.263</v>
      </c>
      <c r="J1116" s="57">
        <f t="shared" si="19"/>
        <v>983198.15000000014</v>
      </c>
    </row>
    <row r="1117" spans="4:10" x14ac:dyDescent="0.2">
      <c r="D1117" t="s">
        <v>21</v>
      </c>
      <c r="F1117" t="s">
        <v>1767</v>
      </c>
      <c r="G1117" s="57">
        <f t="shared" si="18"/>
        <v>5228670</v>
      </c>
      <c r="H1117" s="57">
        <f t="shared" si="18"/>
        <v>5821652.2210000008</v>
      </c>
      <c r="J1117" s="57">
        <f t="shared" si="19"/>
        <v>2882006.0500000007</v>
      </c>
    </row>
    <row r="1118" spans="4:10" x14ac:dyDescent="0.2">
      <c r="D1118" t="s">
        <v>22</v>
      </c>
      <c r="F1118" t="s">
        <v>1768</v>
      </c>
      <c r="G1118" s="57">
        <f t="shared" si="18"/>
        <v>337150</v>
      </c>
      <c r="H1118" s="57">
        <f t="shared" si="18"/>
        <v>327516.05319999997</v>
      </c>
      <c r="J1118" s="57">
        <f t="shared" si="19"/>
        <v>162136.66</v>
      </c>
    </row>
    <row r="1119" spans="4:10" x14ac:dyDescent="0.2">
      <c r="D1119" t="s">
        <v>23</v>
      </c>
      <c r="F1119" t="s">
        <v>2050</v>
      </c>
      <c r="G1119" s="57">
        <f t="shared" si="18"/>
        <v>0</v>
      </c>
      <c r="H1119" s="57">
        <f t="shared" si="18"/>
        <v>0</v>
      </c>
      <c r="J1119" s="57">
        <f t="shared" si="19"/>
        <v>0</v>
      </c>
    </row>
    <row r="1120" spans="4:10" x14ac:dyDescent="0.2">
      <c r="D1120" t="s">
        <v>24</v>
      </c>
      <c r="F1120" t="s">
        <v>1769</v>
      </c>
      <c r="G1120" s="57">
        <f t="shared" si="18"/>
        <v>2159460</v>
      </c>
      <c r="H1120" s="57">
        <f t="shared" si="18"/>
        <v>1978591.9440000001</v>
      </c>
      <c r="J1120" s="57">
        <f t="shared" si="19"/>
        <v>942186.64</v>
      </c>
    </row>
    <row r="1121" spans="4:10" x14ac:dyDescent="0.2">
      <c r="D1121" t="s">
        <v>25</v>
      </c>
      <c r="F1121" t="s">
        <v>1568</v>
      </c>
      <c r="G1121" s="57">
        <f t="shared" si="18"/>
        <v>158620</v>
      </c>
      <c r="H1121" s="57">
        <f t="shared" si="18"/>
        <v>151023.6</v>
      </c>
      <c r="J1121" s="57">
        <f t="shared" si="19"/>
        <v>71916</v>
      </c>
    </row>
    <row r="1122" spans="4:10" x14ac:dyDescent="0.2">
      <c r="D1122" t="s">
        <v>26</v>
      </c>
      <c r="F1122" t="s">
        <v>1569</v>
      </c>
      <c r="G1122" s="57">
        <f t="shared" si="18"/>
        <v>400000</v>
      </c>
      <c r="H1122" s="57">
        <f t="shared" si="18"/>
        <v>421271.04600000003</v>
      </c>
      <c r="J1122" s="57">
        <f t="shared" si="19"/>
        <v>200605.26</v>
      </c>
    </row>
    <row r="1123" spans="4:10" x14ac:dyDescent="0.2">
      <c r="D1123" t="s">
        <v>27</v>
      </c>
      <c r="F1123" t="s">
        <v>1770</v>
      </c>
      <c r="G1123" s="57">
        <f t="shared" si="18"/>
        <v>27360</v>
      </c>
      <c r="H1123" s="57">
        <f t="shared" si="18"/>
        <v>26884.745999999999</v>
      </c>
      <c r="J1123" s="57">
        <f t="shared" si="19"/>
        <v>12802.26</v>
      </c>
    </row>
    <row r="1124" spans="4:10" x14ac:dyDescent="0.2">
      <c r="D1124" t="s">
        <v>28</v>
      </c>
      <c r="F1124" t="s">
        <v>1771</v>
      </c>
      <c r="G1124" s="57">
        <f t="shared" si="18"/>
        <v>47680</v>
      </c>
      <c r="H1124" s="57">
        <f t="shared" si="18"/>
        <v>66320.813999999998</v>
      </c>
      <c r="J1124" s="57">
        <f t="shared" si="19"/>
        <v>31581.34</v>
      </c>
    </row>
    <row r="1125" spans="4:10" x14ac:dyDescent="0.2">
      <c r="D1125" t="s">
        <v>29</v>
      </c>
      <c r="F1125" t="s">
        <v>1772</v>
      </c>
      <c r="G1125" s="57">
        <f t="shared" si="18"/>
        <v>170040</v>
      </c>
      <c r="H1125" s="57">
        <f t="shared" si="18"/>
        <v>183616.986</v>
      </c>
      <c r="J1125" s="57">
        <f t="shared" si="19"/>
        <v>87436.66</v>
      </c>
    </row>
    <row r="1126" spans="4:10" x14ac:dyDescent="0.2">
      <c r="D1126" t="s">
        <v>2837</v>
      </c>
      <c r="F1126" t="s">
        <v>1570</v>
      </c>
      <c r="G1126" s="57">
        <f t="shared" si="18"/>
        <v>0</v>
      </c>
      <c r="H1126" s="57">
        <f t="shared" si="18"/>
        <v>158670.79200000002</v>
      </c>
      <c r="J1126" s="57">
        <f t="shared" si="19"/>
        <v>75557.52</v>
      </c>
    </row>
    <row r="1127" spans="4:10" x14ac:dyDescent="0.2">
      <c r="D1127" s="80" t="s">
        <v>30</v>
      </c>
      <c r="E1127" s="80"/>
      <c r="F1127" s="80" t="s">
        <v>2359</v>
      </c>
      <c r="G1127" s="81">
        <f t="shared" si="18"/>
        <v>4747860</v>
      </c>
      <c r="H1127" s="81">
        <f t="shared" si="18"/>
        <v>5610050</v>
      </c>
      <c r="I1127" s="81"/>
      <c r="J1127" s="81">
        <f t="shared" si="19"/>
        <v>0</v>
      </c>
    </row>
    <row r="1128" spans="4:10" x14ac:dyDescent="0.2">
      <c r="D1128" t="s">
        <v>31</v>
      </c>
      <c r="F1128" t="s">
        <v>2360</v>
      </c>
      <c r="G1128" s="57">
        <f t="shared" si="18"/>
        <v>21952000</v>
      </c>
      <c r="H1128" s="57">
        <f t="shared" si="18"/>
        <v>27952000</v>
      </c>
      <c r="J1128" s="57">
        <f t="shared" si="19"/>
        <v>0</v>
      </c>
    </row>
    <row r="1129" spans="4:10" x14ac:dyDescent="0.2">
      <c r="D1129" t="s">
        <v>32</v>
      </c>
      <c r="F1129" t="s">
        <v>2426</v>
      </c>
      <c r="G1129" s="57">
        <f t="shared" si="18"/>
        <v>0</v>
      </c>
      <c r="H1129" s="57">
        <f t="shared" si="18"/>
        <v>0</v>
      </c>
      <c r="J1129" s="57">
        <f t="shared" si="19"/>
        <v>0</v>
      </c>
    </row>
    <row r="1130" spans="4:10" x14ac:dyDescent="0.2">
      <c r="D1130" t="s">
        <v>33</v>
      </c>
      <c r="F1130" t="s">
        <v>2145</v>
      </c>
      <c r="G1130" s="57">
        <f t="shared" si="18"/>
        <v>250000</v>
      </c>
      <c r="H1130" s="57">
        <f t="shared" si="18"/>
        <v>0</v>
      </c>
      <c r="J1130" s="57">
        <f t="shared" si="19"/>
        <v>0</v>
      </c>
    </row>
    <row r="1131" spans="4:10" x14ac:dyDescent="0.2">
      <c r="D1131" t="s">
        <v>34</v>
      </c>
      <c r="F1131" t="s">
        <v>2361</v>
      </c>
      <c r="G1131" s="57">
        <f t="shared" si="18"/>
        <v>190000</v>
      </c>
      <c r="H1131" s="57">
        <f t="shared" si="18"/>
        <v>67843.98</v>
      </c>
      <c r="J1131" s="57">
        <f t="shared" si="19"/>
        <v>33921.99</v>
      </c>
    </row>
    <row r="1132" spans="4:10" x14ac:dyDescent="0.2">
      <c r="D1132" t="s">
        <v>35</v>
      </c>
      <c r="F1132" t="s">
        <v>2493</v>
      </c>
      <c r="G1132" s="57">
        <f t="shared" si="18"/>
        <v>0</v>
      </c>
      <c r="H1132" s="57">
        <f t="shared" si="18"/>
        <v>0</v>
      </c>
      <c r="J1132" s="57">
        <f t="shared" si="19"/>
        <v>0</v>
      </c>
    </row>
    <row r="1133" spans="4:10" x14ac:dyDescent="0.2">
      <c r="D1133" t="s">
        <v>36</v>
      </c>
      <c r="F1133" t="s">
        <v>2147</v>
      </c>
      <c r="G1133" s="57">
        <f t="shared" si="18"/>
        <v>0</v>
      </c>
      <c r="H1133" s="57">
        <f t="shared" si="18"/>
        <v>0</v>
      </c>
      <c r="J1133" s="57">
        <f t="shared" si="19"/>
        <v>0</v>
      </c>
    </row>
    <row r="1134" spans="4:10" x14ac:dyDescent="0.2">
      <c r="D1134" t="s">
        <v>37</v>
      </c>
      <c r="F1134" t="s">
        <v>2362</v>
      </c>
      <c r="G1134" s="57">
        <f t="shared" si="18"/>
        <v>164880</v>
      </c>
      <c r="H1134" s="57">
        <f t="shared" si="18"/>
        <v>171270.16</v>
      </c>
      <c r="J1134" s="57">
        <f t="shared" si="19"/>
        <v>85635.08</v>
      </c>
    </row>
    <row r="1135" spans="4:10" x14ac:dyDescent="0.2">
      <c r="D1135" t="s">
        <v>38</v>
      </c>
      <c r="F1135" t="s">
        <v>2495</v>
      </c>
      <c r="G1135" s="57">
        <f t="shared" ref="G1135:H1166" si="20">SUMIF($D$1:$D$1098,$D1135,G$1:G$1098)</f>
        <v>16000000</v>
      </c>
      <c r="H1135" s="57">
        <f t="shared" si="20"/>
        <v>16000000</v>
      </c>
      <c r="J1135" s="57">
        <f t="shared" si="19"/>
        <v>358063.18</v>
      </c>
    </row>
    <row r="1136" spans="4:10" x14ac:dyDescent="0.2">
      <c r="D1136" t="s">
        <v>39</v>
      </c>
      <c r="F1136" t="s">
        <v>2459</v>
      </c>
      <c r="G1136" s="57">
        <f t="shared" si="20"/>
        <v>0</v>
      </c>
      <c r="H1136" s="57">
        <f t="shared" si="20"/>
        <v>0</v>
      </c>
      <c r="J1136" s="57">
        <f t="shared" si="19"/>
        <v>0</v>
      </c>
    </row>
    <row r="1137" spans="4:10" x14ac:dyDescent="0.2">
      <c r="D1137" t="s">
        <v>40</v>
      </c>
      <c r="F1137" t="s">
        <v>1585</v>
      </c>
      <c r="G1137" s="57">
        <f t="shared" si="20"/>
        <v>70</v>
      </c>
      <c r="H1137" s="57">
        <f t="shared" si="20"/>
        <v>0</v>
      </c>
      <c r="J1137" s="57">
        <f t="shared" si="19"/>
        <v>0</v>
      </c>
    </row>
    <row r="1138" spans="4:10" x14ac:dyDescent="0.2">
      <c r="D1138" t="s">
        <v>41</v>
      </c>
      <c r="F1138" t="s">
        <v>1872</v>
      </c>
      <c r="G1138" s="57">
        <f t="shared" si="20"/>
        <v>450130</v>
      </c>
      <c r="H1138" s="57">
        <f t="shared" si="20"/>
        <v>462355.34</v>
      </c>
      <c r="I1138" s="136" t="s">
        <v>3053</v>
      </c>
      <c r="J1138" s="57">
        <f t="shared" si="19"/>
        <v>231177.67</v>
      </c>
    </row>
    <row r="1139" spans="4:10" x14ac:dyDescent="0.2">
      <c r="D1139" t="s">
        <v>42</v>
      </c>
      <c r="F1139" t="s">
        <v>1774</v>
      </c>
      <c r="G1139" s="57">
        <f t="shared" si="20"/>
        <v>2340</v>
      </c>
      <c r="H1139" s="57">
        <f t="shared" si="20"/>
        <v>0</v>
      </c>
      <c r="J1139" s="57">
        <f t="shared" si="19"/>
        <v>0</v>
      </c>
    </row>
    <row r="1140" spans="4:10" x14ac:dyDescent="0.2">
      <c r="D1140" t="s">
        <v>43</v>
      </c>
      <c r="F1140" t="s">
        <v>2460</v>
      </c>
      <c r="G1140" s="57">
        <f t="shared" si="20"/>
        <v>2558440</v>
      </c>
      <c r="H1140" s="57">
        <f t="shared" si="20"/>
        <v>2558440</v>
      </c>
      <c r="J1140" s="57">
        <f t="shared" si="19"/>
        <v>180085.41</v>
      </c>
    </row>
    <row r="1141" spans="4:10" x14ac:dyDescent="0.2">
      <c r="D1141" t="s">
        <v>44</v>
      </c>
      <c r="F1141" t="s">
        <v>1586</v>
      </c>
      <c r="G1141" s="57">
        <f t="shared" si="20"/>
        <v>3291570</v>
      </c>
      <c r="H1141" s="57">
        <f t="shared" si="20"/>
        <v>3291570</v>
      </c>
      <c r="J1141" s="57">
        <f t="shared" si="19"/>
        <v>0</v>
      </c>
    </row>
    <row r="1142" spans="4:10" x14ac:dyDescent="0.2">
      <c r="D1142" t="s">
        <v>45</v>
      </c>
      <c r="F1142" t="s">
        <v>1874</v>
      </c>
      <c r="G1142" s="57">
        <f t="shared" si="20"/>
        <v>0</v>
      </c>
      <c r="H1142" s="57">
        <f t="shared" si="20"/>
        <v>0</v>
      </c>
      <c r="J1142" s="57">
        <f t="shared" si="19"/>
        <v>0</v>
      </c>
    </row>
    <row r="1143" spans="4:10" x14ac:dyDescent="0.2">
      <c r="D1143" t="s">
        <v>46</v>
      </c>
      <c r="F1143" t="s">
        <v>1876</v>
      </c>
      <c r="G1143" s="57">
        <f t="shared" si="20"/>
        <v>0</v>
      </c>
      <c r="H1143" s="57">
        <f t="shared" si="20"/>
        <v>0</v>
      </c>
      <c r="J1143" s="57">
        <f t="shared" si="19"/>
        <v>0</v>
      </c>
    </row>
    <row r="1144" spans="4:10" x14ac:dyDescent="0.2">
      <c r="D1144" t="s">
        <v>47</v>
      </c>
      <c r="F1144" t="s">
        <v>1878</v>
      </c>
      <c r="G1144" s="57">
        <f t="shared" si="20"/>
        <v>0</v>
      </c>
      <c r="H1144" s="57">
        <f t="shared" si="20"/>
        <v>0</v>
      </c>
      <c r="J1144" s="57">
        <f t="shared" si="19"/>
        <v>0</v>
      </c>
    </row>
    <row r="1145" spans="4:10" x14ac:dyDescent="0.2">
      <c r="D1145" t="s">
        <v>48</v>
      </c>
      <c r="F1145" t="s">
        <v>1880</v>
      </c>
      <c r="G1145" s="57">
        <f t="shared" si="20"/>
        <v>0</v>
      </c>
      <c r="H1145" s="57">
        <f t="shared" si="20"/>
        <v>0</v>
      </c>
      <c r="J1145" s="57">
        <f t="shared" si="19"/>
        <v>0</v>
      </c>
    </row>
    <row r="1146" spans="4:10" x14ac:dyDescent="0.2">
      <c r="D1146" t="s">
        <v>49</v>
      </c>
      <c r="F1146" t="s">
        <v>1882</v>
      </c>
      <c r="G1146" s="57">
        <f t="shared" si="20"/>
        <v>0</v>
      </c>
      <c r="H1146" s="57">
        <f t="shared" si="20"/>
        <v>0</v>
      </c>
      <c r="J1146" s="57">
        <f t="shared" si="19"/>
        <v>0</v>
      </c>
    </row>
    <row r="1147" spans="4:10" x14ac:dyDescent="0.2">
      <c r="D1147" t="s">
        <v>50</v>
      </c>
      <c r="F1147" t="s">
        <v>2052</v>
      </c>
      <c r="G1147" s="57">
        <f t="shared" si="20"/>
        <v>0</v>
      </c>
      <c r="H1147" s="57">
        <f t="shared" si="20"/>
        <v>0</v>
      </c>
      <c r="J1147" s="57">
        <f t="shared" si="19"/>
        <v>0</v>
      </c>
    </row>
    <row r="1148" spans="4:10" x14ac:dyDescent="0.2">
      <c r="D1148" t="s">
        <v>51</v>
      </c>
      <c r="F1148" t="s">
        <v>2054</v>
      </c>
      <c r="G1148" s="57">
        <f t="shared" si="20"/>
        <v>0</v>
      </c>
      <c r="H1148" s="57">
        <f t="shared" si="20"/>
        <v>0</v>
      </c>
      <c r="J1148" s="57">
        <f t="shared" si="19"/>
        <v>0</v>
      </c>
    </row>
    <row r="1149" spans="4:10" x14ac:dyDescent="0.2">
      <c r="D1149" t="s">
        <v>52</v>
      </c>
      <c r="F1149" t="s">
        <v>2363</v>
      </c>
      <c r="G1149" s="57">
        <f t="shared" si="20"/>
        <v>23992650</v>
      </c>
      <c r="H1149" s="57">
        <f t="shared" si="20"/>
        <v>16992650</v>
      </c>
      <c r="J1149" s="57">
        <f t="shared" si="19"/>
        <v>11118556.120000001</v>
      </c>
    </row>
    <row r="1150" spans="4:10" x14ac:dyDescent="0.2">
      <c r="D1150" t="s">
        <v>53</v>
      </c>
      <c r="F1150" t="s">
        <v>2427</v>
      </c>
      <c r="G1150" s="57">
        <f t="shared" si="20"/>
        <v>1300000</v>
      </c>
      <c r="H1150" s="57">
        <f t="shared" si="20"/>
        <v>2000000</v>
      </c>
      <c r="J1150" s="57">
        <f t="shared" si="19"/>
        <v>1609164.95</v>
      </c>
    </row>
    <row r="1151" spans="4:10" x14ac:dyDescent="0.2">
      <c r="D1151" t="s">
        <v>54</v>
      </c>
      <c r="F1151" t="s">
        <v>2497</v>
      </c>
      <c r="G1151" s="57">
        <f t="shared" si="20"/>
        <v>0</v>
      </c>
      <c r="H1151" s="57">
        <f t="shared" si="20"/>
        <v>69000</v>
      </c>
      <c r="J1151" s="57">
        <f t="shared" si="19"/>
        <v>0</v>
      </c>
    </row>
    <row r="1152" spans="4:10" x14ac:dyDescent="0.2">
      <c r="D1152" t="s">
        <v>55</v>
      </c>
      <c r="F1152" t="s">
        <v>1883</v>
      </c>
      <c r="G1152" s="57">
        <f t="shared" si="20"/>
        <v>1650000</v>
      </c>
      <c r="H1152" s="57">
        <f t="shared" si="20"/>
        <v>1650000</v>
      </c>
      <c r="J1152" s="57">
        <f t="shared" si="19"/>
        <v>2963177.91</v>
      </c>
    </row>
    <row r="1153" spans="4:10" x14ac:dyDescent="0.2">
      <c r="D1153" t="s">
        <v>56</v>
      </c>
      <c r="F1153" t="s">
        <v>1650</v>
      </c>
      <c r="G1153" s="57">
        <f t="shared" si="20"/>
        <v>890000</v>
      </c>
      <c r="H1153" s="57">
        <f t="shared" si="20"/>
        <v>890000</v>
      </c>
      <c r="J1153" s="57">
        <f t="shared" si="19"/>
        <v>200000</v>
      </c>
    </row>
    <row r="1154" spans="4:10" x14ac:dyDescent="0.2">
      <c r="D1154" t="s">
        <v>57</v>
      </c>
      <c r="F1154" t="s">
        <v>501</v>
      </c>
      <c r="G1154" s="57">
        <f t="shared" si="20"/>
        <v>23000000</v>
      </c>
      <c r="H1154" s="57">
        <f t="shared" si="20"/>
        <v>20900000</v>
      </c>
      <c r="J1154" s="57">
        <f t="shared" si="19"/>
        <v>-1017113.2800000003</v>
      </c>
    </row>
    <row r="1155" spans="4:10" x14ac:dyDescent="0.2">
      <c r="D1155" t="s">
        <v>58</v>
      </c>
      <c r="F1155" t="s">
        <v>2429</v>
      </c>
      <c r="G1155" s="57">
        <f t="shared" si="20"/>
        <v>0</v>
      </c>
      <c r="H1155" s="57">
        <f t="shared" si="20"/>
        <v>0</v>
      </c>
      <c r="J1155" s="57">
        <f t="shared" si="19"/>
        <v>0</v>
      </c>
    </row>
    <row r="1156" spans="4:10" x14ac:dyDescent="0.2">
      <c r="D1156" t="s">
        <v>59</v>
      </c>
      <c r="F1156" t="s">
        <v>2461</v>
      </c>
      <c r="G1156" s="57">
        <f t="shared" si="20"/>
        <v>894350</v>
      </c>
      <c r="H1156" s="57">
        <f t="shared" si="20"/>
        <v>894350</v>
      </c>
      <c r="J1156" s="57">
        <f t="shared" si="19"/>
        <v>48832.29</v>
      </c>
    </row>
    <row r="1157" spans="4:10" x14ac:dyDescent="0.2">
      <c r="D1157" t="s">
        <v>832</v>
      </c>
      <c r="F1157" t="s">
        <v>2462</v>
      </c>
      <c r="G1157" s="57">
        <f t="shared" si="20"/>
        <v>1000000</v>
      </c>
      <c r="H1157" s="57">
        <f t="shared" si="20"/>
        <v>1000000</v>
      </c>
      <c r="J1157" s="57">
        <f t="shared" si="19"/>
        <v>0</v>
      </c>
    </row>
    <row r="1158" spans="4:10" x14ac:dyDescent="0.2">
      <c r="D1158" t="s">
        <v>2846</v>
      </c>
      <c r="F1158" t="s">
        <v>833</v>
      </c>
      <c r="G1158" s="57">
        <f t="shared" si="20"/>
        <v>0</v>
      </c>
      <c r="H1158" s="57">
        <f t="shared" si="20"/>
        <v>0</v>
      </c>
      <c r="J1158" s="57">
        <f t="shared" si="19"/>
        <v>0</v>
      </c>
    </row>
    <row r="1159" spans="4:10" x14ac:dyDescent="0.2">
      <c r="D1159" t="s">
        <v>2847</v>
      </c>
      <c r="F1159" t="s">
        <v>833</v>
      </c>
      <c r="G1159" s="57">
        <f t="shared" si="20"/>
        <v>0</v>
      </c>
      <c r="H1159" s="57">
        <f t="shared" si="20"/>
        <v>0</v>
      </c>
      <c r="J1159" s="57">
        <f t="shared" si="19"/>
        <v>0</v>
      </c>
    </row>
    <row r="1160" spans="4:10" x14ac:dyDescent="0.2">
      <c r="D1160" t="s">
        <v>2848</v>
      </c>
      <c r="F1160" t="s">
        <v>833</v>
      </c>
      <c r="G1160" s="57">
        <f t="shared" si="20"/>
        <v>0</v>
      </c>
      <c r="H1160" s="57">
        <f t="shared" si="20"/>
        <v>0</v>
      </c>
      <c r="J1160" s="57">
        <f t="shared" si="19"/>
        <v>0</v>
      </c>
    </row>
    <row r="1161" spans="4:10" x14ac:dyDescent="0.2">
      <c r="D1161" t="s">
        <v>2849</v>
      </c>
      <c r="F1161" t="s">
        <v>833</v>
      </c>
      <c r="G1161" s="57">
        <f t="shared" si="20"/>
        <v>0</v>
      </c>
      <c r="H1161" s="57">
        <f t="shared" si="20"/>
        <v>0</v>
      </c>
      <c r="J1161" s="57">
        <f t="shared" si="19"/>
        <v>0</v>
      </c>
    </row>
    <row r="1162" spans="4:10" x14ac:dyDescent="0.2">
      <c r="D1162" t="s">
        <v>2850</v>
      </c>
      <c r="F1162" t="s">
        <v>833</v>
      </c>
      <c r="G1162" s="57">
        <f t="shared" si="20"/>
        <v>0</v>
      </c>
      <c r="H1162" s="57">
        <f t="shared" si="20"/>
        <v>0</v>
      </c>
      <c r="J1162" s="57">
        <f t="shared" si="19"/>
        <v>0</v>
      </c>
    </row>
    <row r="1163" spans="4:10" x14ac:dyDescent="0.2">
      <c r="D1163" t="s">
        <v>2851</v>
      </c>
      <c r="F1163" t="s">
        <v>833</v>
      </c>
      <c r="G1163" s="57">
        <f t="shared" si="20"/>
        <v>0</v>
      </c>
      <c r="H1163" s="57">
        <f t="shared" si="20"/>
        <v>0</v>
      </c>
      <c r="J1163" s="57">
        <f t="shared" si="19"/>
        <v>0</v>
      </c>
    </row>
    <row r="1164" spans="4:10" x14ac:dyDescent="0.2">
      <c r="D1164" t="s">
        <v>2852</v>
      </c>
      <c r="F1164" t="s">
        <v>833</v>
      </c>
      <c r="G1164" s="57">
        <f t="shared" si="20"/>
        <v>0</v>
      </c>
      <c r="H1164" s="57">
        <f t="shared" si="20"/>
        <v>0</v>
      </c>
      <c r="J1164" s="57">
        <f t="shared" si="19"/>
        <v>0</v>
      </c>
    </row>
    <row r="1165" spans="4:10" x14ac:dyDescent="0.2">
      <c r="D1165" t="s">
        <v>2853</v>
      </c>
      <c r="F1165" t="s">
        <v>833</v>
      </c>
      <c r="G1165" s="57">
        <f t="shared" si="20"/>
        <v>0</v>
      </c>
      <c r="H1165" s="57">
        <f t="shared" si="20"/>
        <v>0</v>
      </c>
      <c r="J1165" s="57">
        <f t="shared" si="19"/>
        <v>0</v>
      </c>
    </row>
    <row r="1166" spans="4:10" x14ac:dyDescent="0.2">
      <c r="D1166" t="s">
        <v>2854</v>
      </c>
      <c r="F1166" t="s">
        <v>833</v>
      </c>
      <c r="G1166" s="57">
        <f t="shared" si="20"/>
        <v>0</v>
      </c>
      <c r="H1166" s="57">
        <f t="shared" si="20"/>
        <v>0</v>
      </c>
      <c r="J1166" s="57">
        <f t="shared" si="19"/>
        <v>0</v>
      </c>
    </row>
    <row r="1167" spans="4:10" x14ac:dyDescent="0.2">
      <c r="D1167" t="s">
        <v>2855</v>
      </c>
      <c r="F1167" t="s">
        <v>833</v>
      </c>
      <c r="G1167" s="57">
        <f t="shared" ref="G1167:H1198" si="21">SUMIF($D$1:$D$1098,$D1167,G$1:G$1098)</f>
        <v>0</v>
      </c>
      <c r="H1167" s="57">
        <f t="shared" si="21"/>
        <v>0</v>
      </c>
      <c r="J1167" s="57">
        <f t="shared" ref="J1167:J1230" si="22">SUMIF($D$1:$D$1098,$D1167,J$1:J$1098)</f>
        <v>0</v>
      </c>
    </row>
    <row r="1168" spans="4:10" x14ac:dyDescent="0.2">
      <c r="D1168" t="s">
        <v>2856</v>
      </c>
      <c r="F1168" t="s">
        <v>833</v>
      </c>
      <c r="G1168" s="57">
        <f t="shared" si="21"/>
        <v>0</v>
      </c>
      <c r="H1168" s="57">
        <f t="shared" si="21"/>
        <v>0</v>
      </c>
      <c r="J1168" s="57">
        <f t="shared" si="22"/>
        <v>0</v>
      </c>
    </row>
    <row r="1169" spans="4:10" x14ac:dyDescent="0.2">
      <c r="D1169" t="s">
        <v>2857</v>
      </c>
      <c r="F1169" t="s">
        <v>833</v>
      </c>
      <c r="G1169" s="57">
        <f t="shared" si="21"/>
        <v>0</v>
      </c>
      <c r="H1169" s="57">
        <f t="shared" si="21"/>
        <v>0</v>
      </c>
      <c r="J1169" s="57">
        <f t="shared" si="22"/>
        <v>0</v>
      </c>
    </row>
    <row r="1170" spans="4:10" x14ac:dyDescent="0.2">
      <c r="D1170" t="s">
        <v>2858</v>
      </c>
      <c r="F1170" t="s">
        <v>833</v>
      </c>
      <c r="G1170" s="57">
        <f t="shared" si="21"/>
        <v>0</v>
      </c>
      <c r="H1170" s="57">
        <f t="shared" si="21"/>
        <v>0</v>
      </c>
      <c r="J1170" s="57">
        <f t="shared" si="22"/>
        <v>0</v>
      </c>
    </row>
    <row r="1171" spans="4:10" x14ac:dyDescent="0.2">
      <c r="D1171" t="s">
        <v>2859</v>
      </c>
      <c r="F1171" t="s">
        <v>833</v>
      </c>
      <c r="G1171" s="57">
        <f t="shared" si="21"/>
        <v>0</v>
      </c>
      <c r="H1171" s="57">
        <f t="shared" si="21"/>
        <v>0</v>
      </c>
      <c r="J1171" s="57">
        <f t="shared" si="22"/>
        <v>0</v>
      </c>
    </row>
    <row r="1172" spans="4:10" x14ac:dyDescent="0.2">
      <c r="D1172" t="s">
        <v>2860</v>
      </c>
      <c r="F1172" t="s">
        <v>833</v>
      </c>
      <c r="G1172" s="57">
        <f t="shared" si="21"/>
        <v>0</v>
      </c>
      <c r="H1172" s="57">
        <f t="shared" si="21"/>
        <v>0</v>
      </c>
      <c r="J1172" s="57">
        <f t="shared" si="22"/>
        <v>0</v>
      </c>
    </row>
    <row r="1173" spans="4:10" x14ac:dyDescent="0.2">
      <c r="D1173" t="s">
        <v>2861</v>
      </c>
      <c r="F1173" t="s">
        <v>834</v>
      </c>
      <c r="G1173" s="57">
        <f t="shared" si="21"/>
        <v>0</v>
      </c>
      <c r="H1173" s="57">
        <f t="shared" si="21"/>
        <v>0</v>
      </c>
      <c r="J1173" s="57">
        <f t="shared" si="22"/>
        <v>0</v>
      </c>
    </row>
    <row r="1174" spans="4:10" x14ac:dyDescent="0.2">
      <c r="D1174" t="s">
        <v>2862</v>
      </c>
      <c r="F1174" t="s">
        <v>834</v>
      </c>
      <c r="G1174" s="57">
        <f t="shared" si="21"/>
        <v>0</v>
      </c>
      <c r="H1174" s="57">
        <f t="shared" si="21"/>
        <v>0</v>
      </c>
      <c r="J1174" s="57">
        <f t="shared" si="22"/>
        <v>0</v>
      </c>
    </row>
    <row r="1175" spans="4:10" x14ac:dyDescent="0.2">
      <c r="D1175" t="s">
        <v>2863</v>
      </c>
      <c r="F1175" t="s">
        <v>834</v>
      </c>
      <c r="G1175" s="57">
        <f t="shared" si="21"/>
        <v>0</v>
      </c>
      <c r="H1175" s="57">
        <f t="shared" si="21"/>
        <v>0</v>
      </c>
      <c r="J1175" s="57">
        <f t="shared" si="22"/>
        <v>0</v>
      </c>
    </row>
    <row r="1176" spans="4:10" x14ac:dyDescent="0.2">
      <c r="D1176" t="s">
        <v>2864</v>
      </c>
      <c r="F1176" t="s">
        <v>834</v>
      </c>
      <c r="G1176" s="57">
        <f t="shared" si="21"/>
        <v>0</v>
      </c>
      <c r="H1176" s="57">
        <f t="shared" si="21"/>
        <v>0</v>
      </c>
      <c r="J1176" s="57">
        <f t="shared" si="22"/>
        <v>0</v>
      </c>
    </row>
    <row r="1177" spans="4:10" x14ac:dyDescent="0.2">
      <c r="D1177" t="s">
        <v>2865</v>
      </c>
      <c r="F1177" t="s">
        <v>834</v>
      </c>
      <c r="G1177" s="57">
        <f t="shared" si="21"/>
        <v>0</v>
      </c>
      <c r="H1177" s="57">
        <f t="shared" si="21"/>
        <v>0</v>
      </c>
      <c r="J1177" s="57">
        <f t="shared" si="22"/>
        <v>0</v>
      </c>
    </row>
    <row r="1178" spans="4:10" x14ac:dyDescent="0.2">
      <c r="D1178" t="s">
        <v>2866</v>
      </c>
      <c r="F1178" t="s">
        <v>835</v>
      </c>
      <c r="G1178" s="57">
        <f t="shared" si="21"/>
        <v>0</v>
      </c>
      <c r="H1178" s="57">
        <f t="shared" si="21"/>
        <v>0</v>
      </c>
      <c r="J1178" s="57">
        <f t="shared" si="22"/>
        <v>0</v>
      </c>
    </row>
    <row r="1179" spans="4:10" x14ac:dyDescent="0.2">
      <c r="D1179" t="s">
        <v>2867</v>
      </c>
      <c r="F1179" t="s">
        <v>835</v>
      </c>
      <c r="G1179" s="57">
        <f t="shared" si="21"/>
        <v>0</v>
      </c>
      <c r="H1179" s="57">
        <f t="shared" si="21"/>
        <v>0</v>
      </c>
      <c r="J1179" s="57">
        <f t="shared" si="22"/>
        <v>0</v>
      </c>
    </row>
    <row r="1180" spans="4:10" x14ac:dyDescent="0.2">
      <c r="D1180" t="s">
        <v>2868</v>
      </c>
      <c r="F1180" t="s">
        <v>835</v>
      </c>
      <c r="G1180" s="57">
        <f t="shared" si="21"/>
        <v>0</v>
      </c>
      <c r="H1180" s="57">
        <f t="shared" si="21"/>
        <v>0</v>
      </c>
      <c r="J1180" s="57">
        <f t="shared" si="22"/>
        <v>0</v>
      </c>
    </row>
    <row r="1181" spans="4:10" x14ac:dyDescent="0.2">
      <c r="D1181" t="s">
        <v>2869</v>
      </c>
      <c r="F1181" t="s">
        <v>835</v>
      </c>
      <c r="G1181" s="57">
        <f t="shared" si="21"/>
        <v>0</v>
      </c>
      <c r="H1181" s="57">
        <f t="shared" si="21"/>
        <v>0</v>
      </c>
      <c r="J1181" s="57">
        <f t="shared" si="22"/>
        <v>0</v>
      </c>
    </row>
    <row r="1182" spans="4:10" x14ac:dyDescent="0.2">
      <c r="D1182" t="s">
        <v>2870</v>
      </c>
      <c r="F1182" t="s">
        <v>835</v>
      </c>
      <c r="G1182" s="57">
        <f t="shared" si="21"/>
        <v>0</v>
      </c>
      <c r="H1182" s="57">
        <f t="shared" si="21"/>
        <v>0</v>
      </c>
      <c r="J1182" s="57">
        <f t="shared" si="22"/>
        <v>0</v>
      </c>
    </row>
    <row r="1183" spans="4:10" x14ac:dyDescent="0.2">
      <c r="D1183" t="s">
        <v>2871</v>
      </c>
      <c r="F1183" t="s">
        <v>836</v>
      </c>
      <c r="G1183" s="57">
        <f t="shared" si="21"/>
        <v>0</v>
      </c>
      <c r="H1183" s="57">
        <f t="shared" si="21"/>
        <v>0</v>
      </c>
      <c r="J1183" s="57">
        <f t="shared" si="22"/>
        <v>0</v>
      </c>
    </row>
    <row r="1184" spans="4:10" x14ac:dyDescent="0.2">
      <c r="D1184" t="s">
        <v>2872</v>
      </c>
      <c r="F1184" t="s">
        <v>836</v>
      </c>
      <c r="G1184" s="57">
        <f t="shared" si="21"/>
        <v>0</v>
      </c>
      <c r="H1184" s="57">
        <f t="shared" si="21"/>
        <v>0</v>
      </c>
      <c r="J1184" s="57">
        <f t="shared" si="22"/>
        <v>0</v>
      </c>
    </row>
    <row r="1185" spans="4:10" x14ac:dyDescent="0.2">
      <c r="D1185" t="s">
        <v>2873</v>
      </c>
      <c r="F1185" t="s">
        <v>836</v>
      </c>
      <c r="G1185" s="57">
        <f t="shared" si="21"/>
        <v>0</v>
      </c>
      <c r="H1185" s="57">
        <f t="shared" si="21"/>
        <v>0</v>
      </c>
      <c r="J1185" s="57">
        <f t="shared" si="22"/>
        <v>0</v>
      </c>
    </row>
    <row r="1186" spans="4:10" x14ac:dyDescent="0.2">
      <c r="D1186" t="s">
        <v>2874</v>
      </c>
      <c r="F1186" t="s">
        <v>836</v>
      </c>
      <c r="G1186" s="57">
        <f t="shared" si="21"/>
        <v>0</v>
      </c>
      <c r="H1186" s="57">
        <f t="shared" si="21"/>
        <v>0</v>
      </c>
      <c r="J1186" s="57">
        <f t="shared" si="22"/>
        <v>0</v>
      </c>
    </row>
    <row r="1187" spans="4:10" x14ac:dyDescent="0.2">
      <c r="D1187" t="s">
        <v>2875</v>
      </c>
      <c r="F1187" t="s">
        <v>836</v>
      </c>
      <c r="G1187" s="57">
        <f t="shared" si="21"/>
        <v>0</v>
      </c>
      <c r="H1187" s="57">
        <f t="shared" si="21"/>
        <v>0</v>
      </c>
      <c r="J1187" s="57">
        <f t="shared" si="22"/>
        <v>0</v>
      </c>
    </row>
    <row r="1188" spans="4:10" x14ac:dyDescent="0.2">
      <c r="D1188" t="s">
        <v>60</v>
      </c>
      <c r="F1188" t="s">
        <v>2092</v>
      </c>
      <c r="G1188" s="57">
        <f t="shared" si="21"/>
        <v>0</v>
      </c>
      <c r="H1188" s="57">
        <f t="shared" si="21"/>
        <v>0</v>
      </c>
      <c r="J1188" s="57">
        <f t="shared" si="22"/>
        <v>0</v>
      </c>
    </row>
    <row r="1189" spans="4:10" x14ac:dyDescent="0.2">
      <c r="D1189" t="s">
        <v>61</v>
      </c>
      <c r="F1189" t="s">
        <v>2056</v>
      </c>
      <c r="G1189" s="57">
        <f t="shared" si="21"/>
        <v>100000</v>
      </c>
      <c r="H1189" s="57">
        <f t="shared" si="21"/>
        <v>0</v>
      </c>
      <c r="J1189" s="57">
        <f t="shared" si="22"/>
        <v>0</v>
      </c>
    </row>
    <row r="1190" spans="4:10" x14ac:dyDescent="0.2">
      <c r="D1190" t="s">
        <v>62</v>
      </c>
      <c r="F1190" t="s">
        <v>1972</v>
      </c>
      <c r="G1190" s="57">
        <f t="shared" si="21"/>
        <v>0</v>
      </c>
      <c r="H1190" s="57">
        <f t="shared" si="21"/>
        <v>464</v>
      </c>
      <c r="J1190" s="57">
        <f t="shared" si="22"/>
        <v>232</v>
      </c>
    </row>
    <row r="1191" spans="4:10" x14ac:dyDescent="0.2">
      <c r="D1191" t="s">
        <v>63</v>
      </c>
      <c r="F1191" t="s">
        <v>2094</v>
      </c>
      <c r="G1191" s="57">
        <f t="shared" si="21"/>
        <v>0</v>
      </c>
      <c r="H1191" s="57">
        <f t="shared" si="21"/>
        <v>0</v>
      </c>
      <c r="J1191" s="57">
        <f t="shared" si="22"/>
        <v>0</v>
      </c>
    </row>
    <row r="1192" spans="4:10" x14ac:dyDescent="0.2">
      <c r="D1192" t="s">
        <v>64</v>
      </c>
      <c r="F1192" t="s">
        <v>510</v>
      </c>
      <c r="G1192" s="57">
        <f t="shared" si="21"/>
        <v>0</v>
      </c>
      <c r="H1192" s="57">
        <f t="shared" si="21"/>
        <v>0</v>
      </c>
      <c r="J1192" s="57">
        <f t="shared" si="22"/>
        <v>0</v>
      </c>
    </row>
    <row r="1193" spans="4:10" x14ac:dyDescent="0.2">
      <c r="D1193" t="s">
        <v>65</v>
      </c>
      <c r="F1193" t="s">
        <v>2096</v>
      </c>
      <c r="G1193" s="57">
        <f t="shared" si="21"/>
        <v>60000</v>
      </c>
      <c r="H1193" s="57">
        <f t="shared" si="21"/>
        <v>60000</v>
      </c>
      <c r="J1193" s="57">
        <f t="shared" si="22"/>
        <v>0</v>
      </c>
    </row>
    <row r="1194" spans="4:10" x14ac:dyDescent="0.2">
      <c r="D1194" t="s">
        <v>66</v>
      </c>
      <c r="F1194" t="s">
        <v>2098</v>
      </c>
      <c r="G1194" s="57">
        <f t="shared" si="21"/>
        <v>0</v>
      </c>
      <c r="H1194" s="57">
        <f t="shared" si="21"/>
        <v>0</v>
      </c>
      <c r="J1194" s="57">
        <f t="shared" si="22"/>
        <v>0</v>
      </c>
    </row>
    <row r="1195" spans="4:10" x14ac:dyDescent="0.2">
      <c r="D1195" t="s">
        <v>67</v>
      </c>
      <c r="F1195" t="s">
        <v>2100</v>
      </c>
      <c r="G1195" s="57">
        <f t="shared" si="21"/>
        <v>0</v>
      </c>
      <c r="H1195" s="57">
        <f t="shared" si="21"/>
        <v>0</v>
      </c>
      <c r="J1195" s="57">
        <f t="shared" si="22"/>
        <v>0</v>
      </c>
    </row>
    <row r="1196" spans="4:10" x14ac:dyDescent="0.2">
      <c r="D1196" t="s">
        <v>68</v>
      </c>
      <c r="F1196" t="s">
        <v>1571</v>
      </c>
      <c r="G1196" s="57">
        <f t="shared" si="21"/>
        <v>0</v>
      </c>
      <c r="H1196" s="57">
        <f t="shared" si="21"/>
        <v>1000</v>
      </c>
      <c r="J1196" s="57">
        <f t="shared" si="22"/>
        <v>500</v>
      </c>
    </row>
    <row r="1197" spans="4:10" x14ac:dyDescent="0.2">
      <c r="D1197" t="s">
        <v>69</v>
      </c>
      <c r="F1197" t="s">
        <v>2101</v>
      </c>
      <c r="G1197" s="57">
        <f t="shared" si="21"/>
        <v>50000</v>
      </c>
      <c r="H1197" s="57">
        <f t="shared" si="21"/>
        <v>50000</v>
      </c>
      <c r="J1197" s="57">
        <f t="shared" si="22"/>
        <v>199.52</v>
      </c>
    </row>
    <row r="1198" spans="4:10" x14ac:dyDescent="0.2">
      <c r="D1198" t="s">
        <v>70</v>
      </c>
      <c r="F1198" t="s">
        <v>1962</v>
      </c>
      <c r="G1198" s="57">
        <f t="shared" si="21"/>
        <v>0</v>
      </c>
      <c r="H1198" s="57">
        <f t="shared" si="21"/>
        <v>0</v>
      </c>
      <c r="J1198" s="57">
        <f t="shared" si="22"/>
        <v>0</v>
      </c>
    </row>
    <row r="1199" spans="4:10" x14ac:dyDescent="0.2">
      <c r="D1199" t="s">
        <v>71</v>
      </c>
      <c r="F1199" t="s">
        <v>1964</v>
      </c>
      <c r="G1199" s="57">
        <f t="shared" ref="G1199:H1230" si="23">SUMIF($D$1:$D$1098,$D1199,G$1:G$1098)</f>
        <v>273040</v>
      </c>
      <c r="H1199" s="57">
        <f t="shared" si="23"/>
        <v>120000</v>
      </c>
      <c r="J1199" s="57">
        <f t="shared" si="22"/>
        <v>63513.25</v>
      </c>
    </row>
    <row r="1200" spans="4:10" x14ac:dyDescent="0.2">
      <c r="D1200" t="s">
        <v>72</v>
      </c>
      <c r="F1200" t="s">
        <v>1888</v>
      </c>
      <c r="G1200" s="57">
        <f t="shared" si="23"/>
        <v>97080</v>
      </c>
      <c r="H1200" s="57">
        <f t="shared" si="23"/>
        <v>244524.34666666668</v>
      </c>
      <c r="J1200" s="57">
        <f t="shared" si="22"/>
        <v>91696.63</v>
      </c>
    </row>
    <row r="1201" spans="4:10" x14ac:dyDescent="0.2">
      <c r="D1201" t="s">
        <v>73</v>
      </c>
      <c r="F1201" t="s">
        <v>1889</v>
      </c>
      <c r="G1201" s="57">
        <f t="shared" si="23"/>
        <v>284620</v>
      </c>
      <c r="H1201" s="57">
        <f t="shared" si="23"/>
        <v>1200000</v>
      </c>
      <c r="J1201" s="57">
        <f t="shared" si="22"/>
        <v>62881.229999999996</v>
      </c>
    </row>
    <row r="1202" spans="4:10" x14ac:dyDescent="0.2">
      <c r="D1202" t="s">
        <v>74</v>
      </c>
      <c r="F1202" t="s">
        <v>1775</v>
      </c>
      <c r="G1202" s="57">
        <f t="shared" si="23"/>
        <v>822230</v>
      </c>
      <c r="H1202" s="57">
        <f t="shared" si="23"/>
        <v>396854.95466666663</v>
      </c>
      <c r="J1202" s="57">
        <f t="shared" si="22"/>
        <v>212421.76999999996</v>
      </c>
    </row>
    <row r="1203" spans="4:10" x14ac:dyDescent="0.2">
      <c r="D1203" t="s">
        <v>75</v>
      </c>
      <c r="F1203" t="s">
        <v>1973</v>
      </c>
      <c r="G1203" s="57">
        <f t="shared" si="23"/>
        <v>86520</v>
      </c>
      <c r="H1203" s="57">
        <f t="shared" si="23"/>
        <v>355009.09333333332</v>
      </c>
      <c r="J1203" s="57">
        <f t="shared" si="22"/>
        <v>58128.41</v>
      </c>
    </row>
    <row r="1204" spans="4:10" x14ac:dyDescent="0.2">
      <c r="D1204" t="s">
        <v>76</v>
      </c>
      <c r="F1204" t="s">
        <v>1776</v>
      </c>
      <c r="G1204" s="57">
        <f t="shared" si="23"/>
        <v>100000</v>
      </c>
      <c r="H1204" s="57">
        <f t="shared" si="23"/>
        <v>0</v>
      </c>
      <c r="J1204" s="57">
        <f t="shared" si="22"/>
        <v>0</v>
      </c>
    </row>
    <row r="1205" spans="4:10" x14ac:dyDescent="0.2">
      <c r="D1205" t="s">
        <v>77</v>
      </c>
      <c r="F1205" t="s">
        <v>1893</v>
      </c>
      <c r="G1205" s="57">
        <f t="shared" si="23"/>
        <v>1018730</v>
      </c>
      <c r="H1205" s="57">
        <f t="shared" si="23"/>
        <v>2000000</v>
      </c>
      <c r="J1205" s="57">
        <f t="shared" si="22"/>
        <v>175438.6</v>
      </c>
    </row>
    <row r="1206" spans="4:10" x14ac:dyDescent="0.2">
      <c r="D1206" t="s">
        <v>78</v>
      </c>
      <c r="F1206" t="s">
        <v>1656</v>
      </c>
      <c r="G1206" s="57">
        <f t="shared" si="23"/>
        <v>12660</v>
      </c>
      <c r="H1206" s="57">
        <f t="shared" si="23"/>
        <v>0</v>
      </c>
      <c r="J1206" s="57">
        <f t="shared" si="22"/>
        <v>0</v>
      </c>
    </row>
    <row r="1207" spans="4:10" x14ac:dyDescent="0.2">
      <c r="D1207" t="s">
        <v>79</v>
      </c>
      <c r="F1207" t="s">
        <v>1657</v>
      </c>
      <c r="G1207" s="57">
        <f t="shared" si="23"/>
        <v>463090</v>
      </c>
      <c r="H1207" s="57">
        <f t="shared" si="23"/>
        <v>466920.77333333332</v>
      </c>
      <c r="J1207" s="57">
        <f t="shared" si="22"/>
        <v>175095.29</v>
      </c>
    </row>
    <row r="1208" spans="4:10" x14ac:dyDescent="0.2">
      <c r="D1208" t="s">
        <v>80</v>
      </c>
      <c r="F1208" t="s">
        <v>1778</v>
      </c>
      <c r="G1208" s="57">
        <f t="shared" si="23"/>
        <v>9100</v>
      </c>
      <c r="H1208" s="57">
        <f t="shared" si="23"/>
        <v>0</v>
      </c>
      <c r="J1208" s="57">
        <f t="shared" si="22"/>
        <v>0</v>
      </c>
    </row>
    <row r="1209" spans="4:10" x14ac:dyDescent="0.2">
      <c r="D1209" t="s">
        <v>81</v>
      </c>
      <c r="F1209" t="s">
        <v>1779</v>
      </c>
      <c r="G1209" s="57">
        <f t="shared" si="23"/>
        <v>0</v>
      </c>
      <c r="H1209" s="57">
        <f t="shared" si="23"/>
        <v>2000</v>
      </c>
      <c r="I1209" s="136" t="s">
        <v>3054</v>
      </c>
      <c r="J1209" s="57">
        <f t="shared" si="22"/>
        <v>2000</v>
      </c>
    </row>
    <row r="1210" spans="4:10" x14ac:dyDescent="0.2">
      <c r="D1210" t="s">
        <v>82</v>
      </c>
      <c r="F1210" t="s">
        <v>2214</v>
      </c>
      <c r="G1210" s="57">
        <f t="shared" si="23"/>
        <v>98040</v>
      </c>
      <c r="H1210" s="57">
        <f t="shared" si="23"/>
        <v>114852.45333333332</v>
      </c>
      <c r="J1210" s="57">
        <f t="shared" si="22"/>
        <v>43069.67</v>
      </c>
    </row>
    <row r="1211" spans="4:10" x14ac:dyDescent="0.2">
      <c r="D1211" t="s">
        <v>83</v>
      </c>
      <c r="F1211" t="s">
        <v>2126</v>
      </c>
      <c r="G1211" s="57">
        <f t="shared" si="23"/>
        <v>283970</v>
      </c>
      <c r="H1211" s="57">
        <f t="shared" si="23"/>
        <v>150000</v>
      </c>
      <c r="J1211" s="57">
        <f t="shared" si="22"/>
        <v>88396.49</v>
      </c>
    </row>
    <row r="1212" spans="4:10" x14ac:dyDescent="0.2">
      <c r="D1212" t="s">
        <v>84</v>
      </c>
      <c r="F1212" t="s">
        <v>1780</v>
      </c>
      <c r="G1212" s="57">
        <f t="shared" si="23"/>
        <v>360000</v>
      </c>
      <c r="H1212" s="57">
        <f t="shared" si="23"/>
        <v>0</v>
      </c>
      <c r="J1212" s="57">
        <f t="shared" si="22"/>
        <v>0</v>
      </c>
    </row>
    <row r="1213" spans="4:10" x14ac:dyDescent="0.2">
      <c r="D1213" t="s">
        <v>85</v>
      </c>
      <c r="F1213" t="s">
        <v>1782</v>
      </c>
      <c r="G1213" s="57">
        <f t="shared" si="23"/>
        <v>439090</v>
      </c>
      <c r="H1213" s="57">
        <f t="shared" si="23"/>
        <v>325240.53333333333</v>
      </c>
      <c r="J1213" s="57">
        <f t="shared" si="22"/>
        <v>202737.05000000002</v>
      </c>
    </row>
    <row r="1214" spans="4:10" x14ac:dyDescent="0.2">
      <c r="D1214" t="s">
        <v>86</v>
      </c>
      <c r="F1214" t="s">
        <v>2406</v>
      </c>
      <c r="G1214" s="57">
        <f t="shared" si="23"/>
        <v>1300</v>
      </c>
      <c r="H1214" s="57">
        <f t="shared" si="23"/>
        <v>3658.2666666666664</v>
      </c>
      <c r="J1214" s="57">
        <f t="shared" si="22"/>
        <v>1371.85</v>
      </c>
    </row>
    <row r="1215" spans="4:10" x14ac:dyDescent="0.2">
      <c r="D1215" t="s">
        <v>87</v>
      </c>
      <c r="F1215" t="s">
        <v>2267</v>
      </c>
      <c r="G1215" s="57">
        <f t="shared" si="23"/>
        <v>28520</v>
      </c>
      <c r="H1215" s="57">
        <f t="shared" si="23"/>
        <v>9037.3333333333321</v>
      </c>
      <c r="J1215" s="57">
        <f t="shared" si="22"/>
        <v>3389</v>
      </c>
    </row>
    <row r="1216" spans="4:10" x14ac:dyDescent="0.2">
      <c r="D1216" t="s">
        <v>88</v>
      </c>
      <c r="F1216" t="s">
        <v>2238</v>
      </c>
      <c r="G1216" s="57">
        <f t="shared" si="23"/>
        <v>604620</v>
      </c>
      <c r="H1216" s="57">
        <f t="shared" si="23"/>
        <v>312064.90666666662</v>
      </c>
      <c r="J1216" s="57">
        <f t="shared" si="22"/>
        <v>117024.34</v>
      </c>
    </row>
    <row r="1217" spans="4:10" x14ac:dyDescent="0.2">
      <c r="D1217" t="s">
        <v>89</v>
      </c>
      <c r="F1217" t="s">
        <v>1659</v>
      </c>
      <c r="G1217" s="57">
        <f t="shared" si="23"/>
        <v>400000</v>
      </c>
      <c r="H1217" s="57">
        <f t="shared" si="23"/>
        <v>225459.5733333333</v>
      </c>
      <c r="J1217" s="57">
        <f t="shared" si="22"/>
        <v>84547.34</v>
      </c>
    </row>
    <row r="1218" spans="4:10" x14ac:dyDescent="0.2">
      <c r="D1218" t="s">
        <v>90</v>
      </c>
      <c r="F1218" t="s">
        <v>2269</v>
      </c>
      <c r="G1218" s="57">
        <f t="shared" si="23"/>
        <v>2560</v>
      </c>
      <c r="H1218" s="57">
        <f t="shared" si="23"/>
        <v>10685.626666666667</v>
      </c>
      <c r="J1218" s="57">
        <f t="shared" si="22"/>
        <v>4007.11</v>
      </c>
    </row>
    <row r="1219" spans="4:10" x14ac:dyDescent="0.2">
      <c r="D1219" t="s">
        <v>91</v>
      </c>
      <c r="F1219" t="s">
        <v>2150</v>
      </c>
      <c r="G1219" s="57">
        <f t="shared" si="23"/>
        <v>0</v>
      </c>
      <c r="H1219" s="57">
        <f t="shared" si="23"/>
        <v>0</v>
      </c>
      <c r="J1219" s="57">
        <f t="shared" si="22"/>
        <v>0</v>
      </c>
    </row>
    <row r="1220" spans="4:10" x14ac:dyDescent="0.2">
      <c r="D1220" t="s">
        <v>92</v>
      </c>
      <c r="F1220" t="s">
        <v>1784</v>
      </c>
      <c r="G1220" s="57">
        <f t="shared" si="23"/>
        <v>31320</v>
      </c>
      <c r="H1220" s="57">
        <f t="shared" si="23"/>
        <v>35000</v>
      </c>
      <c r="J1220" s="57">
        <f t="shared" si="22"/>
        <v>0</v>
      </c>
    </row>
    <row r="1221" spans="4:10" x14ac:dyDescent="0.2">
      <c r="D1221" t="s">
        <v>93</v>
      </c>
      <c r="F1221" t="s">
        <v>1786</v>
      </c>
      <c r="G1221" s="57">
        <f t="shared" si="23"/>
        <v>179880</v>
      </c>
      <c r="H1221" s="57">
        <f t="shared" si="23"/>
        <v>355918.26666666666</v>
      </c>
      <c r="J1221" s="57">
        <f t="shared" si="22"/>
        <v>433361.6</v>
      </c>
    </row>
    <row r="1222" spans="4:10" x14ac:dyDescent="0.2">
      <c r="D1222" t="s">
        <v>94</v>
      </c>
      <c r="F1222" t="s">
        <v>1787</v>
      </c>
      <c r="G1222" s="57">
        <f t="shared" si="23"/>
        <v>737680</v>
      </c>
      <c r="H1222" s="57">
        <f t="shared" si="23"/>
        <v>439596.85333333333</v>
      </c>
      <c r="I1222" s="136" t="s">
        <v>3055</v>
      </c>
      <c r="J1222" s="57">
        <f t="shared" si="22"/>
        <v>116948.82</v>
      </c>
    </row>
    <row r="1223" spans="4:10" x14ac:dyDescent="0.2">
      <c r="D1223" t="s">
        <v>95</v>
      </c>
      <c r="F1223" t="s">
        <v>1572</v>
      </c>
      <c r="G1223" s="57">
        <f t="shared" si="23"/>
        <v>367850</v>
      </c>
      <c r="H1223" s="57">
        <f t="shared" si="23"/>
        <v>389645.43999999994</v>
      </c>
      <c r="J1223" s="57">
        <f t="shared" si="22"/>
        <v>139742.04</v>
      </c>
    </row>
    <row r="1224" spans="4:10" x14ac:dyDescent="0.2">
      <c r="D1224" t="s">
        <v>96</v>
      </c>
      <c r="F1224" t="s">
        <v>2466</v>
      </c>
      <c r="G1224" s="57">
        <f t="shared" si="23"/>
        <v>58250</v>
      </c>
      <c r="H1224" s="57">
        <f t="shared" si="23"/>
        <v>692.93333333333339</v>
      </c>
      <c r="J1224" s="57">
        <f t="shared" si="22"/>
        <v>259.85000000000002</v>
      </c>
    </row>
    <row r="1225" spans="4:10" x14ac:dyDescent="0.2">
      <c r="D1225" t="s">
        <v>97</v>
      </c>
      <c r="F1225" t="s">
        <v>1909</v>
      </c>
      <c r="G1225" s="57">
        <f t="shared" si="23"/>
        <v>0</v>
      </c>
      <c r="H1225" s="57">
        <f t="shared" si="23"/>
        <v>0</v>
      </c>
      <c r="J1225" s="57">
        <f t="shared" si="22"/>
        <v>0</v>
      </c>
    </row>
    <row r="1226" spans="4:10" x14ac:dyDescent="0.2">
      <c r="D1226" t="s">
        <v>98</v>
      </c>
      <c r="F1226" t="s">
        <v>1788</v>
      </c>
      <c r="G1226" s="57">
        <f t="shared" si="23"/>
        <v>54500</v>
      </c>
      <c r="H1226" s="57">
        <f t="shared" si="23"/>
        <v>72800.079999999987</v>
      </c>
      <c r="J1226" s="57">
        <f t="shared" si="22"/>
        <v>27300.03</v>
      </c>
    </row>
    <row r="1227" spans="4:10" x14ac:dyDescent="0.2">
      <c r="D1227" t="s">
        <v>99</v>
      </c>
      <c r="F1227" t="s">
        <v>1789</v>
      </c>
      <c r="G1227" s="57">
        <f t="shared" si="23"/>
        <v>400000</v>
      </c>
      <c r="H1227" s="57">
        <f t="shared" si="23"/>
        <v>45600</v>
      </c>
      <c r="J1227" s="57">
        <f t="shared" si="22"/>
        <v>84513</v>
      </c>
    </row>
    <row r="1228" spans="4:10" x14ac:dyDescent="0.2">
      <c r="D1228" t="s">
        <v>100</v>
      </c>
      <c r="F1228" t="s">
        <v>2469</v>
      </c>
      <c r="G1228" s="57">
        <f t="shared" si="23"/>
        <v>3143790</v>
      </c>
      <c r="H1228" s="57">
        <f t="shared" si="23"/>
        <v>2545000</v>
      </c>
      <c r="J1228" s="57">
        <f t="shared" si="22"/>
        <v>1065081.8600000001</v>
      </c>
    </row>
    <row r="1229" spans="4:10" x14ac:dyDescent="0.2">
      <c r="D1229" s="80" t="s">
        <v>101</v>
      </c>
      <c r="E1229" s="80"/>
      <c r="F1229" s="80" t="s">
        <v>1790</v>
      </c>
      <c r="G1229" s="81">
        <f t="shared" si="23"/>
        <v>1720730</v>
      </c>
      <c r="H1229" s="81">
        <f t="shared" si="23"/>
        <v>2146821.1200000001</v>
      </c>
      <c r="I1229" s="81" t="s">
        <v>3066</v>
      </c>
      <c r="J1229" s="81">
        <f t="shared" si="22"/>
        <v>1114995.97</v>
      </c>
    </row>
    <row r="1230" spans="4:10" x14ac:dyDescent="0.2">
      <c r="D1230" t="s">
        <v>102</v>
      </c>
      <c r="F1230" t="s">
        <v>1976</v>
      </c>
      <c r="G1230" s="57">
        <f t="shared" si="23"/>
        <v>467590</v>
      </c>
      <c r="H1230" s="57">
        <f t="shared" si="23"/>
        <v>581713.28</v>
      </c>
      <c r="J1230" s="57">
        <f t="shared" si="22"/>
        <v>218142.48</v>
      </c>
    </row>
    <row r="1231" spans="4:10" x14ac:dyDescent="0.2">
      <c r="D1231" t="s">
        <v>103</v>
      </c>
      <c r="F1231" t="s">
        <v>2110</v>
      </c>
      <c r="G1231" s="57">
        <f t="shared" ref="G1231:H1262" si="24">SUMIF($D$1:$D$1098,$D1231,G$1:G$1098)</f>
        <v>80550</v>
      </c>
      <c r="H1231" s="57">
        <f t="shared" si="24"/>
        <v>38917.813333333332</v>
      </c>
      <c r="J1231" s="57">
        <f t="shared" ref="J1231:J1285" si="25">SUMIF($D$1:$D$1098,$D1231,J$1:J$1098)</f>
        <v>14594.18</v>
      </c>
    </row>
    <row r="1232" spans="4:10" x14ac:dyDescent="0.2">
      <c r="D1232" t="s">
        <v>104</v>
      </c>
      <c r="F1232" t="s">
        <v>1791</v>
      </c>
      <c r="G1232" s="57">
        <f t="shared" si="24"/>
        <v>1062490</v>
      </c>
      <c r="H1232" s="57">
        <f t="shared" si="24"/>
        <v>2174475.392</v>
      </c>
      <c r="I1232" s="57" t="s">
        <v>3057</v>
      </c>
      <c r="J1232" s="57">
        <f t="shared" si="25"/>
        <v>1571107.7100000002</v>
      </c>
    </row>
    <row r="1233" spans="4:10" x14ac:dyDescent="0.2">
      <c r="D1233" t="s">
        <v>105</v>
      </c>
      <c r="F1233" t="s">
        <v>2112</v>
      </c>
      <c r="G1233" s="57">
        <f t="shared" si="24"/>
        <v>0</v>
      </c>
      <c r="H1233" s="57">
        <f t="shared" si="24"/>
        <v>0</v>
      </c>
      <c r="J1233" s="57">
        <f t="shared" si="25"/>
        <v>0</v>
      </c>
    </row>
    <row r="1234" spans="4:10" x14ac:dyDescent="0.2">
      <c r="D1234" t="s">
        <v>106</v>
      </c>
      <c r="F1234" t="s">
        <v>1670</v>
      </c>
      <c r="G1234" s="57">
        <f t="shared" si="24"/>
        <v>21450</v>
      </c>
      <c r="H1234" s="57">
        <f t="shared" si="24"/>
        <v>709651.04</v>
      </c>
      <c r="J1234" s="57">
        <f t="shared" si="25"/>
        <v>579152.33000000007</v>
      </c>
    </row>
    <row r="1235" spans="4:10" x14ac:dyDescent="0.2">
      <c r="D1235" t="s">
        <v>107</v>
      </c>
      <c r="F1235" t="s">
        <v>1793</v>
      </c>
      <c r="G1235" s="57">
        <f t="shared" si="24"/>
        <v>0</v>
      </c>
      <c r="H1235" s="57">
        <f t="shared" si="24"/>
        <v>0</v>
      </c>
      <c r="J1235" s="57">
        <f t="shared" si="25"/>
        <v>0</v>
      </c>
    </row>
    <row r="1236" spans="4:10" x14ac:dyDescent="0.2">
      <c r="D1236" t="s">
        <v>108</v>
      </c>
      <c r="F1236" t="s">
        <v>2131</v>
      </c>
      <c r="G1236" s="57">
        <f t="shared" si="24"/>
        <v>0</v>
      </c>
      <c r="H1236" s="57">
        <f t="shared" si="24"/>
        <v>0</v>
      </c>
      <c r="J1236" s="57">
        <f t="shared" si="25"/>
        <v>0</v>
      </c>
    </row>
    <row r="1237" spans="4:10" x14ac:dyDescent="0.2">
      <c r="D1237" t="s">
        <v>109</v>
      </c>
      <c r="F1237" t="s">
        <v>1795</v>
      </c>
      <c r="G1237" s="57">
        <f t="shared" si="24"/>
        <v>488060</v>
      </c>
      <c r="H1237" s="57">
        <f t="shared" si="24"/>
        <v>916526.16</v>
      </c>
      <c r="J1237" s="57">
        <f t="shared" si="25"/>
        <v>343697.31</v>
      </c>
    </row>
    <row r="1238" spans="4:10" x14ac:dyDescent="0.2">
      <c r="D1238" t="s">
        <v>110</v>
      </c>
      <c r="F1238" t="s">
        <v>1796</v>
      </c>
      <c r="G1238" s="57">
        <f t="shared" si="24"/>
        <v>0</v>
      </c>
      <c r="H1238" s="57">
        <f t="shared" si="24"/>
        <v>132.45333333333332</v>
      </c>
      <c r="J1238" s="57">
        <f t="shared" si="25"/>
        <v>49.67</v>
      </c>
    </row>
    <row r="1239" spans="4:10" x14ac:dyDescent="0.2">
      <c r="D1239" t="s">
        <v>111</v>
      </c>
      <c r="F1239" t="s">
        <v>2475</v>
      </c>
      <c r="G1239" s="57">
        <f t="shared" si="24"/>
        <v>0</v>
      </c>
      <c r="H1239" s="57">
        <f t="shared" si="24"/>
        <v>0</v>
      </c>
      <c r="J1239" s="57">
        <f t="shared" si="25"/>
        <v>0</v>
      </c>
    </row>
    <row r="1240" spans="4:10" x14ac:dyDescent="0.2">
      <c r="D1240" t="s">
        <v>112</v>
      </c>
      <c r="F1240" t="s">
        <v>1798</v>
      </c>
      <c r="G1240" s="57">
        <f t="shared" si="24"/>
        <v>2377290</v>
      </c>
      <c r="H1240" s="57">
        <f t="shared" si="24"/>
        <v>2467663.5</v>
      </c>
      <c r="J1240" s="57">
        <f t="shared" si="25"/>
        <v>729531.74999999988</v>
      </c>
    </row>
    <row r="1241" spans="4:10" x14ac:dyDescent="0.2">
      <c r="D1241" t="s">
        <v>113</v>
      </c>
      <c r="F1241" t="s">
        <v>2272</v>
      </c>
      <c r="G1241" s="57">
        <f t="shared" si="24"/>
        <v>0</v>
      </c>
      <c r="H1241" s="57">
        <f t="shared" si="24"/>
        <v>47655.199999999997</v>
      </c>
      <c r="J1241" s="57">
        <f t="shared" si="25"/>
        <v>17870.7</v>
      </c>
    </row>
    <row r="1242" spans="4:10" x14ac:dyDescent="0.2">
      <c r="D1242" t="s">
        <v>114</v>
      </c>
      <c r="F1242" t="s">
        <v>1799</v>
      </c>
      <c r="G1242" s="57">
        <f t="shared" si="24"/>
        <v>167320</v>
      </c>
      <c r="H1242" s="57">
        <f t="shared" si="24"/>
        <v>207861.94666666671</v>
      </c>
      <c r="J1242" s="57">
        <f t="shared" si="25"/>
        <v>77948.23</v>
      </c>
    </row>
    <row r="1243" spans="4:10" x14ac:dyDescent="0.2">
      <c r="D1243" t="s">
        <v>115</v>
      </c>
      <c r="F1243" t="s">
        <v>1923</v>
      </c>
      <c r="G1243" s="57">
        <f t="shared" si="24"/>
        <v>0</v>
      </c>
      <c r="H1243" s="57">
        <f t="shared" si="24"/>
        <v>0</v>
      </c>
      <c r="J1243" s="57">
        <f t="shared" si="25"/>
        <v>0</v>
      </c>
    </row>
    <row r="1244" spans="4:10" x14ac:dyDescent="0.2">
      <c r="D1244" t="s">
        <v>116</v>
      </c>
      <c r="F1244" t="s">
        <v>2076</v>
      </c>
      <c r="G1244" s="57">
        <f t="shared" si="24"/>
        <v>0</v>
      </c>
      <c r="H1244" s="57">
        <f t="shared" si="24"/>
        <v>0</v>
      </c>
      <c r="J1244" s="57">
        <f t="shared" si="25"/>
        <v>0</v>
      </c>
    </row>
    <row r="1245" spans="4:10" x14ac:dyDescent="0.2">
      <c r="D1245" t="s">
        <v>117</v>
      </c>
      <c r="F1245" t="s">
        <v>2504</v>
      </c>
      <c r="G1245" s="57">
        <f t="shared" si="24"/>
        <v>0</v>
      </c>
      <c r="H1245" s="57">
        <f t="shared" si="24"/>
        <v>0</v>
      </c>
      <c r="J1245" s="57">
        <f t="shared" si="25"/>
        <v>0</v>
      </c>
    </row>
    <row r="1246" spans="4:10" x14ac:dyDescent="0.2">
      <c r="D1246" t="s">
        <v>118</v>
      </c>
      <c r="F1246" t="s">
        <v>2156</v>
      </c>
      <c r="G1246" s="57">
        <f t="shared" si="24"/>
        <v>1510000</v>
      </c>
      <c r="H1246" s="57">
        <f t="shared" si="24"/>
        <v>1510000</v>
      </c>
      <c r="J1246" s="57">
        <f t="shared" si="25"/>
        <v>325128.85000000003</v>
      </c>
    </row>
    <row r="1247" spans="4:10" x14ac:dyDescent="0.2">
      <c r="D1247" t="s">
        <v>119</v>
      </c>
      <c r="F1247" t="s">
        <v>2376</v>
      </c>
      <c r="G1247" s="57">
        <f t="shared" si="24"/>
        <v>120000</v>
      </c>
      <c r="H1247" s="57">
        <f t="shared" si="24"/>
        <v>120000</v>
      </c>
      <c r="J1247" s="57">
        <f t="shared" si="25"/>
        <v>0</v>
      </c>
    </row>
    <row r="1248" spans="4:10" x14ac:dyDescent="0.2">
      <c r="D1248" t="s">
        <v>120</v>
      </c>
      <c r="F1248" t="s">
        <v>2158</v>
      </c>
      <c r="G1248" s="57">
        <f t="shared" si="24"/>
        <v>693510</v>
      </c>
      <c r="H1248" s="57">
        <f t="shared" si="24"/>
        <v>560000</v>
      </c>
      <c r="J1248" s="57">
        <f t="shared" si="25"/>
        <v>490787.32</v>
      </c>
    </row>
    <row r="1249" spans="4:10" x14ac:dyDescent="0.2">
      <c r="D1249" t="s">
        <v>121</v>
      </c>
      <c r="F1249" t="s">
        <v>1713</v>
      </c>
      <c r="G1249" s="57">
        <f t="shared" si="24"/>
        <v>218530</v>
      </c>
      <c r="H1249" s="57">
        <f t="shared" si="24"/>
        <v>1000000</v>
      </c>
      <c r="J1249" s="57">
        <f t="shared" si="25"/>
        <v>839880.59</v>
      </c>
    </row>
    <row r="1250" spans="4:10" x14ac:dyDescent="0.2">
      <c r="D1250" t="s">
        <v>122</v>
      </c>
      <c r="F1250" t="s">
        <v>1601</v>
      </c>
      <c r="G1250" s="57">
        <f t="shared" si="24"/>
        <v>346490</v>
      </c>
      <c r="H1250" s="57">
        <f t="shared" si="24"/>
        <v>334000</v>
      </c>
      <c r="J1250" s="57">
        <f t="shared" si="25"/>
        <v>0</v>
      </c>
    </row>
    <row r="1251" spans="4:10" x14ac:dyDescent="0.2">
      <c r="D1251" t="s">
        <v>123</v>
      </c>
      <c r="F1251" t="s">
        <v>2161</v>
      </c>
      <c r="G1251" s="57">
        <f t="shared" si="24"/>
        <v>0</v>
      </c>
      <c r="H1251" s="57">
        <f t="shared" si="24"/>
        <v>0</v>
      </c>
      <c r="J1251" s="57">
        <f t="shared" si="25"/>
        <v>0</v>
      </c>
    </row>
    <row r="1252" spans="4:10" x14ac:dyDescent="0.2">
      <c r="D1252" t="s">
        <v>124</v>
      </c>
      <c r="F1252" t="s">
        <v>2163</v>
      </c>
      <c r="G1252" s="57">
        <f t="shared" si="24"/>
        <v>0</v>
      </c>
      <c r="H1252" s="57">
        <f t="shared" si="24"/>
        <v>0</v>
      </c>
      <c r="J1252" s="57">
        <f t="shared" si="25"/>
        <v>0</v>
      </c>
    </row>
    <row r="1253" spans="4:10" x14ac:dyDescent="0.2">
      <c r="D1253" t="s">
        <v>125</v>
      </c>
      <c r="F1253" t="s">
        <v>1815</v>
      </c>
      <c r="G1253" s="57">
        <f t="shared" si="24"/>
        <v>2342300</v>
      </c>
      <c r="H1253" s="57">
        <f t="shared" si="24"/>
        <v>3698663.6266666665</v>
      </c>
      <c r="J1253" s="57">
        <f t="shared" si="25"/>
        <v>1386998.86</v>
      </c>
    </row>
    <row r="1254" spans="4:10" x14ac:dyDescent="0.2">
      <c r="D1254" t="s">
        <v>126</v>
      </c>
      <c r="F1254" t="s">
        <v>2380</v>
      </c>
      <c r="G1254" s="57">
        <f t="shared" si="24"/>
        <v>0</v>
      </c>
      <c r="H1254" s="57">
        <f t="shared" si="24"/>
        <v>0</v>
      </c>
      <c r="J1254" s="57">
        <f t="shared" si="25"/>
        <v>0</v>
      </c>
    </row>
    <row r="1255" spans="4:10" x14ac:dyDescent="0.2">
      <c r="D1255" t="s">
        <v>127</v>
      </c>
      <c r="F1255" t="s">
        <v>1925</v>
      </c>
      <c r="G1255" s="57">
        <f t="shared" si="24"/>
        <v>0</v>
      </c>
      <c r="H1255" s="57">
        <f t="shared" si="24"/>
        <v>-45000</v>
      </c>
      <c r="J1255" s="57">
        <f t="shared" si="25"/>
        <v>0</v>
      </c>
    </row>
    <row r="1256" spans="4:10" x14ac:dyDescent="0.2">
      <c r="D1256" t="s">
        <v>128</v>
      </c>
      <c r="F1256" t="s">
        <v>2079</v>
      </c>
      <c r="G1256" s="57">
        <f t="shared" si="24"/>
        <v>0</v>
      </c>
      <c r="H1256" s="57">
        <f t="shared" si="24"/>
        <v>0</v>
      </c>
      <c r="J1256" s="57">
        <f t="shared" si="25"/>
        <v>0</v>
      </c>
    </row>
    <row r="1257" spans="4:10" x14ac:dyDescent="0.2">
      <c r="D1257" t="s">
        <v>2838</v>
      </c>
      <c r="F1257" t="s">
        <v>1965</v>
      </c>
      <c r="G1257" s="57">
        <f t="shared" si="24"/>
        <v>100000</v>
      </c>
      <c r="H1257" s="57">
        <f t="shared" si="24"/>
        <v>176000</v>
      </c>
      <c r="J1257" s="57">
        <f t="shared" si="25"/>
        <v>0</v>
      </c>
    </row>
    <row r="1258" spans="4:10" x14ac:dyDescent="0.2">
      <c r="D1258" t="s">
        <v>2840</v>
      </c>
      <c r="F1258" t="s">
        <v>1674</v>
      </c>
      <c r="G1258" s="57">
        <f t="shared" si="24"/>
        <v>60000</v>
      </c>
      <c r="H1258" s="57">
        <f t="shared" si="24"/>
        <v>20000</v>
      </c>
      <c r="J1258" s="57">
        <f t="shared" si="25"/>
        <v>0</v>
      </c>
    </row>
    <row r="1259" spans="4:10" x14ac:dyDescent="0.2">
      <c r="D1259" t="s">
        <v>2842</v>
      </c>
      <c r="F1259" t="s">
        <v>2247</v>
      </c>
      <c r="G1259" s="57">
        <f t="shared" si="24"/>
        <v>30000</v>
      </c>
      <c r="H1259" s="57">
        <f t="shared" si="24"/>
        <v>0</v>
      </c>
      <c r="J1259" s="57">
        <f t="shared" si="25"/>
        <v>7824</v>
      </c>
    </row>
    <row r="1260" spans="4:10" x14ac:dyDescent="0.2">
      <c r="D1260" t="s">
        <v>2890</v>
      </c>
      <c r="F1260" t="s">
        <v>2891</v>
      </c>
      <c r="G1260" s="57">
        <f t="shared" si="24"/>
        <v>0</v>
      </c>
      <c r="H1260" s="57">
        <f t="shared" si="24"/>
        <v>460000</v>
      </c>
      <c r="J1260" s="57">
        <f t="shared" si="25"/>
        <v>0</v>
      </c>
    </row>
    <row r="1261" spans="4:10" x14ac:dyDescent="0.2">
      <c r="D1261" s="80" t="s">
        <v>129</v>
      </c>
      <c r="E1261" s="80"/>
      <c r="F1261" s="80" t="s">
        <v>2224</v>
      </c>
      <c r="G1261" s="81">
        <f t="shared" si="24"/>
        <v>0</v>
      </c>
      <c r="H1261" s="81">
        <f t="shared" si="24"/>
        <v>0</v>
      </c>
      <c r="I1261" s="81"/>
      <c r="J1261" s="81">
        <f t="shared" si="25"/>
        <v>0</v>
      </c>
    </row>
    <row r="1262" spans="4:10" x14ac:dyDescent="0.2">
      <c r="D1262" s="80" t="s">
        <v>130</v>
      </c>
      <c r="E1262" s="80"/>
      <c r="F1262" s="80" t="s">
        <v>1740</v>
      </c>
      <c r="G1262" s="81">
        <f t="shared" si="24"/>
        <v>1405780</v>
      </c>
      <c r="H1262" s="81">
        <f t="shared" si="24"/>
        <v>725374.04799999995</v>
      </c>
      <c r="I1262" s="81"/>
      <c r="J1262" s="81">
        <f t="shared" si="25"/>
        <v>181963.14</v>
      </c>
    </row>
    <row r="1263" spans="4:10" x14ac:dyDescent="0.2">
      <c r="D1263" s="80" t="s">
        <v>131</v>
      </c>
      <c r="E1263" s="80"/>
      <c r="F1263" s="80" t="s">
        <v>2120</v>
      </c>
      <c r="G1263" s="81">
        <f t="shared" ref="G1263:H1285" si="26">SUMIF($D$1:$D$1098,$D1263,G$1:G$1098)</f>
        <v>442210</v>
      </c>
      <c r="H1263" s="81">
        <f t="shared" si="26"/>
        <v>80954.87999999999</v>
      </c>
      <c r="I1263" s="81"/>
      <c r="J1263" s="81">
        <f t="shared" si="25"/>
        <v>13735.9</v>
      </c>
    </row>
    <row r="1264" spans="4:10" x14ac:dyDescent="0.2">
      <c r="D1264" s="80" t="s">
        <v>132</v>
      </c>
      <c r="E1264" s="80"/>
      <c r="F1264" s="80" t="s">
        <v>1573</v>
      </c>
      <c r="G1264" s="81">
        <f t="shared" si="26"/>
        <v>30700</v>
      </c>
      <c r="H1264" s="81">
        <f t="shared" si="26"/>
        <v>2960.864</v>
      </c>
      <c r="I1264" s="81"/>
      <c r="J1264" s="81">
        <f t="shared" si="25"/>
        <v>925.27</v>
      </c>
    </row>
    <row r="1265" spans="4:10" x14ac:dyDescent="0.2">
      <c r="D1265" s="80" t="s">
        <v>133</v>
      </c>
      <c r="E1265" s="80"/>
      <c r="F1265" s="80" t="s">
        <v>1734</v>
      </c>
      <c r="G1265" s="81">
        <f t="shared" si="26"/>
        <v>275390</v>
      </c>
      <c r="H1265" s="81">
        <f t="shared" si="26"/>
        <v>135477.76000000001</v>
      </c>
      <c r="I1265" s="81"/>
      <c r="J1265" s="81">
        <f t="shared" si="25"/>
        <v>20795.3</v>
      </c>
    </row>
    <row r="1266" spans="4:10" x14ac:dyDescent="0.2">
      <c r="D1266" s="80" t="s">
        <v>134</v>
      </c>
      <c r="E1266" s="80"/>
      <c r="F1266" s="80" t="s">
        <v>1716</v>
      </c>
      <c r="G1266" s="81">
        <f t="shared" si="26"/>
        <v>1260</v>
      </c>
      <c r="H1266" s="81">
        <f t="shared" si="26"/>
        <v>0</v>
      </c>
      <c r="I1266" s="81"/>
      <c r="J1266" s="81">
        <f t="shared" si="25"/>
        <v>0</v>
      </c>
    </row>
    <row r="1267" spans="4:10" x14ac:dyDescent="0.2">
      <c r="D1267" s="80" t="s">
        <v>135</v>
      </c>
      <c r="E1267" s="80"/>
      <c r="F1267" s="80" t="s">
        <v>2480</v>
      </c>
      <c r="G1267" s="81">
        <f t="shared" si="26"/>
        <v>0</v>
      </c>
      <c r="H1267" s="81">
        <f t="shared" si="26"/>
        <v>600.38400000000001</v>
      </c>
      <c r="I1267" s="81"/>
      <c r="J1267" s="81">
        <f t="shared" si="25"/>
        <v>187.62</v>
      </c>
    </row>
    <row r="1268" spans="4:10" x14ac:dyDescent="0.2">
      <c r="D1268" s="80" t="s">
        <v>136</v>
      </c>
      <c r="E1268" s="80"/>
      <c r="F1268" s="80" t="s">
        <v>1737</v>
      </c>
      <c r="G1268" s="81">
        <f t="shared" si="26"/>
        <v>446010</v>
      </c>
      <c r="H1268" s="81">
        <f t="shared" si="26"/>
        <v>234713.60000000001</v>
      </c>
      <c r="I1268" s="81"/>
      <c r="J1268" s="81">
        <f t="shared" si="25"/>
        <v>73348</v>
      </c>
    </row>
    <row r="1269" spans="4:10" x14ac:dyDescent="0.2">
      <c r="D1269" s="80" t="s">
        <v>137</v>
      </c>
      <c r="E1269" s="80"/>
      <c r="F1269" s="80" t="s">
        <v>1728</v>
      </c>
      <c r="G1269" s="81">
        <f t="shared" si="26"/>
        <v>967210</v>
      </c>
      <c r="H1269" s="81">
        <f t="shared" si="26"/>
        <v>577295.26399999997</v>
      </c>
      <c r="I1269" s="81"/>
      <c r="J1269" s="81">
        <f t="shared" si="25"/>
        <v>337803.84999999992</v>
      </c>
    </row>
    <row r="1270" spans="4:10" x14ac:dyDescent="0.2">
      <c r="D1270" s="80" t="s">
        <v>138</v>
      </c>
      <c r="E1270" s="80"/>
      <c r="F1270" s="80" t="s">
        <v>2481</v>
      </c>
      <c r="G1270" s="81">
        <f t="shared" si="26"/>
        <v>720570</v>
      </c>
      <c r="H1270" s="81">
        <f t="shared" si="26"/>
        <v>653022.9439999999</v>
      </c>
      <c r="I1270" s="81"/>
      <c r="J1270" s="81">
        <f t="shared" si="25"/>
        <v>204069.67</v>
      </c>
    </row>
    <row r="1271" spans="4:10" x14ac:dyDescent="0.2">
      <c r="D1271" s="80" t="s">
        <v>139</v>
      </c>
      <c r="E1271" s="80"/>
      <c r="F1271" s="80" t="s">
        <v>2417</v>
      </c>
      <c r="G1271" s="81">
        <f t="shared" si="26"/>
        <v>0</v>
      </c>
      <c r="H1271" s="81">
        <f t="shared" si="26"/>
        <v>2188.8000000000002</v>
      </c>
      <c r="I1271" s="81"/>
      <c r="J1271" s="81">
        <f t="shared" si="25"/>
        <v>684</v>
      </c>
    </row>
    <row r="1272" spans="4:10" x14ac:dyDescent="0.2">
      <c r="D1272" s="80" t="s">
        <v>140</v>
      </c>
      <c r="E1272" s="80"/>
      <c r="F1272" s="80" t="s">
        <v>2248</v>
      </c>
      <c r="G1272" s="81">
        <f t="shared" si="26"/>
        <v>50000</v>
      </c>
      <c r="H1272" s="81">
        <f t="shared" si="26"/>
        <v>25000</v>
      </c>
      <c r="I1272" s="81"/>
      <c r="J1272" s="81">
        <f t="shared" si="25"/>
        <v>0</v>
      </c>
    </row>
    <row r="1273" spans="4:10" x14ac:dyDescent="0.2">
      <c r="D1273" s="80" t="s">
        <v>141</v>
      </c>
      <c r="E1273" s="80"/>
      <c r="F1273" s="80" t="s">
        <v>2385</v>
      </c>
      <c r="G1273" s="81">
        <f t="shared" si="26"/>
        <v>0</v>
      </c>
      <c r="H1273" s="81">
        <f t="shared" si="26"/>
        <v>0</v>
      </c>
      <c r="I1273" s="81"/>
      <c r="J1273" s="81">
        <f t="shared" si="25"/>
        <v>0</v>
      </c>
    </row>
    <row r="1274" spans="4:10" x14ac:dyDescent="0.2">
      <c r="D1274" s="80" t="s">
        <v>142</v>
      </c>
      <c r="E1274" s="80"/>
      <c r="F1274" s="80" t="s">
        <v>2328</v>
      </c>
      <c r="G1274" s="81">
        <f t="shared" si="26"/>
        <v>2120</v>
      </c>
      <c r="H1274" s="81">
        <f t="shared" si="26"/>
        <v>1320</v>
      </c>
      <c r="I1274" s="81"/>
      <c r="J1274" s="81">
        <f t="shared" si="25"/>
        <v>0</v>
      </c>
    </row>
    <row r="1275" spans="4:10" x14ac:dyDescent="0.2">
      <c r="D1275" s="80" t="s">
        <v>143</v>
      </c>
      <c r="E1275" s="80"/>
      <c r="F1275" s="80" t="s">
        <v>2505</v>
      </c>
      <c r="G1275" s="81">
        <f t="shared" si="26"/>
        <v>1000000</v>
      </c>
      <c r="H1275" s="81">
        <f t="shared" si="26"/>
        <v>1000000</v>
      </c>
      <c r="I1275" s="81"/>
      <c r="J1275" s="81">
        <f t="shared" si="25"/>
        <v>0</v>
      </c>
    </row>
    <row r="1276" spans="4:10" x14ac:dyDescent="0.2">
      <c r="D1276" s="80" t="s">
        <v>144</v>
      </c>
      <c r="E1276" s="80"/>
      <c r="F1276" s="80" t="s">
        <v>2387</v>
      </c>
      <c r="G1276" s="81">
        <f t="shared" si="26"/>
        <v>1052280</v>
      </c>
      <c r="H1276" s="81">
        <f t="shared" si="26"/>
        <v>638613.59999999986</v>
      </c>
      <c r="I1276" s="81"/>
      <c r="J1276" s="81">
        <f t="shared" si="25"/>
        <v>199566.75</v>
      </c>
    </row>
    <row r="1277" spans="4:10" x14ac:dyDescent="0.2">
      <c r="D1277" s="80" t="s">
        <v>145</v>
      </c>
      <c r="E1277" s="80"/>
      <c r="F1277" s="80" t="s">
        <v>2506</v>
      </c>
      <c r="G1277" s="81">
        <f t="shared" si="26"/>
        <v>1000000</v>
      </c>
      <c r="H1277" s="81">
        <f t="shared" si="26"/>
        <v>1000000</v>
      </c>
      <c r="I1277" s="81"/>
      <c r="J1277" s="81">
        <f t="shared" si="25"/>
        <v>0</v>
      </c>
    </row>
    <row r="1278" spans="4:10" x14ac:dyDescent="0.2">
      <c r="D1278" s="80" t="s">
        <v>146</v>
      </c>
      <c r="E1278" s="80"/>
      <c r="F1278" s="80" t="s">
        <v>2508</v>
      </c>
      <c r="G1278" s="81">
        <f t="shared" si="26"/>
        <v>0</v>
      </c>
      <c r="H1278" s="81">
        <f t="shared" si="26"/>
        <v>0</v>
      </c>
      <c r="I1278" s="81"/>
      <c r="J1278" s="81">
        <f t="shared" si="25"/>
        <v>0</v>
      </c>
    </row>
    <row r="1279" spans="4:10" x14ac:dyDescent="0.2">
      <c r="D1279" s="80" t="s">
        <v>147</v>
      </c>
      <c r="E1279" s="80"/>
      <c r="F1279" s="80" t="s">
        <v>2173</v>
      </c>
      <c r="G1279" s="81">
        <f t="shared" si="26"/>
        <v>660</v>
      </c>
      <c r="H1279" s="81">
        <f t="shared" si="26"/>
        <v>0</v>
      </c>
      <c r="I1279" s="81"/>
      <c r="J1279" s="81">
        <f t="shared" si="25"/>
        <v>0</v>
      </c>
    </row>
    <row r="1280" spans="4:10" x14ac:dyDescent="0.2">
      <c r="D1280" s="80" t="s">
        <v>2841</v>
      </c>
      <c r="E1280" s="80"/>
      <c r="F1280" s="80" t="s">
        <v>1678</v>
      </c>
      <c r="G1280" s="81">
        <f t="shared" si="26"/>
        <v>150000</v>
      </c>
      <c r="H1280" s="81">
        <f t="shared" si="26"/>
        <v>20000</v>
      </c>
      <c r="I1280" s="81"/>
      <c r="J1280" s="81">
        <f t="shared" si="25"/>
        <v>0</v>
      </c>
    </row>
    <row r="1281" spans="1:10" x14ac:dyDescent="0.2">
      <c r="D1281" t="s">
        <v>148</v>
      </c>
      <c r="F1281" t="s">
        <v>2390</v>
      </c>
      <c r="G1281" s="57">
        <f t="shared" si="26"/>
        <v>0</v>
      </c>
      <c r="H1281" s="57">
        <f t="shared" si="26"/>
        <v>0</v>
      </c>
      <c r="J1281" s="57">
        <f t="shared" si="25"/>
        <v>0</v>
      </c>
    </row>
    <row r="1282" spans="1:10" x14ac:dyDescent="0.2">
      <c r="D1282" t="s">
        <v>149</v>
      </c>
      <c r="F1282" t="s">
        <v>1801</v>
      </c>
      <c r="G1282" s="57">
        <f t="shared" si="26"/>
        <v>190690</v>
      </c>
      <c r="H1282" s="57">
        <f t="shared" si="26"/>
        <v>190690</v>
      </c>
      <c r="J1282" s="57">
        <f t="shared" si="25"/>
        <v>77631.31</v>
      </c>
    </row>
    <row r="1283" spans="1:10" x14ac:dyDescent="0.2">
      <c r="D1283" t="s">
        <v>150</v>
      </c>
      <c r="F1283" t="s">
        <v>672</v>
      </c>
      <c r="G1283" s="57">
        <f t="shared" si="26"/>
        <v>272960</v>
      </c>
      <c r="H1283" s="57">
        <f t="shared" si="26"/>
        <v>272960</v>
      </c>
      <c r="J1283" s="57">
        <f t="shared" si="25"/>
        <v>0</v>
      </c>
    </row>
    <row r="1284" spans="1:10" x14ac:dyDescent="0.2">
      <c r="D1284" t="s">
        <v>151</v>
      </c>
      <c r="F1284" t="s">
        <v>674</v>
      </c>
      <c r="G1284" s="57">
        <f t="shared" si="26"/>
        <v>0</v>
      </c>
      <c r="H1284" s="57">
        <f t="shared" si="26"/>
        <v>0</v>
      </c>
      <c r="J1284" s="57">
        <f t="shared" si="25"/>
        <v>0</v>
      </c>
    </row>
    <row r="1285" spans="1:10" x14ac:dyDescent="0.2">
      <c r="D1285" t="s">
        <v>152</v>
      </c>
      <c r="F1285" t="s">
        <v>1937</v>
      </c>
      <c r="G1285" s="57">
        <f t="shared" si="26"/>
        <v>0</v>
      </c>
      <c r="H1285" s="57">
        <f t="shared" si="26"/>
        <v>0</v>
      </c>
      <c r="J1285" s="57">
        <f t="shared" si="25"/>
        <v>0</v>
      </c>
    </row>
    <row r="1286" spans="1:10" x14ac:dyDescent="0.2">
      <c r="J1286" s="59"/>
    </row>
    <row r="1287" spans="1:10" ht="15" thickBot="1" x14ac:dyDescent="0.25">
      <c r="F1287" t="s">
        <v>2896</v>
      </c>
      <c r="G1287" s="69">
        <f>SUM(G1102:G1286)</f>
        <v>184210640</v>
      </c>
      <c r="H1287" s="69">
        <f>SUM(H1102:H1286)</f>
        <v>183476981.6518667</v>
      </c>
      <c r="J1287" s="69">
        <f>SUM(J1102:J1286)</f>
        <v>52635793.030000024</v>
      </c>
    </row>
    <row r="1288" spans="1:10" ht="15" thickTop="1" x14ac:dyDescent="0.2">
      <c r="G1288" s="57">
        <f>G983-G1287</f>
        <v>0</v>
      </c>
      <c r="H1288" s="57">
        <f>H983-H1287</f>
        <v>0</v>
      </c>
      <c r="J1288" s="57">
        <f>J983-J1287</f>
        <v>0</v>
      </c>
    </row>
    <row r="1289" spans="1:10" x14ac:dyDescent="0.2">
      <c r="A1289" t="s">
        <v>3059</v>
      </c>
      <c r="B1289" s="59">
        <f>SUM(H1289:H1296,H1299)</f>
        <v>-36860010.359999999</v>
      </c>
      <c r="D1289" t="s">
        <v>153</v>
      </c>
      <c r="F1289" t="s">
        <v>1605</v>
      </c>
      <c r="G1289" s="57">
        <f t="shared" ref="G1289:H1304" si="27">SUMIF($D$1:$D$1098,$D1289,G$1:G$1098)</f>
        <v>-5059720</v>
      </c>
      <c r="H1289" s="57">
        <f t="shared" si="27"/>
        <v>-6957860.7000000002</v>
      </c>
      <c r="J1289" s="57">
        <f t="shared" ref="J1289:J1352" si="28">SUMIF($D$1:$D$1098,$D1289,J$1:J$1098)</f>
        <v>-3478930.35</v>
      </c>
    </row>
    <row r="1290" spans="1:10" x14ac:dyDescent="0.2">
      <c r="A1290" t="s">
        <v>3060</v>
      </c>
      <c r="B1290" s="59">
        <f>B1289*0.6</f>
        <v>-22116006.215999998</v>
      </c>
      <c r="D1290" t="s">
        <v>154</v>
      </c>
      <c r="F1290" t="s">
        <v>1606</v>
      </c>
      <c r="G1290" s="57">
        <f t="shared" si="27"/>
        <v>-722830</v>
      </c>
      <c r="H1290" s="57">
        <f t="shared" si="27"/>
        <v>-1081518.1000000001</v>
      </c>
      <c r="J1290" s="57">
        <f t="shared" si="28"/>
        <v>-540759.05000000005</v>
      </c>
    </row>
    <row r="1291" spans="1:10" ht="15" thickBot="1" x14ac:dyDescent="0.25">
      <c r="A1291" t="s">
        <v>3061</v>
      </c>
      <c r="B1291" s="79">
        <f>B1289-B1290</f>
        <v>-14744004.144000001</v>
      </c>
      <c r="D1291" t="s">
        <v>155</v>
      </c>
      <c r="F1291" t="s">
        <v>1607</v>
      </c>
      <c r="G1291" s="57">
        <f t="shared" si="27"/>
        <v>1934400</v>
      </c>
      <c r="H1291" s="57">
        <f t="shared" si="27"/>
        <v>2500000</v>
      </c>
      <c r="J1291" s="57">
        <f t="shared" si="28"/>
        <v>1725164.55</v>
      </c>
    </row>
    <row r="1292" spans="1:10" ht="15" thickTop="1" x14ac:dyDescent="0.2">
      <c r="D1292" t="s">
        <v>156</v>
      </c>
      <c r="F1292" t="s">
        <v>1608</v>
      </c>
      <c r="G1292" s="57">
        <f t="shared" si="27"/>
        <v>-240790</v>
      </c>
      <c r="H1292" s="57">
        <f t="shared" si="27"/>
        <v>-163900.5</v>
      </c>
      <c r="J1292" s="57">
        <f t="shared" si="28"/>
        <v>-81950.25</v>
      </c>
    </row>
    <row r="1293" spans="1:10" x14ac:dyDescent="0.2">
      <c r="D1293" t="s">
        <v>157</v>
      </c>
      <c r="F1293" t="s">
        <v>684</v>
      </c>
      <c r="G1293" s="57">
        <f t="shared" si="27"/>
        <v>-5179870</v>
      </c>
      <c r="H1293" s="57">
        <f t="shared" si="27"/>
        <v>-7703187.7999999998</v>
      </c>
      <c r="J1293" s="57">
        <f t="shared" si="28"/>
        <v>-3851593.9</v>
      </c>
    </row>
    <row r="1294" spans="1:10" x14ac:dyDescent="0.2">
      <c r="D1294" t="s">
        <v>158</v>
      </c>
      <c r="F1294" t="s">
        <v>1939</v>
      </c>
      <c r="G1294" s="57">
        <f t="shared" si="27"/>
        <v>0</v>
      </c>
      <c r="H1294" s="57">
        <f t="shared" si="27"/>
        <v>0</v>
      </c>
      <c r="J1294" s="57">
        <f t="shared" si="28"/>
        <v>0</v>
      </c>
    </row>
    <row r="1295" spans="1:10" x14ac:dyDescent="0.2">
      <c r="D1295" t="s">
        <v>159</v>
      </c>
      <c r="F1295" t="s">
        <v>2420</v>
      </c>
      <c r="G1295" s="57">
        <f t="shared" si="27"/>
        <v>-4248090</v>
      </c>
      <c r="H1295" s="57">
        <f t="shared" si="27"/>
        <v>-5603585.1600000001</v>
      </c>
      <c r="J1295" s="57">
        <f t="shared" si="28"/>
        <v>-2801792.58</v>
      </c>
    </row>
    <row r="1296" spans="1:10" x14ac:dyDescent="0.2">
      <c r="D1296" t="s">
        <v>160</v>
      </c>
      <c r="F1296" t="s">
        <v>2484</v>
      </c>
      <c r="G1296" s="57">
        <f t="shared" si="27"/>
        <v>-8521670</v>
      </c>
      <c r="H1296" s="57">
        <f t="shared" si="27"/>
        <v>-9500000</v>
      </c>
      <c r="J1296" s="57">
        <f t="shared" si="28"/>
        <v>-16306290.52</v>
      </c>
    </row>
    <row r="1297" spans="4:10" x14ac:dyDescent="0.2">
      <c r="D1297" t="s">
        <v>161</v>
      </c>
      <c r="F1297" t="s">
        <v>2510</v>
      </c>
      <c r="G1297" s="57">
        <f t="shared" si="27"/>
        <v>0</v>
      </c>
      <c r="H1297" s="57">
        <f t="shared" si="27"/>
        <v>0</v>
      </c>
      <c r="J1297" s="57">
        <f t="shared" si="28"/>
        <v>0</v>
      </c>
    </row>
    <row r="1298" spans="4:10" x14ac:dyDescent="0.2">
      <c r="D1298" t="s">
        <v>162</v>
      </c>
      <c r="F1298" t="s">
        <v>2511</v>
      </c>
      <c r="G1298" s="57">
        <f t="shared" si="27"/>
        <v>-20000000</v>
      </c>
      <c r="H1298" s="57">
        <f t="shared" si="27"/>
        <v>-20000000</v>
      </c>
      <c r="J1298" s="57">
        <f t="shared" si="28"/>
        <v>0</v>
      </c>
    </row>
    <row r="1299" spans="4:10" x14ac:dyDescent="0.2">
      <c r="D1299" t="s">
        <v>163</v>
      </c>
      <c r="F1299" t="s">
        <v>2391</v>
      </c>
      <c r="G1299" s="57">
        <f t="shared" si="27"/>
        <v>-6796120</v>
      </c>
      <c r="H1299" s="57">
        <f t="shared" si="27"/>
        <v>-8349958.1000000006</v>
      </c>
      <c r="J1299" s="57">
        <f t="shared" si="28"/>
        <v>-4174979.0500000003</v>
      </c>
    </row>
    <row r="1300" spans="4:10" x14ac:dyDescent="0.2">
      <c r="D1300" t="s">
        <v>164</v>
      </c>
      <c r="F1300" t="s">
        <v>1620</v>
      </c>
      <c r="G1300" s="57">
        <f t="shared" si="27"/>
        <v>-2008000</v>
      </c>
      <c r="H1300" s="57">
        <f t="shared" si="27"/>
        <v>-26125.360000000001</v>
      </c>
      <c r="J1300" s="57">
        <f t="shared" si="28"/>
        <v>-13062.68</v>
      </c>
    </row>
    <row r="1301" spans="4:10" x14ac:dyDescent="0.2">
      <c r="D1301" t="s">
        <v>165</v>
      </c>
      <c r="F1301" t="s">
        <v>2168</v>
      </c>
      <c r="G1301" s="57">
        <f t="shared" si="27"/>
        <v>-14850</v>
      </c>
      <c r="H1301" s="57">
        <f t="shared" si="27"/>
        <v>-25036.66</v>
      </c>
      <c r="J1301" s="57">
        <f t="shared" si="28"/>
        <v>-12518.33</v>
      </c>
    </row>
    <row r="1302" spans="4:10" x14ac:dyDescent="0.2">
      <c r="D1302" t="s">
        <v>166</v>
      </c>
      <c r="F1302" t="s">
        <v>2332</v>
      </c>
      <c r="G1302" s="57">
        <f t="shared" si="27"/>
        <v>0</v>
      </c>
      <c r="H1302" s="57">
        <f t="shared" si="27"/>
        <v>0</v>
      </c>
      <c r="J1302" s="57">
        <f t="shared" si="28"/>
        <v>0</v>
      </c>
    </row>
    <row r="1303" spans="4:10" x14ac:dyDescent="0.2">
      <c r="D1303" t="s">
        <v>167</v>
      </c>
      <c r="F1303" t="s">
        <v>1717</v>
      </c>
      <c r="G1303" s="57">
        <f t="shared" si="27"/>
        <v>-880</v>
      </c>
      <c r="H1303" s="57">
        <f t="shared" si="27"/>
        <v>-149.12</v>
      </c>
      <c r="J1303" s="57">
        <f t="shared" si="28"/>
        <v>-74.56</v>
      </c>
    </row>
    <row r="1304" spans="4:10" x14ac:dyDescent="0.2">
      <c r="D1304" t="s">
        <v>168</v>
      </c>
      <c r="F1304" t="s">
        <v>2447</v>
      </c>
      <c r="G1304" s="57">
        <f t="shared" si="27"/>
        <v>-550</v>
      </c>
      <c r="H1304" s="57">
        <f t="shared" si="27"/>
        <v>0</v>
      </c>
      <c r="J1304" s="57">
        <f t="shared" si="28"/>
        <v>0</v>
      </c>
    </row>
    <row r="1305" spans="4:10" x14ac:dyDescent="0.2">
      <c r="D1305" t="s">
        <v>169</v>
      </c>
      <c r="F1305" t="s">
        <v>2015</v>
      </c>
      <c r="G1305" s="57">
        <f t="shared" ref="G1305:H1354" si="29">SUMIF($D$1:$D$1098,$D1305,G$1:G$1098)</f>
        <v>0</v>
      </c>
      <c r="H1305" s="57">
        <f t="shared" si="29"/>
        <v>0</v>
      </c>
      <c r="J1305" s="57">
        <f t="shared" si="28"/>
        <v>0</v>
      </c>
    </row>
    <row r="1306" spans="4:10" x14ac:dyDescent="0.2">
      <c r="D1306" t="s">
        <v>170</v>
      </c>
      <c r="F1306" t="s">
        <v>2233</v>
      </c>
      <c r="G1306" s="57">
        <f t="shared" si="29"/>
        <v>-311370</v>
      </c>
      <c r="H1306" s="57">
        <f t="shared" si="29"/>
        <v>-386682.60000000003</v>
      </c>
      <c r="J1306" s="57">
        <f t="shared" si="28"/>
        <v>-193341.30000000002</v>
      </c>
    </row>
    <row r="1307" spans="4:10" x14ac:dyDescent="0.2">
      <c r="D1307" t="s">
        <v>171</v>
      </c>
      <c r="F1307" t="s">
        <v>2169</v>
      </c>
      <c r="G1307" s="57">
        <f t="shared" si="29"/>
        <v>-280</v>
      </c>
      <c r="H1307" s="57">
        <f t="shared" si="29"/>
        <v>0</v>
      </c>
      <c r="J1307" s="57">
        <f t="shared" si="28"/>
        <v>0</v>
      </c>
    </row>
    <row r="1308" spans="4:10" x14ac:dyDescent="0.2">
      <c r="D1308" t="s">
        <v>172</v>
      </c>
      <c r="F1308" t="s">
        <v>1622</v>
      </c>
      <c r="G1308" s="57">
        <f t="shared" si="29"/>
        <v>-133490</v>
      </c>
      <c r="H1308" s="57">
        <f t="shared" si="29"/>
        <v>-133490</v>
      </c>
      <c r="J1308" s="57">
        <f t="shared" si="28"/>
        <v>0</v>
      </c>
    </row>
    <row r="1309" spans="4:10" x14ac:dyDescent="0.2">
      <c r="D1309" t="s">
        <v>173</v>
      </c>
      <c r="F1309" t="s">
        <v>1942</v>
      </c>
      <c r="G1309" s="57">
        <f t="shared" si="29"/>
        <v>0</v>
      </c>
      <c r="H1309" s="57">
        <f t="shared" si="29"/>
        <v>0</v>
      </c>
      <c r="J1309" s="57">
        <f t="shared" si="28"/>
        <v>0</v>
      </c>
    </row>
    <row r="1310" spans="4:10" x14ac:dyDescent="0.2">
      <c r="D1310" t="s">
        <v>174</v>
      </c>
      <c r="F1310" t="s">
        <v>1609</v>
      </c>
      <c r="G1310" s="57">
        <f t="shared" si="29"/>
        <v>-2470</v>
      </c>
      <c r="H1310" s="57">
        <f t="shared" si="29"/>
        <v>-6176.22</v>
      </c>
      <c r="J1310" s="57">
        <f t="shared" si="28"/>
        <v>-3088.11</v>
      </c>
    </row>
    <row r="1311" spans="4:10" x14ac:dyDescent="0.2">
      <c r="D1311" t="s">
        <v>175</v>
      </c>
      <c r="F1311" t="s">
        <v>1610</v>
      </c>
      <c r="G1311" s="57">
        <f t="shared" si="29"/>
        <v>-2400</v>
      </c>
      <c r="H1311" s="57">
        <f t="shared" si="29"/>
        <v>-498452.45999999996</v>
      </c>
      <c r="J1311" s="57">
        <f t="shared" si="28"/>
        <v>-249226.22999999998</v>
      </c>
    </row>
    <row r="1312" spans="4:10" x14ac:dyDescent="0.2">
      <c r="D1312" t="s">
        <v>176</v>
      </c>
      <c r="F1312" t="s">
        <v>1944</v>
      </c>
      <c r="G1312" s="57">
        <f t="shared" si="29"/>
        <v>0</v>
      </c>
      <c r="H1312" s="57">
        <f t="shared" si="29"/>
        <v>0</v>
      </c>
      <c r="J1312" s="57">
        <f t="shared" si="28"/>
        <v>0</v>
      </c>
    </row>
    <row r="1313" spans="4:10" x14ac:dyDescent="0.2">
      <c r="D1313" t="s">
        <v>177</v>
      </c>
      <c r="F1313" t="s">
        <v>1945</v>
      </c>
      <c r="G1313" s="57">
        <f t="shared" si="29"/>
        <v>-9150</v>
      </c>
      <c r="H1313" s="57">
        <f t="shared" si="29"/>
        <v>-8925.31</v>
      </c>
      <c r="J1313" s="57">
        <f t="shared" si="28"/>
        <v>-8925.31</v>
      </c>
    </row>
    <row r="1314" spans="4:10" x14ac:dyDescent="0.2">
      <c r="D1314" t="s">
        <v>178</v>
      </c>
      <c r="F1314" t="s">
        <v>2249</v>
      </c>
      <c r="G1314" s="57">
        <f t="shared" si="29"/>
        <v>-3000000</v>
      </c>
      <c r="H1314" s="57">
        <f t="shared" si="29"/>
        <v>-500000</v>
      </c>
      <c r="J1314" s="57">
        <f t="shared" si="28"/>
        <v>-29640</v>
      </c>
    </row>
    <row r="1315" spans="4:10" x14ac:dyDescent="0.2">
      <c r="D1315" t="s">
        <v>179</v>
      </c>
      <c r="F1315" t="s">
        <v>2136</v>
      </c>
      <c r="G1315" s="57">
        <f t="shared" si="29"/>
        <v>0</v>
      </c>
      <c r="H1315" s="57">
        <f t="shared" si="29"/>
        <v>0</v>
      </c>
      <c r="J1315" s="57">
        <f t="shared" si="28"/>
        <v>0</v>
      </c>
    </row>
    <row r="1316" spans="4:10" x14ac:dyDescent="0.2">
      <c r="D1316" t="s">
        <v>180</v>
      </c>
      <c r="F1316" t="s">
        <v>2234</v>
      </c>
      <c r="G1316" s="57">
        <f t="shared" si="29"/>
        <v>-140</v>
      </c>
      <c r="H1316" s="57">
        <f t="shared" si="29"/>
        <v>-87.72</v>
      </c>
      <c r="J1316" s="57">
        <f t="shared" si="28"/>
        <v>-43.86</v>
      </c>
    </row>
    <row r="1317" spans="4:10" x14ac:dyDescent="0.2">
      <c r="D1317" t="s">
        <v>181</v>
      </c>
      <c r="F1317" t="s">
        <v>2354</v>
      </c>
      <c r="G1317" s="57">
        <f t="shared" si="29"/>
        <v>0</v>
      </c>
      <c r="H1317" s="57">
        <f t="shared" si="29"/>
        <v>0</v>
      </c>
      <c r="J1317" s="57">
        <f t="shared" si="28"/>
        <v>0</v>
      </c>
    </row>
    <row r="1318" spans="4:10" x14ac:dyDescent="0.2">
      <c r="D1318" t="s">
        <v>182</v>
      </c>
      <c r="F1318" t="s">
        <v>1802</v>
      </c>
      <c r="G1318" s="57">
        <f t="shared" si="29"/>
        <v>-50117010</v>
      </c>
      <c r="H1318" s="57">
        <f t="shared" si="29"/>
        <v>-43116999.970000006</v>
      </c>
      <c r="J1318" s="57">
        <f t="shared" si="28"/>
        <v>-30668428.149999999</v>
      </c>
    </row>
    <row r="1319" spans="4:10" x14ac:dyDescent="0.2">
      <c r="D1319" t="s">
        <v>183</v>
      </c>
      <c r="F1319" t="s">
        <v>1946</v>
      </c>
      <c r="G1319" s="57">
        <f t="shared" si="29"/>
        <v>-1650000</v>
      </c>
      <c r="H1319" s="57">
        <f t="shared" si="29"/>
        <v>-1650000</v>
      </c>
      <c r="J1319" s="57">
        <f t="shared" si="28"/>
        <v>0</v>
      </c>
    </row>
    <row r="1320" spans="4:10" x14ac:dyDescent="0.2">
      <c r="D1320" t="s">
        <v>184</v>
      </c>
      <c r="F1320" t="s">
        <v>1803</v>
      </c>
      <c r="G1320" s="57">
        <f t="shared" si="29"/>
        <v>-1756000</v>
      </c>
      <c r="H1320" s="57">
        <f t="shared" si="29"/>
        <v>-1756000</v>
      </c>
      <c r="J1320" s="57">
        <f t="shared" si="28"/>
        <v>0</v>
      </c>
    </row>
    <row r="1321" spans="4:10" x14ac:dyDescent="0.2">
      <c r="D1321" t="s">
        <v>185</v>
      </c>
      <c r="F1321" t="s">
        <v>1684</v>
      </c>
      <c r="G1321" s="57">
        <f t="shared" si="29"/>
        <v>-890000</v>
      </c>
      <c r="H1321" s="57">
        <f t="shared" si="29"/>
        <v>-890000</v>
      </c>
      <c r="J1321" s="57">
        <f t="shared" si="28"/>
        <v>0</v>
      </c>
    </row>
    <row r="1322" spans="4:10" x14ac:dyDescent="0.2">
      <c r="D1322" t="s">
        <v>186</v>
      </c>
      <c r="F1322" t="s">
        <v>1574</v>
      </c>
      <c r="G1322" s="57">
        <f t="shared" si="29"/>
        <v>-3711850</v>
      </c>
      <c r="H1322" s="57">
        <f t="shared" si="29"/>
        <v>-3711850</v>
      </c>
      <c r="J1322" s="57">
        <f t="shared" si="28"/>
        <v>0</v>
      </c>
    </row>
    <row r="1323" spans="4:10" x14ac:dyDescent="0.2">
      <c r="D1323" t="s">
        <v>187</v>
      </c>
      <c r="F1323" t="s">
        <v>2392</v>
      </c>
      <c r="G1323" s="57">
        <f t="shared" si="29"/>
        <v>-17887000</v>
      </c>
      <c r="H1323" s="57">
        <f t="shared" si="29"/>
        <v>-17887000</v>
      </c>
      <c r="J1323" s="57">
        <f t="shared" si="28"/>
        <v>0</v>
      </c>
    </row>
    <row r="1324" spans="4:10" x14ac:dyDescent="0.2">
      <c r="D1324" t="s">
        <v>188</v>
      </c>
      <c r="F1324" t="s">
        <v>2123</v>
      </c>
      <c r="G1324" s="57">
        <f t="shared" si="29"/>
        <v>0</v>
      </c>
      <c r="H1324" s="57">
        <f t="shared" si="29"/>
        <v>0</v>
      </c>
      <c r="J1324" s="57">
        <f t="shared" si="28"/>
        <v>0</v>
      </c>
    </row>
    <row r="1325" spans="4:10" x14ac:dyDescent="0.2">
      <c r="D1325" t="s">
        <v>189</v>
      </c>
      <c r="F1325" t="s">
        <v>2083</v>
      </c>
      <c r="G1325" s="57">
        <f t="shared" si="29"/>
        <v>0</v>
      </c>
      <c r="H1325" s="57">
        <f t="shared" si="29"/>
        <v>0</v>
      </c>
      <c r="J1325" s="57">
        <f t="shared" si="28"/>
        <v>0</v>
      </c>
    </row>
    <row r="1326" spans="4:10" x14ac:dyDescent="0.2">
      <c r="D1326" t="s">
        <v>190</v>
      </c>
      <c r="F1326" t="s">
        <v>2449</v>
      </c>
      <c r="G1326" s="57">
        <f t="shared" si="29"/>
        <v>-1000000</v>
      </c>
      <c r="H1326" s="57">
        <f t="shared" si="29"/>
        <v>-1000000</v>
      </c>
      <c r="J1326" s="57">
        <f t="shared" si="28"/>
        <v>-700000</v>
      </c>
    </row>
    <row r="1327" spans="4:10" x14ac:dyDescent="0.2">
      <c r="D1327" t="s">
        <v>191</v>
      </c>
      <c r="F1327" t="s">
        <v>2513</v>
      </c>
      <c r="G1327" s="57">
        <f t="shared" si="29"/>
        <v>0</v>
      </c>
      <c r="H1327" s="57">
        <f t="shared" si="29"/>
        <v>-69000</v>
      </c>
      <c r="J1327" s="57">
        <f t="shared" si="28"/>
        <v>0</v>
      </c>
    </row>
    <row r="1328" spans="4:10" x14ac:dyDescent="0.2">
      <c r="D1328" t="s">
        <v>192</v>
      </c>
      <c r="F1328" t="s">
        <v>2394</v>
      </c>
      <c r="G1328" s="57">
        <f t="shared" si="29"/>
        <v>-23000000</v>
      </c>
      <c r="H1328" s="57">
        <f t="shared" si="29"/>
        <v>-20900000</v>
      </c>
      <c r="J1328" s="57">
        <f t="shared" si="28"/>
        <v>-9641249.7699999996</v>
      </c>
    </row>
    <row r="1329" spans="4:10" x14ac:dyDescent="0.2">
      <c r="D1329" t="s">
        <v>193</v>
      </c>
      <c r="F1329" t="s">
        <v>2451</v>
      </c>
      <c r="G1329" s="57">
        <f t="shared" si="29"/>
        <v>0</v>
      </c>
      <c r="H1329" s="57">
        <f t="shared" si="29"/>
        <v>0</v>
      </c>
      <c r="J1329" s="57">
        <f t="shared" si="28"/>
        <v>0</v>
      </c>
    </row>
    <row r="1330" spans="4:10" x14ac:dyDescent="0.2">
      <c r="D1330" t="s">
        <v>2843</v>
      </c>
      <c r="F1330" t="s">
        <v>2396</v>
      </c>
      <c r="G1330" s="57">
        <f t="shared" si="29"/>
        <v>0</v>
      </c>
      <c r="H1330" s="57">
        <f t="shared" si="29"/>
        <v>0</v>
      </c>
      <c r="J1330" s="57">
        <f t="shared" si="28"/>
        <v>0</v>
      </c>
    </row>
    <row r="1331" spans="4:10" x14ac:dyDescent="0.2">
      <c r="D1331" t="s">
        <v>2845</v>
      </c>
      <c r="F1331" t="s">
        <v>2485</v>
      </c>
      <c r="G1331" s="57">
        <f t="shared" si="29"/>
        <v>-1000000</v>
      </c>
      <c r="H1331" s="57">
        <f t="shared" si="29"/>
        <v>-1000000</v>
      </c>
      <c r="J1331" s="57">
        <f t="shared" si="28"/>
        <v>0</v>
      </c>
    </row>
    <row r="1332" spans="4:10" x14ac:dyDescent="0.2">
      <c r="D1332" t="s">
        <v>194</v>
      </c>
      <c r="F1332" t="s">
        <v>1947</v>
      </c>
      <c r="G1332" s="57">
        <f t="shared" si="29"/>
        <v>-17110</v>
      </c>
      <c r="H1332" s="57">
        <f t="shared" si="29"/>
        <v>-29272.06</v>
      </c>
      <c r="J1332" s="57">
        <f t="shared" si="28"/>
        <v>-14636.03</v>
      </c>
    </row>
    <row r="1333" spans="4:10" x14ac:dyDescent="0.2">
      <c r="D1333" t="s">
        <v>195</v>
      </c>
      <c r="F1333" t="s">
        <v>1949</v>
      </c>
      <c r="G1333" s="57">
        <f t="shared" si="29"/>
        <v>0</v>
      </c>
      <c r="H1333" s="57">
        <f t="shared" si="29"/>
        <v>0</v>
      </c>
      <c r="J1333" s="57">
        <f t="shared" si="28"/>
        <v>0</v>
      </c>
    </row>
    <row r="1334" spans="4:10" x14ac:dyDescent="0.2">
      <c r="D1334" t="s">
        <v>196</v>
      </c>
      <c r="F1334" t="s">
        <v>2515</v>
      </c>
      <c r="G1334" s="57">
        <f t="shared" si="29"/>
        <v>0</v>
      </c>
      <c r="H1334" s="57">
        <f t="shared" si="29"/>
        <v>0</v>
      </c>
      <c r="J1334" s="57">
        <f t="shared" si="28"/>
        <v>0</v>
      </c>
    </row>
    <row r="1335" spans="4:10" x14ac:dyDescent="0.2">
      <c r="D1335" t="s">
        <v>197</v>
      </c>
      <c r="F1335" t="s">
        <v>2138</v>
      </c>
      <c r="G1335" s="57">
        <f t="shared" si="29"/>
        <v>0</v>
      </c>
      <c r="H1335" s="57">
        <f t="shared" si="29"/>
        <v>0</v>
      </c>
      <c r="J1335" s="57">
        <f t="shared" si="28"/>
        <v>0</v>
      </c>
    </row>
    <row r="1336" spans="4:10" x14ac:dyDescent="0.2">
      <c r="D1336" t="s">
        <v>198</v>
      </c>
      <c r="F1336" t="s">
        <v>2275</v>
      </c>
      <c r="G1336" s="57">
        <f t="shared" si="29"/>
        <v>0</v>
      </c>
      <c r="H1336" s="57">
        <f t="shared" si="29"/>
        <v>-5263.16</v>
      </c>
      <c r="J1336" s="57">
        <f t="shared" si="28"/>
        <v>-2631.58</v>
      </c>
    </row>
    <row r="1337" spans="4:10" x14ac:dyDescent="0.2">
      <c r="D1337" t="s">
        <v>199</v>
      </c>
      <c r="F1337" t="s">
        <v>2397</v>
      </c>
      <c r="G1337" s="57">
        <f t="shared" si="29"/>
        <v>-1380</v>
      </c>
      <c r="H1337" s="57">
        <f t="shared" si="29"/>
        <v>-21986</v>
      </c>
      <c r="J1337" s="57">
        <f t="shared" si="28"/>
        <v>-10993</v>
      </c>
    </row>
    <row r="1338" spans="4:10" x14ac:dyDescent="0.2">
      <c r="D1338" t="s">
        <v>200</v>
      </c>
      <c r="F1338" t="s">
        <v>2174</v>
      </c>
      <c r="G1338" s="57">
        <f t="shared" si="29"/>
        <v>-47140</v>
      </c>
      <c r="H1338" s="57">
        <f t="shared" si="29"/>
        <v>-53626.979999999996</v>
      </c>
      <c r="J1338" s="57">
        <f t="shared" si="28"/>
        <v>-26813.489999999998</v>
      </c>
    </row>
    <row r="1339" spans="4:10" x14ac:dyDescent="0.2">
      <c r="D1339" t="s">
        <v>201</v>
      </c>
      <c r="F1339" t="s">
        <v>1705</v>
      </c>
      <c r="G1339" s="57">
        <f t="shared" si="29"/>
        <v>-1680</v>
      </c>
      <c r="H1339" s="57">
        <f t="shared" si="29"/>
        <v>-1228.08</v>
      </c>
      <c r="J1339" s="57">
        <f t="shared" si="28"/>
        <v>-614.04</v>
      </c>
    </row>
    <row r="1340" spans="4:10" x14ac:dyDescent="0.2">
      <c r="D1340" t="s">
        <v>202</v>
      </c>
      <c r="F1340" t="s">
        <v>2251</v>
      </c>
      <c r="G1340" s="57">
        <f t="shared" si="29"/>
        <v>-330000</v>
      </c>
      <c r="H1340" s="57">
        <f t="shared" si="29"/>
        <v>-193350.74</v>
      </c>
      <c r="J1340" s="57">
        <f t="shared" si="28"/>
        <v>-96675.37</v>
      </c>
    </row>
    <row r="1341" spans="4:10" x14ac:dyDescent="0.2">
      <c r="D1341" t="s">
        <v>203</v>
      </c>
      <c r="F1341" t="s">
        <v>2452</v>
      </c>
      <c r="G1341" s="57">
        <f t="shared" si="29"/>
        <v>-110</v>
      </c>
      <c r="H1341" s="57">
        <f t="shared" si="29"/>
        <v>-110</v>
      </c>
      <c r="J1341" s="57">
        <f t="shared" si="28"/>
        <v>0</v>
      </c>
    </row>
    <row r="1342" spans="4:10" x14ac:dyDescent="0.2">
      <c r="D1342" t="s">
        <v>204</v>
      </c>
      <c r="F1342" t="s">
        <v>2398</v>
      </c>
      <c r="G1342" s="57">
        <f t="shared" si="29"/>
        <v>-8110</v>
      </c>
      <c r="H1342" s="57">
        <f t="shared" si="29"/>
        <v>-5376.28</v>
      </c>
      <c r="J1342" s="57">
        <f t="shared" si="28"/>
        <v>-2688.14</v>
      </c>
    </row>
    <row r="1343" spans="4:10" x14ac:dyDescent="0.2">
      <c r="D1343" t="s">
        <v>205</v>
      </c>
      <c r="F1343" t="s">
        <v>2276</v>
      </c>
      <c r="G1343" s="57">
        <f t="shared" si="29"/>
        <v>-210</v>
      </c>
      <c r="H1343" s="57">
        <f t="shared" si="29"/>
        <v>-210</v>
      </c>
      <c r="J1343" s="57">
        <f t="shared" si="28"/>
        <v>0</v>
      </c>
    </row>
    <row r="1344" spans="4:10" x14ac:dyDescent="0.2">
      <c r="D1344" t="s">
        <v>206</v>
      </c>
      <c r="F1344" t="s">
        <v>2140</v>
      </c>
      <c r="G1344" s="57">
        <f t="shared" si="29"/>
        <v>0</v>
      </c>
      <c r="H1344" s="57">
        <f t="shared" si="29"/>
        <v>0</v>
      </c>
      <c r="J1344" s="57">
        <f t="shared" si="28"/>
        <v>0</v>
      </c>
    </row>
    <row r="1345" spans="4:10" x14ac:dyDescent="0.2">
      <c r="D1345" t="s">
        <v>207</v>
      </c>
      <c r="F1345" t="s">
        <v>2488</v>
      </c>
      <c r="G1345" s="57">
        <f t="shared" si="29"/>
        <v>0</v>
      </c>
      <c r="H1345" s="57">
        <f t="shared" si="29"/>
        <v>0</v>
      </c>
      <c r="J1345" s="57">
        <f t="shared" si="28"/>
        <v>0</v>
      </c>
    </row>
    <row r="1346" spans="4:10" x14ac:dyDescent="0.2">
      <c r="D1346" t="s">
        <v>208</v>
      </c>
      <c r="F1346" t="s">
        <v>1704</v>
      </c>
      <c r="G1346" s="57">
        <f t="shared" si="29"/>
        <v>-2200</v>
      </c>
      <c r="H1346" s="57">
        <f t="shared" si="29"/>
        <v>-100000</v>
      </c>
      <c r="J1346" s="57">
        <f t="shared" si="28"/>
        <v>0</v>
      </c>
    </row>
    <row r="1347" spans="4:10" x14ac:dyDescent="0.2">
      <c r="D1347" t="s">
        <v>209</v>
      </c>
      <c r="F1347" t="s">
        <v>2518</v>
      </c>
      <c r="G1347" s="57">
        <f t="shared" si="29"/>
        <v>0</v>
      </c>
      <c r="H1347" s="57">
        <f t="shared" si="29"/>
        <v>0</v>
      </c>
      <c r="J1347" s="57">
        <f t="shared" si="28"/>
        <v>0</v>
      </c>
    </row>
    <row r="1348" spans="4:10" x14ac:dyDescent="0.2">
      <c r="D1348" t="s">
        <v>210</v>
      </c>
      <c r="F1348" t="s">
        <v>2490</v>
      </c>
      <c r="G1348" s="57">
        <f t="shared" si="29"/>
        <v>0</v>
      </c>
      <c r="H1348" s="57">
        <f t="shared" si="29"/>
        <v>0</v>
      </c>
      <c r="J1348" s="57">
        <f t="shared" si="28"/>
        <v>0</v>
      </c>
    </row>
    <row r="1349" spans="4:10" x14ac:dyDescent="0.2">
      <c r="D1349" t="s">
        <v>211</v>
      </c>
      <c r="F1349" t="s">
        <v>1953</v>
      </c>
      <c r="G1349" s="57">
        <f t="shared" si="29"/>
        <v>-440</v>
      </c>
      <c r="H1349" s="57">
        <f t="shared" si="29"/>
        <v>0</v>
      </c>
      <c r="J1349" s="57">
        <f t="shared" si="28"/>
        <v>0</v>
      </c>
    </row>
    <row r="1350" spans="4:10" x14ac:dyDescent="0.2">
      <c r="D1350" t="s">
        <v>212</v>
      </c>
      <c r="F1350" t="s">
        <v>2087</v>
      </c>
      <c r="G1350" s="57">
        <f t="shared" si="29"/>
        <v>-2310</v>
      </c>
      <c r="H1350" s="57">
        <f t="shared" si="29"/>
        <v>0</v>
      </c>
      <c r="J1350" s="57">
        <f t="shared" si="28"/>
        <v>0</v>
      </c>
    </row>
    <row r="1351" spans="4:10" x14ac:dyDescent="0.2">
      <c r="D1351" t="s">
        <v>213</v>
      </c>
      <c r="F1351" t="s">
        <v>1956</v>
      </c>
      <c r="G1351" s="57">
        <f t="shared" si="29"/>
        <v>0</v>
      </c>
      <c r="H1351" s="57">
        <f t="shared" si="29"/>
        <v>0</v>
      </c>
      <c r="J1351" s="57">
        <f t="shared" si="28"/>
        <v>0</v>
      </c>
    </row>
    <row r="1352" spans="4:10" x14ac:dyDescent="0.2">
      <c r="D1352" t="s">
        <v>214</v>
      </c>
      <c r="F1352" t="s">
        <v>1957</v>
      </c>
      <c r="G1352" s="57">
        <f t="shared" si="29"/>
        <v>-6003670</v>
      </c>
      <c r="H1352" s="57">
        <f t="shared" si="29"/>
        <v>-4000000</v>
      </c>
      <c r="J1352" s="57">
        <f t="shared" si="28"/>
        <v>0</v>
      </c>
    </row>
    <row r="1353" spans="4:10" x14ac:dyDescent="0.2">
      <c r="D1353" t="s">
        <v>2844</v>
      </c>
      <c r="F1353" t="s">
        <v>2400</v>
      </c>
      <c r="G1353" s="57">
        <f t="shared" si="29"/>
        <v>0</v>
      </c>
      <c r="H1353" s="57">
        <f t="shared" si="29"/>
        <v>0</v>
      </c>
      <c r="J1353" s="57">
        <f t="shared" ref="J1353:J1354" si="30">SUMIF($D$1:$D$1098,$D1353,J$1:J$1098)</f>
        <v>0</v>
      </c>
    </row>
    <row r="1354" spans="4:10" x14ac:dyDescent="0.2">
      <c r="D1354" t="s">
        <v>2839</v>
      </c>
      <c r="F1354" t="s">
        <v>1965</v>
      </c>
      <c r="G1354" s="57">
        <f t="shared" si="29"/>
        <v>-100000</v>
      </c>
      <c r="H1354" s="57">
        <f t="shared" si="29"/>
        <v>-176000</v>
      </c>
      <c r="J1354" s="57">
        <f t="shared" si="30"/>
        <v>-170788.11</v>
      </c>
    </row>
    <row r="1356" spans="4:10" ht="15" thickBot="1" x14ac:dyDescent="0.25">
      <c r="F1356" t="s">
        <v>2897</v>
      </c>
      <c r="G1356" s="69">
        <f>SUM(G1288:G1355)</f>
        <v>-161844490</v>
      </c>
      <c r="H1356" s="69">
        <f>SUM(H1288:H1355)</f>
        <v>-155012409.08000001</v>
      </c>
      <c r="J1356" s="69">
        <f>SUM(J1288:J1355)</f>
        <v>-71356569.209999993</v>
      </c>
    </row>
    <row r="1357" spans="4:10" ht="15" thickTop="1" x14ac:dyDescent="0.2">
      <c r="G1357" s="57">
        <f>G1356-G1100</f>
        <v>0</v>
      </c>
      <c r="H1357" s="57">
        <f>H1356-H1100</f>
        <v>0</v>
      </c>
    </row>
    <row r="1358" spans="4:10" x14ac:dyDescent="0.2">
      <c r="G1358" s="57">
        <f>G1356+G1287</f>
        <v>22366150</v>
      </c>
      <c r="H1358" s="57">
        <f>H1356+H1287</f>
        <v>28464572.571866691</v>
      </c>
      <c r="J1358" s="57">
        <f>J1356+J1287</f>
        <v>-18720776.17999997</v>
      </c>
    </row>
    <row r="1360" spans="4:10" x14ac:dyDescent="0.2">
      <c r="H1360" s="57" t="s">
        <v>3058</v>
      </c>
    </row>
    <row r="1361" spans="8:8" x14ac:dyDescent="0.2">
      <c r="H1361" s="57" t="s">
        <v>3062</v>
      </c>
    </row>
    <row r="1362" spans="8:8" x14ac:dyDescent="0.2">
      <c r="H1362" s="57" t="s">
        <v>3063</v>
      </c>
    </row>
    <row r="1363" spans="8:8" x14ac:dyDescent="0.2">
      <c r="H1363" s="57" t="s">
        <v>3064</v>
      </c>
    </row>
  </sheetData>
  <mergeCells count="1">
    <mergeCell ref="C1101:E110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K1198"/>
  <sheetViews>
    <sheetView view="pageBreakPreview" zoomScale="60" zoomScaleNormal="75" workbookViewId="0">
      <pane ySplit="6" topLeftCell="A13" activePane="bottomLeft" state="frozen"/>
      <selection pane="bottomLeft" activeCell="O20" sqref="O20"/>
    </sheetView>
  </sheetViews>
  <sheetFormatPr defaultRowHeight="14.25" x14ac:dyDescent="0.2"/>
  <cols>
    <col min="1" max="1" width="14.3984375" bestFit="1" customWidth="1"/>
    <col min="2" max="2" width="27" bestFit="1" customWidth="1"/>
    <col min="3" max="3" width="15.796875" customWidth="1"/>
    <col min="4" max="4" width="2.296875" customWidth="1"/>
    <col min="5" max="5" width="15.796875" customWidth="1"/>
    <col min="6" max="6" width="2.19921875" customWidth="1"/>
    <col min="7" max="7" width="15.796875" style="57" customWidth="1"/>
    <col min="8" max="8" width="5.59765625" customWidth="1"/>
    <col min="9" max="9" width="15.796875" style="57" customWidth="1"/>
    <col min="10" max="10" width="4.69921875" customWidth="1"/>
    <col min="11" max="11" width="15.796875" customWidth="1"/>
    <col min="12" max="12" width="3" customWidth="1"/>
  </cols>
  <sheetData>
    <row r="1" spans="1:11" x14ac:dyDescent="0.2">
      <c r="A1" s="147" t="s">
        <v>3087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</row>
    <row r="2" spans="1:11" x14ac:dyDescent="0.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</row>
    <row r="3" spans="1:11" x14ac:dyDescent="0.2">
      <c r="A3" s="147" t="s">
        <v>3279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</row>
    <row r="4" spans="1:11" x14ac:dyDescent="0.2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</row>
    <row r="5" spans="1:11" x14ac:dyDescent="0.2">
      <c r="A5" s="96" t="s">
        <v>2899</v>
      </c>
      <c r="B5" s="96" t="s">
        <v>840</v>
      </c>
      <c r="C5" s="146" t="s">
        <v>3043</v>
      </c>
      <c r="D5" s="146"/>
      <c r="E5" s="146"/>
      <c r="F5" s="146"/>
      <c r="G5" s="146"/>
      <c r="H5" s="96"/>
      <c r="I5" s="94"/>
      <c r="J5" s="96"/>
      <c r="K5" s="95"/>
    </row>
    <row r="6" spans="1:11" x14ac:dyDescent="0.2">
      <c r="A6" s="96"/>
      <c r="B6" s="96"/>
      <c r="C6" s="94" t="s">
        <v>2893</v>
      </c>
      <c r="D6" s="95"/>
      <c r="E6" s="95" t="s">
        <v>3040</v>
      </c>
      <c r="F6" s="94"/>
      <c r="G6" s="94" t="s">
        <v>2894</v>
      </c>
      <c r="H6" s="96"/>
      <c r="I6" s="94" t="s">
        <v>3041</v>
      </c>
      <c r="J6" s="96"/>
      <c r="K6" s="95" t="s">
        <v>3042</v>
      </c>
    </row>
    <row r="7" spans="1:11" x14ac:dyDescent="0.2">
      <c r="A7" s="63">
        <v>101</v>
      </c>
      <c r="B7" s="63" t="s">
        <v>3044</v>
      </c>
      <c r="C7" s="70"/>
      <c r="D7" s="70"/>
      <c r="E7" s="70"/>
      <c r="F7" s="70"/>
      <c r="G7" s="70"/>
    </row>
    <row r="8" spans="1:11" x14ac:dyDescent="0.2">
      <c r="A8" t="s">
        <v>847</v>
      </c>
      <c r="B8" t="s">
        <v>7</v>
      </c>
      <c r="C8" s="57">
        <f>VLOOKUP(A8,'Original vs Adjsuted Budget'!$B$1:$H$1098,6,FALSE)</f>
        <v>1970460</v>
      </c>
      <c r="E8" s="59">
        <f t="shared" ref="E8:E39" si="0">G8-C8</f>
        <v>-417445.9432000001</v>
      </c>
      <c r="F8" s="57"/>
      <c r="G8" s="57">
        <f>VLOOKUP(A8,'Original vs Adjsuted Budget'!$B$1:$H$1098,7,FALSE)</f>
        <v>1553014.0567999999</v>
      </c>
      <c r="I8" s="57">
        <f>VLOOKUP(A8,'Adjust Budget 1'!$B$8:$H$1107,7,FALSE)</f>
        <v>768818.84</v>
      </c>
      <c r="K8" s="59">
        <f>G8-I8</f>
        <v>784195.21679999994</v>
      </c>
    </row>
    <row r="9" spans="1:11" x14ac:dyDescent="0.2">
      <c r="A9" t="s">
        <v>1752</v>
      </c>
      <c r="B9" t="s">
        <v>217</v>
      </c>
      <c r="C9" s="57">
        <f>VLOOKUP(A9,'Original vs Adjsuted Budget'!$B$1:$H$1098,6,FALSE)</f>
        <v>0</v>
      </c>
      <c r="E9" s="59">
        <f t="shared" si="0"/>
        <v>0</v>
      </c>
      <c r="F9" s="57"/>
      <c r="G9" s="57">
        <f>VLOOKUP(A9,'Original vs Adjsuted Budget'!$B$1:$H$1098,7,FALSE)</f>
        <v>0</v>
      </c>
      <c r="I9" s="57">
        <f>VLOOKUP(A9,'Adjust Budget 1'!$B$8:$H$1107,7,FALSE)</f>
        <v>0</v>
      </c>
      <c r="K9" s="59">
        <f t="shared" ref="K9:K72" si="1">G9-I9</f>
        <v>0</v>
      </c>
    </row>
    <row r="10" spans="1:11" x14ac:dyDescent="0.2">
      <c r="A10" t="s">
        <v>848</v>
      </c>
      <c r="B10" t="s">
        <v>220</v>
      </c>
      <c r="C10" s="57">
        <f>VLOOKUP(A10,'Original vs Adjsuted Budget'!$B$1:$H$1098,6,FALSE)</f>
        <v>163590</v>
      </c>
      <c r="E10" s="59">
        <f t="shared" si="0"/>
        <v>10117.193200000009</v>
      </c>
      <c r="F10" s="57"/>
      <c r="G10" s="57">
        <f>VLOOKUP(A10,'Original vs Adjsuted Budget'!$B$1:$H$1098,7,FALSE)</f>
        <v>173707.19320000001</v>
      </c>
      <c r="I10" s="57">
        <f>VLOOKUP(A10,'Adjust Budget 1'!$B$8:$H$1107,7,FALSE)</f>
        <v>85993.66</v>
      </c>
      <c r="K10" s="59">
        <f t="shared" si="1"/>
        <v>87713.533200000005</v>
      </c>
    </row>
    <row r="11" spans="1:11" x14ac:dyDescent="0.2">
      <c r="A11" t="s">
        <v>849</v>
      </c>
      <c r="B11" t="s">
        <v>221</v>
      </c>
      <c r="C11" s="57">
        <f>VLOOKUP(A11,'Original vs Adjsuted Budget'!$B$1:$H$1098,6,FALSE)</f>
        <v>0</v>
      </c>
      <c r="E11" s="59">
        <f t="shared" si="0"/>
        <v>5050</v>
      </c>
      <c r="F11" s="57"/>
      <c r="G11" s="57">
        <f>VLOOKUP(A11,'Original vs Adjsuted Budget'!$B$1:$H$1098,7,FALSE)</f>
        <v>5050</v>
      </c>
      <c r="I11" s="57">
        <f>VLOOKUP(A11,'Adjust Budget 1'!$B$8:$H$1107,7,FALSE)</f>
        <v>2500</v>
      </c>
      <c r="K11" s="59">
        <f t="shared" si="1"/>
        <v>2550</v>
      </c>
    </row>
    <row r="12" spans="1:11" x14ac:dyDescent="0.2">
      <c r="A12" t="s">
        <v>850</v>
      </c>
      <c r="B12" t="s">
        <v>223</v>
      </c>
      <c r="C12" s="57">
        <f>VLOOKUP(A12,'Original vs Adjsuted Budget'!$B$1:$H$1098,6,FALSE)</f>
        <v>6380</v>
      </c>
      <c r="E12" s="59">
        <f t="shared" si="0"/>
        <v>-1241.1199999999999</v>
      </c>
      <c r="F12" s="57"/>
      <c r="G12" s="57">
        <f>VLOOKUP(A12,'Original vs Adjsuted Budget'!$B$1:$H$1098,7,FALSE)</f>
        <v>5138.88</v>
      </c>
      <c r="I12" s="57">
        <f>VLOOKUP(A12,'Adjust Budget 1'!$B$8:$H$1107,7,FALSE)</f>
        <v>2544</v>
      </c>
      <c r="K12" s="59">
        <f t="shared" si="1"/>
        <v>2594.88</v>
      </c>
    </row>
    <row r="13" spans="1:11" x14ac:dyDescent="0.2">
      <c r="A13" t="s">
        <v>851</v>
      </c>
      <c r="B13" t="s">
        <v>224</v>
      </c>
      <c r="C13" s="57">
        <f>VLOOKUP(A13,'Original vs Adjsuted Budget'!$B$1:$H$1098,6,FALSE)</f>
        <v>42390</v>
      </c>
      <c r="E13" s="59">
        <f t="shared" si="0"/>
        <v>-10750.053199999998</v>
      </c>
      <c r="F13" s="57"/>
      <c r="G13" s="57">
        <f>VLOOKUP(A13,'Original vs Adjsuted Budget'!$B$1:$H$1098,7,FALSE)</f>
        <v>31639.946800000002</v>
      </c>
      <c r="I13" s="57">
        <f>VLOOKUP(A13,'Adjust Budget 1'!$B$8:$H$1107,7,FALSE)</f>
        <v>15663.34</v>
      </c>
      <c r="K13" s="59">
        <f t="shared" si="1"/>
        <v>15976.606800000001</v>
      </c>
    </row>
    <row r="14" spans="1:11" x14ac:dyDescent="0.2">
      <c r="A14" t="s">
        <v>1758</v>
      </c>
      <c r="B14" t="s">
        <v>225</v>
      </c>
      <c r="C14" s="57">
        <f>VLOOKUP(A14,'Original vs Adjsuted Budget'!$B$1:$H$1098,6,FALSE)</f>
        <v>0</v>
      </c>
      <c r="E14" s="59">
        <f t="shared" si="0"/>
        <v>0</v>
      </c>
      <c r="F14" s="57"/>
      <c r="G14" s="57">
        <f>VLOOKUP(A14,'Original vs Adjsuted Budget'!$B$1:$H$1098,7,FALSE)</f>
        <v>0</v>
      </c>
      <c r="I14" s="57">
        <f>VLOOKUP(A14,'Adjust Budget 1'!$B$8:$H$1107,7,FALSE)</f>
        <v>0</v>
      </c>
      <c r="K14" s="59">
        <f t="shared" si="1"/>
        <v>0</v>
      </c>
    </row>
    <row r="15" spans="1:11" x14ac:dyDescent="0.2">
      <c r="A15" t="s">
        <v>852</v>
      </c>
      <c r="B15" t="s">
        <v>227</v>
      </c>
      <c r="C15" s="57">
        <f>VLOOKUP(A15,'Original vs Adjsuted Budget'!$B$1:$H$1098,6,FALSE)</f>
        <v>179510</v>
      </c>
      <c r="E15" s="59">
        <f t="shared" si="0"/>
        <v>9360</v>
      </c>
      <c r="F15" s="57"/>
      <c r="G15" s="57">
        <f>VLOOKUP(A15,'Original vs Adjsuted Budget'!$B$1:$H$1098,7,FALSE)</f>
        <v>188870</v>
      </c>
      <c r="I15" s="57">
        <f>VLOOKUP(A15,'Adjust Budget 1'!$B$8:$H$1107,7,FALSE)</f>
        <v>93500</v>
      </c>
      <c r="K15" s="59">
        <f t="shared" si="1"/>
        <v>95370</v>
      </c>
    </row>
    <row r="16" spans="1:11" x14ac:dyDescent="0.2">
      <c r="A16" t="s">
        <v>853</v>
      </c>
      <c r="B16" t="s">
        <v>228</v>
      </c>
      <c r="C16" s="57">
        <f>VLOOKUP(A16,'Original vs Adjsuted Budget'!$B$1:$H$1098,6,FALSE)</f>
        <v>1850</v>
      </c>
      <c r="E16" s="59">
        <f t="shared" si="0"/>
        <v>-849.49400000000003</v>
      </c>
      <c r="F16" s="57"/>
      <c r="G16" s="57">
        <f>VLOOKUP(A16,'Original vs Adjsuted Budget'!$B$1:$H$1098,7,FALSE)</f>
        <v>1000.506</v>
      </c>
      <c r="I16" s="57">
        <f>VLOOKUP(A16,'Adjust Budget 1'!$B$8:$H$1107,7,FALSE)</f>
        <v>495.3</v>
      </c>
      <c r="K16" s="59">
        <f t="shared" si="1"/>
        <v>505.20599999999996</v>
      </c>
    </row>
    <row r="17" spans="1:11" x14ac:dyDescent="0.2">
      <c r="A17" t="s">
        <v>854</v>
      </c>
      <c r="B17" t="s">
        <v>229</v>
      </c>
      <c r="C17" s="57">
        <f>VLOOKUP(A17,'Original vs Adjsuted Budget'!$B$1:$H$1098,6,FALSE)</f>
        <v>18350</v>
      </c>
      <c r="E17" s="59">
        <f t="shared" si="0"/>
        <v>1398.792599999997</v>
      </c>
      <c r="F17" s="57"/>
      <c r="G17" s="57">
        <f>VLOOKUP(A17,'Original vs Adjsuted Budget'!$B$1:$H$1098,7,FALSE)</f>
        <v>19748.792599999997</v>
      </c>
      <c r="I17" s="57">
        <f>VLOOKUP(A17,'Adjust Budget 1'!$B$8:$H$1107,7,FALSE)</f>
        <v>9776.6299999999992</v>
      </c>
      <c r="K17" s="59">
        <f t="shared" si="1"/>
        <v>9972.1625999999978</v>
      </c>
    </row>
    <row r="18" spans="1:11" x14ac:dyDescent="0.2">
      <c r="A18" t="s">
        <v>1763</v>
      </c>
      <c r="B18" t="s">
        <v>230</v>
      </c>
      <c r="C18" s="57">
        <f>VLOOKUP(A18,'Original vs Adjsuted Budget'!$B$1:$H$1098,6,FALSE)</f>
        <v>0</v>
      </c>
      <c r="E18" s="59">
        <f t="shared" si="0"/>
        <v>0</v>
      </c>
      <c r="F18" s="57"/>
      <c r="G18" s="57">
        <f>VLOOKUP(A18,'Original vs Adjsuted Budget'!$B$1:$H$1098,7,FALSE)</f>
        <v>0</v>
      </c>
      <c r="I18" s="57">
        <f>VLOOKUP(A18,'Adjust Budget 1'!$B$8:$H$1107,7,FALSE)</f>
        <v>0</v>
      </c>
      <c r="K18" s="59">
        <f t="shared" si="1"/>
        <v>0</v>
      </c>
    </row>
    <row r="19" spans="1:11" x14ac:dyDescent="0.2">
      <c r="A19" t="s">
        <v>855</v>
      </c>
      <c r="B19" t="s">
        <v>2900</v>
      </c>
      <c r="C19" s="57">
        <f>VLOOKUP(A19,'Original vs Adjsuted Budget'!$B$1:$H$1098,6,FALSE)</f>
        <v>0</v>
      </c>
      <c r="E19" s="59">
        <f t="shared" si="0"/>
        <v>331280</v>
      </c>
      <c r="F19" s="57"/>
      <c r="G19" s="57">
        <f>VLOOKUP(A19,'Original vs Adjsuted Budget'!$B$1:$H$1098,7,FALSE)</f>
        <v>331280</v>
      </c>
      <c r="I19" s="57">
        <f>VLOOKUP(A19,'Adjust Budget 1'!$B$8:$H$1107,7,FALSE)</f>
        <v>164000</v>
      </c>
      <c r="K19" s="59">
        <f t="shared" si="1"/>
        <v>167280</v>
      </c>
    </row>
    <row r="20" spans="1:11" x14ac:dyDescent="0.2">
      <c r="A20" t="s">
        <v>856</v>
      </c>
      <c r="B20" t="s">
        <v>231</v>
      </c>
      <c r="C20" s="57">
        <f>VLOOKUP(A20,'Original vs Adjsuted Budget'!$B$1:$H$1098,6,FALSE)</f>
        <v>85650</v>
      </c>
      <c r="E20" s="59">
        <f t="shared" si="0"/>
        <v>-5548.9199999999983</v>
      </c>
      <c r="F20" s="57"/>
      <c r="G20" s="57">
        <f>VLOOKUP(A20,'Original vs Adjsuted Budget'!$B$1:$H$1098,7,FALSE)</f>
        <v>80101.08</v>
      </c>
      <c r="I20" s="57">
        <f>VLOOKUP(A20,'Adjust Budget 1'!$B$8:$H$1107,7,FALSE)</f>
        <v>39654</v>
      </c>
      <c r="K20" s="59">
        <f t="shared" si="1"/>
        <v>40447.08</v>
      </c>
    </row>
    <row r="21" spans="1:11" x14ac:dyDescent="0.2">
      <c r="A21" t="s">
        <v>857</v>
      </c>
      <c r="B21" t="s">
        <v>232</v>
      </c>
      <c r="C21" s="57">
        <f>VLOOKUP(A21,'Original vs Adjsuted Budget'!$B$1:$H$1098,6,FALSE)</f>
        <v>186440</v>
      </c>
      <c r="E21" s="59">
        <f t="shared" si="0"/>
        <v>15450.960400000011</v>
      </c>
      <c r="F21" s="57"/>
      <c r="G21" s="57">
        <f>VLOOKUP(A21,'Original vs Adjsuted Budget'!$B$1:$H$1098,7,FALSE)</f>
        <v>201890.96040000001</v>
      </c>
      <c r="I21" s="57">
        <f>VLOOKUP(A21,'Adjust Budget 1'!$B$8:$H$1107,7,FALSE)</f>
        <v>99946.02</v>
      </c>
      <c r="K21" s="59">
        <f t="shared" si="1"/>
        <v>101944.94040000001</v>
      </c>
    </row>
    <row r="22" spans="1:11" x14ac:dyDescent="0.2">
      <c r="A22" t="s">
        <v>858</v>
      </c>
      <c r="B22" t="s">
        <v>233</v>
      </c>
      <c r="C22" s="57">
        <f>VLOOKUP(A22,'Original vs Adjsuted Budget'!$B$1:$H$1098,6,FALSE)</f>
        <v>21270</v>
      </c>
      <c r="E22" s="59">
        <f t="shared" si="0"/>
        <v>-4960.3179999999993</v>
      </c>
      <c r="F22" s="57"/>
      <c r="G22" s="57">
        <f>VLOOKUP(A22,'Original vs Adjsuted Budget'!$B$1:$H$1098,7,FALSE)</f>
        <v>16309.682000000001</v>
      </c>
      <c r="I22" s="57">
        <f>VLOOKUP(A22,'Adjust Budget 1'!$B$8:$H$1107,7,FALSE)</f>
        <v>8074.1</v>
      </c>
      <c r="K22" s="59">
        <f t="shared" si="1"/>
        <v>8235.5820000000003</v>
      </c>
    </row>
    <row r="23" spans="1:11" x14ac:dyDescent="0.2">
      <c r="A23" t="s">
        <v>859</v>
      </c>
      <c r="B23" t="s">
        <v>235</v>
      </c>
      <c r="C23" s="57">
        <f>VLOOKUP(A23,'Original vs Adjsuted Budget'!$B$1:$H$1098,6,FALSE)</f>
        <v>2159460</v>
      </c>
      <c r="E23" s="59">
        <f t="shared" si="0"/>
        <v>-180868.05599999987</v>
      </c>
      <c r="F23" s="57"/>
      <c r="G23" s="57">
        <f>VLOOKUP(A23,'Original vs Adjsuted Budget'!$B$1:$H$1098,7,FALSE)</f>
        <v>1978591.9440000001</v>
      </c>
      <c r="I23" s="57">
        <f>VLOOKUP(A23,'Adjust Budget 1'!$B$8:$H$1107,7,FALSE)</f>
        <v>942186.64</v>
      </c>
      <c r="K23" s="59">
        <f t="shared" si="1"/>
        <v>1036405.3040000001</v>
      </c>
    </row>
    <row r="24" spans="1:11" x14ac:dyDescent="0.2">
      <c r="A24" t="s">
        <v>860</v>
      </c>
      <c r="B24" t="s">
        <v>1568</v>
      </c>
      <c r="C24" s="57">
        <f>VLOOKUP(A24,'Original vs Adjsuted Budget'!$B$1:$H$1098,6,FALSE)</f>
        <v>158620</v>
      </c>
      <c r="E24" s="59">
        <f t="shared" si="0"/>
        <v>-7596.3999999999942</v>
      </c>
      <c r="F24" s="57"/>
      <c r="G24" s="57">
        <f>VLOOKUP(A24,'Original vs Adjsuted Budget'!$B$1:$H$1098,7,FALSE)</f>
        <v>151023.6</v>
      </c>
      <c r="I24" s="57">
        <f>VLOOKUP(A24,'Adjust Budget 1'!$B$8:$H$1107,7,FALSE)</f>
        <v>71916</v>
      </c>
      <c r="K24" s="59">
        <f t="shared" si="1"/>
        <v>79107.600000000006</v>
      </c>
    </row>
    <row r="25" spans="1:11" x14ac:dyDescent="0.2">
      <c r="A25" t="s">
        <v>861</v>
      </c>
      <c r="B25" t="s">
        <v>1569</v>
      </c>
      <c r="C25" s="57">
        <f>VLOOKUP(A25,'Original vs Adjsuted Budget'!$B$1:$H$1098,6,FALSE)</f>
        <v>400000</v>
      </c>
      <c r="E25" s="59">
        <f t="shared" si="0"/>
        <v>21271.046000000031</v>
      </c>
      <c r="F25" s="57"/>
      <c r="G25" s="57">
        <f>VLOOKUP(A25,'Original vs Adjsuted Budget'!$B$1:$H$1098,7,FALSE)</f>
        <v>421271.04600000003</v>
      </c>
      <c r="I25" s="57">
        <f>VLOOKUP(A25,'Adjust Budget 1'!$B$8:$H$1107,7,FALSE)</f>
        <v>200605.26</v>
      </c>
      <c r="K25" s="59">
        <f t="shared" si="1"/>
        <v>220665.78600000002</v>
      </c>
    </row>
    <row r="26" spans="1:11" x14ac:dyDescent="0.2">
      <c r="A26" t="s">
        <v>862</v>
      </c>
      <c r="B26" t="s">
        <v>238</v>
      </c>
      <c r="C26" s="57">
        <f>VLOOKUP(A26,'Original vs Adjsuted Budget'!$B$1:$H$1098,6,FALSE)</f>
        <v>27360</v>
      </c>
      <c r="E26" s="59">
        <f t="shared" si="0"/>
        <v>-475.25400000000081</v>
      </c>
      <c r="F26" s="57"/>
      <c r="G26" s="57">
        <f>VLOOKUP(A26,'Original vs Adjsuted Budget'!$B$1:$H$1098,7,FALSE)</f>
        <v>26884.745999999999</v>
      </c>
      <c r="I26" s="57">
        <f>VLOOKUP(A26,'Adjust Budget 1'!$B$8:$H$1107,7,FALSE)</f>
        <v>12802.26</v>
      </c>
      <c r="K26" s="59">
        <f t="shared" si="1"/>
        <v>14082.485999999999</v>
      </c>
    </row>
    <row r="27" spans="1:11" x14ac:dyDescent="0.2">
      <c r="A27" t="s">
        <v>863</v>
      </c>
      <c r="B27" t="s">
        <v>239</v>
      </c>
      <c r="C27" s="57">
        <f>VLOOKUP(A27,'Original vs Adjsuted Budget'!$B$1:$H$1098,6,FALSE)</f>
        <v>47680</v>
      </c>
      <c r="E27" s="59">
        <f t="shared" si="0"/>
        <v>18640.813999999998</v>
      </c>
      <c r="F27" s="57"/>
      <c r="G27" s="57">
        <f>VLOOKUP(A27,'Original vs Adjsuted Budget'!$B$1:$H$1098,7,FALSE)</f>
        <v>66320.813999999998</v>
      </c>
      <c r="I27" s="57">
        <f>VLOOKUP(A27,'Adjust Budget 1'!$B$8:$H$1107,7,FALSE)</f>
        <v>31581.34</v>
      </c>
      <c r="K27" s="59">
        <f t="shared" si="1"/>
        <v>34739.474000000002</v>
      </c>
    </row>
    <row r="28" spans="1:11" x14ac:dyDescent="0.2">
      <c r="A28" t="s">
        <v>864</v>
      </c>
      <c r="B28" t="s">
        <v>2901</v>
      </c>
      <c r="C28" s="57">
        <f>VLOOKUP(A28,'Original vs Adjsuted Budget'!$B$1:$H$1098,6,FALSE)</f>
        <v>170040</v>
      </c>
      <c r="E28" s="59">
        <f t="shared" si="0"/>
        <v>13576.986000000004</v>
      </c>
      <c r="F28" s="57"/>
      <c r="G28" s="57">
        <f>VLOOKUP(A28,'Original vs Adjsuted Budget'!$B$1:$H$1098,7,FALSE)</f>
        <v>183616.986</v>
      </c>
      <c r="I28" s="57">
        <f>VLOOKUP(A28,'Adjust Budget 1'!$B$8:$H$1107,7,FALSE)</f>
        <v>87436.66</v>
      </c>
      <c r="K28" s="59">
        <f t="shared" si="1"/>
        <v>96180.326000000001</v>
      </c>
    </row>
    <row r="29" spans="1:11" x14ac:dyDescent="0.2">
      <c r="A29" t="s">
        <v>865</v>
      </c>
      <c r="B29" t="s">
        <v>1570</v>
      </c>
      <c r="C29" s="57">
        <f>VLOOKUP(A29,'Original vs Adjsuted Budget'!$B$1:$H$1098,6,FALSE)</f>
        <v>0</v>
      </c>
      <c r="E29" s="59">
        <f t="shared" si="0"/>
        <v>158670.79200000002</v>
      </c>
      <c r="F29" s="57"/>
      <c r="G29" s="57">
        <f>VLOOKUP(A29,'Original vs Adjsuted Budget'!$B$1:$H$1098,7,FALSE)</f>
        <v>158670.79200000002</v>
      </c>
      <c r="I29" s="57">
        <f>VLOOKUP(A29,'Adjust Budget 1'!$B$8:$H$1107,7,FALSE)</f>
        <v>75557.52</v>
      </c>
      <c r="K29" s="59">
        <f t="shared" si="1"/>
        <v>83113.272000000012</v>
      </c>
    </row>
    <row r="30" spans="1:11" x14ac:dyDescent="0.2">
      <c r="A30" t="s">
        <v>866</v>
      </c>
      <c r="B30" t="s">
        <v>2902</v>
      </c>
      <c r="C30" s="57">
        <f>VLOOKUP(A30,'Original vs Adjsuted Budget'!$B$1:$H$1098,6,FALSE)</f>
        <v>450130</v>
      </c>
      <c r="E30" s="59">
        <f t="shared" si="0"/>
        <v>12225.340000000026</v>
      </c>
      <c r="F30" s="57"/>
      <c r="G30" s="57">
        <f>VLOOKUP(A30,'Original vs Adjsuted Budget'!$B$1:$H$1098,7,FALSE)</f>
        <v>462355.34</v>
      </c>
      <c r="I30" s="57">
        <f>VLOOKUP(A30,'Adjust Budget 1'!$B$8:$H$1107,7,FALSE)</f>
        <v>231177.67</v>
      </c>
      <c r="K30" s="59">
        <f t="shared" si="1"/>
        <v>231177.67</v>
      </c>
    </row>
    <row r="31" spans="1:11" x14ac:dyDescent="0.2">
      <c r="A31" t="s">
        <v>867</v>
      </c>
      <c r="B31" t="s">
        <v>253</v>
      </c>
      <c r="C31" s="57">
        <f>VLOOKUP(A31,'Original vs Adjsuted Budget'!$B$1:$H$1098,6,FALSE)</f>
        <v>2340</v>
      </c>
      <c r="E31" s="59">
        <f t="shared" si="0"/>
        <v>-2340</v>
      </c>
      <c r="F31" s="57"/>
      <c r="G31" s="57">
        <f>VLOOKUP(A31,'Original vs Adjsuted Budget'!$B$1:$H$1098,7,FALSE)</f>
        <v>0</v>
      </c>
      <c r="I31" s="57">
        <f>VLOOKUP(A31,'Adjust Budget 1'!$B$8:$H$1107,7,FALSE)</f>
        <v>0</v>
      </c>
      <c r="K31" s="59">
        <f t="shared" si="1"/>
        <v>0</v>
      </c>
    </row>
    <row r="32" spans="1:11" x14ac:dyDescent="0.2">
      <c r="A32" t="s">
        <v>868</v>
      </c>
      <c r="B32" t="s">
        <v>1571</v>
      </c>
      <c r="C32" s="57">
        <f>VLOOKUP(A32,'Original vs Adjsuted Budget'!$B$1:$H$1098,6,FALSE)</f>
        <v>0</v>
      </c>
      <c r="E32" s="59">
        <f t="shared" si="0"/>
        <v>1000</v>
      </c>
      <c r="F32" s="57"/>
      <c r="G32" s="57">
        <f>VLOOKUP(A32,'Original vs Adjsuted Budget'!$B$1:$H$1098,7,FALSE)</f>
        <v>1000</v>
      </c>
      <c r="I32" s="57">
        <f>VLOOKUP(A32,'Adjust Budget 1'!$B$8:$H$1107,7,FALSE)</f>
        <v>500</v>
      </c>
      <c r="K32" s="59">
        <f t="shared" si="1"/>
        <v>500</v>
      </c>
    </row>
    <row r="33" spans="1:11" x14ac:dyDescent="0.2">
      <c r="A33" t="s">
        <v>869</v>
      </c>
      <c r="B33" t="s">
        <v>285</v>
      </c>
      <c r="C33" s="57">
        <f>VLOOKUP(A33,'Original vs Adjsuted Budget'!$B$1:$H$1098,6,FALSE)</f>
        <v>0</v>
      </c>
      <c r="E33" s="59">
        <f t="shared" si="0"/>
        <v>924.45866666666666</v>
      </c>
      <c r="F33" s="57"/>
      <c r="G33" s="57">
        <f>VLOOKUP(A33,'Original vs Adjsuted Budget'!$B$1:$H$1098,7,FALSE)</f>
        <v>924.45866666666666</v>
      </c>
      <c r="I33" s="57">
        <f>VLOOKUP(A33,'Adjust Budget 1'!$B$8:$H$1107,7,FALSE)</f>
        <v>216.67</v>
      </c>
      <c r="K33" s="59">
        <f t="shared" si="1"/>
        <v>707.7886666666667</v>
      </c>
    </row>
    <row r="34" spans="1:11" x14ac:dyDescent="0.2">
      <c r="A34" t="s">
        <v>870</v>
      </c>
      <c r="B34" t="s">
        <v>287</v>
      </c>
      <c r="C34" s="57">
        <f>VLOOKUP(A34,'Original vs Adjsuted Budget'!$B$1:$H$1098,6,FALSE)</f>
        <v>100000</v>
      </c>
      <c r="E34" s="59">
        <f t="shared" si="0"/>
        <v>-100000</v>
      </c>
      <c r="F34" s="57"/>
      <c r="G34" s="57">
        <f>VLOOKUP(A34,'Original vs Adjsuted Budget'!$B$1:$H$1098,7,FALSE)</f>
        <v>0</v>
      </c>
      <c r="I34" s="57">
        <f>VLOOKUP(A34,'Adjust Budget 1'!$B$8:$H$1107,7,FALSE)</f>
        <v>0</v>
      </c>
      <c r="K34" s="59">
        <f t="shared" si="1"/>
        <v>0</v>
      </c>
    </row>
    <row r="35" spans="1:11" x14ac:dyDescent="0.2">
      <c r="A35" t="s">
        <v>871</v>
      </c>
      <c r="B35" t="s">
        <v>2903</v>
      </c>
      <c r="C35" s="57">
        <f>VLOOKUP(A35,'Original vs Adjsuted Budget'!$B$1:$H$1098,6,FALSE)</f>
        <v>458760</v>
      </c>
      <c r="E35" s="59">
        <f t="shared" si="0"/>
        <v>-79791.093333333381</v>
      </c>
      <c r="F35" s="57"/>
      <c r="G35" s="57">
        <f>VLOOKUP(A35,'Original vs Adjsuted Budget'!$B$1:$H$1098,7,FALSE)</f>
        <v>378968.90666666662</v>
      </c>
      <c r="I35" s="57">
        <f>VLOOKUP(A35,'Adjust Budget 1'!$B$8:$H$1107,7,FALSE)</f>
        <v>142113.34</v>
      </c>
      <c r="K35" s="59">
        <f t="shared" si="1"/>
        <v>236855.56666666662</v>
      </c>
    </row>
    <row r="36" spans="1:11" x14ac:dyDescent="0.2">
      <c r="A36" t="s">
        <v>872</v>
      </c>
      <c r="B36" t="s">
        <v>291</v>
      </c>
      <c r="C36" s="57">
        <f>VLOOKUP(A36,'Original vs Adjsuted Budget'!$B$1:$H$1098,6,FALSE)</f>
        <v>9100</v>
      </c>
      <c r="E36" s="59">
        <f t="shared" si="0"/>
        <v>-9100</v>
      </c>
      <c r="F36" s="57"/>
      <c r="G36" s="57">
        <f>VLOOKUP(A36,'Original vs Adjsuted Budget'!$B$1:$H$1098,7,FALSE)</f>
        <v>0</v>
      </c>
      <c r="I36" s="57">
        <f>VLOOKUP(A36,'Adjust Budget 1'!$B$8:$H$1107,7,FALSE)</f>
        <v>0</v>
      </c>
      <c r="K36" s="59">
        <f t="shared" si="1"/>
        <v>0</v>
      </c>
    </row>
    <row r="37" spans="1:11" x14ac:dyDescent="0.2">
      <c r="A37" t="s">
        <v>873</v>
      </c>
      <c r="B37" t="s">
        <v>292</v>
      </c>
      <c r="C37" s="57">
        <f>VLOOKUP(A37,'Original vs Adjsuted Budget'!$B$1:$H$1098,6,FALSE)</f>
        <v>0</v>
      </c>
      <c r="E37" s="59">
        <f t="shared" si="0"/>
        <v>2000</v>
      </c>
      <c r="F37" s="57"/>
      <c r="G37" s="57">
        <f>VLOOKUP(A37,'Original vs Adjsuted Budget'!$B$1:$H$1098,7,FALSE)</f>
        <v>2000</v>
      </c>
      <c r="I37" s="57">
        <f>VLOOKUP(A37,'Adjust Budget 1'!$B$8:$H$1107,7,FALSE)</f>
        <v>2000</v>
      </c>
      <c r="K37" s="59">
        <f t="shared" si="1"/>
        <v>0</v>
      </c>
    </row>
    <row r="38" spans="1:11" x14ac:dyDescent="0.2">
      <c r="A38" t="s">
        <v>874</v>
      </c>
      <c r="B38" t="s">
        <v>295</v>
      </c>
      <c r="C38" s="57">
        <f>VLOOKUP(A38,'Original vs Adjsuted Budget'!$B$1:$H$1098,6,FALSE)</f>
        <v>360000</v>
      </c>
      <c r="E38" s="59">
        <f t="shared" si="0"/>
        <v>-360000</v>
      </c>
      <c r="F38" s="57"/>
      <c r="G38" s="57">
        <f>VLOOKUP(A38,'Original vs Adjsuted Budget'!$B$1:$H$1098,7,FALSE)</f>
        <v>0</v>
      </c>
      <c r="I38" s="57">
        <f>VLOOKUP(A38,'Adjust Budget 1'!$B$8:$H$1107,7,FALSE)</f>
        <v>0</v>
      </c>
      <c r="K38" s="59">
        <f t="shared" si="1"/>
        <v>0</v>
      </c>
    </row>
    <row r="39" spans="1:11" x14ac:dyDescent="0.2">
      <c r="A39" t="s">
        <v>1781</v>
      </c>
      <c r="B39" t="s">
        <v>296</v>
      </c>
      <c r="C39" s="57">
        <f>VLOOKUP(A39,'Original vs Adjsuted Budget'!$B$1:$H$1098,6,FALSE)</f>
        <v>0</v>
      </c>
      <c r="E39" s="59">
        <f t="shared" si="0"/>
        <v>0</v>
      </c>
      <c r="F39" s="57"/>
      <c r="G39" s="57">
        <f>VLOOKUP(A39,'Original vs Adjsuted Budget'!$B$1:$H$1098,7,FALSE)</f>
        <v>0</v>
      </c>
      <c r="I39" s="57">
        <f>VLOOKUP(A39,'Adjust Budget 1'!$B$8:$H$1107,7,FALSE)</f>
        <v>0</v>
      </c>
      <c r="K39" s="59">
        <f t="shared" si="1"/>
        <v>0</v>
      </c>
    </row>
    <row r="40" spans="1:11" x14ac:dyDescent="0.2">
      <c r="A40" t="s">
        <v>1783</v>
      </c>
      <c r="B40" t="s">
        <v>303</v>
      </c>
      <c r="C40" s="57">
        <f>VLOOKUP(A40,'Original vs Adjsuted Budget'!$B$1:$H$1098,6,FALSE)</f>
        <v>0</v>
      </c>
      <c r="E40" s="59">
        <f t="shared" ref="E40:E58" si="2">G40-C40</f>
        <v>0</v>
      </c>
      <c r="F40" s="57"/>
      <c r="G40" s="57">
        <f>VLOOKUP(A40,'Original vs Adjsuted Budget'!$B$1:$H$1098,7,FALSE)</f>
        <v>0</v>
      </c>
      <c r="I40" s="57">
        <f>VLOOKUP(A40,'Adjust Budget 1'!$B$8:$H$1107,7,FALSE)</f>
        <v>0</v>
      </c>
      <c r="K40" s="59">
        <f t="shared" si="1"/>
        <v>0</v>
      </c>
    </row>
    <row r="41" spans="1:11" x14ac:dyDescent="0.2">
      <c r="A41" t="s">
        <v>1785</v>
      </c>
      <c r="B41" t="s">
        <v>304</v>
      </c>
      <c r="C41" s="57">
        <f>VLOOKUP(A41,'Original vs Adjsuted Budget'!$B$1:$H$1098,6,FALSE)</f>
        <v>0</v>
      </c>
      <c r="E41" s="59">
        <f t="shared" si="2"/>
        <v>0</v>
      </c>
      <c r="F41" s="57"/>
      <c r="G41" s="57">
        <f>VLOOKUP(A41,'Original vs Adjsuted Budget'!$B$1:$H$1098,7,FALSE)</f>
        <v>0</v>
      </c>
      <c r="I41" s="57">
        <f>VLOOKUP(A41,'Adjust Budget 1'!$B$8:$H$1107,7,FALSE)</f>
        <v>0</v>
      </c>
      <c r="K41" s="59">
        <f t="shared" si="1"/>
        <v>0</v>
      </c>
    </row>
    <row r="42" spans="1:11" x14ac:dyDescent="0.2">
      <c r="A42" t="s">
        <v>875</v>
      </c>
      <c r="B42" t="s">
        <v>305</v>
      </c>
      <c r="C42" s="57">
        <f>VLOOKUP(A42,'Original vs Adjsuted Budget'!$B$1:$H$1098,6,FALSE)</f>
        <v>422400</v>
      </c>
      <c r="E42" s="59">
        <f t="shared" si="2"/>
        <v>0</v>
      </c>
      <c r="F42" s="57"/>
      <c r="G42" s="57">
        <f>VLOOKUP(A42,'Original vs Adjsuted Budget'!$B$1:$H$1098,7,FALSE)</f>
        <v>422400</v>
      </c>
      <c r="I42" s="57">
        <f>VLOOKUP(A42,'Adjust Budget 1'!$B$8:$H$1107,7,FALSE)</f>
        <v>108000</v>
      </c>
      <c r="K42" s="59">
        <f t="shared" si="1"/>
        <v>314400</v>
      </c>
    </row>
    <row r="43" spans="1:11" x14ac:dyDescent="0.2">
      <c r="A43" t="s">
        <v>876</v>
      </c>
      <c r="B43" t="s">
        <v>1572</v>
      </c>
      <c r="C43" s="57">
        <f>VLOOKUP(A43,'Original vs Adjsuted Budget'!$B$1:$H$1098,6,FALSE)</f>
        <v>1280</v>
      </c>
      <c r="E43" s="59">
        <f t="shared" si="2"/>
        <v>-1280</v>
      </c>
      <c r="F43" s="57"/>
      <c r="G43" s="57">
        <f>VLOOKUP(A43,'Original vs Adjsuted Budget'!$B$1:$H$1098,7,FALSE)</f>
        <v>0</v>
      </c>
      <c r="I43" s="57">
        <f>VLOOKUP(A43,'Adjust Budget 1'!$B$8:$H$1107,7,FALSE)</f>
        <v>0</v>
      </c>
      <c r="K43" s="59">
        <f t="shared" si="1"/>
        <v>0</v>
      </c>
    </row>
    <row r="44" spans="1:11" x14ac:dyDescent="0.2">
      <c r="A44" t="s">
        <v>877</v>
      </c>
      <c r="B44" t="s">
        <v>309</v>
      </c>
      <c r="C44" s="57">
        <f>VLOOKUP(A44,'Original vs Adjsuted Budget'!$B$1:$H$1098,6,FALSE)</f>
        <v>9920</v>
      </c>
      <c r="E44" s="59">
        <f t="shared" si="2"/>
        <v>692.13333333333321</v>
      </c>
      <c r="F44" s="57"/>
      <c r="G44" s="57">
        <f>VLOOKUP(A44,'Original vs Adjsuted Budget'!$B$1:$H$1098,7,FALSE)</f>
        <v>10612.133333333333</v>
      </c>
      <c r="I44" s="57">
        <f>VLOOKUP(A44,'Adjust Budget 1'!$B$8:$H$1107,7,FALSE)</f>
        <v>3979.55</v>
      </c>
      <c r="K44" s="59">
        <f t="shared" si="1"/>
        <v>6632.583333333333</v>
      </c>
    </row>
    <row r="45" spans="1:11" x14ac:dyDescent="0.2">
      <c r="A45" t="s">
        <v>878</v>
      </c>
      <c r="B45" t="s">
        <v>310</v>
      </c>
      <c r="C45" s="57">
        <f>VLOOKUP(A45,'Original vs Adjsuted Budget'!$B$1:$H$1098,6,FALSE)</f>
        <v>200000</v>
      </c>
      <c r="E45" s="59">
        <f t="shared" si="2"/>
        <v>-200000</v>
      </c>
      <c r="F45" s="57"/>
      <c r="G45" s="57">
        <f>VLOOKUP(A45,'Original vs Adjsuted Budget'!$B$1:$H$1098,7,FALSE)</f>
        <v>0</v>
      </c>
      <c r="I45" s="57">
        <f>VLOOKUP(A45,'Adjust Budget 1'!$B$8:$H$1107,7,FALSE)</f>
        <v>2680</v>
      </c>
      <c r="K45" s="59">
        <f t="shared" si="1"/>
        <v>-2680</v>
      </c>
    </row>
    <row r="46" spans="1:11" x14ac:dyDescent="0.2">
      <c r="A46" t="s">
        <v>879</v>
      </c>
      <c r="B46" t="s">
        <v>312</v>
      </c>
      <c r="C46" s="57">
        <f>VLOOKUP(A46,'Original vs Adjsuted Budget'!$B$1:$H$1098,6,FALSE)</f>
        <v>365170</v>
      </c>
      <c r="E46" s="59">
        <f t="shared" si="2"/>
        <v>84830</v>
      </c>
      <c r="F46" s="57"/>
      <c r="G46" s="57">
        <f>VLOOKUP(A46,'Original vs Adjsuted Budget'!$B$1:$H$1098,7,FALSE)</f>
        <v>450000</v>
      </c>
      <c r="I46" s="57">
        <f>VLOOKUP(A46,'Adjust Budget 1'!$B$8:$H$1107,7,FALSE)</f>
        <v>312486.26</v>
      </c>
      <c r="K46" s="59">
        <f t="shared" si="1"/>
        <v>137513.74</v>
      </c>
    </row>
    <row r="47" spans="1:11" x14ac:dyDescent="0.2">
      <c r="A47" t="s">
        <v>880</v>
      </c>
      <c r="B47" t="s">
        <v>315</v>
      </c>
      <c r="C47" s="57">
        <f>VLOOKUP(A47,'Original vs Adjsuted Budget'!$B$1:$H$1098,6,FALSE)</f>
        <v>9050</v>
      </c>
      <c r="E47" s="59">
        <f t="shared" si="2"/>
        <v>50950</v>
      </c>
      <c r="F47" s="57"/>
      <c r="G47" s="57">
        <f>VLOOKUP(A47,'Original vs Adjsuted Budget'!$B$1:$H$1098,7,FALSE)</f>
        <v>60000</v>
      </c>
      <c r="I47" s="57">
        <f>VLOOKUP(A47,'Adjust Budget 1'!$B$8:$H$1107,7,FALSE)</f>
        <v>41609.910000000003</v>
      </c>
      <c r="K47" s="59">
        <f t="shared" si="1"/>
        <v>18390.089999999997</v>
      </c>
    </row>
    <row r="48" spans="1:11" x14ac:dyDescent="0.2">
      <c r="A48" t="s">
        <v>1792</v>
      </c>
      <c r="B48" t="s">
        <v>318</v>
      </c>
      <c r="C48" s="57">
        <f>VLOOKUP(A48,'Original vs Adjsuted Budget'!$B$1:$H$1098,6,FALSE)</f>
        <v>0</v>
      </c>
      <c r="E48" s="59">
        <f t="shared" si="2"/>
        <v>0</v>
      </c>
      <c r="F48" s="57"/>
      <c r="G48" s="57">
        <f>VLOOKUP(A48,'Original vs Adjsuted Budget'!$B$1:$H$1098,7,FALSE)</f>
        <v>0</v>
      </c>
      <c r="I48" s="57">
        <f>VLOOKUP(A48,'Adjust Budget 1'!$B$8:$H$1107,7,FALSE)</f>
        <v>0</v>
      </c>
      <c r="K48" s="59">
        <f t="shared" si="1"/>
        <v>0</v>
      </c>
    </row>
    <row r="49" spans="1:11" x14ac:dyDescent="0.2">
      <c r="A49" t="s">
        <v>1794</v>
      </c>
      <c r="B49" t="s">
        <v>320</v>
      </c>
      <c r="C49" s="57">
        <f>VLOOKUP(A49,'Original vs Adjsuted Budget'!$B$1:$H$1098,6,FALSE)</f>
        <v>0</v>
      </c>
      <c r="E49" s="59">
        <f t="shared" si="2"/>
        <v>0</v>
      </c>
      <c r="F49" s="57"/>
      <c r="G49" s="57">
        <f>VLOOKUP(A49,'Original vs Adjsuted Budget'!$B$1:$H$1098,7,FALSE)</f>
        <v>0</v>
      </c>
      <c r="I49" s="57">
        <f>VLOOKUP(A49,'Adjust Budget 1'!$B$8:$H$1107,7,FALSE)</f>
        <v>0</v>
      </c>
      <c r="K49" s="59">
        <f t="shared" si="1"/>
        <v>0</v>
      </c>
    </row>
    <row r="50" spans="1:11" x14ac:dyDescent="0.2">
      <c r="A50" t="s">
        <v>881</v>
      </c>
      <c r="B50" t="s">
        <v>321</v>
      </c>
      <c r="C50" s="57">
        <f>VLOOKUP(A50,'Original vs Adjsuted Budget'!$B$1:$H$1098,6,FALSE)</f>
        <v>0</v>
      </c>
      <c r="E50" s="59">
        <f t="shared" si="2"/>
        <v>132.45333333333332</v>
      </c>
      <c r="F50" s="57"/>
      <c r="G50" s="57">
        <f>VLOOKUP(A50,'Original vs Adjsuted Budget'!$B$1:$H$1098,7,FALSE)</f>
        <v>132.45333333333332</v>
      </c>
      <c r="I50" s="57">
        <f>VLOOKUP(A50,'Adjust Budget 1'!$B$8:$H$1107,7,FALSE)</f>
        <v>49.67</v>
      </c>
      <c r="K50" s="59">
        <f t="shared" si="1"/>
        <v>82.783333333333317</v>
      </c>
    </row>
    <row r="51" spans="1:11" x14ac:dyDescent="0.2">
      <c r="A51" t="s">
        <v>1797</v>
      </c>
      <c r="B51" t="s">
        <v>323</v>
      </c>
      <c r="C51" s="57">
        <f>VLOOKUP(A51,'Original vs Adjsuted Budget'!$B$1:$H$1098,6,FALSE)</f>
        <v>0</v>
      </c>
      <c r="E51" s="59">
        <f t="shared" si="2"/>
        <v>0</v>
      </c>
      <c r="F51" s="57"/>
      <c r="G51" s="57">
        <f>VLOOKUP(A51,'Original vs Adjsuted Budget'!$B$1:$H$1098,7,FALSE)</f>
        <v>0</v>
      </c>
      <c r="I51" s="57">
        <f>VLOOKUP(A51,'Adjust Budget 1'!$B$8:$H$1107,7,FALSE)</f>
        <v>0</v>
      </c>
      <c r="K51" s="59">
        <f t="shared" si="1"/>
        <v>0</v>
      </c>
    </row>
    <row r="52" spans="1:11" x14ac:dyDescent="0.2">
      <c r="A52" t="s">
        <v>882</v>
      </c>
      <c r="B52" t="s">
        <v>325</v>
      </c>
      <c r="C52" s="57">
        <f>VLOOKUP(A52,'Original vs Adjsuted Budget'!$B$1:$H$1098,6,FALSE)</f>
        <v>11000</v>
      </c>
      <c r="E52" s="59">
        <f t="shared" si="2"/>
        <v>6159.68</v>
      </c>
      <c r="F52" s="57"/>
      <c r="G52" s="57">
        <f>VLOOKUP(A52,'Original vs Adjsuted Budget'!$B$1:$H$1098,7,FALSE)</f>
        <v>17159.68</v>
      </c>
      <c r="I52" s="57">
        <f>VLOOKUP(A52,'Adjust Budget 1'!$B$8:$H$1107,7,FALSE)</f>
        <v>6434.88</v>
      </c>
      <c r="K52" s="59">
        <f t="shared" si="1"/>
        <v>10724.8</v>
      </c>
    </row>
    <row r="53" spans="1:11" x14ac:dyDescent="0.2">
      <c r="A53" t="s">
        <v>883</v>
      </c>
      <c r="B53" t="s">
        <v>1573</v>
      </c>
      <c r="C53" s="57">
        <f>VLOOKUP(A53,'Original vs Adjsuted Budget'!$B$1:$H$1098,6,FALSE)</f>
        <v>5600</v>
      </c>
      <c r="E53" s="59">
        <f t="shared" si="2"/>
        <v>-5600</v>
      </c>
      <c r="F53" s="57"/>
      <c r="G53" s="57">
        <f>VLOOKUP(A53,'Original vs Adjsuted Budget'!$B$1:$H$1098,7,FALSE)</f>
        <v>0</v>
      </c>
      <c r="I53" s="57">
        <f>VLOOKUP(A53,'Adjust Budget 1'!$B$8:$H$1107,7,FALSE)</f>
        <v>0</v>
      </c>
      <c r="K53" s="59">
        <f t="shared" si="1"/>
        <v>0</v>
      </c>
    </row>
    <row r="54" spans="1:11" x14ac:dyDescent="0.2">
      <c r="A54" t="s">
        <v>884</v>
      </c>
      <c r="B54" t="s">
        <v>2904</v>
      </c>
      <c r="C54" s="57">
        <f>VLOOKUP(A54,'Original vs Adjsuted Budget'!$B$1:$H$1098,6,FALSE)</f>
        <v>240</v>
      </c>
      <c r="E54" s="59">
        <f t="shared" si="2"/>
        <v>15.999999999999972</v>
      </c>
      <c r="F54" s="57"/>
      <c r="G54" s="57">
        <f>VLOOKUP(A54,'Original vs Adjsuted Budget'!$B$1:$H$1098,7,FALSE)</f>
        <v>255.99999999999997</v>
      </c>
      <c r="I54" s="57">
        <f>VLOOKUP(A54,'Adjust Budget 1'!$B$8:$H$1107,7,FALSE)</f>
        <v>80</v>
      </c>
      <c r="K54" s="59">
        <f t="shared" si="1"/>
        <v>175.99999999999997</v>
      </c>
    </row>
    <row r="55" spans="1:11" x14ac:dyDescent="0.2">
      <c r="A55" t="s">
        <v>885</v>
      </c>
      <c r="B55" t="s">
        <v>360</v>
      </c>
      <c r="C55" s="57">
        <f>VLOOKUP(A55,'Original vs Adjsuted Budget'!$B$1:$H$1098,6,FALSE)</f>
        <v>110</v>
      </c>
      <c r="E55" s="59">
        <f t="shared" si="2"/>
        <v>0</v>
      </c>
      <c r="F55" s="57"/>
      <c r="G55" s="57">
        <f>VLOOKUP(A55,'Original vs Adjsuted Budget'!$B$1:$H$1098,7,FALSE)</f>
        <v>110</v>
      </c>
      <c r="I55" s="57">
        <f>VLOOKUP(A55,'Adjust Budget 1'!$B$8:$H$1107,7,FALSE)</f>
        <v>0</v>
      </c>
      <c r="K55" s="59">
        <f t="shared" si="1"/>
        <v>110</v>
      </c>
    </row>
    <row r="56" spans="1:11" x14ac:dyDescent="0.2">
      <c r="A56" t="s">
        <v>886</v>
      </c>
      <c r="B56" t="s">
        <v>2905</v>
      </c>
      <c r="C56" s="57">
        <f>VLOOKUP(A56,'Original vs Adjsuted Budget'!$B$1:$H$1098,6,FALSE)</f>
        <v>3260</v>
      </c>
      <c r="E56" s="59">
        <f t="shared" si="2"/>
        <v>0</v>
      </c>
      <c r="F56" s="57"/>
      <c r="G56" s="57">
        <f>VLOOKUP(A56,'Original vs Adjsuted Budget'!$B$1:$H$1098,7,FALSE)</f>
        <v>3260</v>
      </c>
      <c r="I56" s="57">
        <f>VLOOKUP(A56,'Adjust Budget 1'!$B$8:$H$1107,7,FALSE)</f>
        <v>0</v>
      </c>
      <c r="K56" s="59">
        <f t="shared" si="1"/>
        <v>3260</v>
      </c>
    </row>
    <row r="57" spans="1:11" x14ac:dyDescent="0.2">
      <c r="A57" t="s">
        <v>887</v>
      </c>
      <c r="B57" t="s">
        <v>2906</v>
      </c>
      <c r="C57" s="57">
        <f>VLOOKUP(A57,'Original vs Adjsuted Budget'!$B$1:$H$1098,6,FALSE)</f>
        <v>-3273600</v>
      </c>
      <c r="E57" s="59">
        <f t="shared" si="2"/>
        <v>-1085039.1900000004</v>
      </c>
      <c r="F57" s="57"/>
      <c r="G57" s="57">
        <f>VLOOKUP(A57,'Original vs Adjsuted Budget'!$B$1:$H$1098,7,FALSE)</f>
        <v>-4358639.1900000004</v>
      </c>
      <c r="I57" s="57">
        <f>VLOOKUP(A57,'Adjust Budget 1'!$B$8:$H$1107,7,FALSE)</f>
        <v>0</v>
      </c>
      <c r="K57" s="59">
        <f t="shared" si="1"/>
        <v>-4358639.1900000004</v>
      </c>
    </row>
    <row r="58" spans="1:11" x14ac:dyDescent="0.2">
      <c r="A58" t="s">
        <v>888</v>
      </c>
      <c r="B58" t="s">
        <v>2907</v>
      </c>
      <c r="C58" s="57">
        <f>VLOOKUP(A58,'Original vs Adjsuted Budget'!$B$1:$H$1098,6,FALSE)</f>
        <v>-1756000</v>
      </c>
      <c r="E58" s="59">
        <f t="shared" si="2"/>
        <v>0</v>
      </c>
      <c r="F58" s="57"/>
      <c r="G58" s="57">
        <f>VLOOKUP(A58,'Original vs Adjsuted Budget'!$B$1:$H$1098,7,FALSE)</f>
        <v>-1756000</v>
      </c>
      <c r="I58" s="57">
        <f>VLOOKUP(A58,'Adjust Budget 1'!$B$8:$H$1107,7,FALSE)</f>
        <v>0</v>
      </c>
      <c r="K58" s="59">
        <f t="shared" si="1"/>
        <v>-1756000</v>
      </c>
    </row>
    <row r="59" spans="1:11" x14ac:dyDescent="0.2">
      <c r="A59" s="71"/>
      <c r="B59" s="71" t="s">
        <v>2908</v>
      </c>
      <c r="C59" s="72">
        <f>SUM(C8:C58)</f>
        <v>3017810</v>
      </c>
      <c r="D59" s="72">
        <f>SUM(D8:D58)</f>
        <v>0</v>
      </c>
      <c r="E59" s="72">
        <f>SUM(E8:E58)</f>
        <v>-1729139.1922000004</v>
      </c>
      <c r="F59" s="72"/>
      <c r="G59" s="72">
        <f t="shared" ref="G59" si="3">SUM(G8:G58)</f>
        <v>1288670.8077999996</v>
      </c>
      <c r="K59" s="59"/>
    </row>
    <row r="60" spans="1:11" x14ac:dyDescent="0.2">
      <c r="A60" s="71">
        <v>101</v>
      </c>
      <c r="B60" s="71" t="s">
        <v>2909</v>
      </c>
      <c r="C60" s="72"/>
      <c r="D60" s="72"/>
      <c r="E60" s="72"/>
      <c r="F60" s="72"/>
      <c r="G60" s="72"/>
      <c r="K60" s="59"/>
    </row>
    <row r="61" spans="1:11" x14ac:dyDescent="0.2">
      <c r="A61" t="s">
        <v>2910</v>
      </c>
      <c r="B61" t="s">
        <v>2911</v>
      </c>
      <c r="C61" s="57" t="s">
        <v>2912</v>
      </c>
      <c r="D61" s="57" t="s">
        <v>2912</v>
      </c>
      <c r="E61" s="57" t="s">
        <v>2912</v>
      </c>
      <c r="F61" s="57"/>
      <c r="G61" s="57" t="s">
        <v>2912</v>
      </c>
      <c r="K61" s="59"/>
    </row>
    <row r="62" spans="1:11" x14ac:dyDescent="0.2">
      <c r="A62" s="63">
        <v>102</v>
      </c>
      <c r="B62" s="63" t="s">
        <v>3045</v>
      </c>
      <c r="C62" s="70"/>
      <c r="D62" s="70"/>
      <c r="E62" s="70"/>
      <c r="F62" s="70"/>
      <c r="G62" s="70"/>
      <c r="K62" s="59"/>
    </row>
    <row r="63" spans="1:11" x14ac:dyDescent="0.2">
      <c r="A63" t="s">
        <v>889</v>
      </c>
      <c r="B63" t="s">
        <v>7</v>
      </c>
      <c r="C63" s="57">
        <f>VLOOKUP(A63,'Original vs Adjsuted Budget'!$B$1:$H$1098,6,FALSE)</f>
        <v>706760</v>
      </c>
      <c r="E63" s="59">
        <f t="shared" ref="E63:E88" si="4">G63-C63</f>
        <v>26903.515200000023</v>
      </c>
      <c r="F63" s="57"/>
      <c r="G63" s="57">
        <f>VLOOKUP(A63,'Original vs Adjsuted Budget'!$B$1:$H$1098,7,FALSE)</f>
        <v>733663.51520000002</v>
      </c>
      <c r="I63" s="57">
        <f>VLOOKUP(A63,'Adjust Budget 1'!$B$8:$H$1107,7,FALSE)</f>
        <v>363199.76</v>
      </c>
      <c r="K63" s="59">
        <f t="shared" si="1"/>
        <v>370463.75520000001</v>
      </c>
    </row>
    <row r="64" spans="1:11" x14ac:dyDescent="0.2">
      <c r="A64" t="s">
        <v>890</v>
      </c>
      <c r="B64" t="s">
        <v>217</v>
      </c>
      <c r="C64" s="57">
        <f>VLOOKUP(A64,'Original vs Adjsuted Budget'!$B$1:$H$1098,6,FALSE)</f>
        <v>136910</v>
      </c>
      <c r="E64" s="59">
        <f t="shared" si="4"/>
        <v>0</v>
      </c>
      <c r="F64" s="57"/>
      <c r="G64" s="57">
        <f>VLOOKUP(A64,'Original vs Adjsuted Budget'!$B$1:$H$1098,7,FALSE)</f>
        <v>136910</v>
      </c>
      <c r="I64" s="57">
        <f>VLOOKUP(A64,'Adjust Budget 1'!$B$8:$H$1107,7,FALSE)</f>
        <v>0</v>
      </c>
      <c r="K64" s="59">
        <f t="shared" si="1"/>
        <v>136910</v>
      </c>
    </row>
    <row r="65" spans="1:11" x14ac:dyDescent="0.2">
      <c r="A65" t="s">
        <v>891</v>
      </c>
      <c r="B65" t="s">
        <v>220</v>
      </c>
      <c r="C65" s="57">
        <f>VLOOKUP(A65,'Original vs Adjsuted Budget'!$B$1:$H$1098,6,FALSE)</f>
        <v>11800</v>
      </c>
      <c r="E65" s="59">
        <f t="shared" si="4"/>
        <v>9258.4191999999966</v>
      </c>
      <c r="F65" s="57"/>
      <c r="G65" s="57">
        <f>VLOOKUP(A65,'Original vs Adjsuted Budget'!$B$1:$H$1098,7,FALSE)</f>
        <v>21058.419199999997</v>
      </c>
      <c r="I65" s="57">
        <f>VLOOKUP(A65,'Adjust Budget 1'!$B$8:$H$1107,7,FALSE)</f>
        <v>10424.959999999999</v>
      </c>
      <c r="K65" s="59">
        <f t="shared" si="1"/>
        <v>10633.459199999998</v>
      </c>
    </row>
    <row r="66" spans="1:11" x14ac:dyDescent="0.2">
      <c r="A66" t="s">
        <v>1804</v>
      </c>
      <c r="B66" t="s">
        <v>221</v>
      </c>
      <c r="C66" s="57">
        <f>VLOOKUP(A66,'Original vs Adjsuted Budget'!$B$1:$H$1098,6,FALSE)</f>
        <v>0</v>
      </c>
      <c r="E66" s="59">
        <f t="shared" si="4"/>
        <v>0</v>
      </c>
      <c r="F66" s="57"/>
      <c r="G66" s="57">
        <f>VLOOKUP(A66,'Original vs Adjsuted Budget'!$B$1:$H$1098,7,FALSE)</f>
        <v>0</v>
      </c>
      <c r="I66" s="57">
        <f>VLOOKUP(A66,'Adjust Budget 1'!$B$8:$H$1107,7,FALSE)</f>
        <v>0</v>
      </c>
      <c r="K66" s="59">
        <f t="shared" si="1"/>
        <v>0</v>
      </c>
    </row>
    <row r="67" spans="1:11" x14ac:dyDescent="0.2">
      <c r="A67" t="s">
        <v>1805</v>
      </c>
      <c r="B67" t="s">
        <v>223</v>
      </c>
      <c r="C67" s="57">
        <f>VLOOKUP(A67,'Original vs Adjsuted Budget'!$B$1:$H$1098,6,FALSE)</f>
        <v>0</v>
      </c>
      <c r="E67" s="59">
        <f t="shared" si="4"/>
        <v>0</v>
      </c>
      <c r="F67" s="57"/>
      <c r="G67" s="57">
        <f>VLOOKUP(A67,'Original vs Adjsuted Budget'!$B$1:$H$1098,7,FALSE)</f>
        <v>0</v>
      </c>
      <c r="I67" s="57">
        <f>VLOOKUP(A67,'Adjust Budget 1'!$B$8:$H$1107,7,FALSE)</f>
        <v>0</v>
      </c>
      <c r="K67" s="59">
        <f t="shared" si="1"/>
        <v>0</v>
      </c>
    </row>
    <row r="68" spans="1:11" x14ac:dyDescent="0.2">
      <c r="A68" t="s">
        <v>1806</v>
      </c>
      <c r="B68" t="s">
        <v>225</v>
      </c>
      <c r="C68" s="57">
        <f>VLOOKUP(A68,'Original vs Adjsuted Budget'!$B$1:$H$1098,6,FALSE)</f>
        <v>0</v>
      </c>
      <c r="E68" s="59">
        <f t="shared" si="4"/>
        <v>0</v>
      </c>
      <c r="F68" s="57"/>
      <c r="G68" s="57">
        <f>VLOOKUP(A68,'Original vs Adjsuted Budget'!$B$1:$H$1098,7,FALSE)</f>
        <v>0</v>
      </c>
      <c r="I68" s="57">
        <f>VLOOKUP(A68,'Adjust Budget 1'!$B$8:$H$1107,7,FALSE)</f>
        <v>0</v>
      </c>
      <c r="K68" s="59">
        <f t="shared" si="1"/>
        <v>0</v>
      </c>
    </row>
    <row r="69" spans="1:11" x14ac:dyDescent="0.2">
      <c r="A69" t="s">
        <v>892</v>
      </c>
      <c r="B69" t="s">
        <v>227</v>
      </c>
      <c r="C69" s="57">
        <f>VLOOKUP(A69,'Original vs Adjsuted Budget'!$B$1:$H$1098,6,FALSE)</f>
        <v>285290</v>
      </c>
      <c r="E69" s="59">
        <f t="shared" si="4"/>
        <v>-15620</v>
      </c>
      <c r="F69" s="57"/>
      <c r="G69" s="57">
        <f>VLOOKUP(A69,'Original vs Adjsuted Budget'!$B$1:$H$1098,7,FALSE)</f>
        <v>269670</v>
      </c>
      <c r="I69" s="57">
        <f>VLOOKUP(A69,'Adjust Budget 1'!$B$8:$H$1107,7,FALSE)</f>
        <v>133500</v>
      </c>
      <c r="K69" s="59">
        <f t="shared" si="1"/>
        <v>136170</v>
      </c>
    </row>
    <row r="70" spans="1:11" x14ac:dyDescent="0.2">
      <c r="A70" t="s">
        <v>893</v>
      </c>
      <c r="B70" t="s">
        <v>228</v>
      </c>
      <c r="C70" s="57">
        <f>VLOOKUP(A70,'Original vs Adjsuted Budget'!$B$1:$H$1098,6,FALSE)</f>
        <v>290</v>
      </c>
      <c r="E70" s="59">
        <f t="shared" si="4"/>
        <v>-136.07599999999999</v>
      </c>
      <c r="F70" s="57"/>
      <c r="G70" s="57">
        <f>VLOOKUP(A70,'Original vs Adjsuted Budget'!$B$1:$H$1098,7,FALSE)</f>
        <v>153.92400000000001</v>
      </c>
      <c r="I70" s="57">
        <f>VLOOKUP(A70,'Adjust Budget 1'!$B$8:$H$1107,7,FALSE)</f>
        <v>76.2</v>
      </c>
      <c r="K70" s="59">
        <f t="shared" si="1"/>
        <v>77.724000000000004</v>
      </c>
    </row>
    <row r="71" spans="1:11" x14ac:dyDescent="0.2">
      <c r="A71" t="s">
        <v>894</v>
      </c>
      <c r="B71" t="s">
        <v>229</v>
      </c>
      <c r="C71" s="57">
        <f>VLOOKUP(A71,'Original vs Adjsuted Budget'!$B$1:$H$1098,6,FALSE)</f>
        <v>8880</v>
      </c>
      <c r="E71" s="59">
        <f t="shared" si="4"/>
        <v>213.03000000000065</v>
      </c>
      <c r="F71" s="57"/>
      <c r="G71" s="57">
        <f>VLOOKUP(A71,'Original vs Adjsuted Budget'!$B$1:$H$1098,7,FALSE)</f>
        <v>9093.0300000000007</v>
      </c>
      <c r="I71" s="57">
        <f>VLOOKUP(A71,'Adjust Budget 1'!$B$8:$H$1107,7,FALSE)</f>
        <v>4501.5</v>
      </c>
      <c r="K71" s="59">
        <f t="shared" si="1"/>
        <v>4591.5300000000007</v>
      </c>
    </row>
    <row r="72" spans="1:11" x14ac:dyDescent="0.2">
      <c r="A72" t="s">
        <v>1807</v>
      </c>
      <c r="B72" t="s">
        <v>230</v>
      </c>
      <c r="C72" s="57">
        <f>VLOOKUP(A72,'Original vs Adjsuted Budget'!$B$1:$H$1098,6,FALSE)</f>
        <v>0</v>
      </c>
      <c r="E72" s="59">
        <f t="shared" si="4"/>
        <v>0</v>
      </c>
      <c r="F72" s="57"/>
      <c r="G72" s="57">
        <f>VLOOKUP(A72,'Original vs Adjsuted Budget'!$B$1:$H$1098,7,FALSE)</f>
        <v>0</v>
      </c>
      <c r="I72" s="57">
        <f>VLOOKUP(A72,'Adjust Budget 1'!$B$8:$H$1107,7,FALSE)</f>
        <v>0</v>
      </c>
      <c r="K72" s="59">
        <f t="shared" si="1"/>
        <v>0</v>
      </c>
    </row>
    <row r="73" spans="1:11" x14ac:dyDescent="0.2">
      <c r="A73" t="s">
        <v>895</v>
      </c>
      <c r="B73" t="s">
        <v>231</v>
      </c>
      <c r="C73" s="57">
        <f>VLOOKUP(A73,'Original vs Adjsuted Budget'!$B$1:$H$1098,6,FALSE)</f>
        <v>19400</v>
      </c>
      <c r="E73" s="59">
        <f t="shared" si="4"/>
        <v>-16376.06</v>
      </c>
      <c r="F73" s="57"/>
      <c r="G73" s="57">
        <f>VLOOKUP(A73,'Original vs Adjsuted Budget'!$B$1:$H$1098,7,FALSE)</f>
        <v>3023.94</v>
      </c>
      <c r="I73" s="57">
        <f>VLOOKUP(A73,'Adjust Budget 1'!$B$8:$H$1107,7,FALSE)</f>
        <v>1497</v>
      </c>
      <c r="K73" s="59">
        <f t="shared" ref="K73:K136" si="5">G73-I73</f>
        <v>1526.94</v>
      </c>
    </row>
    <row r="74" spans="1:11" x14ac:dyDescent="0.2">
      <c r="A74" t="s">
        <v>896</v>
      </c>
      <c r="B74" t="s">
        <v>232</v>
      </c>
      <c r="C74" s="57">
        <f>VLOOKUP(A74,'Original vs Adjsuted Budget'!$B$1:$H$1098,6,FALSE)</f>
        <v>153350</v>
      </c>
      <c r="E74" s="59">
        <f t="shared" si="4"/>
        <v>24461.91399999999</v>
      </c>
      <c r="F74" s="57"/>
      <c r="G74" s="57">
        <f>VLOOKUP(A74,'Original vs Adjsuted Budget'!$B$1:$H$1098,7,FALSE)</f>
        <v>177811.91399999999</v>
      </c>
      <c r="I74" s="57">
        <f>VLOOKUP(A74,'Adjust Budget 1'!$B$8:$H$1107,7,FALSE)</f>
        <v>88025.7</v>
      </c>
      <c r="K74" s="59">
        <f t="shared" si="5"/>
        <v>89786.213999999993</v>
      </c>
    </row>
    <row r="75" spans="1:11" x14ac:dyDescent="0.2">
      <c r="A75" t="s">
        <v>897</v>
      </c>
      <c r="B75" t="s">
        <v>233</v>
      </c>
      <c r="C75" s="57">
        <f>VLOOKUP(A75,'Original vs Adjsuted Budget'!$B$1:$H$1098,6,FALSE)</f>
        <v>7180</v>
      </c>
      <c r="E75" s="59">
        <f t="shared" si="4"/>
        <v>-3861.7257999999997</v>
      </c>
      <c r="F75" s="57"/>
      <c r="G75" s="57">
        <f>VLOOKUP(A75,'Original vs Adjsuted Budget'!$B$1:$H$1098,7,FALSE)</f>
        <v>3318.2742000000003</v>
      </c>
      <c r="I75" s="57">
        <f>VLOOKUP(A75,'Adjust Budget 1'!$B$8:$H$1107,7,FALSE)</f>
        <v>1642.71</v>
      </c>
      <c r="K75" s="59">
        <f t="shared" si="5"/>
        <v>1675.5642000000003</v>
      </c>
    </row>
    <row r="76" spans="1:11" x14ac:dyDescent="0.2">
      <c r="A76" t="s">
        <v>898</v>
      </c>
      <c r="B76" t="s">
        <v>272</v>
      </c>
      <c r="C76" s="57">
        <f>VLOOKUP(A76,'Original vs Adjsuted Budget'!$B$1:$H$1098,6,FALSE)</f>
        <v>100000</v>
      </c>
      <c r="E76" s="59">
        <f t="shared" si="4"/>
        <v>-100000</v>
      </c>
      <c r="F76" s="57"/>
      <c r="G76" s="57">
        <f>VLOOKUP(A76,'Original vs Adjsuted Budget'!$B$1:$H$1098,7,FALSE)</f>
        <v>0</v>
      </c>
      <c r="I76" s="57">
        <f>VLOOKUP(A76,'Adjust Budget 1'!$B$8:$H$1107,7,FALSE)</f>
        <v>0</v>
      </c>
      <c r="K76" s="59">
        <f t="shared" si="5"/>
        <v>0</v>
      </c>
    </row>
    <row r="77" spans="1:11" x14ac:dyDescent="0.2">
      <c r="A77" t="s">
        <v>899</v>
      </c>
      <c r="B77" t="s">
        <v>285</v>
      </c>
      <c r="C77" s="57">
        <f>VLOOKUP(A77,'Original vs Adjsuted Budget'!$B$1:$H$1098,6,FALSE)</f>
        <v>610</v>
      </c>
      <c r="E77" s="59">
        <f t="shared" si="4"/>
        <v>-610</v>
      </c>
      <c r="F77" s="57"/>
      <c r="G77" s="57">
        <f>VLOOKUP(A77,'Original vs Adjsuted Budget'!$B$1:$H$1098,7,FALSE)</f>
        <v>0</v>
      </c>
      <c r="I77" s="57">
        <f>VLOOKUP(A77,'Adjust Budget 1'!$B$8:$H$1107,7,FALSE)</f>
        <v>0</v>
      </c>
      <c r="K77" s="59">
        <f t="shared" si="5"/>
        <v>0</v>
      </c>
    </row>
    <row r="78" spans="1:11" x14ac:dyDescent="0.2">
      <c r="A78" t="s">
        <v>1809</v>
      </c>
      <c r="B78" t="s">
        <v>2913</v>
      </c>
      <c r="C78" s="57">
        <f>VLOOKUP(A78,'Original vs Adjsuted Budget'!$B$1:$H$1098,6,FALSE)</f>
        <v>0</v>
      </c>
      <c r="E78" s="59">
        <f t="shared" si="4"/>
        <v>0</v>
      </c>
      <c r="F78" s="57"/>
      <c r="G78" s="57">
        <f>VLOOKUP(A78,'Original vs Adjsuted Budget'!$B$1:$H$1098,7,FALSE)</f>
        <v>0</v>
      </c>
      <c r="I78" s="57">
        <f>VLOOKUP(A78,'Adjust Budget 1'!$B$8:$H$1107,7,FALSE)</f>
        <v>0</v>
      </c>
      <c r="K78" s="59">
        <f t="shared" si="5"/>
        <v>0</v>
      </c>
    </row>
    <row r="79" spans="1:11" x14ac:dyDescent="0.2">
      <c r="A79" t="s">
        <v>1811</v>
      </c>
      <c r="B79" t="s">
        <v>303</v>
      </c>
      <c r="C79" s="57">
        <f>VLOOKUP(A79,'Original vs Adjsuted Budget'!$B$1:$H$1098,6,FALSE)</f>
        <v>0</v>
      </c>
      <c r="E79" s="59">
        <f t="shared" si="4"/>
        <v>0</v>
      </c>
      <c r="F79" s="57"/>
      <c r="G79" s="57">
        <f>VLOOKUP(A79,'Original vs Adjsuted Budget'!$B$1:$H$1098,7,FALSE)</f>
        <v>0</v>
      </c>
      <c r="I79" s="57">
        <f>VLOOKUP(A79,'Adjust Budget 1'!$B$8:$H$1107,7,FALSE)</f>
        <v>0</v>
      </c>
      <c r="K79" s="59">
        <f t="shared" si="5"/>
        <v>0</v>
      </c>
    </row>
    <row r="80" spans="1:11" x14ac:dyDescent="0.2">
      <c r="A80" t="s">
        <v>900</v>
      </c>
      <c r="B80" t="s">
        <v>305</v>
      </c>
      <c r="C80" s="57">
        <f>VLOOKUP(A80,'Original vs Adjsuted Budget'!$B$1:$H$1098,6,FALSE)</f>
        <v>0</v>
      </c>
      <c r="E80" s="59">
        <f t="shared" si="4"/>
        <v>4000</v>
      </c>
      <c r="F80" s="57"/>
      <c r="G80" s="57">
        <f>VLOOKUP(A80,'Original vs Adjsuted Budget'!$B$1:$H$1098,7,FALSE)</f>
        <v>4000</v>
      </c>
      <c r="I80" s="57">
        <f>VLOOKUP(A80,'Adjust Budget 1'!$B$8:$H$1107,7,FALSE)</f>
        <v>4000</v>
      </c>
      <c r="K80" s="59">
        <f t="shared" si="5"/>
        <v>0</v>
      </c>
    </row>
    <row r="81" spans="1:11" x14ac:dyDescent="0.2">
      <c r="A81" t="s">
        <v>901</v>
      </c>
      <c r="B81" t="s">
        <v>1572</v>
      </c>
      <c r="C81" s="57">
        <f>VLOOKUP(A81,'Original vs Adjsuted Budget'!$B$1:$H$1098,6,FALSE)</f>
        <v>0</v>
      </c>
      <c r="E81" s="59">
        <f t="shared" si="4"/>
        <v>908.07999999999993</v>
      </c>
      <c r="F81" s="57"/>
      <c r="G81" s="57">
        <f>VLOOKUP(A81,'Original vs Adjsuted Budget'!$B$1:$H$1098,7,FALSE)</f>
        <v>908.07999999999993</v>
      </c>
      <c r="I81" s="57">
        <f>VLOOKUP(A81,'Adjust Budget 1'!$B$8:$H$1107,7,FALSE)</f>
        <v>340.53</v>
      </c>
      <c r="K81" s="59">
        <f t="shared" si="5"/>
        <v>567.54999999999995</v>
      </c>
    </row>
    <row r="82" spans="1:11" x14ac:dyDescent="0.2">
      <c r="A82" t="s">
        <v>902</v>
      </c>
      <c r="B82" t="s">
        <v>309</v>
      </c>
      <c r="C82" s="57">
        <f>VLOOKUP(A82,'Original vs Adjsuted Budget'!$B$1:$H$1098,6,FALSE)</f>
        <v>17980</v>
      </c>
      <c r="E82" s="59">
        <f t="shared" si="4"/>
        <v>-9334.9600000000009</v>
      </c>
      <c r="F82" s="57"/>
      <c r="G82" s="57">
        <f>VLOOKUP(A82,'Original vs Adjsuted Budget'!$B$1:$H$1098,7,FALSE)</f>
        <v>8645.0399999999991</v>
      </c>
      <c r="I82" s="57">
        <f>VLOOKUP(A82,'Adjust Budget 1'!$B$8:$H$1107,7,FALSE)</f>
        <v>3241.89</v>
      </c>
      <c r="K82" s="59">
        <f t="shared" si="5"/>
        <v>5403.15</v>
      </c>
    </row>
    <row r="83" spans="1:11" x14ac:dyDescent="0.2">
      <c r="A83" t="s">
        <v>1812</v>
      </c>
      <c r="B83" t="s">
        <v>310</v>
      </c>
      <c r="C83" s="57">
        <f>VLOOKUP(A83,'Original vs Adjsuted Budget'!$B$1:$H$1098,6,FALSE)</f>
        <v>0</v>
      </c>
      <c r="E83" s="59">
        <f t="shared" si="4"/>
        <v>0</v>
      </c>
      <c r="F83" s="57"/>
      <c r="G83" s="57">
        <f>VLOOKUP(A83,'Original vs Adjsuted Budget'!$B$1:$H$1098,7,FALSE)</f>
        <v>0</v>
      </c>
      <c r="I83" s="57">
        <f>VLOOKUP(A83,'Adjust Budget 1'!$B$8:$H$1107,7,FALSE)</f>
        <v>0</v>
      </c>
      <c r="K83" s="59">
        <f t="shared" si="5"/>
        <v>0</v>
      </c>
    </row>
    <row r="84" spans="1:11" x14ac:dyDescent="0.2">
      <c r="A84" t="s">
        <v>903</v>
      </c>
      <c r="B84" t="s">
        <v>312</v>
      </c>
      <c r="C84" s="57">
        <f>VLOOKUP(A84,'Original vs Adjsuted Budget'!$B$1:$H$1098,6,FALSE)</f>
        <v>223880</v>
      </c>
      <c r="E84" s="59">
        <f t="shared" si="4"/>
        <v>76120</v>
      </c>
      <c r="F84" s="57"/>
      <c r="G84" s="57">
        <f>VLOOKUP(A84,'Original vs Adjsuted Budget'!$B$1:$H$1098,7,FALSE)</f>
        <v>300000</v>
      </c>
      <c r="I84" s="57">
        <f>VLOOKUP(A84,'Adjust Budget 1'!$B$8:$H$1107,7,FALSE)</f>
        <v>166870.29999999999</v>
      </c>
      <c r="K84" s="59">
        <f t="shared" si="5"/>
        <v>133129.70000000001</v>
      </c>
    </row>
    <row r="85" spans="1:11" x14ac:dyDescent="0.2">
      <c r="A85" t="s">
        <v>1813</v>
      </c>
      <c r="B85" t="s">
        <v>1713</v>
      </c>
      <c r="C85" s="57">
        <f>VLOOKUP(A85,'Original vs Adjsuted Budget'!$B$1:$H$1098,6,FALSE)</f>
        <v>0</v>
      </c>
      <c r="E85" s="59">
        <f t="shared" si="4"/>
        <v>0</v>
      </c>
      <c r="F85" s="57"/>
      <c r="G85" s="57">
        <f>VLOOKUP(A85,'Original vs Adjsuted Budget'!$B$1:$H$1098,7,FALSE)</f>
        <v>0</v>
      </c>
      <c r="I85" s="57">
        <f>VLOOKUP(A85,'Adjust Budget 1'!$B$8:$H$1107,7,FALSE)</f>
        <v>0</v>
      </c>
      <c r="K85" s="59">
        <f t="shared" si="5"/>
        <v>0</v>
      </c>
    </row>
    <row r="86" spans="1:11" x14ac:dyDescent="0.2">
      <c r="A86" t="s">
        <v>1814</v>
      </c>
      <c r="B86" t="s">
        <v>336</v>
      </c>
      <c r="C86" s="57">
        <f>VLOOKUP(A86,'Original vs Adjsuted Budget'!$B$1:$H$1098,6,FALSE)</f>
        <v>0</v>
      </c>
      <c r="E86" s="59">
        <f t="shared" si="4"/>
        <v>0</v>
      </c>
      <c r="F86" s="57"/>
      <c r="G86" s="57">
        <f>VLOOKUP(A86,'Original vs Adjsuted Budget'!$B$1:$H$1098,7,FALSE)</f>
        <v>0</v>
      </c>
      <c r="I86" s="57">
        <f>VLOOKUP(A86,'Adjust Budget 1'!$B$8:$H$1107,7,FALSE)</f>
        <v>0</v>
      </c>
      <c r="K86" s="59">
        <f t="shared" si="5"/>
        <v>0</v>
      </c>
    </row>
    <row r="87" spans="1:11" x14ac:dyDescent="0.2">
      <c r="A87" t="s">
        <v>904</v>
      </c>
      <c r="B87" t="s">
        <v>2906</v>
      </c>
      <c r="C87" s="57">
        <f>VLOOKUP(A87,'Original vs Adjsuted Budget'!$B$1:$H$1098,6,FALSE)</f>
        <v>-1547810</v>
      </c>
      <c r="E87" s="59">
        <f t="shared" si="4"/>
        <v>597850.18000000005</v>
      </c>
      <c r="F87" s="57"/>
      <c r="G87" s="57">
        <f>VLOOKUP(A87,'Original vs Adjsuted Budget'!$B$1:$H$1098,7,FALSE)</f>
        <v>-949959.82</v>
      </c>
      <c r="I87" s="57">
        <f>VLOOKUP(A87,'Adjust Budget 1'!$B$8:$H$1107,7,FALSE)</f>
        <v>0</v>
      </c>
      <c r="K87" s="59">
        <f t="shared" si="5"/>
        <v>-949959.82</v>
      </c>
    </row>
    <row r="88" spans="1:11" x14ac:dyDescent="0.2">
      <c r="A88" t="s">
        <v>905</v>
      </c>
      <c r="B88" t="s">
        <v>1574</v>
      </c>
      <c r="C88" s="57">
        <f>VLOOKUP(A88,'Original vs Adjsuted Budget'!$B$1:$H$1098,6,FALSE)</f>
        <v>-742370</v>
      </c>
      <c r="E88" s="59">
        <f t="shared" si="4"/>
        <v>0</v>
      </c>
      <c r="F88" s="57"/>
      <c r="G88" s="57">
        <f>VLOOKUP(A88,'Original vs Adjsuted Budget'!$B$1:$H$1098,7,FALSE)</f>
        <v>-742370</v>
      </c>
      <c r="I88" s="57">
        <f>VLOOKUP(A88,'Adjust Budget 1'!$B$8:$H$1107,7,FALSE)</f>
        <v>0</v>
      </c>
      <c r="K88" s="59">
        <f t="shared" si="5"/>
        <v>-742370</v>
      </c>
    </row>
    <row r="89" spans="1:11" x14ac:dyDescent="0.2">
      <c r="A89" s="71"/>
      <c r="B89" s="71" t="s">
        <v>2908</v>
      </c>
      <c r="C89" s="72">
        <f>SUM(C63:C88)</f>
        <v>-617850</v>
      </c>
      <c r="D89" s="72">
        <f>SUM(D63:D88)</f>
        <v>0</v>
      </c>
      <c r="E89" s="72">
        <f>SUM(E63:E88)</f>
        <v>593776.31660000002</v>
      </c>
      <c r="F89" s="72"/>
      <c r="G89" s="72">
        <f t="shared" ref="G89" si="6">SUM(G63:G88)</f>
        <v>-24073.683399999398</v>
      </c>
      <c r="K89" s="59"/>
    </row>
    <row r="90" spans="1:11" x14ac:dyDescent="0.2">
      <c r="A90" s="71">
        <v>102</v>
      </c>
      <c r="B90" s="71" t="s">
        <v>2909</v>
      </c>
      <c r="C90" s="72"/>
      <c r="D90" s="72"/>
      <c r="E90" s="72"/>
      <c r="F90" s="72"/>
      <c r="G90" s="72"/>
      <c r="K90" s="59"/>
    </row>
    <row r="91" spans="1:11" x14ac:dyDescent="0.2">
      <c r="A91" t="s">
        <v>2910</v>
      </c>
      <c r="B91" t="s">
        <v>2911</v>
      </c>
      <c r="C91" s="57" t="s">
        <v>2912</v>
      </c>
      <c r="D91" s="57" t="s">
        <v>2912</v>
      </c>
      <c r="E91" s="57" t="s">
        <v>2912</v>
      </c>
      <c r="F91" s="57"/>
      <c r="G91" s="57" t="s">
        <v>2912</v>
      </c>
      <c r="K91" s="59"/>
    </row>
    <row r="92" spans="1:11" x14ac:dyDescent="0.2">
      <c r="A92" s="63">
        <v>201</v>
      </c>
      <c r="B92" s="63" t="s">
        <v>3046</v>
      </c>
      <c r="C92" s="70"/>
      <c r="D92" s="70"/>
      <c r="E92" s="70"/>
      <c r="F92" s="70"/>
      <c r="G92" s="70"/>
      <c r="K92" s="59"/>
    </row>
    <row r="93" spans="1:11" x14ac:dyDescent="0.2">
      <c r="A93" t="s">
        <v>906</v>
      </c>
      <c r="B93" t="s">
        <v>1575</v>
      </c>
      <c r="C93" s="57">
        <f>VLOOKUP(A93,'Original vs Adjsuted Budget'!$B$1:$H$1098,6,FALSE)</f>
        <v>569520</v>
      </c>
      <c r="E93" s="59">
        <f t="shared" ref="E93:E124" si="7">G93-C93</f>
        <v>-115358.9964</v>
      </c>
      <c r="F93" s="57"/>
      <c r="G93" s="57">
        <f>VLOOKUP(A93,'Original vs Adjsuted Budget'!$B$1:$H$1098,7,FALSE)</f>
        <v>454161.0036</v>
      </c>
      <c r="I93" s="57">
        <f>VLOOKUP(A93,'Adjust Budget 1'!$B$8:$H$1107,7,FALSE)</f>
        <v>224832.18</v>
      </c>
      <c r="K93" s="59">
        <f t="shared" si="5"/>
        <v>229328.8236</v>
      </c>
    </row>
    <row r="94" spans="1:11" x14ac:dyDescent="0.2">
      <c r="A94" t="s">
        <v>907</v>
      </c>
      <c r="B94" t="s">
        <v>2914</v>
      </c>
      <c r="C94" s="57">
        <f>VLOOKUP(A94,'Original vs Adjsuted Budget'!$B$1:$H$1098,6,FALSE)</f>
        <v>4311230</v>
      </c>
      <c r="E94" s="59">
        <f t="shared" si="7"/>
        <v>-1239853.4309999999</v>
      </c>
      <c r="F94" s="57"/>
      <c r="G94" s="57">
        <f>VLOOKUP(A94,'Original vs Adjsuted Budget'!$B$1:$H$1098,7,FALSE)</f>
        <v>3071376.5690000001</v>
      </c>
      <c r="I94" s="57">
        <f>VLOOKUP(A94,'Adjust Budget 1'!$B$8:$H$1107,7,FALSE)</f>
        <v>1520483.45</v>
      </c>
      <c r="K94" s="59">
        <f t="shared" si="5"/>
        <v>1550893.1190000002</v>
      </c>
    </row>
    <row r="95" spans="1:11" x14ac:dyDescent="0.2">
      <c r="A95" t="s">
        <v>1817</v>
      </c>
      <c r="B95" t="s">
        <v>2915</v>
      </c>
      <c r="C95" s="57">
        <f>VLOOKUP(A95,'Original vs Adjsuted Budget'!$B$1:$H$1098,6,FALSE)</f>
        <v>0</v>
      </c>
      <c r="E95" s="59">
        <f t="shared" si="7"/>
        <v>0</v>
      </c>
      <c r="F95" s="57"/>
      <c r="G95" s="57">
        <f>VLOOKUP(A95,'Original vs Adjsuted Budget'!$B$1:$H$1098,7,FALSE)</f>
        <v>0</v>
      </c>
      <c r="I95" s="57">
        <f>VLOOKUP(A95,'Adjust Budget 1'!$B$8:$H$1107,7,FALSE)</f>
        <v>0</v>
      </c>
      <c r="K95" s="59">
        <f t="shared" si="5"/>
        <v>0</v>
      </c>
    </row>
    <row r="96" spans="1:11" x14ac:dyDescent="0.2">
      <c r="A96" t="s">
        <v>908</v>
      </c>
      <c r="B96" t="s">
        <v>1576</v>
      </c>
      <c r="C96" s="57">
        <f>VLOOKUP(A96,'Original vs Adjsuted Budget'!$B$1:$H$1098,6,FALSE)</f>
        <v>109510</v>
      </c>
      <c r="E96" s="59">
        <f t="shared" si="7"/>
        <v>0</v>
      </c>
      <c r="F96" s="57"/>
      <c r="G96" s="57">
        <f>VLOOKUP(A96,'Original vs Adjsuted Budget'!$B$1:$H$1098,7,FALSE)</f>
        <v>109510</v>
      </c>
      <c r="I96" s="57">
        <f>VLOOKUP(A96,'Adjust Budget 1'!$B$8:$H$1107,7,FALSE)</f>
        <v>0</v>
      </c>
      <c r="K96" s="59">
        <f t="shared" si="5"/>
        <v>109510</v>
      </c>
    </row>
    <row r="97" spans="1:11" x14ac:dyDescent="0.2">
      <c r="A97" t="s">
        <v>1819</v>
      </c>
      <c r="B97" t="s">
        <v>1820</v>
      </c>
      <c r="C97" s="57">
        <f>VLOOKUP(A97,'Original vs Adjsuted Budget'!$B$1:$H$1098,6,FALSE)</f>
        <v>0</v>
      </c>
      <c r="E97" s="59">
        <f t="shared" si="7"/>
        <v>0</v>
      </c>
      <c r="F97" s="57"/>
      <c r="G97" s="57">
        <f>VLOOKUP(A97,'Original vs Adjsuted Budget'!$B$1:$H$1098,7,FALSE)</f>
        <v>0</v>
      </c>
      <c r="I97" s="57">
        <f>VLOOKUP(A97,'Adjust Budget 1'!$B$8:$H$1107,7,FALSE)</f>
        <v>0</v>
      </c>
      <c r="K97" s="59">
        <f t="shared" si="5"/>
        <v>0</v>
      </c>
    </row>
    <row r="98" spans="1:11" x14ac:dyDescent="0.2">
      <c r="A98" t="s">
        <v>909</v>
      </c>
      <c r="B98" t="s">
        <v>2916</v>
      </c>
      <c r="C98" s="57">
        <f>VLOOKUP(A98,'Original vs Adjsuted Budget'!$B$1:$H$1098,6,FALSE)</f>
        <v>355900</v>
      </c>
      <c r="E98" s="59">
        <f t="shared" si="7"/>
        <v>-134797.30439999999</v>
      </c>
      <c r="F98" s="57"/>
      <c r="G98" s="57">
        <f>VLOOKUP(A98,'Original vs Adjsuted Budget'!$B$1:$H$1098,7,FALSE)</f>
        <v>221102.69560000001</v>
      </c>
      <c r="I98" s="57">
        <f>VLOOKUP(A98,'Adjust Budget 1'!$B$8:$H$1107,7,FALSE)</f>
        <v>109456.78</v>
      </c>
      <c r="K98" s="59">
        <f t="shared" si="5"/>
        <v>111645.91560000001</v>
      </c>
    </row>
    <row r="99" spans="1:11" x14ac:dyDescent="0.2">
      <c r="A99" t="s">
        <v>1822</v>
      </c>
      <c r="B99" t="s">
        <v>1823</v>
      </c>
      <c r="C99" s="57">
        <f>VLOOKUP(A99,'Original vs Adjsuted Budget'!$B$1:$H$1098,6,FALSE)</f>
        <v>0</v>
      </c>
      <c r="E99" s="59">
        <f t="shared" si="7"/>
        <v>0</v>
      </c>
      <c r="F99" s="57"/>
      <c r="G99" s="57">
        <f>VLOOKUP(A99,'Original vs Adjsuted Budget'!$B$1:$H$1098,7,FALSE)</f>
        <v>0</v>
      </c>
      <c r="I99" s="57">
        <f>VLOOKUP(A99,'Adjust Budget 1'!$B$8:$H$1107,7,FALSE)</f>
        <v>0</v>
      </c>
      <c r="K99" s="59">
        <f t="shared" si="5"/>
        <v>0</v>
      </c>
    </row>
    <row r="100" spans="1:11" x14ac:dyDescent="0.2">
      <c r="A100" t="s">
        <v>1824</v>
      </c>
      <c r="B100" t="s">
        <v>2917</v>
      </c>
      <c r="C100" s="57">
        <f>VLOOKUP(A100,'Original vs Adjsuted Budget'!$B$1:$H$1098,6,FALSE)</f>
        <v>0</v>
      </c>
      <c r="E100" s="59">
        <f t="shared" si="7"/>
        <v>0</v>
      </c>
      <c r="F100" s="57"/>
      <c r="G100" s="57">
        <f>VLOOKUP(A100,'Original vs Adjsuted Budget'!$B$1:$H$1098,7,FALSE)</f>
        <v>0</v>
      </c>
      <c r="I100" s="57">
        <f>VLOOKUP(A100,'Adjust Budget 1'!$B$8:$H$1107,7,FALSE)</f>
        <v>0</v>
      </c>
      <c r="K100" s="59">
        <f t="shared" si="5"/>
        <v>0</v>
      </c>
    </row>
    <row r="101" spans="1:11" x14ac:dyDescent="0.2">
      <c r="A101" t="s">
        <v>910</v>
      </c>
      <c r="B101" t="s">
        <v>1577</v>
      </c>
      <c r="C101" s="57">
        <f>VLOOKUP(A101,'Original vs Adjsuted Budget'!$B$1:$H$1098,6,FALSE)</f>
        <v>3210</v>
      </c>
      <c r="E101" s="59">
        <f t="shared" si="7"/>
        <v>-3210</v>
      </c>
      <c r="F101" s="57"/>
      <c r="G101" s="57">
        <f>VLOOKUP(A101,'Original vs Adjsuted Budget'!$B$1:$H$1098,7,FALSE)</f>
        <v>0</v>
      </c>
      <c r="I101" s="57">
        <f>VLOOKUP(A101,'Adjust Budget 1'!$B$8:$H$1107,7,FALSE)</f>
        <v>0</v>
      </c>
      <c r="K101" s="59">
        <f t="shared" si="5"/>
        <v>0</v>
      </c>
    </row>
    <row r="102" spans="1:11" x14ac:dyDescent="0.2">
      <c r="A102" t="s">
        <v>1826</v>
      </c>
      <c r="B102" t="s">
        <v>1827</v>
      </c>
      <c r="C102" s="57">
        <f>VLOOKUP(A102,'Original vs Adjsuted Budget'!$B$1:$H$1098,6,FALSE)</f>
        <v>0</v>
      </c>
      <c r="E102" s="59">
        <f t="shared" si="7"/>
        <v>0</v>
      </c>
      <c r="F102" s="57"/>
      <c r="G102" s="57">
        <f>VLOOKUP(A102,'Original vs Adjsuted Budget'!$B$1:$H$1098,7,FALSE)</f>
        <v>0</v>
      </c>
      <c r="I102" s="57">
        <f>VLOOKUP(A102,'Adjust Budget 1'!$B$8:$H$1107,7,FALSE)</f>
        <v>0</v>
      </c>
      <c r="K102" s="59">
        <f t="shared" si="5"/>
        <v>0</v>
      </c>
    </row>
    <row r="103" spans="1:11" x14ac:dyDescent="0.2">
      <c r="A103" t="s">
        <v>1828</v>
      </c>
      <c r="B103" t="s">
        <v>1829</v>
      </c>
      <c r="C103" s="57">
        <f>VLOOKUP(A103,'Original vs Adjsuted Budget'!$B$1:$H$1098,6,FALSE)</f>
        <v>0</v>
      </c>
      <c r="E103" s="59">
        <f t="shared" si="7"/>
        <v>0</v>
      </c>
      <c r="F103" s="57"/>
      <c r="G103" s="57">
        <f>VLOOKUP(A103,'Original vs Adjsuted Budget'!$B$1:$H$1098,7,FALSE)</f>
        <v>0</v>
      </c>
      <c r="I103" s="57">
        <f>VLOOKUP(A103,'Adjust Budget 1'!$B$8:$H$1107,7,FALSE)</f>
        <v>0</v>
      </c>
      <c r="K103" s="59">
        <f t="shared" si="5"/>
        <v>0</v>
      </c>
    </row>
    <row r="104" spans="1:11" x14ac:dyDescent="0.2">
      <c r="A104" t="s">
        <v>911</v>
      </c>
      <c r="B104" t="s">
        <v>2918</v>
      </c>
      <c r="C104" s="57">
        <f>VLOOKUP(A104,'Original vs Adjsuted Budget'!$B$1:$H$1098,6,FALSE)</f>
        <v>6600</v>
      </c>
      <c r="E104" s="59">
        <f t="shared" si="7"/>
        <v>-806.64000000000033</v>
      </c>
      <c r="F104" s="57"/>
      <c r="G104" s="57">
        <f>VLOOKUP(A104,'Original vs Adjsuted Budget'!$B$1:$H$1098,7,FALSE)</f>
        <v>5793.36</v>
      </c>
      <c r="I104" s="57">
        <f>VLOOKUP(A104,'Adjust Budget 1'!$B$8:$H$1107,7,FALSE)</f>
        <v>2868</v>
      </c>
      <c r="K104" s="59">
        <f t="shared" si="5"/>
        <v>2925.3599999999997</v>
      </c>
    </row>
    <row r="105" spans="1:11" x14ac:dyDescent="0.2">
      <c r="A105" t="s">
        <v>1831</v>
      </c>
      <c r="B105" t="s">
        <v>1832</v>
      </c>
      <c r="C105" s="57">
        <f>VLOOKUP(A105,'Original vs Adjsuted Budget'!$B$1:$H$1098,6,FALSE)</f>
        <v>0</v>
      </c>
      <c r="E105" s="59">
        <f t="shared" si="7"/>
        <v>0</v>
      </c>
      <c r="F105" s="57"/>
      <c r="G105" s="57">
        <f>VLOOKUP(A105,'Original vs Adjsuted Budget'!$B$1:$H$1098,7,FALSE)</f>
        <v>0</v>
      </c>
      <c r="I105" s="57">
        <f>VLOOKUP(A105,'Adjust Budget 1'!$B$8:$H$1107,7,FALSE)</f>
        <v>0</v>
      </c>
      <c r="K105" s="59">
        <f t="shared" si="5"/>
        <v>0</v>
      </c>
    </row>
    <row r="106" spans="1:11" x14ac:dyDescent="0.2">
      <c r="A106" t="s">
        <v>912</v>
      </c>
      <c r="B106" t="s">
        <v>2919</v>
      </c>
      <c r="C106" s="57">
        <f>VLOOKUP(A106,'Original vs Adjsuted Budget'!$B$1:$H$1098,6,FALSE)</f>
        <v>16140</v>
      </c>
      <c r="E106" s="59">
        <f t="shared" si="7"/>
        <v>6005.4216000000015</v>
      </c>
      <c r="F106" s="57"/>
      <c r="G106" s="57">
        <f>VLOOKUP(A106,'Original vs Adjsuted Budget'!$B$1:$H$1098,7,FALSE)</f>
        <v>22145.421600000001</v>
      </c>
      <c r="I106" s="57">
        <f>VLOOKUP(A106,'Adjust Budget 1'!$B$8:$H$1107,7,FALSE)</f>
        <v>10963.08</v>
      </c>
      <c r="K106" s="59">
        <f t="shared" si="5"/>
        <v>11182.341600000002</v>
      </c>
    </row>
    <row r="107" spans="1:11" x14ac:dyDescent="0.2">
      <c r="A107" t="s">
        <v>1834</v>
      </c>
      <c r="B107" t="s">
        <v>2920</v>
      </c>
      <c r="C107" s="57">
        <f>VLOOKUP(A107,'Original vs Adjsuted Budget'!$B$1:$H$1098,6,FALSE)</f>
        <v>0</v>
      </c>
      <c r="E107" s="59">
        <f t="shared" si="7"/>
        <v>0</v>
      </c>
      <c r="F107" s="57"/>
      <c r="G107" s="57">
        <f>VLOOKUP(A107,'Original vs Adjsuted Budget'!$B$1:$H$1098,7,FALSE)</f>
        <v>0</v>
      </c>
      <c r="I107" s="57">
        <f>VLOOKUP(A107,'Adjust Budget 1'!$B$8:$H$1107,7,FALSE)</f>
        <v>0</v>
      </c>
      <c r="K107" s="59">
        <f t="shared" si="5"/>
        <v>0</v>
      </c>
    </row>
    <row r="108" spans="1:11" x14ac:dyDescent="0.2">
      <c r="A108" t="s">
        <v>1836</v>
      </c>
      <c r="B108" t="s">
        <v>1837</v>
      </c>
      <c r="C108" s="57">
        <f>VLOOKUP(A108,'Original vs Adjsuted Budget'!$B$1:$H$1098,6,FALSE)</f>
        <v>0</v>
      </c>
      <c r="E108" s="59">
        <f t="shared" si="7"/>
        <v>0</v>
      </c>
      <c r="F108" s="57"/>
      <c r="G108" s="57">
        <f>VLOOKUP(A108,'Original vs Adjsuted Budget'!$B$1:$H$1098,7,FALSE)</f>
        <v>0</v>
      </c>
      <c r="I108" s="57">
        <f>VLOOKUP(A108,'Adjust Budget 1'!$B$8:$H$1107,7,FALSE)</f>
        <v>0</v>
      </c>
      <c r="K108" s="59">
        <f t="shared" si="5"/>
        <v>0</v>
      </c>
    </row>
    <row r="109" spans="1:11" x14ac:dyDescent="0.2">
      <c r="A109" t="s">
        <v>913</v>
      </c>
      <c r="B109" t="s">
        <v>2921</v>
      </c>
      <c r="C109" s="57">
        <f>VLOOKUP(A109,'Original vs Adjsuted Budget'!$B$1:$H$1098,6,FALSE)</f>
        <v>18880</v>
      </c>
      <c r="E109" s="59">
        <f t="shared" si="7"/>
        <v>-18880</v>
      </c>
      <c r="F109" s="57"/>
      <c r="G109" s="57">
        <f>VLOOKUP(A109,'Original vs Adjsuted Budget'!$B$1:$H$1098,7,FALSE)</f>
        <v>0</v>
      </c>
      <c r="I109" s="57">
        <f>VLOOKUP(A109,'Adjust Budget 1'!$B$8:$H$1107,7,FALSE)</f>
        <v>0</v>
      </c>
      <c r="K109" s="59">
        <f t="shared" si="5"/>
        <v>0</v>
      </c>
    </row>
    <row r="110" spans="1:11" x14ac:dyDescent="0.2">
      <c r="A110" t="s">
        <v>1839</v>
      </c>
      <c r="B110" t="s">
        <v>1840</v>
      </c>
      <c r="C110" s="57">
        <f>VLOOKUP(A110,'Original vs Adjsuted Budget'!$B$1:$H$1098,6,FALSE)</f>
        <v>0</v>
      </c>
      <c r="E110" s="59">
        <f t="shared" si="7"/>
        <v>0</v>
      </c>
      <c r="F110" s="57"/>
      <c r="G110" s="57">
        <f>VLOOKUP(A110,'Original vs Adjsuted Budget'!$B$1:$H$1098,7,FALSE)</f>
        <v>0</v>
      </c>
      <c r="I110" s="57">
        <f>VLOOKUP(A110,'Adjust Budget 1'!$B$8:$H$1107,7,FALSE)</f>
        <v>0</v>
      </c>
      <c r="K110" s="59">
        <f t="shared" si="5"/>
        <v>0</v>
      </c>
    </row>
    <row r="111" spans="1:11" x14ac:dyDescent="0.2">
      <c r="A111" t="s">
        <v>1841</v>
      </c>
      <c r="B111" t="s">
        <v>2922</v>
      </c>
      <c r="C111" s="57">
        <f>VLOOKUP(A111,'Original vs Adjsuted Budget'!$B$1:$H$1098,6,FALSE)</f>
        <v>0</v>
      </c>
      <c r="E111" s="59">
        <f t="shared" si="7"/>
        <v>0</v>
      </c>
      <c r="F111" s="57"/>
      <c r="G111" s="57">
        <f>VLOOKUP(A111,'Original vs Adjsuted Budget'!$B$1:$H$1098,7,FALSE)</f>
        <v>0</v>
      </c>
      <c r="I111" s="57">
        <f>VLOOKUP(A111,'Adjust Budget 1'!$B$8:$H$1107,7,FALSE)</f>
        <v>0</v>
      </c>
      <c r="K111" s="59">
        <f t="shared" si="5"/>
        <v>0</v>
      </c>
    </row>
    <row r="112" spans="1:11" x14ac:dyDescent="0.2">
      <c r="A112" t="s">
        <v>914</v>
      </c>
      <c r="B112" t="s">
        <v>1578</v>
      </c>
      <c r="C112" s="57">
        <f>VLOOKUP(A112,'Original vs Adjsuted Budget'!$B$1:$H$1098,6,FALSE)</f>
        <v>192330</v>
      </c>
      <c r="E112" s="59">
        <f t="shared" si="7"/>
        <v>-192330</v>
      </c>
      <c r="F112" s="57"/>
      <c r="G112" s="57">
        <f>VLOOKUP(A112,'Original vs Adjsuted Budget'!$B$1:$H$1098,7,FALSE)</f>
        <v>0</v>
      </c>
      <c r="I112" s="57">
        <f>VLOOKUP(A112,'Adjust Budget 1'!$B$8:$H$1107,7,FALSE)</f>
        <v>0</v>
      </c>
      <c r="K112" s="59">
        <f t="shared" si="5"/>
        <v>0</v>
      </c>
    </row>
    <row r="113" spans="1:11" x14ac:dyDescent="0.2">
      <c r="A113" t="s">
        <v>915</v>
      </c>
      <c r="B113" t="s">
        <v>2923</v>
      </c>
      <c r="C113" s="57">
        <f>VLOOKUP(A113,'Original vs Adjsuted Budget'!$B$1:$H$1098,6,FALSE)</f>
        <v>128220</v>
      </c>
      <c r="E113" s="59">
        <f t="shared" si="7"/>
        <v>25300</v>
      </c>
      <c r="F113" s="57"/>
      <c r="G113" s="57">
        <f>VLOOKUP(A113,'Original vs Adjsuted Budget'!$B$1:$H$1098,7,FALSE)</f>
        <v>153520</v>
      </c>
      <c r="I113" s="57">
        <f>VLOOKUP(A113,'Adjust Budget 1'!$B$8:$H$1107,7,FALSE)</f>
        <v>76000</v>
      </c>
      <c r="K113" s="59">
        <f t="shared" si="5"/>
        <v>77520</v>
      </c>
    </row>
    <row r="114" spans="1:11" x14ac:dyDescent="0.2">
      <c r="A114" t="s">
        <v>1844</v>
      </c>
      <c r="B114" t="s">
        <v>1845</v>
      </c>
      <c r="C114" s="57">
        <f>VLOOKUP(A114,'Original vs Adjsuted Budget'!$B$1:$H$1098,6,FALSE)</f>
        <v>0</v>
      </c>
      <c r="E114" s="59">
        <f t="shared" si="7"/>
        <v>0</v>
      </c>
      <c r="F114" s="57"/>
      <c r="G114" s="57">
        <f>VLOOKUP(A114,'Original vs Adjsuted Budget'!$B$1:$H$1098,7,FALSE)</f>
        <v>0</v>
      </c>
      <c r="I114" s="57">
        <f>VLOOKUP(A114,'Adjust Budget 1'!$B$8:$H$1107,7,FALSE)</f>
        <v>0</v>
      </c>
      <c r="K114" s="59">
        <f t="shared" si="5"/>
        <v>0</v>
      </c>
    </row>
    <row r="115" spans="1:11" x14ac:dyDescent="0.2">
      <c r="A115" t="s">
        <v>916</v>
      </c>
      <c r="B115" t="s">
        <v>1579</v>
      </c>
      <c r="C115" s="57">
        <f>VLOOKUP(A115,'Original vs Adjsuted Budget'!$B$1:$H$1098,6,FALSE)</f>
        <v>150</v>
      </c>
      <c r="E115" s="59">
        <f t="shared" si="7"/>
        <v>-137.173</v>
      </c>
      <c r="F115" s="57"/>
      <c r="G115" s="57">
        <f>VLOOKUP(A115,'Original vs Adjsuted Budget'!$B$1:$H$1098,7,FALSE)</f>
        <v>12.827</v>
      </c>
      <c r="I115" s="57">
        <f>VLOOKUP(A115,'Adjust Budget 1'!$B$8:$H$1107,7,FALSE)</f>
        <v>6.35</v>
      </c>
      <c r="K115" s="59">
        <f t="shared" si="5"/>
        <v>6.4770000000000003</v>
      </c>
    </row>
    <row r="116" spans="1:11" x14ac:dyDescent="0.2">
      <c r="A116" t="s">
        <v>917</v>
      </c>
      <c r="B116" t="s">
        <v>1580</v>
      </c>
      <c r="C116" s="57">
        <f>VLOOKUP(A116,'Original vs Adjsuted Budget'!$B$1:$H$1098,6,FALSE)</f>
        <v>5740</v>
      </c>
      <c r="E116" s="59">
        <f t="shared" si="7"/>
        <v>-3995.5280000000002</v>
      </c>
      <c r="F116" s="57"/>
      <c r="G116" s="57">
        <f>VLOOKUP(A116,'Original vs Adjsuted Budget'!$B$1:$H$1098,7,FALSE)</f>
        <v>1744.472</v>
      </c>
      <c r="I116" s="57">
        <f>VLOOKUP(A116,'Adjust Budget 1'!$B$8:$H$1107,7,FALSE)</f>
        <v>863.6</v>
      </c>
      <c r="K116" s="59">
        <f t="shared" si="5"/>
        <v>880.87199999999996</v>
      </c>
    </row>
    <row r="117" spans="1:11" x14ac:dyDescent="0.2">
      <c r="A117" t="s">
        <v>1846</v>
      </c>
      <c r="B117" t="s">
        <v>1847</v>
      </c>
      <c r="C117" s="57">
        <f>VLOOKUP(A117,'Original vs Adjsuted Budget'!$B$1:$H$1098,6,FALSE)</f>
        <v>0</v>
      </c>
      <c r="E117" s="59">
        <f t="shared" si="7"/>
        <v>0</v>
      </c>
      <c r="F117" s="57"/>
      <c r="G117" s="57">
        <f>VLOOKUP(A117,'Original vs Adjsuted Budget'!$B$1:$H$1098,7,FALSE)</f>
        <v>0</v>
      </c>
      <c r="I117" s="57">
        <f>VLOOKUP(A117,'Adjust Budget 1'!$B$8:$H$1107,7,FALSE)</f>
        <v>0</v>
      </c>
      <c r="K117" s="59">
        <f t="shared" si="5"/>
        <v>0</v>
      </c>
    </row>
    <row r="118" spans="1:11" x14ac:dyDescent="0.2">
      <c r="A118" t="s">
        <v>918</v>
      </c>
      <c r="B118" t="s">
        <v>1581</v>
      </c>
      <c r="C118" s="57">
        <f>VLOOKUP(A118,'Original vs Adjsuted Budget'!$B$1:$H$1098,6,FALSE)</f>
        <v>5150</v>
      </c>
      <c r="E118" s="59">
        <f t="shared" si="7"/>
        <v>-2516.2028</v>
      </c>
      <c r="F118" s="57"/>
      <c r="G118" s="57">
        <f>VLOOKUP(A118,'Original vs Adjsuted Budget'!$B$1:$H$1098,7,FALSE)</f>
        <v>2633.7972</v>
      </c>
      <c r="I118" s="57">
        <f>VLOOKUP(A118,'Adjust Budget 1'!$B$8:$H$1107,7,FALSE)</f>
        <v>1303.8599999999999</v>
      </c>
      <c r="K118" s="59">
        <f t="shared" si="5"/>
        <v>1329.9372000000001</v>
      </c>
    </row>
    <row r="119" spans="1:11" x14ac:dyDescent="0.2">
      <c r="A119" t="s">
        <v>919</v>
      </c>
      <c r="B119" t="s">
        <v>1582</v>
      </c>
      <c r="C119" s="57">
        <f>VLOOKUP(A119,'Original vs Adjsuted Budget'!$B$1:$H$1098,6,FALSE)</f>
        <v>46310</v>
      </c>
      <c r="E119" s="59">
        <f t="shared" si="7"/>
        <v>-7407.0826000000015</v>
      </c>
      <c r="F119" s="57"/>
      <c r="G119" s="57">
        <f>VLOOKUP(A119,'Original vs Adjsuted Budget'!$B$1:$H$1098,7,FALSE)</f>
        <v>38902.917399999998</v>
      </c>
      <c r="I119" s="57">
        <f>VLOOKUP(A119,'Adjust Budget 1'!$B$8:$H$1107,7,FALSE)</f>
        <v>19258.87</v>
      </c>
      <c r="K119" s="59">
        <f t="shared" si="5"/>
        <v>19644.047399999999</v>
      </c>
    </row>
    <row r="120" spans="1:11" x14ac:dyDescent="0.2">
      <c r="A120" t="s">
        <v>1848</v>
      </c>
      <c r="B120" t="s">
        <v>1849</v>
      </c>
      <c r="C120" s="57">
        <f>VLOOKUP(A120,'Original vs Adjsuted Budget'!$B$1:$H$1098,6,FALSE)</f>
        <v>0</v>
      </c>
      <c r="E120" s="59">
        <f t="shared" si="7"/>
        <v>0</v>
      </c>
      <c r="F120" s="57"/>
      <c r="G120" s="57">
        <f>VLOOKUP(A120,'Original vs Adjsuted Budget'!$B$1:$H$1098,7,FALSE)</f>
        <v>0</v>
      </c>
      <c r="I120" s="57">
        <f>VLOOKUP(A120,'Adjust Budget 1'!$B$8:$H$1107,7,FALSE)</f>
        <v>0</v>
      </c>
      <c r="K120" s="59">
        <f t="shared" si="5"/>
        <v>0</v>
      </c>
    </row>
    <row r="121" spans="1:11" x14ac:dyDescent="0.2">
      <c r="A121" t="s">
        <v>1850</v>
      </c>
      <c r="B121" t="s">
        <v>1851</v>
      </c>
      <c r="C121" s="57">
        <f>VLOOKUP(A121,'Original vs Adjsuted Budget'!$B$1:$H$1098,6,FALSE)</f>
        <v>0</v>
      </c>
      <c r="E121" s="59">
        <f t="shared" si="7"/>
        <v>0</v>
      </c>
      <c r="F121" s="57"/>
      <c r="G121" s="57">
        <f>VLOOKUP(A121,'Original vs Adjsuted Budget'!$B$1:$H$1098,7,FALSE)</f>
        <v>0</v>
      </c>
      <c r="I121" s="57">
        <f>VLOOKUP(A121,'Adjust Budget 1'!$B$8:$H$1107,7,FALSE)</f>
        <v>0</v>
      </c>
      <c r="K121" s="59">
        <f t="shared" si="5"/>
        <v>0</v>
      </c>
    </row>
    <row r="122" spans="1:11" x14ac:dyDescent="0.2">
      <c r="A122" t="s">
        <v>1852</v>
      </c>
      <c r="B122" t="s">
        <v>1853</v>
      </c>
      <c r="C122" s="57">
        <f>VLOOKUP(A122,'Original vs Adjsuted Budget'!$B$1:$H$1098,6,FALSE)</f>
        <v>0</v>
      </c>
      <c r="E122" s="59">
        <f t="shared" si="7"/>
        <v>0</v>
      </c>
      <c r="F122" s="57"/>
      <c r="G122" s="57">
        <f>VLOOKUP(A122,'Original vs Adjsuted Budget'!$B$1:$H$1098,7,FALSE)</f>
        <v>0</v>
      </c>
      <c r="I122" s="57">
        <f>VLOOKUP(A122,'Adjust Budget 1'!$B$8:$H$1107,7,FALSE)</f>
        <v>0</v>
      </c>
      <c r="K122" s="59">
        <f t="shared" si="5"/>
        <v>0</v>
      </c>
    </row>
    <row r="123" spans="1:11" x14ac:dyDescent="0.2">
      <c r="A123" t="s">
        <v>1854</v>
      </c>
      <c r="B123" t="s">
        <v>1855</v>
      </c>
      <c r="C123" s="57">
        <f>VLOOKUP(A123,'Original vs Adjsuted Budget'!$B$1:$H$1098,6,FALSE)</f>
        <v>0</v>
      </c>
      <c r="E123" s="59">
        <f t="shared" si="7"/>
        <v>0</v>
      </c>
      <c r="F123" s="57"/>
      <c r="G123" s="57">
        <f>VLOOKUP(A123,'Original vs Adjsuted Budget'!$B$1:$H$1098,7,FALSE)</f>
        <v>0</v>
      </c>
      <c r="I123" s="57">
        <f>VLOOKUP(A123,'Adjust Budget 1'!$B$8:$H$1107,7,FALSE)</f>
        <v>0</v>
      </c>
      <c r="K123" s="59">
        <f t="shared" si="5"/>
        <v>0</v>
      </c>
    </row>
    <row r="124" spans="1:11" x14ac:dyDescent="0.2">
      <c r="A124" t="s">
        <v>920</v>
      </c>
      <c r="B124" t="s">
        <v>1583</v>
      </c>
      <c r="C124" s="57">
        <f>VLOOKUP(A124,'Original vs Adjsuted Budget'!$B$1:$H$1098,6,FALSE)</f>
        <v>20380</v>
      </c>
      <c r="E124" s="59">
        <f t="shared" si="7"/>
        <v>-20380</v>
      </c>
      <c r="F124" s="57"/>
      <c r="G124" s="57">
        <f>VLOOKUP(A124,'Original vs Adjsuted Budget'!$B$1:$H$1098,7,FALSE)</f>
        <v>0</v>
      </c>
      <c r="I124" s="57">
        <f>VLOOKUP(A124,'Adjust Budget 1'!$B$8:$H$1107,7,FALSE)</f>
        <v>0</v>
      </c>
      <c r="K124" s="59">
        <f t="shared" si="5"/>
        <v>0</v>
      </c>
    </row>
    <row r="125" spans="1:11" x14ac:dyDescent="0.2">
      <c r="A125" t="s">
        <v>921</v>
      </c>
      <c r="B125" t="s">
        <v>2924</v>
      </c>
      <c r="C125" s="57">
        <f>VLOOKUP(A125,'Original vs Adjsuted Budget'!$B$1:$H$1098,6,FALSE)</f>
        <v>214840</v>
      </c>
      <c r="E125" s="59">
        <f t="shared" ref="E125:E156" si="8">G125-C125</f>
        <v>50125.036199999973</v>
      </c>
      <c r="F125" s="57"/>
      <c r="G125" s="57">
        <f>VLOOKUP(A125,'Original vs Adjsuted Budget'!$B$1:$H$1098,7,FALSE)</f>
        <v>264965.03619999997</v>
      </c>
      <c r="I125" s="57">
        <f>VLOOKUP(A125,'Adjust Budget 1'!$B$8:$H$1107,7,FALSE)</f>
        <v>131170.81</v>
      </c>
      <c r="K125" s="59">
        <f t="shared" si="5"/>
        <v>133794.22619999998</v>
      </c>
    </row>
    <row r="126" spans="1:11" x14ac:dyDescent="0.2">
      <c r="A126" t="s">
        <v>1857</v>
      </c>
      <c r="B126" t="s">
        <v>1858</v>
      </c>
      <c r="C126" s="57">
        <f>VLOOKUP(A126,'Original vs Adjsuted Budget'!$B$1:$H$1098,6,FALSE)</f>
        <v>0</v>
      </c>
      <c r="E126" s="59">
        <f t="shared" si="8"/>
        <v>0</v>
      </c>
      <c r="F126" s="57"/>
      <c r="G126" s="57">
        <f>VLOOKUP(A126,'Original vs Adjsuted Budget'!$B$1:$H$1098,7,FALSE)</f>
        <v>0</v>
      </c>
      <c r="I126" s="57">
        <f>VLOOKUP(A126,'Adjust Budget 1'!$B$8:$H$1107,7,FALSE)</f>
        <v>0</v>
      </c>
      <c r="K126" s="59">
        <f t="shared" si="5"/>
        <v>0</v>
      </c>
    </row>
    <row r="127" spans="1:11" x14ac:dyDescent="0.2">
      <c r="A127" t="s">
        <v>1859</v>
      </c>
      <c r="B127" t="s">
        <v>1860</v>
      </c>
      <c r="C127" s="57">
        <f>VLOOKUP(A127,'Original vs Adjsuted Budget'!$B$1:$H$1098,6,FALSE)</f>
        <v>0</v>
      </c>
      <c r="E127" s="59">
        <f t="shared" si="8"/>
        <v>0</v>
      </c>
      <c r="F127" s="57"/>
      <c r="G127" s="57">
        <f>VLOOKUP(A127,'Original vs Adjsuted Budget'!$B$1:$H$1098,7,FALSE)</f>
        <v>0</v>
      </c>
      <c r="I127" s="57">
        <f>VLOOKUP(A127,'Adjust Budget 1'!$B$8:$H$1107,7,FALSE)</f>
        <v>0</v>
      </c>
      <c r="K127" s="59">
        <f t="shared" si="5"/>
        <v>0</v>
      </c>
    </row>
    <row r="128" spans="1:11" x14ac:dyDescent="0.2">
      <c r="A128" t="s">
        <v>922</v>
      </c>
      <c r="B128" t="s">
        <v>2925</v>
      </c>
      <c r="C128" s="57">
        <f>VLOOKUP(A128,'Original vs Adjsuted Budget'!$B$1:$H$1098,6,FALSE)</f>
        <v>744490</v>
      </c>
      <c r="E128" s="59">
        <f t="shared" si="8"/>
        <v>-168957.23579999991</v>
      </c>
      <c r="F128" s="57"/>
      <c r="G128" s="57">
        <f>VLOOKUP(A128,'Original vs Adjsuted Budget'!$B$1:$H$1098,7,FALSE)</f>
        <v>575532.76420000009</v>
      </c>
      <c r="I128" s="57">
        <f>VLOOKUP(A128,'Adjust Budget 1'!$B$8:$H$1107,7,FALSE)</f>
        <v>284917.21000000002</v>
      </c>
      <c r="K128" s="59">
        <f t="shared" si="5"/>
        <v>290615.55420000007</v>
      </c>
    </row>
    <row r="129" spans="1:11" x14ac:dyDescent="0.2">
      <c r="A129" t="s">
        <v>1862</v>
      </c>
      <c r="B129" t="s">
        <v>1863</v>
      </c>
      <c r="C129" s="57">
        <f>VLOOKUP(A129,'Original vs Adjsuted Budget'!$B$1:$H$1098,6,FALSE)</f>
        <v>0</v>
      </c>
      <c r="E129" s="59">
        <f t="shared" si="8"/>
        <v>0</v>
      </c>
      <c r="F129" s="57"/>
      <c r="G129" s="57">
        <f>VLOOKUP(A129,'Original vs Adjsuted Budget'!$B$1:$H$1098,7,FALSE)</f>
        <v>0</v>
      </c>
      <c r="I129" s="57">
        <f>VLOOKUP(A129,'Adjust Budget 1'!$B$8:$H$1107,7,FALSE)</f>
        <v>0</v>
      </c>
      <c r="K129" s="59">
        <f t="shared" si="5"/>
        <v>0</v>
      </c>
    </row>
    <row r="130" spans="1:11" x14ac:dyDescent="0.2">
      <c r="A130" t="s">
        <v>923</v>
      </c>
      <c r="B130" t="s">
        <v>2926</v>
      </c>
      <c r="C130" s="57">
        <f>VLOOKUP(A130,'Original vs Adjsuted Budget'!$B$1:$H$1098,6,FALSE)</f>
        <v>5700</v>
      </c>
      <c r="E130" s="59">
        <f t="shared" si="8"/>
        <v>-5399.5856000000003</v>
      </c>
      <c r="F130" s="57"/>
      <c r="G130" s="57">
        <f>VLOOKUP(A130,'Original vs Adjsuted Budget'!$B$1:$H$1098,7,FALSE)</f>
        <v>300.4144</v>
      </c>
      <c r="I130" s="57">
        <f>VLOOKUP(A130,'Adjust Budget 1'!$B$8:$H$1107,7,FALSE)</f>
        <v>148.72</v>
      </c>
      <c r="K130" s="59">
        <f t="shared" si="5"/>
        <v>151.6944</v>
      </c>
    </row>
    <row r="131" spans="1:11" x14ac:dyDescent="0.2">
      <c r="A131" t="s">
        <v>924</v>
      </c>
      <c r="B131" t="s">
        <v>2927</v>
      </c>
      <c r="C131" s="57">
        <f>VLOOKUP(A131,'Original vs Adjsuted Budget'!$B$1:$H$1098,6,FALSE)</f>
        <v>46270</v>
      </c>
      <c r="E131" s="59">
        <f t="shared" si="8"/>
        <v>-15865.667000000001</v>
      </c>
      <c r="F131" s="57"/>
      <c r="G131" s="57">
        <f>VLOOKUP(A131,'Original vs Adjsuted Budget'!$B$1:$H$1098,7,FALSE)</f>
        <v>30404.332999999999</v>
      </c>
      <c r="I131" s="57">
        <f>VLOOKUP(A131,'Adjust Budget 1'!$B$8:$H$1107,7,FALSE)</f>
        <v>15051.65</v>
      </c>
      <c r="K131" s="59">
        <f t="shared" si="5"/>
        <v>15352.682999999999</v>
      </c>
    </row>
    <row r="132" spans="1:11" x14ac:dyDescent="0.2">
      <c r="A132" t="s">
        <v>1866</v>
      </c>
      <c r="B132" t="s">
        <v>2928</v>
      </c>
      <c r="C132" s="57">
        <f>VLOOKUP(A132,'Original vs Adjsuted Budget'!$B$1:$H$1098,6,FALSE)</f>
        <v>0</v>
      </c>
      <c r="E132" s="59">
        <f t="shared" si="8"/>
        <v>0</v>
      </c>
      <c r="F132" s="57"/>
      <c r="G132" s="57">
        <f>VLOOKUP(A132,'Original vs Adjsuted Budget'!$B$1:$H$1098,7,FALSE)</f>
        <v>0</v>
      </c>
      <c r="I132" s="57">
        <f>VLOOKUP(A132,'Adjust Budget 1'!$B$8:$H$1107,7,FALSE)</f>
        <v>0</v>
      </c>
      <c r="K132" s="59">
        <f t="shared" si="5"/>
        <v>0</v>
      </c>
    </row>
    <row r="133" spans="1:11" x14ac:dyDescent="0.2">
      <c r="A133" t="s">
        <v>925</v>
      </c>
      <c r="B133" t="s">
        <v>2929</v>
      </c>
      <c r="C133" s="57">
        <f>VLOOKUP(A133,'Original vs Adjsuted Budget'!$B$1:$H$1098,6,FALSE)</f>
        <v>710050</v>
      </c>
      <c r="E133" s="59">
        <f t="shared" si="8"/>
        <v>0</v>
      </c>
      <c r="F133" s="57"/>
      <c r="G133" s="57">
        <f>VLOOKUP(A133,'Original vs Adjsuted Budget'!$B$1:$H$1098,7,FALSE)</f>
        <v>710050</v>
      </c>
      <c r="I133" s="57">
        <f>VLOOKUP(A133,'Adjust Budget 1'!$B$8:$H$1107,7,FALSE)</f>
        <v>0</v>
      </c>
      <c r="K133" s="59">
        <f t="shared" si="5"/>
        <v>710050</v>
      </c>
    </row>
    <row r="134" spans="1:11" x14ac:dyDescent="0.2">
      <c r="A134" t="s">
        <v>926</v>
      </c>
      <c r="B134" t="s">
        <v>1584</v>
      </c>
      <c r="C134" s="57">
        <f>VLOOKUP(A134,'Original vs Adjsuted Budget'!$B$1:$H$1098,6,FALSE)</f>
        <v>1056000</v>
      </c>
      <c r="E134" s="59">
        <f t="shared" si="8"/>
        <v>1000000</v>
      </c>
      <c r="F134" s="57"/>
      <c r="G134" s="57">
        <f>VLOOKUP(A134,'Original vs Adjsuted Budget'!$B$1:$H$1098,7,FALSE)</f>
        <v>2056000</v>
      </c>
      <c r="I134" s="57">
        <f>VLOOKUP(A134,'Adjust Budget 1'!$B$8:$H$1107,7,FALSE)</f>
        <v>0</v>
      </c>
      <c r="K134" s="59">
        <f t="shared" si="5"/>
        <v>2056000</v>
      </c>
    </row>
    <row r="135" spans="1:11" x14ac:dyDescent="0.2">
      <c r="A135" t="s">
        <v>1869</v>
      </c>
      <c r="B135" t="s">
        <v>1870</v>
      </c>
      <c r="C135" s="57">
        <f>VLOOKUP(A135,'Original vs Adjsuted Budget'!$B$1:$H$1098,6,FALSE)</f>
        <v>0</v>
      </c>
      <c r="E135" s="59">
        <f t="shared" si="8"/>
        <v>0</v>
      </c>
      <c r="F135" s="57"/>
      <c r="G135" s="57">
        <f>VLOOKUP(A135,'Original vs Adjsuted Budget'!$B$1:$H$1098,7,FALSE)</f>
        <v>0</v>
      </c>
      <c r="I135" s="57">
        <f>VLOOKUP(A135,'Adjust Budget 1'!$B$8:$H$1107,7,FALSE)</f>
        <v>0</v>
      </c>
      <c r="K135" s="59">
        <f t="shared" si="5"/>
        <v>0</v>
      </c>
    </row>
    <row r="136" spans="1:11" x14ac:dyDescent="0.2">
      <c r="A136" t="s">
        <v>927</v>
      </c>
      <c r="B136" t="s">
        <v>1585</v>
      </c>
      <c r="C136" s="57">
        <f>VLOOKUP(A136,'Original vs Adjsuted Budget'!$B$1:$H$1098,6,FALSE)</f>
        <v>70</v>
      </c>
      <c r="E136" s="59">
        <f t="shared" si="8"/>
        <v>-70</v>
      </c>
      <c r="F136" s="57"/>
      <c r="G136" s="57">
        <f>VLOOKUP(A136,'Original vs Adjsuted Budget'!$B$1:$H$1098,7,FALSE)</f>
        <v>0</v>
      </c>
      <c r="I136" s="57">
        <f>VLOOKUP(A136,'Adjust Budget 1'!$B$8:$H$1107,7,FALSE)</f>
        <v>0</v>
      </c>
      <c r="K136" s="59">
        <f t="shared" si="5"/>
        <v>0</v>
      </c>
    </row>
    <row r="137" spans="1:11" x14ac:dyDescent="0.2">
      <c r="A137" t="s">
        <v>1871</v>
      </c>
      <c r="B137" t="s">
        <v>252</v>
      </c>
      <c r="C137" s="57">
        <f>VLOOKUP(A137,'Original vs Adjsuted Budget'!$B$1:$H$1098,6,FALSE)</f>
        <v>0</v>
      </c>
      <c r="E137" s="59">
        <f t="shared" si="8"/>
        <v>0</v>
      </c>
      <c r="F137" s="57"/>
      <c r="G137" s="57">
        <f>VLOOKUP(A137,'Original vs Adjsuted Budget'!$B$1:$H$1098,7,FALSE)</f>
        <v>0</v>
      </c>
      <c r="I137" s="57">
        <f>VLOOKUP(A137,'Adjust Budget 1'!$B$8:$H$1107,7,FALSE)</f>
        <v>0</v>
      </c>
      <c r="K137" s="59">
        <f t="shared" ref="K137:K200" si="9">G137-I137</f>
        <v>0</v>
      </c>
    </row>
    <row r="138" spans="1:11" x14ac:dyDescent="0.2">
      <c r="A138" t="s">
        <v>928</v>
      </c>
      <c r="B138" t="s">
        <v>1586</v>
      </c>
      <c r="C138" s="57">
        <f>VLOOKUP(A138,'Original vs Adjsuted Budget'!$B$1:$H$1098,6,FALSE)</f>
        <v>787550</v>
      </c>
      <c r="E138" s="59">
        <f t="shared" si="8"/>
        <v>0</v>
      </c>
      <c r="F138" s="57"/>
      <c r="G138" s="57">
        <f>VLOOKUP(A138,'Original vs Adjsuted Budget'!$B$1:$H$1098,7,FALSE)</f>
        <v>787550</v>
      </c>
      <c r="I138" s="57">
        <f>VLOOKUP(A138,'Adjust Budget 1'!$B$8:$H$1107,7,FALSE)</f>
        <v>0</v>
      </c>
      <c r="K138" s="59">
        <f t="shared" si="9"/>
        <v>787550</v>
      </c>
    </row>
    <row r="139" spans="1:11" x14ac:dyDescent="0.2">
      <c r="A139" t="s">
        <v>1873</v>
      </c>
      <c r="B139" t="s">
        <v>1874</v>
      </c>
      <c r="C139" s="57">
        <f>VLOOKUP(A139,'Original vs Adjsuted Budget'!$B$1:$H$1098,6,FALSE)</f>
        <v>0</v>
      </c>
      <c r="E139" s="59">
        <f t="shared" si="8"/>
        <v>0</v>
      </c>
      <c r="F139" s="57"/>
      <c r="G139" s="57">
        <f>VLOOKUP(A139,'Original vs Adjsuted Budget'!$B$1:$H$1098,7,FALSE)</f>
        <v>0</v>
      </c>
      <c r="I139" s="57">
        <f>VLOOKUP(A139,'Adjust Budget 1'!$B$8:$H$1107,7,FALSE)</f>
        <v>0</v>
      </c>
      <c r="K139" s="59">
        <f t="shared" si="9"/>
        <v>0</v>
      </c>
    </row>
    <row r="140" spans="1:11" x14ac:dyDescent="0.2">
      <c r="A140" t="s">
        <v>1875</v>
      </c>
      <c r="B140" t="s">
        <v>1876</v>
      </c>
      <c r="C140" s="57">
        <f>VLOOKUP(A140,'Original vs Adjsuted Budget'!$B$1:$H$1098,6,FALSE)</f>
        <v>0</v>
      </c>
      <c r="E140" s="59">
        <f t="shared" si="8"/>
        <v>0</v>
      </c>
      <c r="F140" s="57"/>
      <c r="G140" s="57">
        <f>VLOOKUP(A140,'Original vs Adjsuted Budget'!$B$1:$H$1098,7,FALSE)</f>
        <v>0</v>
      </c>
      <c r="I140" s="57">
        <f>VLOOKUP(A140,'Adjust Budget 1'!$B$8:$H$1107,7,FALSE)</f>
        <v>0</v>
      </c>
      <c r="K140" s="59">
        <f t="shared" si="9"/>
        <v>0</v>
      </c>
    </row>
    <row r="141" spans="1:11" x14ac:dyDescent="0.2">
      <c r="A141" t="s">
        <v>1877</v>
      </c>
      <c r="B141" t="s">
        <v>1878</v>
      </c>
      <c r="C141" s="57">
        <f>VLOOKUP(A141,'Original vs Adjsuted Budget'!$B$1:$H$1098,6,FALSE)</f>
        <v>0</v>
      </c>
      <c r="E141" s="59">
        <f t="shared" si="8"/>
        <v>0</v>
      </c>
      <c r="F141" s="57"/>
      <c r="G141" s="57">
        <f>VLOOKUP(A141,'Original vs Adjsuted Budget'!$B$1:$H$1098,7,FALSE)</f>
        <v>0</v>
      </c>
      <c r="I141" s="57">
        <f>VLOOKUP(A141,'Adjust Budget 1'!$B$8:$H$1107,7,FALSE)</f>
        <v>0</v>
      </c>
      <c r="K141" s="59">
        <f t="shared" si="9"/>
        <v>0</v>
      </c>
    </row>
    <row r="142" spans="1:11" x14ac:dyDescent="0.2">
      <c r="A142" t="s">
        <v>1879</v>
      </c>
      <c r="B142" t="s">
        <v>1880</v>
      </c>
      <c r="C142" s="57">
        <f>VLOOKUP(A142,'Original vs Adjsuted Budget'!$B$1:$H$1098,6,FALSE)</f>
        <v>0</v>
      </c>
      <c r="E142" s="59">
        <f t="shared" si="8"/>
        <v>0</v>
      </c>
      <c r="F142" s="57"/>
      <c r="G142" s="57">
        <f>VLOOKUP(A142,'Original vs Adjsuted Budget'!$B$1:$H$1098,7,FALSE)</f>
        <v>0</v>
      </c>
      <c r="I142" s="57">
        <f>VLOOKUP(A142,'Adjust Budget 1'!$B$8:$H$1107,7,FALSE)</f>
        <v>0</v>
      </c>
      <c r="K142" s="59">
        <f t="shared" si="9"/>
        <v>0</v>
      </c>
    </row>
    <row r="143" spans="1:11" x14ac:dyDescent="0.2">
      <c r="A143" t="s">
        <v>1881</v>
      </c>
      <c r="B143" t="s">
        <v>1882</v>
      </c>
      <c r="C143" s="57">
        <f>VLOOKUP(A143,'Original vs Adjsuted Budget'!$B$1:$H$1098,6,FALSE)</f>
        <v>0</v>
      </c>
      <c r="E143" s="59">
        <f t="shared" si="8"/>
        <v>0</v>
      </c>
      <c r="F143" s="57"/>
      <c r="G143" s="57">
        <f>VLOOKUP(A143,'Original vs Adjsuted Budget'!$B$1:$H$1098,7,FALSE)</f>
        <v>0</v>
      </c>
      <c r="I143" s="57">
        <f>VLOOKUP(A143,'Adjust Budget 1'!$B$8:$H$1107,7,FALSE)</f>
        <v>0</v>
      </c>
      <c r="K143" s="59">
        <f t="shared" si="9"/>
        <v>0</v>
      </c>
    </row>
    <row r="144" spans="1:11" x14ac:dyDescent="0.2">
      <c r="A144" t="s">
        <v>929</v>
      </c>
      <c r="B144" t="s">
        <v>266</v>
      </c>
      <c r="C144" s="57">
        <f>VLOOKUP(A144,'Original vs Adjsuted Budget'!$B$1:$H$1098,6,FALSE)</f>
        <v>1650000</v>
      </c>
      <c r="E144" s="59">
        <f t="shared" si="8"/>
        <v>0</v>
      </c>
      <c r="F144" s="57"/>
      <c r="G144" s="57">
        <f>VLOOKUP(A144,'Original vs Adjsuted Budget'!$B$1:$H$1098,7,FALSE)</f>
        <v>1650000</v>
      </c>
      <c r="I144" s="57">
        <f>VLOOKUP(A144,'Adjust Budget 1'!$B$8:$H$1107,7,FALSE)</f>
        <v>2963177.91</v>
      </c>
      <c r="K144" s="59">
        <f t="shared" si="9"/>
        <v>-1313177.9100000001</v>
      </c>
    </row>
    <row r="145" spans="1:11" x14ac:dyDescent="0.2">
      <c r="A145" t="s">
        <v>1884</v>
      </c>
      <c r="B145" t="s">
        <v>1885</v>
      </c>
      <c r="C145" s="57">
        <f>VLOOKUP(A145,'Original vs Adjsuted Budget'!$B$1:$H$1098,6,FALSE)</f>
        <v>0</v>
      </c>
      <c r="E145" s="59">
        <f t="shared" si="8"/>
        <v>0</v>
      </c>
      <c r="F145" s="57"/>
      <c r="G145" s="57">
        <f>VLOOKUP(A145,'Original vs Adjsuted Budget'!$B$1:$H$1098,7,FALSE)</f>
        <v>0</v>
      </c>
      <c r="I145" s="57">
        <f>VLOOKUP(A145,'Adjust Budget 1'!$B$8:$H$1107,7,FALSE)</f>
        <v>0</v>
      </c>
      <c r="K145" s="59">
        <f t="shared" si="9"/>
        <v>0</v>
      </c>
    </row>
    <row r="146" spans="1:11" x14ac:dyDescent="0.2">
      <c r="A146" t="s">
        <v>1886</v>
      </c>
      <c r="B146" t="s">
        <v>2930</v>
      </c>
      <c r="C146" s="57">
        <f>VLOOKUP(A146,'Original vs Adjsuted Budget'!$B$1:$H$1098,6,FALSE)</f>
        <v>0</v>
      </c>
      <c r="E146" s="59">
        <f t="shared" si="8"/>
        <v>0</v>
      </c>
      <c r="F146" s="57"/>
      <c r="G146" s="57">
        <f>VLOOKUP(A146,'Original vs Adjsuted Budget'!$B$1:$H$1098,7,FALSE)</f>
        <v>0</v>
      </c>
      <c r="I146" s="57">
        <f>VLOOKUP(A146,'Adjust Budget 1'!$B$8:$H$1107,7,FALSE)</f>
        <v>0</v>
      </c>
      <c r="K146" s="59">
        <f t="shared" si="9"/>
        <v>0</v>
      </c>
    </row>
    <row r="147" spans="1:11" x14ac:dyDescent="0.2">
      <c r="A147" t="s">
        <v>930</v>
      </c>
      <c r="B147" t="s">
        <v>283</v>
      </c>
      <c r="C147" s="57">
        <f>VLOOKUP(A147,'Original vs Adjsuted Budget'!$B$1:$H$1098,6,FALSE)</f>
        <v>97080</v>
      </c>
      <c r="E147" s="59">
        <f t="shared" si="8"/>
        <v>147444.34666666668</v>
      </c>
      <c r="F147" s="57"/>
      <c r="G147" s="57">
        <f>VLOOKUP(A147,'Original vs Adjsuted Budget'!$B$1:$H$1098,7,FALSE)</f>
        <v>244524.34666666668</v>
      </c>
      <c r="I147" s="57">
        <f>VLOOKUP(A147,'Adjust Budget 1'!$B$8:$H$1107,7,FALSE)</f>
        <v>91696.63</v>
      </c>
      <c r="K147" s="59">
        <f t="shared" si="9"/>
        <v>152827.71666666667</v>
      </c>
    </row>
    <row r="148" spans="1:11" x14ac:dyDescent="0.2">
      <c r="A148" t="s">
        <v>931</v>
      </c>
      <c r="B148" t="s">
        <v>284</v>
      </c>
      <c r="C148" s="57">
        <f>VLOOKUP(A148,'Original vs Adjsuted Budget'!$B$1:$H$1098,6,FALSE)</f>
        <v>284620</v>
      </c>
      <c r="E148" s="59">
        <f t="shared" si="8"/>
        <v>915380</v>
      </c>
      <c r="F148" s="57"/>
      <c r="G148" s="57">
        <f>VLOOKUP(A148,'Original vs Adjsuted Budget'!$B$1:$H$1098,7,FALSE)</f>
        <v>1200000</v>
      </c>
      <c r="I148" s="57">
        <f>VLOOKUP(A148,'Adjust Budget 1'!$B$8:$H$1107,7,FALSE)</f>
        <v>62881.229999999996</v>
      </c>
      <c r="K148" s="59">
        <f t="shared" si="9"/>
        <v>1137118.77</v>
      </c>
    </row>
    <row r="149" spans="1:11" x14ac:dyDescent="0.2">
      <c r="A149" t="s">
        <v>932</v>
      </c>
      <c r="B149" t="s">
        <v>2931</v>
      </c>
      <c r="C149" s="57">
        <f>VLOOKUP(A149,'Original vs Adjsuted Budget'!$B$1:$H$1098,6,FALSE)</f>
        <v>0</v>
      </c>
      <c r="E149" s="59">
        <f t="shared" si="8"/>
        <v>21838.549333333332</v>
      </c>
      <c r="F149" s="57"/>
      <c r="G149" s="57">
        <f>VLOOKUP(A149,'Original vs Adjsuted Budget'!$B$1:$H$1098,7,FALSE)</f>
        <v>21838.549333333332</v>
      </c>
      <c r="I149" s="57">
        <f>VLOOKUP(A149,'Adjust Budget 1'!$B$8:$H$1107,7,FALSE)</f>
        <v>5118.41</v>
      </c>
      <c r="K149" s="59">
        <f t="shared" si="9"/>
        <v>16720.139333333333</v>
      </c>
    </row>
    <row r="150" spans="1:11" x14ac:dyDescent="0.2">
      <c r="A150" t="s">
        <v>933</v>
      </c>
      <c r="B150" t="s">
        <v>1587</v>
      </c>
      <c r="C150" s="57">
        <f>VLOOKUP(A150,'Original vs Adjsuted Budget'!$B$1:$H$1098,6,FALSE)</f>
        <v>452450</v>
      </c>
      <c r="E150" s="59">
        <f t="shared" si="8"/>
        <v>-252450</v>
      </c>
      <c r="F150" s="57"/>
      <c r="G150" s="57">
        <f>VLOOKUP(A150,'Original vs Adjsuted Budget'!$B$1:$H$1098,7,FALSE)</f>
        <v>200000</v>
      </c>
      <c r="H150" t="s">
        <v>3052</v>
      </c>
      <c r="I150" s="57">
        <f>VLOOKUP(A150,'Adjust Budget 1'!$B$8:$H$1107,7,FALSE)</f>
        <v>150150.71</v>
      </c>
      <c r="K150" s="59">
        <f t="shared" si="9"/>
        <v>49849.290000000008</v>
      </c>
    </row>
    <row r="151" spans="1:11" x14ac:dyDescent="0.2">
      <c r="A151" t="s">
        <v>1891</v>
      </c>
      <c r="B151" t="s">
        <v>1892</v>
      </c>
      <c r="C151" s="57">
        <f>VLOOKUP(A151,'Original vs Adjsuted Budget'!$B$1:$H$1098,6,FALSE)</f>
        <v>0</v>
      </c>
      <c r="E151" s="59">
        <f t="shared" si="8"/>
        <v>0</v>
      </c>
      <c r="F151" s="57"/>
      <c r="G151" s="57">
        <f>VLOOKUP(A151,'Original vs Adjsuted Budget'!$B$1:$H$1098,7,FALSE)</f>
        <v>0</v>
      </c>
      <c r="I151" s="57">
        <f>VLOOKUP(A151,'Adjust Budget 1'!$B$8:$H$1107,7,FALSE)</f>
        <v>0</v>
      </c>
      <c r="K151" s="59">
        <f t="shared" si="9"/>
        <v>0</v>
      </c>
    </row>
    <row r="152" spans="1:11" x14ac:dyDescent="0.2">
      <c r="A152" t="s">
        <v>934</v>
      </c>
      <c r="B152" t="s">
        <v>1588</v>
      </c>
      <c r="C152" s="57">
        <f>VLOOKUP(A152,'Original vs Adjsuted Budget'!$B$1:$H$1098,6,FALSE)</f>
        <v>82550</v>
      </c>
      <c r="E152" s="59">
        <f t="shared" si="8"/>
        <v>205347.97333333333</v>
      </c>
      <c r="F152" s="57"/>
      <c r="G152" s="57">
        <f>VLOOKUP(A152,'Original vs Adjsuted Budget'!$B$1:$H$1098,7,FALSE)</f>
        <v>287897.97333333333</v>
      </c>
      <c r="I152" s="57">
        <f>VLOOKUP(A152,'Adjust Budget 1'!$B$8:$H$1107,7,FALSE)</f>
        <v>32961.740000000005</v>
      </c>
      <c r="K152" s="59">
        <f t="shared" si="9"/>
        <v>254936.23333333334</v>
      </c>
    </row>
    <row r="153" spans="1:11" x14ac:dyDescent="0.2">
      <c r="A153" t="s">
        <v>935</v>
      </c>
      <c r="B153" t="s">
        <v>288</v>
      </c>
      <c r="C153" s="57">
        <f>VLOOKUP(A153,'Original vs Adjsuted Budget'!$B$1:$H$1098,6,FALSE)</f>
        <v>1018730</v>
      </c>
      <c r="E153" s="59">
        <f t="shared" si="8"/>
        <v>981270</v>
      </c>
      <c r="F153" s="57"/>
      <c r="G153" s="57">
        <f>VLOOKUP(A153,'Original vs Adjsuted Budget'!$B$1:$H$1098,7,FALSE)</f>
        <v>2000000</v>
      </c>
      <c r="I153" s="57">
        <f>VLOOKUP(A153,'Adjust Budget 1'!$B$8:$H$1107,7,FALSE)</f>
        <v>175438.6</v>
      </c>
      <c r="K153" s="59">
        <f t="shared" si="9"/>
        <v>1824561.4</v>
      </c>
    </row>
    <row r="154" spans="1:11" x14ac:dyDescent="0.2">
      <c r="A154" t="s">
        <v>936</v>
      </c>
      <c r="B154" t="s">
        <v>1589</v>
      </c>
      <c r="C154" s="57">
        <f>VLOOKUP(A154,'Original vs Adjsuted Budget'!$B$1:$H$1098,6,FALSE)</f>
        <v>30280</v>
      </c>
      <c r="E154" s="59">
        <f t="shared" si="8"/>
        <v>49996.906666666662</v>
      </c>
      <c r="F154" s="57"/>
      <c r="G154" s="57">
        <f>VLOOKUP(A154,'Original vs Adjsuted Budget'!$B$1:$H$1098,7,FALSE)</f>
        <v>80276.906666666662</v>
      </c>
      <c r="I154" s="57">
        <f>VLOOKUP(A154,'Adjust Budget 1'!$B$8:$H$1107,7,FALSE)</f>
        <v>30103.84</v>
      </c>
      <c r="K154" s="59">
        <f t="shared" si="9"/>
        <v>50173.066666666666</v>
      </c>
    </row>
    <row r="155" spans="1:11" x14ac:dyDescent="0.2">
      <c r="A155" t="s">
        <v>937</v>
      </c>
      <c r="B155" t="s">
        <v>1590</v>
      </c>
      <c r="C155" s="57">
        <f>VLOOKUP(A155,'Original vs Adjsuted Budget'!$B$1:$H$1098,6,FALSE)</f>
        <v>55440</v>
      </c>
      <c r="E155" s="59">
        <f t="shared" si="8"/>
        <v>-55440</v>
      </c>
      <c r="F155" s="57"/>
      <c r="G155" s="57">
        <f>VLOOKUP(A155,'Original vs Adjsuted Budget'!$B$1:$H$1098,7,FALSE)</f>
        <v>0</v>
      </c>
      <c r="I155" s="57">
        <f>VLOOKUP(A155,'Adjust Budget 1'!$B$8:$H$1107,7,FALSE)</f>
        <v>0</v>
      </c>
      <c r="K155" s="59">
        <f t="shared" si="9"/>
        <v>0</v>
      </c>
    </row>
    <row r="156" spans="1:11" x14ac:dyDescent="0.2">
      <c r="A156" t="s">
        <v>1894</v>
      </c>
      <c r="B156" t="s">
        <v>2932</v>
      </c>
      <c r="C156" s="57">
        <f>VLOOKUP(A156,'Original vs Adjsuted Budget'!$B$1:$H$1098,6,FALSE)</f>
        <v>0</v>
      </c>
      <c r="E156" s="59">
        <f t="shared" si="8"/>
        <v>0</v>
      </c>
      <c r="F156" s="57"/>
      <c r="G156" s="57">
        <f>VLOOKUP(A156,'Original vs Adjsuted Budget'!$B$1:$H$1098,7,FALSE)</f>
        <v>0</v>
      </c>
      <c r="I156" s="57">
        <f>VLOOKUP(A156,'Adjust Budget 1'!$B$8:$H$1107,7,FALSE)</f>
        <v>0</v>
      </c>
      <c r="K156" s="59">
        <f t="shared" si="9"/>
        <v>0</v>
      </c>
    </row>
    <row r="157" spans="1:11" x14ac:dyDescent="0.2">
      <c r="A157" t="s">
        <v>938</v>
      </c>
      <c r="B157" t="s">
        <v>2933</v>
      </c>
      <c r="C157" s="57">
        <f>VLOOKUP(A157,'Original vs Adjsuted Budget'!$B$1:$H$1098,6,FALSE)</f>
        <v>437940</v>
      </c>
      <c r="E157" s="59">
        <f t="shared" ref="E157:E188" si="10">G157-C157</f>
        <v>-112940</v>
      </c>
      <c r="F157" s="57"/>
      <c r="G157" s="57">
        <f>VLOOKUP(A157,'Original vs Adjsuted Budget'!$B$1:$H$1098,7,FALSE)</f>
        <v>325000</v>
      </c>
      <c r="I157" s="57">
        <f>VLOOKUP(A157,'Adjust Budget 1'!$B$8:$H$1107,7,FALSE)</f>
        <v>202646.85</v>
      </c>
      <c r="K157" s="59">
        <f t="shared" si="9"/>
        <v>122353.15</v>
      </c>
    </row>
    <row r="158" spans="1:11" x14ac:dyDescent="0.2">
      <c r="A158" t="s">
        <v>1897</v>
      </c>
      <c r="B158" t="s">
        <v>2934</v>
      </c>
      <c r="C158" s="57">
        <f>VLOOKUP(A158,'Original vs Adjsuted Budget'!$B$1:$H$1098,6,FALSE)</f>
        <v>0</v>
      </c>
      <c r="E158" s="59">
        <f t="shared" si="10"/>
        <v>0</v>
      </c>
      <c r="F158" s="57"/>
      <c r="G158" s="57">
        <f>VLOOKUP(A158,'Original vs Adjsuted Budget'!$B$1:$H$1098,7,FALSE)</f>
        <v>0</v>
      </c>
      <c r="I158" s="57">
        <f>VLOOKUP(A158,'Adjust Budget 1'!$B$8:$H$1107,7,FALSE)</f>
        <v>0</v>
      </c>
      <c r="K158" s="59">
        <f t="shared" si="9"/>
        <v>0</v>
      </c>
    </row>
    <row r="159" spans="1:11" x14ac:dyDescent="0.2">
      <c r="A159" t="s">
        <v>1899</v>
      </c>
      <c r="B159" t="s">
        <v>2935</v>
      </c>
      <c r="C159" s="57">
        <f>VLOOKUP(A159,'Original vs Adjsuted Budget'!$B$1:$H$1098,6,FALSE)</f>
        <v>0</v>
      </c>
      <c r="E159" s="59">
        <f t="shared" si="10"/>
        <v>0</v>
      </c>
      <c r="F159" s="57"/>
      <c r="G159" s="57">
        <f>VLOOKUP(A159,'Original vs Adjsuted Budget'!$B$1:$H$1098,7,FALSE)</f>
        <v>0</v>
      </c>
      <c r="I159" s="57">
        <f>VLOOKUP(A159,'Adjust Budget 1'!$B$8:$H$1107,7,FALSE)</f>
        <v>0</v>
      </c>
      <c r="K159" s="59">
        <f t="shared" si="9"/>
        <v>0</v>
      </c>
    </row>
    <row r="160" spans="1:11" x14ac:dyDescent="0.2">
      <c r="A160" t="s">
        <v>939</v>
      </c>
      <c r="B160" t="s">
        <v>2936</v>
      </c>
      <c r="C160" s="57">
        <f>VLOOKUP(A160,'Original vs Adjsuted Budget'!$B$1:$H$1098,6,FALSE)</f>
        <v>104620</v>
      </c>
      <c r="E160" s="59">
        <f t="shared" si="10"/>
        <v>-104620</v>
      </c>
      <c r="F160" s="57"/>
      <c r="G160" s="57">
        <f>VLOOKUP(A160,'Original vs Adjsuted Budget'!$B$1:$H$1098,7,FALSE)</f>
        <v>0</v>
      </c>
      <c r="I160" s="57">
        <f>VLOOKUP(A160,'Adjust Budget 1'!$B$8:$H$1107,7,FALSE)</f>
        <v>0</v>
      </c>
      <c r="K160" s="59">
        <f t="shared" si="9"/>
        <v>0</v>
      </c>
    </row>
    <row r="161" spans="1:11" x14ac:dyDescent="0.2">
      <c r="A161" t="s">
        <v>1902</v>
      </c>
      <c r="B161" t="s">
        <v>2937</v>
      </c>
      <c r="C161" s="57">
        <f>VLOOKUP(A161,'Original vs Adjsuted Budget'!$B$1:$H$1098,6,FALSE)</f>
        <v>0</v>
      </c>
      <c r="E161" s="59">
        <f t="shared" si="10"/>
        <v>0</v>
      </c>
      <c r="F161" s="57"/>
      <c r="G161" s="57">
        <f>VLOOKUP(A161,'Original vs Adjsuted Budget'!$B$1:$H$1098,7,FALSE)</f>
        <v>0</v>
      </c>
      <c r="I161" s="57">
        <f>VLOOKUP(A161,'Adjust Budget 1'!$B$8:$H$1107,7,FALSE)</f>
        <v>0</v>
      </c>
      <c r="K161" s="59">
        <f t="shared" si="9"/>
        <v>0</v>
      </c>
    </row>
    <row r="162" spans="1:11" x14ac:dyDescent="0.2">
      <c r="A162" t="s">
        <v>1904</v>
      </c>
      <c r="B162" t="s">
        <v>1905</v>
      </c>
      <c r="C162" s="57">
        <f>VLOOKUP(A162,'Original vs Adjsuted Budget'!$B$1:$H$1098,6,FALSE)</f>
        <v>0</v>
      </c>
      <c r="E162" s="59">
        <f t="shared" si="10"/>
        <v>0</v>
      </c>
      <c r="F162" s="57"/>
      <c r="G162" s="57">
        <f>VLOOKUP(A162,'Original vs Adjsuted Budget'!$B$1:$H$1098,7,FALSE)</f>
        <v>0</v>
      </c>
      <c r="I162" s="57">
        <f>VLOOKUP(A162,'Adjust Budget 1'!$B$8:$H$1107,7,FALSE)</f>
        <v>0</v>
      </c>
      <c r="K162" s="59">
        <f t="shared" si="9"/>
        <v>0</v>
      </c>
    </row>
    <row r="163" spans="1:11" x14ac:dyDescent="0.2">
      <c r="A163" t="s">
        <v>940</v>
      </c>
      <c r="B163" t="s">
        <v>1591</v>
      </c>
      <c r="C163" s="57">
        <f>VLOOKUP(A163,'Original vs Adjsuted Budget'!$B$1:$H$1098,6,FALSE)</f>
        <v>117260</v>
      </c>
      <c r="E163" s="59">
        <f t="shared" si="10"/>
        <v>177214.98666666663</v>
      </c>
      <c r="F163" s="57"/>
      <c r="G163" s="57">
        <f>VLOOKUP(A163,'Original vs Adjsuted Budget'!$B$1:$H$1098,7,FALSE)</f>
        <v>294474.98666666663</v>
      </c>
      <c r="I163" s="57">
        <f>VLOOKUP(A163,'Adjust Budget 1'!$B$8:$H$1107,7,FALSE)</f>
        <v>110428.12</v>
      </c>
      <c r="K163" s="59">
        <f t="shared" si="9"/>
        <v>184046.86666666664</v>
      </c>
    </row>
    <row r="164" spans="1:11" x14ac:dyDescent="0.2">
      <c r="A164" t="s">
        <v>941</v>
      </c>
      <c r="B164" t="s">
        <v>1592</v>
      </c>
      <c r="C164" s="57">
        <f>VLOOKUP(A164,'Original vs Adjsuted Budget'!$B$1:$H$1098,6,FALSE)</f>
        <v>8510</v>
      </c>
      <c r="E164" s="59">
        <f t="shared" si="10"/>
        <v>-8510</v>
      </c>
      <c r="F164" s="57"/>
      <c r="G164" s="57">
        <f>VLOOKUP(A164,'Original vs Adjsuted Budget'!$B$1:$H$1098,7,FALSE)</f>
        <v>0</v>
      </c>
      <c r="I164" s="57">
        <f>VLOOKUP(A164,'Adjust Budget 1'!$B$8:$H$1107,7,FALSE)</f>
        <v>0</v>
      </c>
      <c r="K164" s="59">
        <f t="shared" si="9"/>
        <v>0</v>
      </c>
    </row>
    <row r="165" spans="1:11" x14ac:dyDescent="0.2">
      <c r="A165" t="s">
        <v>942</v>
      </c>
      <c r="B165" t="s">
        <v>1593</v>
      </c>
      <c r="C165" s="57">
        <f>VLOOKUP(A165,'Original vs Adjsuted Budget'!$B$1:$H$1098,6,FALSE)</f>
        <v>4930</v>
      </c>
      <c r="E165" s="59">
        <f t="shared" si="10"/>
        <v>4266.8533333333326</v>
      </c>
      <c r="F165" s="57"/>
      <c r="G165" s="57">
        <f>VLOOKUP(A165,'Original vs Adjsuted Budget'!$B$1:$H$1098,7,FALSE)</f>
        <v>9196.8533333333326</v>
      </c>
      <c r="I165" s="57">
        <f>VLOOKUP(A165,'Adjust Budget 1'!$B$8:$H$1107,7,FALSE)</f>
        <v>3448.82</v>
      </c>
      <c r="K165" s="59">
        <f t="shared" si="9"/>
        <v>5748.0333333333328</v>
      </c>
    </row>
    <row r="166" spans="1:11" x14ac:dyDescent="0.2">
      <c r="A166" t="s">
        <v>943</v>
      </c>
      <c r="B166" t="s">
        <v>2938</v>
      </c>
      <c r="C166" s="57">
        <f>VLOOKUP(A166,'Original vs Adjsuted Budget'!$B$1:$H$1098,6,FALSE)</f>
        <v>304420</v>
      </c>
      <c r="E166" s="59">
        <f t="shared" si="10"/>
        <v>-304420</v>
      </c>
      <c r="F166" s="57"/>
      <c r="G166" s="57">
        <f>VLOOKUP(A166,'Original vs Adjsuted Budget'!$B$1:$H$1098,7,FALSE)</f>
        <v>0</v>
      </c>
      <c r="I166" s="57">
        <f>VLOOKUP(A166,'Adjust Budget 1'!$B$8:$H$1107,7,FALSE)</f>
        <v>0</v>
      </c>
      <c r="K166" s="59">
        <f t="shared" si="9"/>
        <v>0</v>
      </c>
    </row>
    <row r="167" spans="1:11" x14ac:dyDescent="0.2">
      <c r="A167" t="s">
        <v>944</v>
      </c>
      <c r="B167" t="s">
        <v>1572</v>
      </c>
      <c r="C167" s="57">
        <f>VLOOKUP(A167,'Original vs Adjsuted Budget'!$B$1:$H$1098,6,FALSE)</f>
        <v>8650</v>
      </c>
      <c r="E167" s="59">
        <f t="shared" si="10"/>
        <v>-7642.1866666666665</v>
      </c>
      <c r="F167" s="57"/>
      <c r="G167" s="57">
        <f>VLOOKUP(A167,'Original vs Adjsuted Budget'!$B$1:$H$1098,7,FALSE)</f>
        <v>1007.8133333333333</v>
      </c>
      <c r="I167" s="57">
        <f>VLOOKUP(A167,'Adjust Budget 1'!$B$8:$H$1107,7,FALSE)</f>
        <v>377.93</v>
      </c>
      <c r="K167" s="59">
        <f t="shared" si="9"/>
        <v>629.88333333333321</v>
      </c>
    </row>
    <row r="168" spans="1:11" x14ac:dyDescent="0.2">
      <c r="A168" t="s">
        <v>1907</v>
      </c>
      <c r="B168" t="s">
        <v>1572</v>
      </c>
      <c r="C168" s="57">
        <f>VLOOKUP(A168,'Original vs Adjsuted Budget'!$B$1:$H$1098,6,FALSE)</f>
        <v>0</v>
      </c>
      <c r="E168" s="59">
        <f t="shared" si="10"/>
        <v>0</v>
      </c>
      <c r="F168" s="57"/>
      <c r="G168" s="57">
        <f>VLOOKUP(A168,'Original vs Adjsuted Budget'!$B$1:$H$1098,7,FALSE)</f>
        <v>0</v>
      </c>
      <c r="I168" s="57">
        <f>VLOOKUP(A168,'Adjust Budget 1'!$B$8:$H$1107,7,FALSE)</f>
        <v>0</v>
      </c>
      <c r="K168" s="59">
        <f t="shared" si="9"/>
        <v>0</v>
      </c>
    </row>
    <row r="169" spans="1:11" x14ac:dyDescent="0.2">
      <c r="A169" t="s">
        <v>1908</v>
      </c>
      <c r="B169" t="s">
        <v>1909</v>
      </c>
      <c r="C169" s="57">
        <f>VLOOKUP(A169,'Original vs Adjsuted Budget'!$B$1:$H$1098,6,FALSE)</f>
        <v>0</v>
      </c>
      <c r="E169" s="59">
        <f t="shared" si="10"/>
        <v>0</v>
      </c>
      <c r="F169" s="57"/>
      <c r="G169" s="57">
        <f>VLOOKUP(A169,'Original vs Adjsuted Budget'!$B$1:$H$1098,7,FALSE)</f>
        <v>0</v>
      </c>
      <c r="I169" s="57">
        <f>VLOOKUP(A169,'Adjust Budget 1'!$B$8:$H$1107,7,FALSE)</f>
        <v>0</v>
      </c>
      <c r="K169" s="59">
        <f t="shared" si="9"/>
        <v>0</v>
      </c>
    </row>
    <row r="170" spans="1:11" x14ac:dyDescent="0.2">
      <c r="A170" t="s">
        <v>945</v>
      </c>
      <c r="B170" t="s">
        <v>1594</v>
      </c>
      <c r="C170" s="57">
        <f>VLOOKUP(A170,'Original vs Adjsuted Budget'!$B$1:$H$1098,6,FALSE)</f>
        <v>8440</v>
      </c>
      <c r="E170" s="59">
        <f t="shared" si="10"/>
        <v>-4827.6000000000004</v>
      </c>
      <c r="F170" s="57"/>
      <c r="G170" s="57">
        <f>VLOOKUP(A170,'Original vs Adjsuted Budget'!$B$1:$H$1098,7,FALSE)</f>
        <v>3612.4</v>
      </c>
      <c r="I170" s="57">
        <f>VLOOKUP(A170,'Adjust Budget 1'!$B$8:$H$1107,7,FALSE)</f>
        <v>1354.65</v>
      </c>
      <c r="K170" s="59">
        <f t="shared" si="9"/>
        <v>2257.75</v>
      </c>
    </row>
    <row r="171" spans="1:11" x14ac:dyDescent="0.2">
      <c r="A171" t="s">
        <v>1910</v>
      </c>
      <c r="B171" t="s">
        <v>2939</v>
      </c>
      <c r="C171" s="57">
        <f>VLOOKUP(A171,'Original vs Adjsuted Budget'!$B$1:$H$1098,6,FALSE)</f>
        <v>0</v>
      </c>
      <c r="E171" s="59">
        <f t="shared" si="10"/>
        <v>20000</v>
      </c>
      <c r="F171" s="57"/>
      <c r="G171" s="57">
        <f>VLOOKUP(A171,'Original vs Adjsuted Budget'!$B$1:$H$1098,7,FALSE)</f>
        <v>20000</v>
      </c>
      <c r="I171" s="57">
        <f>VLOOKUP(A171,'Adjust Budget 1'!$B$8:$H$1107,7,FALSE)</f>
        <v>0</v>
      </c>
      <c r="K171" s="59">
        <f t="shared" si="9"/>
        <v>20000</v>
      </c>
    </row>
    <row r="172" spans="1:11" x14ac:dyDescent="0.2">
      <c r="A172" t="s">
        <v>1912</v>
      </c>
      <c r="B172" t="s">
        <v>2940</v>
      </c>
      <c r="C172" s="57">
        <f>VLOOKUP(A172,'Original vs Adjsuted Budget'!$B$1:$H$1098,6,FALSE)</f>
        <v>0</v>
      </c>
      <c r="E172" s="59">
        <f t="shared" si="10"/>
        <v>0</v>
      </c>
      <c r="F172" s="57"/>
      <c r="G172" s="57">
        <f>VLOOKUP(A172,'Original vs Adjsuted Budget'!$B$1:$H$1098,7,FALSE)</f>
        <v>0</v>
      </c>
      <c r="I172" s="57">
        <f>VLOOKUP(A172,'Adjust Budget 1'!$B$8:$H$1107,7,FALSE)</f>
        <v>0</v>
      </c>
      <c r="K172" s="59">
        <f t="shared" si="9"/>
        <v>0</v>
      </c>
    </row>
    <row r="173" spans="1:11" x14ac:dyDescent="0.2">
      <c r="A173" t="s">
        <v>946</v>
      </c>
      <c r="B173" t="s">
        <v>1595</v>
      </c>
      <c r="C173" s="57">
        <f>VLOOKUP(A173,'Original vs Adjsuted Budget'!$B$1:$H$1098,6,FALSE)</f>
        <v>59030</v>
      </c>
      <c r="E173" s="59">
        <f t="shared" si="10"/>
        <v>-14030</v>
      </c>
      <c r="F173" s="57"/>
      <c r="G173" s="57">
        <f>VLOOKUP(A173,'Original vs Adjsuted Budget'!$B$1:$H$1098,7,FALSE)</f>
        <v>45000</v>
      </c>
      <c r="I173" s="57">
        <f>VLOOKUP(A173,'Adjust Budget 1'!$B$8:$H$1107,7,FALSE)</f>
        <v>19358.919999999998</v>
      </c>
      <c r="K173" s="59">
        <f t="shared" si="9"/>
        <v>25641.08</v>
      </c>
    </row>
    <row r="174" spans="1:11" x14ac:dyDescent="0.2">
      <c r="A174" t="s">
        <v>947</v>
      </c>
      <c r="B174" t="s">
        <v>1596</v>
      </c>
      <c r="C174" s="57">
        <f>VLOOKUP(A174,'Original vs Adjsuted Budget'!$B$1:$H$1098,6,FALSE)</f>
        <v>112940</v>
      </c>
      <c r="E174" s="59">
        <f t="shared" si="10"/>
        <v>52060</v>
      </c>
      <c r="F174" s="57"/>
      <c r="G174" s="57">
        <f>VLOOKUP(A174,'Original vs Adjsuted Budget'!$B$1:$H$1098,7,FALSE)</f>
        <v>165000</v>
      </c>
      <c r="I174" s="57">
        <f>VLOOKUP(A174,'Adjust Budget 1'!$B$8:$H$1107,7,FALSE)</f>
        <v>81309.119999999995</v>
      </c>
      <c r="K174" s="59">
        <f t="shared" si="9"/>
        <v>83690.880000000005</v>
      </c>
    </row>
    <row r="175" spans="1:11" x14ac:dyDescent="0.2">
      <c r="A175" t="s">
        <v>948</v>
      </c>
      <c r="B175" t="s">
        <v>1597</v>
      </c>
      <c r="C175" s="57">
        <f>VLOOKUP(A175,'Original vs Adjsuted Budget'!$B$1:$H$1098,6,FALSE)</f>
        <v>1070</v>
      </c>
      <c r="E175" s="59">
        <f t="shared" si="10"/>
        <v>9930</v>
      </c>
      <c r="F175" s="57"/>
      <c r="G175" s="57">
        <f>VLOOKUP(A175,'Original vs Adjsuted Budget'!$B$1:$H$1098,7,FALSE)</f>
        <v>11000</v>
      </c>
      <c r="I175" s="57">
        <f>VLOOKUP(A175,'Adjust Budget 1'!$B$8:$H$1107,7,FALSE)</f>
        <v>6190.91</v>
      </c>
      <c r="K175" s="59">
        <f t="shared" si="9"/>
        <v>4809.09</v>
      </c>
    </row>
    <row r="176" spans="1:11" x14ac:dyDescent="0.2">
      <c r="A176" t="s">
        <v>1914</v>
      </c>
      <c r="B176" t="s">
        <v>2941</v>
      </c>
      <c r="C176" s="57">
        <f>VLOOKUP(A176,'Original vs Adjsuted Budget'!$B$1:$H$1098,6,FALSE)</f>
        <v>0</v>
      </c>
      <c r="E176" s="59">
        <f t="shared" si="10"/>
        <v>0</v>
      </c>
      <c r="F176" s="57"/>
      <c r="G176" s="57">
        <f>VLOOKUP(A176,'Original vs Adjsuted Budget'!$B$1:$H$1098,7,FALSE)</f>
        <v>0</v>
      </c>
      <c r="I176" s="57">
        <f>VLOOKUP(A176,'Adjust Budget 1'!$B$8:$H$1107,7,FALSE)</f>
        <v>0</v>
      </c>
      <c r="K176" s="59">
        <f t="shared" si="9"/>
        <v>0</v>
      </c>
    </row>
    <row r="177" spans="1:11" x14ac:dyDescent="0.2">
      <c r="A177" t="s">
        <v>1916</v>
      </c>
      <c r="B177" t="s">
        <v>1917</v>
      </c>
      <c r="C177" s="57">
        <f>VLOOKUP(A177,'Original vs Adjsuted Budget'!$B$1:$H$1098,6,FALSE)</f>
        <v>0</v>
      </c>
      <c r="E177" s="59">
        <f t="shared" si="10"/>
        <v>0</v>
      </c>
      <c r="F177" s="57"/>
      <c r="G177" s="57">
        <f>VLOOKUP(A177,'Original vs Adjsuted Budget'!$B$1:$H$1098,7,FALSE)</f>
        <v>0</v>
      </c>
      <c r="I177" s="57">
        <f>VLOOKUP(A177,'Adjust Budget 1'!$B$8:$H$1107,7,FALSE)</f>
        <v>0</v>
      </c>
      <c r="K177" s="59">
        <f t="shared" si="9"/>
        <v>0</v>
      </c>
    </row>
    <row r="178" spans="1:11" x14ac:dyDescent="0.2">
      <c r="A178" t="s">
        <v>949</v>
      </c>
      <c r="B178" t="s">
        <v>2942</v>
      </c>
      <c r="C178" s="57">
        <f>VLOOKUP(A178,'Original vs Adjsuted Budget'!$B$1:$H$1098,6,FALSE)</f>
        <v>568960</v>
      </c>
      <c r="E178" s="59">
        <f t="shared" si="10"/>
        <v>431040</v>
      </c>
      <c r="F178" s="57"/>
      <c r="G178" s="57">
        <f>VLOOKUP(A178,'Original vs Adjsuted Budget'!$B$1:$H$1098,7,FALSE)</f>
        <v>1000000</v>
      </c>
      <c r="I178" s="57">
        <f>VLOOKUP(A178,'Adjust Budget 1'!$B$8:$H$1107,7,FALSE)</f>
        <v>805116.28</v>
      </c>
      <c r="K178" s="59">
        <f t="shared" si="9"/>
        <v>194883.71999999997</v>
      </c>
    </row>
    <row r="179" spans="1:11" x14ac:dyDescent="0.2">
      <c r="A179" t="s">
        <v>1919</v>
      </c>
      <c r="B179" t="s">
        <v>1920</v>
      </c>
      <c r="C179" s="57">
        <f>VLOOKUP(A179,'Original vs Adjsuted Budget'!$B$1:$H$1098,6,FALSE)</f>
        <v>0</v>
      </c>
      <c r="E179" s="59">
        <f t="shared" si="10"/>
        <v>0</v>
      </c>
      <c r="F179" s="57"/>
      <c r="G179" s="57">
        <f>VLOOKUP(A179,'Original vs Adjsuted Budget'!$B$1:$H$1098,7,FALSE)</f>
        <v>0</v>
      </c>
      <c r="I179" s="57">
        <f>VLOOKUP(A179,'Adjust Budget 1'!$B$8:$H$1107,7,FALSE)</f>
        <v>0</v>
      </c>
      <c r="K179" s="59">
        <f t="shared" si="9"/>
        <v>0</v>
      </c>
    </row>
    <row r="180" spans="1:11" x14ac:dyDescent="0.2">
      <c r="A180" t="s">
        <v>950</v>
      </c>
      <c r="B180" t="s">
        <v>1598</v>
      </c>
      <c r="C180" s="57">
        <f>VLOOKUP(A180,'Original vs Adjsuted Budget'!$B$1:$H$1098,6,FALSE)</f>
        <v>488060</v>
      </c>
      <c r="E180" s="59">
        <f t="shared" si="10"/>
        <v>-313615.01333333331</v>
      </c>
      <c r="F180" s="57"/>
      <c r="G180" s="57">
        <f>VLOOKUP(A180,'Original vs Adjsuted Budget'!$B$1:$H$1098,7,FALSE)</f>
        <v>174444.98666666666</v>
      </c>
      <c r="I180" s="57">
        <f>VLOOKUP(A180,'Adjust Budget 1'!$B$8:$H$1107,7,FALSE)</f>
        <v>65416.87</v>
      </c>
      <c r="K180" s="59">
        <f t="shared" si="9"/>
        <v>109028.11666666667</v>
      </c>
    </row>
    <row r="181" spans="1:11" x14ac:dyDescent="0.2">
      <c r="A181" t="s">
        <v>951</v>
      </c>
      <c r="B181" t="s">
        <v>1599</v>
      </c>
      <c r="C181" s="57">
        <f>VLOOKUP(A181,'Original vs Adjsuted Budget'!$B$1:$H$1098,6,FALSE)</f>
        <v>1234380</v>
      </c>
      <c r="E181" s="59">
        <f t="shared" si="10"/>
        <v>146921.71999999997</v>
      </c>
      <c r="F181" s="57"/>
      <c r="G181" s="57">
        <f>VLOOKUP(A181,'Original vs Adjsuted Budget'!$B$1:$H$1098,7,FALSE)</f>
        <v>1381301.72</v>
      </c>
      <c r="I181" s="57">
        <f>VLOOKUP(A181,'Adjust Budget 1'!$B$8:$H$1107,7,FALSE)</f>
        <v>690650.86</v>
      </c>
      <c r="K181" s="59">
        <f t="shared" si="9"/>
        <v>690650.86</v>
      </c>
    </row>
    <row r="182" spans="1:11" x14ac:dyDescent="0.2">
      <c r="A182" t="s">
        <v>952</v>
      </c>
      <c r="B182" t="s">
        <v>2943</v>
      </c>
      <c r="C182" s="57">
        <f>VLOOKUP(A182,'Original vs Adjsuted Budget'!$B$1:$H$1098,6,FALSE)</f>
        <v>90</v>
      </c>
      <c r="E182" s="59">
        <f t="shared" si="10"/>
        <v>5547.4133333333339</v>
      </c>
      <c r="F182" s="57"/>
      <c r="G182" s="57">
        <f>VLOOKUP(A182,'Original vs Adjsuted Budget'!$B$1:$H$1098,7,FALSE)</f>
        <v>5637.4133333333339</v>
      </c>
      <c r="I182" s="57">
        <f>VLOOKUP(A182,'Adjust Budget 1'!$B$8:$H$1107,7,FALSE)</f>
        <v>2114.0300000000002</v>
      </c>
      <c r="K182" s="59">
        <f t="shared" si="9"/>
        <v>3523.3833333333337</v>
      </c>
    </row>
    <row r="183" spans="1:11" x14ac:dyDescent="0.2">
      <c r="A183" t="s">
        <v>953</v>
      </c>
      <c r="B183" t="s">
        <v>1600</v>
      </c>
      <c r="C183" s="57">
        <f>VLOOKUP(A183,'Original vs Adjsuted Budget'!$B$1:$H$1098,6,FALSE)</f>
        <v>620</v>
      </c>
      <c r="E183" s="59">
        <f t="shared" si="10"/>
        <v>-620</v>
      </c>
      <c r="F183" s="57"/>
      <c r="G183" s="57">
        <f>VLOOKUP(A183,'Original vs Adjsuted Budget'!$B$1:$H$1098,7,FALSE)</f>
        <v>0</v>
      </c>
      <c r="I183" s="57">
        <f>VLOOKUP(A183,'Adjust Budget 1'!$B$8:$H$1107,7,FALSE)</f>
        <v>0</v>
      </c>
      <c r="K183" s="59">
        <f t="shared" si="9"/>
        <v>0</v>
      </c>
    </row>
    <row r="184" spans="1:11" x14ac:dyDescent="0.2">
      <c r="A184" t="s">
        <v>1922</v>
      </c>
      <c r="B184" t="s">
        <v>2944</v>
      </c>
      <c r="C184" s="57">
        <f>VLOOKUP(A184,'Original vs Adjsuted Budget'!$B$1:$H$1098,6,FALSE)</f>
        <v>0</v>
      </c>
      <c r="E184" s="59">
        <f t="shared" si="10"/>
        <v>0</v>
      </c>
      <c r="F184" s="57"/>
      <c r="G184" s="57">
        <f>VLOOKUP(A184,'Original vs Adjsuted Budget'!$B$1:$H$1098,7,FALSE)</f>
        <v>0</v>
      </c>
      <c r="I184" s="57">
        <f>VLOOKUP(A184,'Adjust Budget 1'!$B$8:$H$1107,7,FALSE)</f>
        <v>0</v>
      </c>
      <c r="K184" s="59">
        <f t="shared" si="9"/>
        <v>0</v>
      </c>
    </row>
    <row r="185" spans="1:11" x14ac:dyDescent="0.2">
      <c r="A185" t="s">
        <v>954</v>
      </c>
      <c r="B185" t="s">
        <v>1601</v>
      </c>
      <c r="C185" s="57">
        <f>VLOOKUP(A185,'Original vs Adjsuted Budget'!$B$1:$H$1098,6,FALSE)</f>
        <v>331490</v>
      </c>
      <c r="E185" s="59">
        <f t="shared" si="10"/>
        <v>2510</v>
      </c>
      <c r="F185" s="57"/>
      <c r="G185" s="57">
        <f>VLOOKUP(A185,'Original vs Adjsuted Budget'!$B$1:$H$1098,7,FALSE)</f>
        <v>334000</v>
      </c>
      <c r="I185" s="57">
        <f>VLOOKUP(A185,'Adjust Budget 1'!$B$8:$H$1107,7,FALSE)</f>
        <v>0</v>
      </c>
      <c r="K185" s="59">
        <f t="shared" si="9"/>
        <v>334000</v>
      </c>
    </row>
    <row r="186" spans="1:11" x14ac:dyDescent="0.2">
      <c r="A186" t="s">
        <v>955</v>
      </c>
      <c r="B186" t="s">
        <v>1602</v>
      </c>
      <c r="C186" s="57">
        <f>VLOOKUP(A186,'Original vs Adjsuted Budget'!$B$1:$H$1098,6,FALSE)</f>
        <v>2082300</v>
      </c>
      <c r="E186" s="59">
        <f t="shared" si="10"/>
        <v>22008.639999999665</v>
      </c>
      <c r="F186" s="57"/>
      <c r="G186" s="57">
        <f>VLOOKUP(A186,'Original vs Adjsuted Budget'!$B$1:$H$1098,7,FALSE)</f>
        <v>2104308.6399999997</v>
      </c>
      <c r="I186" s="57">
        <f>VLOOKUP(A186,'Adjust Budget 1'!$B$8:$H$1107,7,FALSE)</f>
        <v>789115.74</v>
      </c>
      <c r="K186" s="59">
        <f t="shared" si="9"/>
        <v>1315192.8999999997</v>
      </c>
    </row>
    <row r="187" spans="1:11" x14ac:dyDescent="0.2">
      <c r="A187" t="s">
        <v>1924</v>
      </c>
      <c r="B187" t="s">
        <v>1925</v>
      </c>
      <c r="C187" s="57">
        <f>VLOOKUP(A187,'Original vs Adjsuted Budget'!$B$1:$H$1098,6,FALSE)</f>
        <v>0</v>
      </c>
      <c r="E187" s="59">
        <f t="shared" si="10"/>
        <v>-45000</v>
      </c>
      <c r="F187" s="57"/>
      <c r="G187" s="57">
        <f>VLOOKUP(A187,'Original vs Adjsuted Budget'!$B$1:$H$1098,7,FALSE)</f>
        <v>-45000</v>
      </c>
      <c r="I187" s="57">
        <f>VLOOKUP(A187,'Adjust Budget 1'!$B$8:$H$1107,7,FALSE)</f>
        <v>0</v>
      </c>
      <c r="K187" s="59">
        <f t="shared" si="9"/>
        <v>-45000</v>
      </c>
    </row>
    <row r="188" spans="1:11" x14ac:dyDescent="0.2">
      <c r="A188" t="s">
        <v>1926</v>
      </c>
      <c r="B188" t="s">
        <v>1927</v>
      </c>
      <c r="C188" s="57">
        <f>VLOOKUP(A188,'Original vs Adjsuted Budget'!$B$1:$H$1098,6,FALSE)</f>
        <v>0</v>
      </c>
      <c r="E188" s="59">
        <f t="shared" si="10"/>
        <v>0</v>
      </c>
      <c r="F188" s="57"/>
      <c r="G188" s="57">
        <f>VLOOKUP(A188,'Original vs Adjsuted Budget'!$B$1:$H$1098,7,FALSE)</f>
        <v>0</v>
      </c>
      <c r="I188" s="57">
        <f>VLOOKUP(A188,'Adjust Budget 1'!$B$8:$H$1107,7,FALSE)</f>
        <v>0</v>
      </c>
      <c r="K188" s="59">
        <f t="shared" si="9"/>
        <v>0</v>
      </c>
    </row>
    <row r="189" spans="1:11" x14ac:dyDescent="0.2">
      <c r="A189" t="s">
        <v>956</v>
      </c>
      <c r="B189" t="s">
        <v>1573</v>
      </c>
      <c r="C189" s="57">
        <f>VLOOKUP(A189,'Original vs Adjsuted Budget'!$B$1:$H$1098,6,FALSE)</f>
        <v>20340</v>
      </c>
      <c r="E189" s="59">
        <f t="shared" ref="E189:E223" si="11">G189-C189</f>
        <v>-20340</v>
      </c>
      <c r="F189" s="57"/>
      <c r="G189" s="57">
        <f>VLOOKUP(A189,'Original vs Adjsuted Budget'!$B$1:$H$1098,7,FALSE)</f>
        <v>0</v>
      </c>
      <c r="I189" s="57">
        <f>VLOOKUP(A189,'Adjust Budget 1'!$B$8:$H$1107,7,FALSE)</f>
        <v>0</v>
      </c>
      <c r="K189" s="59">
        <f t="shared" si="9"/>
        <v>0</v>
      </c>
    </row>
    <row r="190" spans="1:11" x14ac:dyDescent="0.2">
      <c r="A190" t="s">
        <v>1928</v>
      </c>
      <c r="B190" t="s">
        <v>1573</v>
      </c>
      <c r="C190" s="57">
        <f>VLOOKUP(A190,'Original vs Adjsuted Budget'!$B$1:$H$1098,6,FALSE)</f>
        <v>0</v>
      </c>
      <c r="E190" s="59">
        <f t="shared" si="11"/>
        <v>0</v>
      </c>
      <c r="F190" s="57"/>
      <c r="G190" s="57">
        <f>VLOOKUP(A190,'Original vs Adjsuted Budget'!$B$1:$H$1098,7,FALSE)</f>
        <v>0</v>
      </c>
      <c r="I190" s="57">
        <f>VLOOKUP(A190,'Adjust Budget 1'!$B$8:$H$1107,7,FALSE)</f>
        <v>0</v>
      </c>
      <c r="K190" s="59">
        <f t="shared" si="9"/>
        <v>0</v>
      </c>
    </row>
    <row r="191" spans="1:11" x14ac:dyDescent="0.2">
      <c r="A191" t="s">
        <v>1929</v>
      </c>
      <c r="B191" t="s">
        <v>1930</v>
      </c>
      <c r="C191" s="57">
        <f>VLOOKUP(A191,'Original vs Adjsuted Budget'!$B$1:$H$1098,6,FALSE)</f>
        <v>0</v>
      </c>
      <c r="E191" s="59">
        <f t="shared" si="11"/>
        <v>0</v>
      </c>
      <c r="F191" s="57"/>
      <c r="G191" s="57">
        <f>VLOOKUP(A191,'Original vs Adjsuted Budget'!$B$1:$H$1098,7,FALSE)</f>
        <v>0</v>
      </c>
      <c r="I191" s="57">
        <f>VLOOKUP(A191,'Adjust Budget 1'!$B$8:$H$1107,7,FALSE)</f>
        <v>0</v>
      </c>
      <c r="K191" s="59">
        <f t="shared" si="9"/>
        <v>0</v>
      </c>
    </row>
    <row r="192" spans="1:11" x14ac:dyDescent="0.2">
      <c r="A192" t="s">
        <v>957</v>
      </c>
      <c r="B192" t="s">
        <v>1603</v>
      </c>
      <c r="C192" s="57">
        <f>VLOOKUP(A192,'Original vs Adjsuted Budget'!$B$1:$H$1098,6,FALSE)</f>
        <v>50920</v>
      </c>
      <c r="E192" s="59">
        <f t="shared" si="11"/>
        <v>-50920</v>
      </c>
      <c r="F192" s="57"/>
      <c r="G192" s="57">
        <f>VLOOKUP(A192,'Original vs Adjsuted Budget'!$B$1:$H$1098,7,FALSE)</f>
        <v>0</v>
      </c>
      <c r="I192" s="57">
        <f>VLOOKUP(A192,'Adjust Budget 1'!$B$8:$H$1107,7,FALSE)</f>
        <v>0</v>
      </c>
      <c r="K192" s="59">
        <f t="shared" si="9"/>
        <v>0</v>
      </c>
    </row>
    <row r="193" spans="1:11" x14ac:dyDescent="0.2">
      <c r="A193" t="s">
        <v>1931</v>
      </c>
      <c r="B193" t="s">
        <v>2945</v>
      </c>
      <c r="C193" s="57">
        <f>VLOOKUP(A193,'Original vs Adjsuted Budget'!$B$1:$H$1098,6,FALSE)</f>
        <v>0</v>
      </c>
      <c r="E193" s="59">
        <f t="shared" si="11"/>
        <v>0</v>
      </c>
      <c r="F193" s="57"/>
      <c r="G193" s="57">
        <f>VLOOKUP(A193,'Original vs Adjsuted Budget'!$B$1:$H$1098,7,FALSE)</f>
        <v>0</v>
      </c>
      <c r="I193" s="57">
        <f>VLOOKUP(A193,'Adjust Budget 1'!$B$8:$H$1107,7,FALSE)</f>
        <v>0</v>
      </c>
      <c r="K193" s="59">
        <f t="shared" si="9"/>
        <v>0</v>
      </c>
    </row>
    <row r="194" spans="1:11" x14ac:dyDescent="0.2">
      <c r="A194" t="s">
        <v>958</v>
      </c>
      <c r="B194" t="s">
        <v>1604</v>
      </c>
      <c r="C194" s="57">
        <f>VLOOKUP(A194,'Original vs Adjsuted Budget'!$B$1:$H$1098,6,FALSE)</f>
        <v>110</v>
      </c>
      <c r="E194" s="59">
        <f t="shared" si="11"/>
        <v>0</v>
      </c>
      <c r="F194" s="57"/>
      <c r="G194" s="57">
        <f>VLOOKUP(A194,'Original vs Adjsuted Budget'!$B$1:$H$1098,7,FALSE)</f>
        <v>110</v>
      </c>
      <c r="I194" s="57">
        <f>VLOOKUP(A194,'Adjust Budget 1'!$B$8:$H$1107,7,FALSE)</f>
        <v>43784.4</v>
      </c>
      <c r="K194" s="59">
        <f t="shared" si="9"/>
        <v>-43674.400000000001</v>
      </c>
    </row>
    <row r="195" spans="1:11" x14ac:dyDescent="0.2">
      <c r="A195" t="s">
        <v>1933</v>
      </c>
      <c r="B195" t="s">
        <v>1934</v>
      </c>
      <c r="C195" s="57">
        <f>VLOOKUP(A195,'Original vs Adjsuted Budget'!$B$1:$H$1098,6,FALSE)</f>
        <v>0</v>
      </c>
      <c r="E195" s="59">
        <f t="shared" si="11"/>
        <v>0</v>
      </c>
      <c r="F195" s="57"/>
      <c r="G195" s="57">
        <f>VLOOKUP(A195,'Original vs Adjsuted Budget'!$B$1:$H$1098,7,FALSE)</f>
        <v>0</v>
      </c>
      <c r="I195" s="57">
        <f>VLOOKUP(A195,'Adjust Budget 1'!$B$8:$H$1107,7,FALSE)</f>
        <v>0</v>
      </c>
      <c r="K195" s="59">
        <f t="shared" si="9"/>
        <v>0</v>
      </c>
    </row>
    <row r="196" spans="1:11" x14ac:dyDescent="0.2">
      <c r="A196" t="s">
        <v>959</v>
      </c>
      <c r="B196" t="s">
        <v>2905</v>
      </c>
      <c r="C196" s="57">
        <f>VLOOKUP(A196,'Original vs Adjsuted Budget'!$B$1:$H$1098,6,FALSE)</f>
        <v>44850</v>
      </c>
      <c r="E196" s="59">
        <f t="shared" si="11"/>
        <v>0</v>
      </c>
      <c r="F196" s="57"/>
      <c r="G196" s="57">
        <f>VLOOKUP(A196,'Original vs Adjsuted Budget'!$B$1:$H$1098,7,FALSE)</f>
        <v>44850</v>
      </c>
      <c r="I196" s="57">
        <f>VLOOKUP(A196,'Adjust Budget 1'!$B$8:$H$1107,7,FALSE)</f>
        <v>0</v>
      </c>
      <c r="K196" s="59">
        <f t="shared" si="9"/>
        <v>44850</v>
      </c>
    </row>
    <row r="197" spans="1:11" x14ac:dyDescent="0.2">
      <c r="A197" t="s">
        <v>960</v>
      </c>
      <c r="B197" t="s">
        <v>2905</v>
      </c>
      <c r="C197" s="57">
        <f>VLOOKUP(A197,'Original vs Adjsuted Budget'!$B$1:$H$1098,6,FALSE)</f>
        <v>36170</v>
      </c>
      <c r="E197" s="59">
        <f t="shared" si="11"/>
        <v>0</v>
      </c>
      <c r="F197" s="57"/>
      <c r="G197" s="57">
        <f>VLOOKUP(A197,'Original vs Adjsuted Budget'!$B$1:$H$1098,7,FALSE)</f>
        <v>36170</v>
      </c>
      <c r="I197" s="57">
        <f>VLOOKUP(A197,'Adjust Budget 1'!$B$8:$H$1107,7,FALSE)</f>
        <v>0</v>
      </c>
      <c r="K197" s="59">
        <f t="shared" si="9"/>
        <v>36170</v>
      </c>
    </row>
    <row r="198" spans="1:11" x14ac:dyDescent="0.2">
      <c r="A198" t="s">
        <v>1935</v>
      </c>
      <c r="B198" t="s">
        <v>2905</v>
      </c>
      <c r="C198" s="57">
        <f>VLOOKUP(A198,'Original vs Adjsuted Budget'!$B$1:$H$1098,6,FALSE)</f>
        <v>0</v>
      </c>
      <c r="E198" s="59">
        <f t="shared" si="11"/>
        <v>0</v>
      </c>
      <c r="F198" s="57"/>
      <c r="G198" s="57">
        <f>VLOOKUP(A198,'Original vs Adjsuted Budget'!$B$1:$H$1098,7,FALSE)</f>
        <v>0</v>
      </c>
      <c r="I198" s="57">
        <f>VLOOKUP(A198,'Adjust Budget 1'!$B$8:$H$1107,7,FALSE)</f>
        <v>0</v>
      </c>
      <c r="K198" s="59">
        <f t="shared" si="9"/>
        <v>0</v>
      </c>
    </row>
    <row r="199" spans="1:11" x14ac:dyDescent="0.2">
      <c r="A199" t="s">
        <v>1936</v>
      </c>
      <c r="B199" t="s">
        <v>2946</v>
      </c>
      <c r="C199" s="57">
        <f>VLOOKUP(A199,'Original vs Adjsuted Budget'!$B$1:$H$1098,6,FALSE)</f>
        <v>0</v>
      </c>
      <c r="E199" s="59">
        <f t="shared" si="11"/>
        <v>0</v>
      </c>
      <c r="F199" s="57"/>
      <c r="G199" s="57">
        <f>VLOOKUP(A199,'Original vs Adjsuted Budget'!$B$1:$H$1098,7,FALSE)</f>
        <v>0</v>
      </c>
      <c r="I199" s="57">
        <f>VLOOKUP(A199,'Adjust Budget 1'!$B$8:$H$1107,7,FALSE)</f>
        <v>0</v>
      </c>
      <c r="K199" s="59">
        <f t="shared" si="9"/>
        <v>0</v>
      </c>
    </row>
    <row r="200" spans="1:11" x14ac:dyDescent="0.2">
      <c r="A200" t="s">
        <v>961</v>
      </c>
      <c r="B200" t="s">
        <v>1605</v>
      </c>
      <c r="C200" s="57">
        <f>VLOOKUP(A200,'Original vs Adjsuted Budget'!$B$1:$H$1098,6,FALSE)</f>
        <v>-5059720</v>
      </c>
      <c r="E200" s="59">
        <f t="shared" si="11"/>
        <v>-1898140.7000000002</v>
      </c>
      <c r="F200" s="57"/>
      <c r="G200" s="57">
        <f>VLOOKUP(A200,'Original vs Adjsuted Budget'!$B$1:$H$1098,7,FALSE)</f>
        <v>-6957860.7000000002</v>
      </c>
      <c r="I200" s="57">
        <f>VLOOKUP(A200,'Adjust Budget 1'!$B$8:$H$1107,7,FALSE)</f>
        <v>-3478930.35</v>
      </c>
      <c r="K200" s="59">
        <f t="shared" si="9"/>
        <v>-3478930.35</v>
      </c>
    </row>
    <row r="201" spans="1:11" x14ac:dyDescent="0.2">
      <c r="A201" t="s">
        <v>962</v>
      </c>
      <c r="B201" t="s">
        <v>1606</v>
      </c>
      <c r="C201" s="57">
        <f>VLOOKUP(A201,'Original vs Adjsuted Budget'!$B$1:$H$1098,6,FALSE)</f>
        <v>-722830</v>
      </c>
      <c r="E201" s="59">
        <f t="shared" si="11"/>
        <v>-358688.10000000009</v>
      </c>
      <c r="F201" s="57"/>
      <c r="G201" s="57">
        <f>VLOOKUP(A201,'Original vs Adjsuted Budget'!$B$1:$H$1098,7,FALSE)</f>
        <v>-1081518.1000000001</v>
      </c>
      <c r="I201" s="57">
        <f>VLOOKUP(A201,'Adjust Budget 1'!$B$8:$H$1107,7,FALSE)</f>
        <v>-540759.05000000005</v>
      </c>
      <c r="K201" s="59">
        <f t="shared" ref="K201:K264" si="12">G201-I201</f>
        <v>-540759.05000000005</v>
      </c>
    </row>
    <row r="202" spans="1:11" x14ac:dyDescent="0.2">
      <c r="A202" t="s">
        <v>963</v>
      </c>
      <c r="B202" t="s">
        <v>1607</v>
      </c>
      <c r="C202" s="57">
        <f>VLOOKUP(A202,'Original vs Adjsuted Budget'!$B$1:$H$1098,6,FALSE)</f>
        <v>1934400</v>
      </c>
      <c r="E202" s="59">
        <f t="shared" si="11"/>
        <v>565600</v>
      </c>
      <c r="F202" s="57"/>
      <c r="G202" s="57">
        <f>VLOOKUP(A202,'Original vs Adjsuted Budget'!$B$1:$H$1098,7,FALSE)</f>
        <v>2500000</v>
      </c>
      <c r="I202" s="57">
        <f>VLOOKUP(A202,'Adjust Budget 1'!$B$8:$H$1107,7,FALSE)</f>
        <v>1725164.55</v>
      </c>
      <c r="K202" s="59">
        <f t="shared" si="12"/>
        <v>774835.45</v>
      </c>
    </row>
    <row r="203" spans="1:11" x14ac:dyDescent="0.2">
      <c r="A203" t="s">
        <v>964</v>
      </c>
      <c r="B203" t="s">
        <v>1608</v>
      </c>
      <c r="C203" s="57">
        <f>VLOOKUP(A203,'Original vs Adjsuted Budget'!$B$1:$H$1098,6,FALSE)</f>
        <v>-240790</v>
      </c>
      <c r="E203" s="59">
        <f t="shared" si="11"/>
        <v>76889.5</v>
      </c>
      <c r="F203" s="57"/>
      <c r="G203" s="57">
        <f>VLOOKUP(A203,'Original vs Adjsuted Budget'!$B$1:$H$1098,7,FALSE)</f>
        <v>-163900.5</v>
      </c>
      <c r="I203" s="57">
        <f>VLOOKUP(A203,'Adjust Budget 1'!$B$8:$H$1107,7,FALSE)</f>
        <v>-81950.25</v>
      </c>
      <c r="K203" s="59">
        <f t="shared" si="12"/>
        <v>-81950.25</v>
      </c>
    </row>
    <row r="204" spans="1:11" x14ac:dyDescent="0.2">
      <c r="A204" t="s">
        <v>965</v>
      </c>
      <c r="B204" t="s">
        <v>684</v>
      </c>
      <c r="C204" s="57">
        <f>VLOOKUP(A204,'Original vs Adjsuted Budget'!$B$1:$H$1098,6,FALSE)</f>
        <v>-5179870</v>
      </c>
      <c r="E204" s="59">
        <f t="shared" si="11"/>
        <v>-2523317.7999999998</v>
      </c>
      <c r="F204" s="57"/>
      <c r="G204" s="57">
        <f>VLOOKUP(A204,'Original vs Adjsuted Budget'!$B$1:$H$1098,7,FALSE)</f>
        <v>-7703187.7999999998</v>
      </c>
      <c r="I204" s="57">
        <f>VLOOKUP(A204,'Adjust Budget 1'!$B$8:$H$1107,7,FALSE)</f>
        <v>-3851593.9</v>
      </c>
      <c r="K204" s="59">
        <f t="shared" si="12"/>
        <v>-3851593.9</v>
      </c>
    </row>
    <row r="205" spans="1:11" x14ac:dyDescent="0.2">
      <c r="A205" t="s">
        <v>1938</v>
      </c>
      <c r="B205" t="s">
        <v>1939</v>
      </c>
      <c r="C205" s="57">
        <f>VLOOKUP(A205,'Original vs Adjsuted Budget'!$B$1:$H$1098,6,FALSE)</f>
        <v>0</v>
      </c>
      <c r="E205" s="59">
        <f t="shared" si="11"/>
        <v>0</v>
      </c>
      <c r="F205" s="57"/>
      <c r="G205" s="57">
        <f>VLOOKUP(A205,'Original vs Adjsuted Budget'!$B$1:$H$1098,7,FALSE)</f>
        <v>0</v>
      </c>
      <c r="I205" s="57">
        <f>VLOOKUP(A205,'Adjust Budget 1'!$B$8:$H$1107,7,FALSE)</f>
        <v>0</v>
      </c>
      <c r="K205" s="59">
        <f t="shared" si="12"/>
        <v>0</v>
      </c>
    </row>
    <row r="206" spans="1:11" x14ac:dyDescent="0.2">
      <c r="A206" t="s">
        <v>966</v>
      </c>
      <c r="B206" t="s">
        <v>2947</v>
      </c>
      <c r="C206" s="57">
        <f>VLOOKUP(A206,'Original vs Adjsuted Budget'!$B$1:$H$1098,6,FALSE)</f>
        <v>-66110</v>
      </c>
      <c r="E206" s="59">
        <f t="shared" si="11"/>
        <v>0</v>
      </c>
      <c r="F206" s="57"/>
      <c r="G206" s="57">
        <f>VLOOKUP(A206,'Original vs Adjsuted Budget'!$B$1:$H$1098,7,FALSE)</f>
        <v>-66110</v>
      </c>
      <c r="I206" s="57">
        <f>VLOOKUP(A206,'Adjust Budget 1'!$B$8:$H$1107,7,FALSE)</f>
        <v>0</v>
      </c>
      <c r="K206" s="59">
        <f t="shared" si="12"/>
        <v>-66110</v>
      </c>
    </row>
    <row r="207" spans="1:11" x14ac:dyDescent="0.2">
      <c r="A207" t="s">
        <v>1941</v>
      </c>
      <c r="B207" t="s">
        <v>1942</v>
      </c>
      <c r="C207" s="57">
        <f>VLOOKUP(A207,'Original vs Adjsuted Budget'!$B$1:$H$1098,6,FALSE)</f>
        <v>0</v>
      </c>
      <c r="E207" s="59">
        <f t="shared" si="11"/>
        <v>0</v>
      </c>
      <c r="F207" s="57"/>
      <c r="G207" s="57">
        <f>VLOOKUP(A207,'Original vs Adjsuted Budget'!$B$1:$H$1098,7,FALSE)</f>
        <v>0</v>
      </c>
      <c r="I207" s="57">
        <f>VLOOKUP(A207,'Adjust Budget 1'!$B$8:$H$1107,7,FALSE)</f>
        <v>0</v>
      </c>
      <c r="K207" s="59">
        <f t="shared" si="12"/>
        <v>0</v>
      </c>
    </row>
    <row r="208" spans="1:11" x14ac:dyDescent="0.2">
      <c r="A208" t="s">
        <v>967</v>
      </c>
      <c r="B208" t="s">
        <v>1609</v>
      </c>
      <c r="C208" s="57">
        <f>VLOOKUP(A208,'Original vs Adjsuted Budget'!$B$1:$H$1098,6,FALSE)</f>
        <v>-2470</v>
      </c>
      <c r="E208" s="59">
        <f t="shared" si="11"/>
        <v>-3706.2200000000003</v>
      </c>
      <c r="F208" s="57"/>
      <c r="G208" s="57">
        <f>VLOOKUP(A208,'Original vs Adjsuted Budget'!$B$1:$H$1098,7,FALSE)</f>
        <v>-6176.22</v>
      </c>
      <c r="I208" s="57">
        <f>VLOOKUP(A208,'Adjust Budget 1'!$B$8:$H$1107,7,FALSE)</f>
        <v>-3088.11</v>
      </c>
      <c r="K208" s="59">
        <f t="shared" si="12"/>
        <v>-3088.11</v>
      </c>
    </row>
    <row r="209" spans="1:11" x14ac:dyDescent="0.2">
      <c r="A209" t="s">
        <v>968</v>
      </c>
      <c r="B209" t="s">
        <v>1610</v>
      </c>
      <c r="C209" s="57">
        <f>VLOOKUP(A209,'Original vs Adjsuted Budget'!$B$1:$H$1098,6,FALSE)</f>
        <v>-2400</v>
      </c>
      <c r="E209" s="59">
        <f t="shared" si="11"/>
        <v>-496052.45999999996</v>
      </c>
      <c r="F209" s="57"/>
      <c r="G209" s="57">
        <f>VLOOKUP(A209,'Original vs Adjsuted Budget'!$B$1:$H$1098,7,FALSE)</f>
        <v>-498452.45999999996</v>
      </c>
      <c r="I209" s="57">
        <f>VLOOKUP(A209,'Adjust Budget 1'!$B$8:$H$1107,7,FALSE)</f>
        <v>-249226.22999999998</v>
      </c>
      <c r="K209" s="59">
        <f t="shared" si="12"/>
        <v>-249226.22999999998</v>
      </c>
    </row>
    <row r="210" spans="1:11" x14ac:dyDescent="0.2">
      <c r="A210" t="s">
        <v>1943</v>
      </c>
      <c r="B210" t="s">
        <v>387</v>
      </c>
      <c r="C210" s="57">
        <f>VLOOKUP(A210,'Original vs Adjsuted Budget'!$B$1:$H$1098,6,FALSE)</f>
        <v>0</v>
      </c>
      <c r="E210" s="59">
        <f t="shared" si="11"/>
        <v>0</v>
      </c>
      <c r="F210" s="57"/>
      <c r="G210" s="57">
        <f>VLOOKUP(A210,'Original vs Adjsuted Budget'!$B$1:$H$1098,7,FALSE)</f>
        <v>0</v>
      </c>
      <c r="I210" s="57">
        <f>VLOOKUP(A210,'Adjust Budget 1'!$B$8:$H$1107,7,FALSE)</f>
        <v>0</v>
      </c>
      <c r="K210" s="59">
        <f t="shared" si="12"/>
        <v>0</v>
      </c>
    </row>
    <row r="211" spans="1:11" x14ac:dyDescent="0.2">
      <c r="A211" t="s">
        <v>969</v>
      </c>
      <c r="B211" t="s">
        <v>388</v>
      </c>
      <c r="C211" s="57">
        <f>VLOOKUP(A211,'Original vs Adjsuted Budget'!$B$1:$H$1098,6,FALSE)</f>
        <v>-9150</v>
      </c>
      <c r="E211" s="59">
        <f t="shared" si="11"/>
        <v>224.69000000000051</v>
      </c>
      <c r="F211" s="57"/>
      <c r="G211" s="57">
        <f>VLOOKUP(A211,'Original vs Adjsuted Budget'!$B$1:$H$1098,7,FALSE)</f>
        <v>-8925.31</v>
      </c>
      <c r="I211" s="57">
        <f>VLOOKUP(A211,'Adjust Budget 1'!$B$8:$H$1107,7,FALSE)</f>
        <v>-8925.31</v>
      </c>
      <c r="K211" s="59">
        <f t="shared" si="12"/>
        <v>0</v>
      </c>
    </row>
    <row r="212" spans="1:11" x14ac:dyDescent="0.2">
      <c r="A212" t="s">
        <v>970</v>
      </c>
      <c r="B212" t="s">
        <v>1611</v>
      </c>
      <c r="C212" s="57">
        <f>VLOOKUP(A212,'Original vs Adjsuted Budget'!$B$1:$H$1098,6,FALSE)</f>
        <v>-1161590</v>
      </c>
      <c r="E212" s="59">
        <f t="shared" si="11"/>
        <v>-514809.68999999994</v>
      </c>
      <c r="F212" s="57"/>
      <c r="G212" s="57">
        <f>VLOOKUP(A212,'Original vs Adjsuted Budget'!$B$1:$H$1098,7,FALSE)</f>
        <v>-1676399.69</v>
      </c>
      <c r="I212" s="57">
        <f>VLOOKUP(A212,'Adjust Budget 1'!$B$8:$H$1107,7,FALSE)</f>
        <v>0</v>
      </c>
      <c r="K212" s="59">
        <f t="shared" si="12"/>
        <v>-1676399.69</v>
      </c>
    </row>
    <row r="213" spans="1:11" x14ac:dyDescent="0.2">
      <c r="A213" t="s">
        <v>971</v>
      </c>
      <c r="B213" t="s">
        <v>1612</v>
      </c>
      <c r="C213" s="57">
        <f>VLOOKUP(A213,'Original vs Adjsuted Budget'!$B$1:$H$1098,6,FALSE)</f>
        <v>-15217240</v>
      </c>
      <c r="E213" s="59">
        <f t="shared" si="11"/>
        <v>15217240</v>
      </c>
      <c r="F213" s="57"/>
      <c r="G213" s="57">
        <f>VLOOKUP(A213,'Original vs Adjsuted Budget'!$B$1:$H$1098,7,FALSE)</f>
        <v>0</v>
      </c>
      <c r="I213" s="57">
        <f>VLOOKUP(A213,'Adjust Budget 1'!$B$8:$H$1107,7,FALSE)</f>
        <v>-29778428.149999999</v>
      </c>
      <c r="K213" s="59">
        <f t="shared" si="12"/>
        <v>29778428.149999999</v>
      </c>
    </row>
    <row r="214" spans="1:11" x14ac:dyDescent="0.2">
      <c r="A214" t="s">
        <v>972</v>
      </c>
      <c r="B214" t="s">
        <v>394</v>
      </c>
      <c r="C214" s="57">
        <f>VLOOKUP(A214,'Original vs Adjsuted Budget'!$B$1:$H$1098,6,FALSE)</f>
        <v>-1650000</v>
      </c>
      <c r="E214" s="59">
        <f t="shared" si="11"/>
        <v>0</v>
      </c>
      <c r="F214" s="57"/>
      <c r="G214" s="57">
        <f>VLOOKUP(A214,'Original vs Adjsuted Budget'!$B$1:$H$1098,7,FALSE)</f>
        <v>-1650000</v>
      </c>
      <c r="I214" s="57">
        <f>VLOOKUP(A214,'Adjust Budget 1'!$B$8:$H$1107,7,FALSE)</f>
        <v>0</v>
      </c>
      <c r="K214" s="59">
        <f t="shared" si="12"/>
        <v>-1650000</v>
      </c>
    </row>
    <row r="215" spans="1:11" x14ac:dyDescent="0.2">
      <c r="A215" t="s">
        <v>973</v>
      </c>
      <c r="B215" t="s">
        <v>1574</v>
      </c>
      <c r="C215" s="57">
        <f>VLOOKUP(A215,'Original vs Adjsuted Budget'!$B$1:$H$1098,6,FALSE)</f>
        <v>-742370</v>
      </c>
      <c r="E215" s="59">
        <f t="shared" si="11"/>
        <v>0</v>
      </c>
      <c r="F215" s="57"/>
      <c r="G215" s="57">
        <f>VLOOKUP(A215,'Original vs Adjsuted Budget'!$B$1:$H$1098,7,FALSE)</f>
        <v>-742370</v>
      </c>
      <c r="I215" s="57">
        <f>VLOOKUP(A215,'Adjust Budget 1'!$B$8:$H$1107,7,FALSE)</f>
        <v>0</v>
      </c>
      <c r="K215" s="59">
        <f t="shared" si="12"/>
        <v>-742370</v>
      </c>
    </row>
    <row r="216" spans="1:11" x14ac:dyDescent="0.2">
      <c r="A216" t="s">
        <v>974</v>
      </c>
      <c r="B216" t="s">
        <v>405</v>
      </c>
      <c r="C216" s="57">
        <f>VLOOKUP(A216,'Original vs Adjsuted Budget'!$B$1:$H$1098,6,FALSE)</f>
        <v>-17110</v>
      </c>
      <c r="E216" s="59">
        <f t="shared" si="11"/>
        <v>-12162.060000000001</v>
      </c>
      <c r="F216" s="57"/>
      <c r="G216" s="57">
        <f>VLOOKUP(A216,'Original vs Adjsuted Budget'!$B$1:$H$1098,7,FALSE)</f>
        <v>-29272.06</v>
      </c>
      <c r="I216" s="57">
        <f>VLOOKUP(A216,'Adjust Budget 1'!$B$8:$H$1107,7,FALSE)</f>
        <v>-14636.03</v>
      </c>
      <c r="K216" s="59">
        <f t="shared" si="12"/>
        <v>-14636.03</v>
      </c>
    </row>
    <row r="217" spans="1:11" x14ac:dyDescent="0.2">
      <c r="A217" t="s">
        <v>1948</v>
      </c>
      <c r="B217" t="s">
        <v>406</v>
      </c>
      <c r="C217" s="57">
        <f>VLOOKUP(A217,'Original vs Adjsuted Budget'!$B$1:$H$1098,6,FALSE)</f>
        <v>0</v>
      </c>
      <c r="E217" s="59">
        <f t="shared" si="11"/>
        <v>0</v>
      </c>
      <c r="F217" s="57"/>
      <c r="G217" s="57">
        <f>VLOOKUP(A217,'Original vs Adjsuted Budget'!$B$1:$H$1098,7,FALSE)</f>
        <v>0</v>
      </c>
      <c r="I217" s="57">
        <f>VLOOKUP(A217,'Adjust Budget 1'!$B$8:$H$1107,7,FALSE)</f>
        <v>0</v>
      </c>
      <c r="K217" s="59">
        <f t="shared" si="12"/>
        <v>0</v>
      </c>
    </row>
    <row r="218" spans="1:11" x14ac:dyDescent="0.2">
      <c r="A218" t="s">
        <v>1950</v>
      </c>
      <c r="B218" t="s">
        <v>2948</v>
      </c>
      <c r="C218" s="57">
        <f>VLOOKUP(A218,'Original vs Adjsuted Budget'!$B$1:$H$1098,6,FALSE)</f>
        <v>0</v>
      </c>
      <c r="E218" s="59">
        <f t="shared" si="11"/>
        <v>0</v>
      </c>
      <c r="F218" s="57"/>
      <c r="G218" s="57">
        <f>VLOOKUP(A218,'Original vs Adjsuted Budget'!$B$1:$H$1098,7,FALSE)</f>
        <v>0</v>
      </c>
      <c r="I218" s="57">
        <f>VLOOKUP(A218,'Adjust Budget 1'!$B$8:$H$1107,7,FALSE)</f>
        <v>0</v>
      </c>
      <c r="K218" s="59">
        <f t="shared" si="12"/>
        <v>0</v>
      </c>
    </row>
    <row r="219" spans="1:11" x14ac:dyDescent="0.2">
      <c r="A219" t="s">
        <v>975</v>
      </c>
      <c r="B219" t="s">
        <v>2949</v>
      </c>
      <c r="C219" s="57">
        <f>VLOOKUP(A219,'Original vs Adjsuted Budget'!$B$1:$H$1098,6,FALSE)</f>
        <v>-330000</v>
      </c>
      <c r="E219" s="59">
        <f t="shared" si="11"/>
        <v>136649.26</v>
      </c>
      <c r="F219" s="57"/>
      <c r="G219" s="57">
        <f>VLOOKUP(A219,'Original vs Adjsuted Budget'!$B$1:$H$1098,7,FALSE)</f>
        <v>-193350.74</v>
      </c>
      <c r="I219" s="57">
        <f>VLOOKUP(A219,'Adjust Budget 1'!$B$8:$H$1107,7,FALSE)</f>
        <v>-96675.37</v>
      </c>
      <c r="K219" s="59">
        <f t="shared" si="12"/>
        <v>-96675.37</v>
      </c>
    </row>
    <row r="220" spans="1:11" x14ac:dyDescent="0.2">
      <c r="A220" t="s">
        <v>976</v>
      </c>
      <c r="B220" t="s">
        <v>2950</v>
      </c>
      <c r="C220" s="57">
        <f>VLOOKUP(A220,'Original vs Adjsuted Budget'!$B$1:$H$1098,6,FALSE)</f>
        <v>-440</v>
      </c>
      <c r="E220" s="59">
        <f t="shared" si="11"/>
        <v>440</v>
      </c>
      <c r="F220" s="57"/>
      <c r="G220" s="57">
        <f>VLOOKUP(A220,'Original vs Adjsuted Budget'!$B$1:$H$1098,7,FALSE)</f>
        <v>0</v>
      </c>
      <c r="I220" s="57">
        <f>VLOOKUP(A220,'Adjust Budget 1'!$B$8:$H$1107,7,FALSE)</f>
        <v>0</v>
      </c>
      <c r="K220" s="59">
        <f t="shared" si="12"/>
        <v>0</v>
      </c>
    </row>
    <row r="221" spans="1:11" x14ac:dyDescent="0.2">
      <c r="A221" t="s">
        <v>977</v>
      </c>
      <c r="B221" t="s">
        <v>2951</v>
      </c>
      <c r="C221" s="57">
        <f>VLOOKUP(A221,'Original vs Adjsuted Budget'!$B$1:$H$1098,6,FALSE)</f>
        <v>-2310</v>
      </c>
      <c r="E221" s="59">
        <f t="shared" si="11"/>
        <v>2310</v>
      </c>
      <c r="F221" s="57"/>
      <c r="G221" s="57">
        <f>VLOOKUP(A221,'Original vs Adjsuted Budget'!$B$1:$H$1098,7,FALSE)</f>
        <v>0</v>
      </c>
      <c r="I221" s="57">
        <f>VLOOKUP(A221,'Adjust Budget 1'!$B$8:$H$1107,7,FALSE)</f>
        <v>0</v>
      </c>
      <c r="K221" s="59">
        <f t="shared" si="12"/>
        <v>0</v>
      </c>
    </row>
    <row r="222" spans="1:11" x14ac:dyDescent="0.2">
      <c r="A222" t="s">
        <v>1955</v>
      </c>
      <c r="B222" t="s">
        <v>2952</v>
      </c>
      <c r="C222" s="57">
        <f>VLOOKUP(A222,'Original vs Adjsuted Budget'!$B$1:$H$1098,6,FALSE)</f>
        <v>0</v>
      </c>
      <c r="E222" s="59">
        <f t="shared" si="11"/>
        <v>0</v>
      </c>
      <c r="F222" s="57"/>
      <c r="G222" s="57">
        <f>VLOOKUP(A222,'Original vs Adjsuted Budget'!$B$1:$H$1098,7,FALSE)</f>
        <v>0</v>
      </c>
      <c r="I222" s="57">
        <f>VLOOKUP(A222,'Adjust Budget 1'!$B$8:$H$1107,7,FALSE)</f>
        <v>0</v>
      </c>
      <c r="K222" s="59">
        <f t="shared" si="12"/>
        <v>0</v>
      </c>
    </row>
    <row r="223" spans="1:11" x14ac:dyDescent="0.2">
      <c r="A223" t="s">
        <v>978</v>
      </c>
      <c r="B223" t="s">
        <v>425</v>
      </c>
      <c r="C223" s="57">
        <f>VLOOKUP(A223,'Original vs Adjsuted Budget'!$B$1:$H$1098,6,FALSE)</f>
        <v>-6003670</v>
      </c>
      <c r="E223" s="59">
        <f t="shared" si="11"/>
        <v>2003670</v>
      </c>
      <c r="F223" s="57"/>
      <c r="G223" s="57">
        <f>VLOOKUP(A223,'Original vs Adjsuted Budget'!$B$1:$H$1098,7,FALSE)</f>
        <v>-4000000</v>
      </c>
      <c r="I223" s="57">
        <f>VLOOKUP(A223,'Adjust Budget 1'!$B$8:$H$1107,7,FALSE)</f>
        <v>0</v>
      </c>
      <c r="K223" s="59">
        <f t="shared" si="12"/>
        <v>-4000000</v>
      </c>
    </row>
    <row r="224" spans="1:11" x14ac:dyDescent="0.2">
      <c r="A224" s="71"/>
      <c r="B224" s="71" t="s">
        <v>2908</v>
      </c>
      <c r="C224" s="72">
        <f>SUM(C93:C223)</f>
        <v>-15422180</v>
      </c>
      <c r="D224" s="72">
        <f>SUM(D93:D223)</f>
        <v>0</v>
      </c>
      <c r="E224" s="72">
        <f>SUM(E93:E223)</f>
        <v>13245014.620533332</v>
      </c>
      <c r="F224" s="72"/>
      <c r="G224" s="72">
        <f t="shared" ref="G224" si="13">SUM(G93:G223)</f>
        <v>-2177165.3794666631</v>
      </c>
      <c r="K224" s="59"/>
    </row>
    <row r="225" spans="1:11" x14ac:dyDescent="0.2">
      <c r="A225" s="71">
        <v>201</v>
      </c>
      <c r="B225" s="71" t="s">
        <v>2909</v>
      </c>
      <c r="C225" s="72"/>
      <c r="D225" s="72"/>
      <c r="E225" s="72"/>
      <c r="F225" s="72"/>
      <c r="G225" s="72"/>
      <c r="K225" s="59"/>
    </row>
    <row r="226" spans="1:11" x14ac:dyDescent="0.2">
      <c r="A226" t="s">
        <v>2910</v>
      </c>
      <c r="B226" t="s">
        <v>2911</v>
      </c>
      <c r="C226" s="57" t="s">
        <v>2912</v>
      </c>
      <c r="D226" s="57" t="s">
        <v>2912</v>
      </c>
      <c r="E226" s="57" t="s">
        <v>2912</v>
      </c>
      <c r="F226" s="57"/>
      <c r="G226" s="57" t="s">
        <v>2912</v>
      </c>
      <c r="K226" s="59"/>
    </row>
    <row r="227" spans="1:11" x14ac:dyDescent="0.2">
      <c r="A227" s="63">
        <v>202</v>
      </c>
      <c r="B227" s="63" t="s">
        <v>3047</v>
      </c>
      <c r="C227" s="70"/>
      <c r="D227" s="70"/>
      <c r="E227" s="70"/>
      <c r="F227" s="70"/>
      <c r="G227" s="70"/>
      <c r="K227" s="59"/>
    </row>
    <row r="228" spans="1:11" x14ac:dyDescent="0.2">
      <c r="A228" t="s">
        <v>979</v>
      </c>
      <c r="B228" t="s">
        <v>7</v>
      </c>
      <c r="C228" s="57">
        <f>VLOOKUP(A228,'Original vs Adjsuted Budget'!$B$1:$H$1098,6,FALSE)</f>
        <v>1050820</v>
      </c>
      <c r="E228" s="59">
        <f t="shared" ref="E228:E256" si="14">G228-C228</f>
        <v>7750.9808000000194</v>
      </c>
      <c r="F228" s="57"/>
      <c r="G228" s="57">
        <f>VLOOKUP(A228,'Original vs Adjsuted Budget'!$B$1:$H$1098,7,FALSE)</f>
        <v>1058570.9808</v>
      </c>
      <c r="I228" s="57">
        <f>VLOOKUP(A228,'Adjust Budget 1'!$B$8:$H$1107,7,FALSE)</f>
        <v>524045.04000000004</v>
      </c>
      <c r="K228" s="59">
        <f t="shared" si="12"/>
        <v>534525.94079999998</v>
      </c>
    </row>
    <row r="229" spans="1:11" x14ac:dyDescent="0.2">
      <c r="A229" t="s">
        <v>980</v>
      </c>
      <c r="B229" t="s">
        <v>220</v>
      </c>
      <c r="C229" s="57">
        <f>VLOOKUP(A229,'Original vs Adjsuted Budget'!$B$1:$H$1098,6,FALSE)</f>
        <v>84930</v>
      </c>
      <c r="E229" s="59">
        <f t="shared" si="14"/>
        <v>49745.743199999997</v>
      </c>
      <c r="F229" s="57"/>
      <c r="G229" s="57">
        <f>VLOOKUP(A229,'Original vs Adjsuted Budget'!$B$1:$H$1098,7,FALSE)</f>
        <v>134675.7432</v>
      </c>
      <c r="I229" s="57">
        <f>VLOOKUP(A229,'Adjust Budget 1'!$B$8:$H$1107,7,FALSE)</f>
        <v>66671.16</v>
      </c>
      <c r="K229" s="59">
        <f t="shared" si="12"/>
        <v>68004.583199999994</v>
      </c>
    </row>
    <row r="230" spans="1:11" x14ac:dyDescent="0.2">
      <c r="A230" t="s">
        <v>1958</v>
      </c>
      <c r="B230" t="s">
        <v>221</v>
      </c>
      <c r="C230" s="57">
        <f>VLOOKUP(A230,'Original vs Adjsuted Budget'!$B$1:$H$1098,6,FALSE)</f>
        <v>0</v>
      </c>
      <c r="E230" s="59">
        <f t="shared" si="14"/>
        <v>0</v>
      </c>
      <c r="F230" s="57"/>
      <c r="G230" s="57">
        <f>VLOOKUP(A230,'Original vs Adjsuted Budget'!$B$1:$H$1098,7,FALSE)</f>
        <v>0</v>
      </c>
      <c r="I230" s="57">
        <f>VLOOKUP(A230,'Adjust Budget 1'!$B$8:$H$1107,7,FALSE)</f>
        <v>0</v>
      </c>
      <c r="K230" s="59">
        <f t="shared" si="12"/>
        <v>0</v>
      </c>
    </row>
    <row r="231" spans="1:11" x14ac:dyDescent="0.2">
      <c r="A231" t="s">
        <v>981</v>
      </c>
      <c r="B231" t="s">
        <v>223</v>
      </c>
      <c r="C231" s="57">
        <f>VLOOKUP(A231,'Original vs Adjsuted Budget'!$B$1:$H$1098,6,FALSE)</f>
        <v>0</v>
      </c>
      <c r="E231" s="59">
        <f t="shared" si="14"/>
        <v>2896.68</v>
      </c>
      <c r="F231" s="57"/>
      <c r="G231" s="57">
        <f>VLOOKUP(A231,'Original vs Adjsuted Budget'!$B$1:$H$1098,7,FALSE)</f>
        <v>2896.68</v>
      </c>
      <c r="I231" s="57">
        <f>VLOOKUP(A231,'Adjust Budget 1'!$B$8:$H$1107,7,FALSE)</f>
        <v>1434</v>
      </c>
      <c r="K231" s="59">
        <f t="shared" si="12"/>
        <v>1462.6799999999998</v>
      </c>
    </row>
    <row r="232" spans="1:11" x14ac:dyDescent="0.2">
      <c r="A232" t="s">
        <v>982</v>
      </c>
      <c r="B232" t="s">
        <v>225</v>
      </c>
      <c r="C232" s="57">
        <f>VLOOKUP(A232,'Original vs Adjsuted Budget'!$B$1:$H$1098,6,FALSE)</f>
        <v>6290</v>
      </c>
      <c r="E232" s="59">
        <f t="shared" si="14"/>
        <v>-4358.88</v>
      </c>
      <c r="F232" s="57"/>
      <c r="G232" s="57">
        <f>VLOOKUP(A232,'Original vs Adjsuted Budget'!$B$1:$H$1098,7,FALSE)</f>
        <v>1931.12</v>
      </c>
      <c r="I232" s="57">
        <f>VLOOKUP(A232,'Adjust Budget 1'!$B$8:$H$1107,7,FALSE)</f>
        <v>956</v>
      </c>
      <c r="K232" s="59">
        <f t="shared" si="12"/>
        <v>975.11999999999989</v>
      </c>
    </row>
    <row r="233" spans="1:11" x14ac:dyDescent="0.2">
      <c r="A233" t="s">
        <v>983</v>
      </c>
      <c r="B233" t="s">
        <v>226</v>
      </c>
      <c r="C233" s="57">
        <f>VLOOKUP(A233,'Original vs Adjsuted Budget'!$B$1:$H$1098,6,FALSE)</f>
        <v>0</v>
      </c>
      <c r="E233" s="59">
        <f t="shared" si="14"/>
        <v>20402</v>
      </c>
      <c r="F233" s="57"/>
      <c r="G233" s="57">
        <f>VLOOKUP(A233,'Original vs Adjsuted Budget'!$B$1:$H$1098,7,FALSE)</f>
        <v>20402</v>
      </c>
      <c r="I233" s="57">
        <f>VLOOKUP(A233,'Adjust Budget 1'!$B$8:$H$1107,7,FALSE)</f>
        <v>10100</v>
      </c>
      <c r="K233" s="59">
        <f t="shared" si="12"/>
        <v>10302</v>
      </c>
    </row>
    <row r="234" spans="1:11" x14ac:dyDescent="0.2">
      <c r="A234" t="s">
        <v>984</v>
      </c>
      <c r="B234" t="s">
        <v>227</v>
      </c>
      <c r="C234" s="57">
        <f>VLOOKUP(A234,'Original vs Adjsuted Budget'!$B$1:$H$1098,6,FALSE)</f>
        <v>153860</v>
      </c>
      <c r="E234" s="59">
        <f t="shared" si="14"/>
        <v>-4380</v>
      </c>
      <c r="F234" s="57"/>
      <c r="G234" s="57">
        <f>VLOOKUP(A234,'Original vs Adjsuted Budget'!$B$1:$H$1098,7,FALSE)</f>
        <v>149480</v>
      </c>
      <c r="I234" s="57">
        <f>VLOOKUP(A234,'Adjust Budget 1'!$B$8:$H$1107,7,FALSE)</f>
        <v>74000</v>
      </c>
      <c r="K234" s="59">
        <f t="shared" si="12"/>
        <v>75480</v>
      </c>
    </row>
    <row r="235" spans="1:11" x14ac:dyDescent="0.2">
      <c r="A235" t="s">
        <v>985</v>
      </c>
      <c r="B235" t="s">
        <v>228</v>
      </c>
      <c r="C235" s="57">
        <f>VLOOKUP(A235,'Original vs Adjsuted Budget'!$B$1:$H$1098,6,FALSE)</f>
        <v>820</v>
      </c>
      <c r="E235" s="59">
        <f t="shared" si="14"/>
        <v>-358.22800000000001</v>
      </c>
      <c r="F235" s="57"/>
      <c r="G235" s="57">
        <f>VLOOKUP(A235,'Original vs Adjsuted Budget'!$B$1:$H$1098,7,FALSE)</f>
        <v>461.77199999999999</v>
      </c>
      <c r="I235" s="57">
        <f>VLOOKUP(A235,'Adjust Budget 1'!$B$8:$H$1107,7,FALSE)</f>
        <v>228.6</v>
      </c>
      <c r="K235" s="59">
        <f t="shared" si="12"/>
        <v>233.172</v>
      </c>
    </row>
    <row r="236" spans="1:11" x14ac:dyDescent="0.2">
      <c r="A236" t="s">
        <v>986</v>
      </c>
      <c r="B236" t="s">
        <v>229</v>
      </c>
      <c r="C236" s="57">
        <f>VLOOKUP(A236,'Original vs Adjsuted Budget'!$B$1:$H$1098,6,FALSE)</f>
        <v>11730</v>
      </c>
      <c r="E236" s="59">
        <f t="shared" si="14"/>
        <v>1138.4302000000007</v>
      </c>
      <c r="F236" s="57"/>
      <c r="G236" s="57">
        <f>VLOOKUP(A236,'Original vs Adjsuted Budget'!$B$1:$H$1098,7,FALSE)</f>
        <v>12868.430200000001</v>
      </c>
      <c r="I236" s="57">
        <f>VLOOKUP(A236,'Adjust Budget 1'!$B$8:$H$1107,7,FALSE)</f>
        <v>6370.51</v>
      </c>
      <c r="K236" s="59">
        <f t="shared" si="12"/>
        <v>6497.9202000000005</v>
      </c>
    </row>
    <row r="237" spans="1:11" x14ac:dyDescent="0.2">
      <c r="A237" t="s">
        <v>1960</v>
      </c>
      <c r="B237" t="s">
        <v>230</v>
      </c>
      <c r="C237" s="57">
        <f>VLOOKUP(A237,'Original vs Adjsuted Budget'!$B$1:$H$1098,6,FALSE)</f>
        <v>0</v>
      </c>
      <c r="E237" s="59">
        <f t="shared" si="14"/>
        <v>0</v>
      </c>
      <c r="F237" s="57"/>
      <c r="G237" s="57">
        <f>VLOOKUP(A237,'Original vs Adjsuted Budget'!$B$1:$H$1098,7,FALSE)</f>
        <v>0</v>
      </c>
      <c r="I237" s="57">
        <f>VLOOKUP(A237,'Adjust Budget 1'!$B$8:$H$1107,7,FALSE)</f>
        <v>0</v>
      </c>
      <c r="K237" s="59">
        <f t="shared" si="12"/>
        <v>0</v>
      </c>
    </row>
    <row r="238" spans="1:11" x14ac:dyDescent="0.2">
      <c r="A238" t="s">
        <v>987</v>
      </c>
      <c r="B238" t="s">
        <v>231</v>
      </c>
      <c r="C238" s="57">
        <f>VLOOKUP(A238,'Original vs Adjsuted Budget'!$B$1:$H$1098,6,FALSE)</f>
        <v>27500</v>
      </c>
      <c r="E238" s="59">
        <f t="shared" si="14"/>
        <v>-15959.335999999999</v>
      </c>
      <c r="F238" s="57"/>
      <c r="G238" s="57">
        <f>VLOOKUP(A238,'Original vs Adjsuted Budget'!$B$1:$H$1098,7,FALSE)</f>
        <v>11540.664000000001</v>
      </c>
      <c r="I238" s="57">
        <f>VLOOKUP(A238,'Adjust Budget 1'!$B$8:$H$1107,7,FALSE)</f>
        <v>5713.2000000000007</v>
      </c>
      <c r="K238" s="59">
        <f t="shared" si="12"/>
        <v>5827.4639999999999</v>
      </c>
    </row>
    <row r="239" spans="1:11" x14ac:dyDescent="0.2">
      <c r="A239" t="s">
        <v>988</v>
      </c>
      <c r="B239" t="s">
        <v>232</v>
      </c>
      <c r="C239" s="57">
        <f>VLOOKUP(A239,'Original vs Adjsuted Budget'!$B$1:$H$1098,6,FALSE)</f>
        <v>185130</v>
      </c>
      <c r="E239" s="59">
        <f t="shared" si="14"/>
        <v>24819.95239999998</v>
      </c>
      <c r="F239" s="57"/>
      <c r="G239" s="57">
        <f>VLOOKUP(A239,'Original vs Adjsuted Budget'!$B$1:$H$1098,7,FALSE)</f>
        <v>209949.95239999998</v>
      </c>
      <c r="I239" s="57">
        <f>VLOOKUP(A239,'Adjust Budget 1'!$B$8:$H$1107,7,FALSE)</f>
        <v>103935.62</v>
      </c>
      <c r="K239" s="59">
        <f t="shared" si="12"/>
        <v>106014.33239999998</v>
      </c>
    </row>
    <row r="240" spans="1:11" x14ac:dyDescent="0.2">
      <c r="A240" t="s">
        <v>989</v>
      </c>
      <c r="B240" t="s">
        <v>233</v>
      </c>
      <c r="C240" s="57">
        <f>VLOOKUP(A240,'Original vs Adjsuted Budget'!$B$1:$H$1098,6,FALSE)</f>
        <v>11040</v>
      </c>
      <c r="E240" s="59">
        <f t="shared" si="14"/>
        <v>-1759.0695999999989</v>
      </c>
      <c r="F240" s="57"/>
      <c r="G240" s="57">
        <f>VLOOKUP(A240,'Original vs Adjsuted Budget'!$B$1:$H$1098,7,FALSE)</f>
        <v>9280.9304000000011</v>
      </c>
      <c r="I240" s="57">
        <f>VLOOKUP(A240,'Adjust Budget 1'!$B$8:$H$1107,7,FALSE)</f>
        <v>4594.5200000000004</v>
      </c>
      <c r="K240" s="59">
        <f t="shared" si="12"/>
        <v>4686.4104000000007</v>
      </c>
    </row>
    <row r="241" spans="1:11" x14ac:dyDescent="0.2">
      <c r="A241" t="s">
        <v>1961</v>
      </c>
      <c r="B241" t="s">
        <v>281</v>
      </c>
      <c r="C241" s="57">
        <f>VLOOKUP(A241,'Original vs Adjsuted Budget'!$B$1:$H$1098,6,FALSE)</f>
        <v>0</v>
      </c>
      <c r="E241" s="59">
        <f t="shared" si="14"/>
        <v>0</v>
      </c>
      <c r="F241" s="57"/>
      <c r="G241" s="57">
        <f>VLOOKUP(A241,'Original vs Adjsuted Budget'!$B$1:$H$1098,7,FALSE)</f>
        <v>0</v>
      </c>
      <c r="I241" s="57">
        <f>VLOOKUP(A241,'Adjust Budget 1'!$B$8:$H$1107,7,FALSE)</f>
        <v>0</v>
      </c>
      <c r="K241" s="59">
        <f t="shared" si="12"/>
        <v>0</v>
      </c>
    </row>
    <row r="242" spans="1:11" x14ac:dyDescent="0.2">
      <c r="A242" t="s">
        <v>1963</v>
      </c>
      <c r="B242" t="s">
        <v>282</v>
      </c>
      <c r="C242" s="57">
        <f>VLOOKUP(A242,'Original vs Adjsuted Budget'!$B$1:$H$1098,6,FALSE)</f>
        <v>0</v>
      </c>
      <c r="E242" s="59">
        <f t="shared" si="14"/>
        <v>0</v>
      </c>
      <c r="F242" s="57"/>
      <c r="G242" s="57">
        <f>VLOOKUP(A242,'Original vs Adjsuted Budget'!$B$1:$H$1098,7,FALSE)</f>
        <v>0</v>
      </c>
      <c r="I242" s="57">
        <f>VLOOKUP(A242,'Adjust Budget 1'!$B$8:$H$1107,7,FALSE)</f>
        <v>0</v>
      </c>
      <c r="K242" s="59">
        <f t="shared" si="12"/>
        <v>0</v>
      </c>
    </row>
    <row r="243" spans="1:11" x14ac:dyDescent="0.2">
      <c r="A243" t="s">
        <v>990</v>
      </c>
      <c r="B243" t="s">
        <v>285</v>
      </c>
      <c r="C243" s="57">
        <f>VLOOKUP(A243,'Original vs Adjsuted Budget'!$B$1:$H$1098,6,FALSE)</f>
        <v>5670</v>
      </c>
      <c r="E243" s="59">
        <f t="shared" si="14"/>
        <v>44330</v>
      </c>
      <c r="F243" s="57"/>
      <c r="G243" s="57">
        <f>VLOOKUP(A243,'Original vs Adjsuted Budget'!$B$1:$H$1098,7,FALSE)</f>
        <v>50000</v>
      </c>
      <c r="I243" s="57">
        <f>VLOOKUP(A243,'Adjust Budget 1'!$B$8:$H$1107,7,FALSE)</f>
        <v>27851.93</v>
      </c>
      <c r="K243" s="59">
        <f t="shared" si="12"/>
        <v>22148.07</v>
      </c>
    </row>
    <row r="244" spans="1:11" x14ac:dyDescent="0.2">
      <c r="A244" t="s">
        <v>991</v>
      </c>
      <c r="B244" t="s">
        <v>296</v>
      </c>
      <c r="C244" s="57">
        <f>VLOOKUP(A244,'Original vs Adjsuted Budget'!$B$1:$H$1098,6,FALSE)</f>
        <v>750</v>
      </c>
      <c r="E244" s="59">
        <f t="shared" si="14"/>
        <v>-509.4666666666667</v>
      </c>
      <c r="F244" s="57"/>
      <c r="G244" s="57">
        <f>VLOOKUP(A244,'Original vs Adjsuted Budget'!$B$1:$H$1098,7,FALSE)</f>
        <v>240.53333333333333</v>
      </c>
      <c r="I244" s="57">
        <f>VLOOKUP(A244,'Adjust Budget 1'!$B$8:$H$1107,7,FALSE)</f>
        <v>90.2</v>
      </c>
      <c r="K244" s="59">
        <f t="shared" si="12"/>
        <v>150.33333333333331</v>
      </c>
    </row>
    <row r="245" spans="1:11" x14ac:dyDescent="0.2">
      <c r="A245" t="s">
        <v>992</v>
      </c>
      <c r="B245" t="s">
        <v>1572</v>
      </c>
      <c r="C245" s="57">
        <f>VLOOKUP(A245,'Original vs Adjsuted Budget'!$B$1:$H$1098,6,FALSE)</f>
        <v>50</v>
      </c>
      <c r="E245" s="59">
        <f t="shared" si="14"/>
        <v>-50</v>
      </c>
      <c r="F245" s="57"/>
      <c r="G245" s="57">
        <f>VLOOKUP(A245,'Original vs Adjsuted Budget'!$B$1:$H$1098,7,FALSE)</f>
        <v>0</v>
      </c>
      <c r="I245" s="57">
        <f>VLOOKUP(A245,'Adjust Budget 1'!$B$8:$H$1107,7,FALSE)</f>
        <v>0</v>
      </c>
      <c r="K245" s="59">
        <f t="shared" si="12"/>
        <v>0</v>
      </c>
    </row>
    <row r="246" spans="1:11" x14ac:dyDescent="0.2">
      <c r="A246" t="s">
        <v>993</v>
      </c>
      <c r="B246" t="s">
        <v>310</v>
      </c>
      <c r="C246" s="57">
        <f>VLOOKUP(A246,'Original vs Adjsuted Budget'!$B$1:$H$1098,6,FALSE)</f>
        <v>200000</v>
      </c>
      <c r="E246" s="59">
        <f t="shared" si="14"/>
        <v>-200000</v>
      </c>
      <c r="F246" s="57"/>
      <c r="G246" s="57">
        <f>VLOOKUP(A246,'Original vs Adjsuted Budget'!$B$1:$H$1098,7,FALSE)</f>
        <v>0</v>
      </c>
      <c r="I246" s="57">
        <f>VLOOKUP(A246,'Adjust Budget 1'!$B$8:$H$1107,7,FALSE)</f>
        <v>12783</v>
      </c>
      <c r="K246" s="59">
        <f t="shared" si="12"/>
        <v>-12783</v>
      </c>
    </row>
    <row r="247" spans="1:11" x14ac:dyDescent="0.2">
      <c r="A247" t="s">
        <v>994</v>
      </c>
      <c r="B247" t="s">
        <v>312</v>
      </c>
      <c r="C247" s="57">
        <f>VLOOKUP(A247,'Original vs Adjsuted Budget'!$B$1:$H$1098,6,FALSE)</f>
        <v>108830</v>
      </c>
      <c r="E247" s="59">
        <f t="shared" si="14"/>
        <v>56170</v>
      </c>
      <c r="F247" s="57"/>
      <c r="G247" s="57">
        <f>VLOOKUP(A247,'Original vs Adjsuted Budget'!$B$1:$H$1098,7,FALSE)</f>
        <v>165000</v>
      </c>
      <c r="I247" s="57">
        <f>VLOOKUP(A247,'Adjust Budget 1'!$B$8:$H$1107,7,FALSE)</f>
        <v>78452.98</v>
      </c>
      <c r="K247" s="59">
        <f t="shared" si="12"/>
        <v>86547.02</v>
      </c>
    </row>
    <row r="248" spans="1:11" x14ac:dyDescent="0.2">
      <c r="A248" t="s">
        <v>995</v>
      </c>
      <c r="B248" t="s">
        <v>315</v>
      </c>
      <c r="C248" s="57">
        <f>VLOOKUP(A248,'Original vs Adjsuted Budget'!$B$1:$H$1098,6,FALSE)</f>
        <v>130</v>
      </c>
      <c r="E248" s="59">
        <f t="shared" si="14"/>
        <v>24870</v>
      </c>
      <c r="F248" s="57"/>
      <c r="G248" s="57">
        <f>VLOOKUP(A248,'Original vs Adjsuted Budget'!$B$1:$H$1098,7,FALSE)</f>
        <v>25000</v>
      </c>
      <c r="I248" s="57">
        <f>VLOOKUP(A248,'Adjust Budget 1'!$B$8:$H$1107,7,FALSE)</f>
        <v>17491.87</v>
      </c>
      <c r="K248" s="59">
        <f t="shared" si="12"/>
        <v>7508.130000000001</v>
      </c>
    </row>
    <row r="249" spans="1:11" x14ac:dyDescent="0.2">
      <c r="A249" t="s">
        <v>996</v>
      </c>
      <c r="B249" t="s">
        <v>325</v>
      </c>
      <c r="C249" s="57">
        <f>VLOOKUP(A249,'Original vs Adjsuted Budget'!$B$1:$H$1098,6,FALSE)</f>
        <v>900</v>
      </c>
      <c r="E249" s="59">
        <f t="shared" si="14"/>
        <v>-900</v>
      </c>
      <c r="F249" s="57"/>
      <c r="G249" s="57">
        <f>VLOOKUP(A249,'Original vs Adjsuted Budget'!$B$1:$H$1098,7,FALSE)</f>
        <v>0</v>
      </c>
      <c r="I249" s="57">
        <f>VLOOKUP(A249,'Adjust Budget 1'!$B$8:$H$1107,7,FALSE)</f>
        <v>0</v>
      </c>
      <c r="K249" s="59">
        <f t="shared" si="12"/>
        <v>0</v>
      </c>
    </row>
    <row r="250" spans="1:11" x14ac:dyDescent="0.2">
      <c r="A250" t="s">
        <v>997</v>
      </c>
      <c r="B250" t="s">
        <v>336</v>
      </c>
      <c r="C250" s="57">
        <f>VLOOKUP(A250,'Original vs Adjsuted Budget'!$B$1:$H$1098,6,FALSE)</f>
        <v>100000</v>
      </c>
      <c r="E250" s="59">
        <f t="shared" si="14"/>
        <v>-100000</v>
      </c>
      <c r="F250" s="57"/>
      <c r="G250" s="57">
        <f>VLOOKUP(A250,'Original vs Adjsuted Budget'!$B$1:$H$1098,7,FALSE)</f>
        <v>0</v>
      </c>
      <c r="I250" s="57">
        <f>VLOOKUP(A250,'Adjust Budget 1'!$B$8:$H$1107,7,FALSE)</f>
        <v>0</v>
      </c>
      <c r="K250" s="59">
        <f t="shared" si="12"/>
        <v>0</v>
      </c>
    </row>
    <row r="251" spans="1:11" x14ac:dyDescent="0.2">
      <c r="A251" t="s">
        <v>998</v>
      </c>
      <c r="B251" t="s">
        <v>2953</v>
      </c>
      <c r="C251" s="57">
        <f>VLOOKUP(A251,'Original vs Adjsuted Budget'!$B$1:$H$1098,6,FALSE)</f>
        <v>100000</v>
      </c>
      <c r="E251" s="59">
        <f t="shared" si="14"/>
        <v>76000</v>
      </c>
      <c r="F251" s="57"/>
      <c r="G251" s="57">
        <f>VLOOKUP(A251,'Original vs Adjsuted Budget'!$B$1:$H$1098,7,FALSE)</f>
        <v>176000</v>
      </c>
      <c r="I251" s="57">
        <f>VLOOKUP(A251,'Adjust Budget 1'!$B$8:$H$1107,7,FALSE)</f>
        <v>0</v>
      </c>
      <c r="K251" s="59">
        <f t="shared" si="12"/>
        <v>176000</v>
      </c>
    </row>
    <row r="252" spans="1:11" x14ac:dyDescent="0.2">
      <c r="A252" t="s">
        <v>999</v>
      </c>
      <c r="B252" t="s">
        <v>1573</v>
      </c>
      <c r="C252" s="57">
        <f>VLOOKUP(A252,'Original vs Adjsuted Budget'!$B$1:$H$1098,6,FALSE)</f>
        <v>0</v>
      </c>
      <c r="E252" s="59">
        <f t="shared" si="14"/>
        <v>255.99999999999997</v>
      </c>
      <c r="F252" s="57"/>
      <c r="G252" s="57">
        <f>VLOOKUP(A252,'Original vs Adjsuted Budget'!$B$1:$H$1098,7,FALSE)</f>
        <v>255.99999999999997</v>
      </c>
      <c r="I252" s="57">
        <f>VLOOKUP(A252,'Adjust Budget 1'!$B$8:$H$1107,7,FALSE)</f>
        <v>80</v>
      </c>
      <c r="K252" s="59">
        <f t="shared" si="12"/>
        <v>175.99999999999997</v>
      </c>
    </row>
    <row r="253" spans="1:11" x14ac:dyDescent="0.2">
      <c r="A253" t="s">
        <v>1000</v>
      </c>
      <c r="B253" t="s">
        <v>360</v>
      </c>
      <c r="C253" s="57">
        <f>VLOOKUP(A253,'Original vs Adjsuted Budget'!$B$1:$H$1098,6,FALSE)</f>
        <v>110</v>
      </c>
      <c r="E253" s="59">
        <f t="shared" si="14"/>
        <v>0</v>
      </c>
      <c r="F253" s="57"/>
      <c r="G253" s="57">
        <f>VLOOKUP(A253,'Original vs Adjsuted Budget'!$B$1:$H$1098,7,FALSE)</f>
        <v>110</v>
      </c>
      <c r="I253" s="57">
        <f>VLOOKUP(A253,'Adjust Budget 1'!$B$8:$H$1107,7,FALSE)</f>
        <v>0</v>
      </c>
      <c r="K253" s="59">
        <f t="shared" si="12"/>
        <v>110</v>
      </c>
    </row>
    <row r="254" spans="1:11" x14ac:dyDescent="0.2">
      <c r="A254" t="s">
        <v>1966</v>
      </c>
      <c r="B254" t="s">
        <v>2905</v>
      </c>
      <c r="C254" s="57">
        <f>VLOOKUP(A254,'Original vs Adjsuted Budget'!$B$1:$H$1098,6,FALSE)</f>
        <v>0</v>
      </c>
      <c r="E254" s="59">
        <f t="shared" si="14"/>
        <v>0</v>
      </c>
      <c r="F254" s="57"/>
      <c r="G254" s="57">
        <f>VLOOKUP(A254,'Original vs Adjsuted Budget'!$B$1:$H$1098,7,FALSE)</f>
        <v>0</v>
      </c>
      <c r="I254" s="57">
        <f>VLOOKUP(A254,'Adjust Budget 1'!$B$8:$H$1107,7,FALSE)</f>
        <v>0</v>
      </c>
      <c r="K254" s="59">
        <f t="shared" si="12"/>
        <v>0</v>
      </c>
    </row>
    <row r="255" spans="1:11" x14ac:dyDescent="0.2">
      <c r="A255" t="s">
        <v>1001</v>
      </c>
      <c r="B255" t="s">
        <v>2906</v>
      </c>
      <c r="C255" s="57">
        <f>VLOOKUP(A255,'Original vs Adjsuted Budget'!$B$1:$H$1098,6,FALSE)</f>
        <v>-1654590</v>
      </c>
      <c r="E255" s="59">
        <f t="shared" si="14"/>
        <v>536990.21</v>
      </c>
      <c r="F255" s="57"/>
      <c r="G255" s="57">
        <f>VLOOKUP(A255,'Original vs Adjsuted Budget'!$B$1:$H$1098,7,FALSE)</f>
        <v>-1117599.79</v>
      </c>
      <c r="I255" s="57">
        <f>VLOOKUP(A255,'Adjust Budget 1'!$B$8:$H$1107,7,FALSE)</f>
        <v>0</v>
      </c>
      <c r="K255" s="59">
        <f t="shared" si="12"/>
        <v>-1117599.79</v>
      </c>
    </row>
    <row r="256" spans="1:11" x14ac:dyDescent="0.2">
      <c r="A256" t="s">
        <v>1002</v>
      </c>
      <c r="B256" t="s">
        <v>2953</v>
      </c>
      <c r="C256" s="57">
        <f>VLOOKUP(A256,'Original vs Adjsuted Budget'!$B$1:$H$1098,6,FALSE)</f>
        <v>-100000</v>
      </c>
      <c r="E256" s="59">
        <f t="shared" si="14"/>
        <v>-76000</v>
      </c>
      <c r="F256" s="57"/>
      <c r="G256" s="57">
        <f>VLOOKUP(A256,'Original vs Adjsuted Budget'!$B$1:$H$1098,7,FALSE)</f>
        <v>-176000</v>
      </c>
      <c r="I256" s="57">
        <f>VLOOKUP(A256,'Adjust Budget 1'!$B$8:$H$1107,7,FALSE)</f>
        <v>-170788.11</v>
      </c>
      <c r="K256" s="59">
        <f t="shared" si="12"/>
        <v>-5211.890000000014</v>
      </c>
    </row>
    <row r="257" spans="1:11" x14ac:dyDescent="0.2">
      <c r="A257" s="71"/>
      <c r="B257" s="71" t="s">
        <v>2908</v>
      </c>
      <c r="C257" s="72">
        <f>SUM(C228:C256)</f>
        <v>293970</v>
      </c>
      <c r="D257" s="72">
        <f>SUM(D228:D256)</f>
        <v>0</v>
      </c>
      <c r="E257" s="72">
        <f>SUM(E228:E256)</f>
        <v>441095.01633333333</v>
      </c>
      <c r="F257" s="72"/>
      <c r="G257" s="72">
        <f t="shared" ref="G257" si="15">SUM(G228:G256)</f>
        <v>735065.01633333368</v>
      </c>
      <c r="K257" s="59"/>
    </row>
    <row r="258" spans="1:11" x14ac:dyDescent="0.2">
      <c r="A258" s="71">
        <v>202</v>
      </c>
      <c r="B258" s="71" t="s">
        <v>2909</v>
      </c>
      <c r="C258" s="72"/>
      <c r="D258" s="72"/>
      <c r="E258" s="72"/>
      <c r="F258" s="72"/>
      <c r="G258" s="72"/>
      <c r="K258" s="59"/>
    </row>
    <row r="259" spans="1:11" x14ac:dyDescent="0.2">
      <c r="A259" t="s">
        <v>2910</v>
      </c>
      <c r="B259" t="s">
        <v>2911</v>
      </c>
      <c r="C259" s="57" t="s">
        <v>2912</v>
      </c>
      <c r="D259" s="57" t="s">
        <v>2912</v>
      </c>
      <c r="E259" s="57" t="s">
        <v>2912</v>
      </c>
      <c r="F259" s="57"/>
      <c r="G259" s="57" t="s">
        <v>2912</v>
      </c>
      <c r="K259" s="59"/>
    </row>
    <row r="260" spans="1:11" x14ac:dyDescent="0.2">
      <c r="A260" s="63">
        <v>203</v>
      </c>
      <c r="B260" s="63" t="s">
        <v>3048</v>
      </c>
      <c r="C260" s="70"/>
      <c r="D260" s="70"/>
      <c r="E260" s="70"/>
      <c r="F260" s="70"/>
      <c r="G260" s="70"/>
      <c r="K260" s="59"/>
    </row>
    <row r="261" spans="1:11" x14ac:dyDescent="0.2">
      <c r="A261" t="s">
        <v>1003</v>
      </c>
      <c r="B261" t="s">
        <v>7</v>
      </c>
      <c r="C261" s="57">
        <f>VLOOKUP(A261,'Original vs Adjsuted Budget'!$B$1:$H$1098,6,FALSE)</f>
        <v>230480</v>
      </c>
      <c r="E261" s="59">
        <f t="shared" ref="E261:E292" si="16">G261-C261</f>
        <v>89.506400000012945</v>
      </c>
      <c r="F261" s="57"/>
      <c r="G261" s="57">
        <f>VLOOKUP(A261,'Original vs Adjsuted Budget'!$B$1:$H$1098,7,FALSE)</f>
        <v>230569.50640000001</v>
      </c>
      <c r="I261" s="57">
        <f>VLOOKUP(A261,'Adjust Budget 1'!$B$8:$H$1107,7,FALSE)</f>
        <v>114143.32</v>
      </c>
      <c r="K261" s="59">
        <f t="shared" si="12"/>
        <v>116426.18640000001</v>
      </c>
    </row>
    <row r="262" spans="1:11" x14ac:dyDescent="0.2">
      <c r="A262" t="s">
        <v>1004</v>
      </c>
      <c r="B262" t="s">
        <v>220</v>
      </c>
      <c r="C262" s="57">
        <f>VLOOKUP(A262,'Original vs Adjsuted Budget'!$B$1:$H$1098,6,FALSE)</f>
        <v>18650</v>
      </c>
      <c r="E262" s="59">
        <f t="shared" si="16"/>
        <v>6066.7200000000012</v>
      </c>
      <c r="F262" s="57"/>
      <c r="G262" s="57">
        <f>VLOOKUP(A262,'Original vs Adjsuted Budget'!$B$1:$H$1098,7,FALSE)</f>
        <v>24716.720000000001</v>
      </c>
      <c r="I262" s="57">
        <f>VLOOKUP(A262,'Adjust Budget 1'!$B$8:$H$1107,7,FALSE)</f>
        <v>12236</v>
      </c>
      <c r="K262" s="59">
        <f t="shared" si="12"/>
        <v>12480.720000000001</v>
      </c>
    </row>
    <row r="263" spans="1:11" x14ac:dyDescent="0.2">
      <c r="A263" t="s">
        <v>1967</v>
      </c>
      <c r="B263" t="s">
        <v>221</v>
      </c>
      <c r="C263" s="57">
        <f>VLOOKUP(A263,'Original vs Adjsuted Budget'!$B$1:$H$1098,6,FALSE)</f>
        <v>0</v>
      </c>
      <c r="E263" s="59">
        <f t="shared" si="16"/>
        <v>0</v>
      </c>
      <c r="F263" s="57"/>
      <c r="G263" s="57">
        <f>VLOOKUP(A263,'Original vs Adjsuted Budget'!$B$1:$H$1098,7,FALSE)</f>
        <v>0</v>
      </c>
      <c r="I263" s="57">
        <f>VLOOKUP(A263,'Adjust Budget 1'!$B$8:$H$1107,7,FALSE)</f>
        <v>0</v>
      </c>
      <c r="K263" s="59">
        <f t="shared" si="12"/>
        <v>0</v>
      </c>
    </row>
    <row r="264" spans="1:11" x14ac:dyDescent="0.2">
      <c r="A264" t="s">
        <v>1968</v>
      </c>
      <c r="B264" t="s">
        <v>223</v>
      </c>
      <c r="C264" s="57">
        <f>VLOOKUP(A264,'Original vs Adjsuted Budget'!$B$1:$H$1098,6,FALSE)</f>
        <v>0</v>
      </c>
      <c r="E264" s="59">
        <f t="shared" si="16"/>
        <v>0</v>
      </c>
      <c r="F264" s="57"/>
      <c r="G264" s="57">
        <f>VLOOKUP(A264,'Original vs Adjsuted Budget'!$B$1:$H$1098,7,FALSE)</f>
        <v>0</v>
      </c>
      <c r="I264" s="57">
        <f>VLOOKUP(A264,'Adjust Budget 1'!$B$8:$H$1107,7,FALSE)</f>
        <v>0</v>
      </c>
      <c r="K264" s="59">
        <f t="shared" si="12"/>
        <v>0</v>
      </c>
    </row>
    <row r="265" spans="1:11" x14ac:dyDescent="0.2">
      <c r="A265" t="s">
        <v>1005</v>
      </c>
      <c r="B265" t="s">
        <v>224</v>
      </c>
      <c r="C265" s="57">
        <f>VLOOKUP(A265,'Original vs Adjsuted Budget'!$B$1:$H$1098,6,FALSE)</f>
        <v>15470</v>
      </c>
      <c r="E265" s="59">
        <f t="shared" si="16"/>
        <v>-2249.4434000000001</v>
      </c>
      <c r="F265" s="57"/>
      <c r="G265" s="57">
        <f>VLOOKUP(A265,'Original vs Adjsuted Budget'!$B$1:$H$1098,7,FALSE)</f>
        <v>13220.5566</v>
      </c>
      <c r="I265" s="57">
        <f>VLOOKUP(A265,'Adjust Budget 1'!$B$8:$H$1107,7,FALSE)</f>
        <v>6544.83</v>
      </c>
      <c r="K265" s="59">
        <f t="shared" ref="K265:K326" si="17">G265-I265</f>
        <v>6675.7266</v>
      </c>
    </row>
    <row r="266" spans="1:11" x14ac:dyDescent="0.2">
      <c r="A266" t="s">
        <v>1969</v>
      </c>
      <c r="B266" t="s">
        <v>225</v>
      </c>
      <c r="C266" s="57">
        <f>VLOOKUP(A266,'Original vs Adjsuted Budget'!$B$1:$H$1098,6,FALSE)</f>
        <v>0</v>
      </c>
      <c r="E266" s="59">
        <f t="shared" si="16"/>
        <v>0</v>
      </c>
      <c r="F266" s="57"/>
      <c r="G266" s="57">
        <f>VLOOKUP(A266,'Original vs Adjsuted Budget'!$B$1:$H$1098,7,FALSE)</f>
        <v>0</v>
      </c>
      <c r="I266" s="57">
        <f>VLOOKUP(A266,'Adjust Budget 1'!$B$8:$H$1107,7,FALSE)</f>
        <v>0</v>
      </c>
      <c r="K266" s="59">
        <f t="shared" si="17"/>
        <v>0</v>
      </c>
    </row>
    <row r="267" spans="1:11" x14ac:dyDescent="0.2">
      <c r="A267" t="s">
        <v>1970</v>
      </c>
      <c r="B267" t="s">
        <v>227</v>
      </c>
      <c r="C267" s="57">
        <f>VLOOKUP(A267,'Original vs Adjsuted Budget'!$B$1:$H$1098,6,FALSE)</f>
        <v>0</v>
      </c>
      <c r="E267" s="59">
        <f t="shared" si="16"/>
        <v>0</v>
      </c>
      <c r="F267" s="57"/>
      <c r="G267" s="57">
        <f>VLOOKUP(A267,'Original vs Adjsuted Budget'!$B$1:$H$1098,7,FALSE)</f>
        <v>0</v>
      </c>
      <c r="I267" s="57">
        <f>VLOOKUP(A267,'Adjust Budget 1'!$B$8:$H$1107,7,FALSE)</f>
        <v>0</v>
      </c>
      <c r="K267" s="59">
        <f t="shared" si="17"/>
        <v>0</v>
      </c>
    </row>
    <row r="268" spans="1:11" x14ac:dyDescent="0.2">
      <c r="A268" t="s">
        <v>1006</v>
      </c>
      <c r="B268" t="s">
        <v>228</v>
      </c>
      <c r="C268" s="57">
        <f>VLOOKUP(A268,'Original vs Adjsuted Budget'!$B$1:$H$1098,6,FALSE)</f>
        <v>270</v>
      </c>
      <c r="E268" s="59">
        <f t="shared" si="16"/>
        <v>-116.07599999999999</v>
      </c>
      <c r="F268" s="57"/>
      <c r="G268" s="57">
        <f>VLOOKUP(A268,'Original vs Adjsuted Budget'!$B$1:$H$1098,7,FALSE)</f>
        <v>153.92400000000001</v>
      </c>
      <c r="I268" s="57">
        <f>VLOOKUP(A268,'Adjust Budget 1'!$B$8:$H$1107,7,FALSE)</f>
        <v>76.2</v>
      </c>
      <c r="K268" s="59">
        <f t="shared" si="17"/>
        <v>77.724000000000004</v>
      </c>
    </row>
    <row r="269" spans="1:11" x14ac:dyDescent="0.2">
      <c r="A269" t="s">
        <v>1007</v>
      </c>
      <c r="B269" t="s">
        <v>229</v>
      </c>
      <c r="C269" s="57">
        <f>VLOOKUP(A269,'Original vs Adjsuted Budget'!$B$1:$H$1098,6,FALSE)</f>
        <v>2420</v>
      </c>
      <c r="E269" s="59">
        <f t="shared" si="16"/>
        <v>283.46699999999964</v>
      </c>
      <c r="F269" s="57"/>
      <c r="G269" s="57">
        <f>VLOOKUP(A269,'Original vs Adjsuted Budget'!$B$1:$H$1098,7,FALSE)</f>
        <v>2703.4669999999996</v>
      </c>
      <c r="I269" s="57">
        <f>VLOOKUP(A269,'Adjust Budget 1'!$B$8:$H$1107,7,FALSE)</f>
        <v>1338.35</v>
      </c>
      <c r="K269" s="59">
        <f t="shared" si="17"/>
        <v>1365.1169999999997</v>
      </c>
    </row>
    <row r="270" spans="1:11" x14ac:dyDescent="0.2">
      <c r="A270" t="s">
        <v>1971</v>
      </c>
      <c r="B270" t="s">
        <v>230</v>
      </c>
      <c r="C270" s="57">
        <f>VLOOKUP(A270,'Original vs Adjsuted Budget'!$B$1:$H$1098,6,FALSE)</f>
        <v>0</v>
      </c>
      <c r="E270" s="59">
        <f t="shared" si="16"/>
        <v>0</v>
      </c>
      <c r="F270" s="57"/>
      <c r="G270" s="57">
        <f>VLOOKUP(A270,'Original vs Adjsuted Budget'!$B$1:$H$1098,7,FALSE)</f>
        <v>0</v>
      </c>
      <c r="I270" s="57">
        <f>VLOOKUP(A270,'Adjust Budget 1'!$B$8:$H$1107,7,FALSE)</f>
        <v>0</v>
      </c>
      <c r="K270" s="59">
        <f t="shared" si="17"/>
        <v>0</v>
      </c>
    </row>
    <row r="271" spans="1:11" x14ac:dyDescent="0.2">
      <c r="A271" t="s">
        <v>1008</v>
      </c>
      <c r="B271" t="s">
        <v>231</v>
      </c>
      <c r="C271" s="57">
        <f>VLOOKUP(A271,'Original vs Adjsuted Budget'!$B$1:$H$1098,6,FALSE)</f>
        <v>20460</v>
      </c>
      <c r="E271" s="59">
        <f t="shared" si="16"/>
        <v>-1327.3679999999986</v>
      </c>
      <c r="F271" s="57"/>
      <c r="G271" s="57">
        <f>VLOOKUP(A271,'Original vs Adjsuted Budget'!$B$1:$H$1098,7,FALSE)</f>
        <v>19132.632000000001</v>
      </c>
      <c r="I271" s="57">
        <f>VLOOKUP(A271,'Adjust Budget 1'!$B$8:$H$1107,7,FALSE)</f>
        <v>9471.6</v>
      </c>
      <c r="K271" s="59">
        <f t="shared" si="17"/>
        <v>9661.0320000000011</v>
      </c>
    </row>
    <row r="272" spans="1:11" x14ac:dyDescent="0.2">
      <c r="A272" t="s">
        <v>1009</v>
      </c>
      <c r="B272" t="s">
        <v>232</v>
      </c>
      <c r="C272" s="57">
        <f>VLOOKUP(A272,'Original vs Adjsuted Budget'!$B$1:$H$1098,6,FALSE)</f>
        <v>40610</v>
      </c>
      <c r="E272" s="59">
        <f t="shared" si="16"/>
        <v>7302.4204000000027</v>
      </c>
      <c r="F272" s="57"/>
      <c r="G272" s="57">
        <f>VLOOKUP(A272,'Original vs Adjsuted Budget'!$B$1:$H$1098,7,FALSE)</f>
        <v>47912.420400000003</v>
      </c>
      <c r="I272" s="57">
        <f>VLOOKUP(A272,'Adjust Budget 1'!$B$8:$H$1107,7,FALSE)</f>
        <v>23719.02</v>
      </c>
      <c r="K272" s="59">
        <f t="shared" si="17"/>
        <v>24193.400400000002</v>
      </c>
    </row>
    <row r="273" spans="1:11" x14ac:dyDescent="0.2">
      <c r="A273" t="s">
        <v>1010</v>
      </c>
      <c r="B273" t="s">
        <v>233</v>
      </c>
      <c r="C273" s="57">
        <f>VLOOKUP(A273,'Original vs Adjsuted Budget'!$B$1:$H$1098,6,FALSE)</f>
        <v>2420</v>
      </c>
      <c r="E273" s="59">
        <f t="shared" si="16"/>
        <v>262.45900000000029</v>
      </c>
      <c r="F273" s="57"/>
      <c r="G273" s="57">
        <f>VLOOKUP(A273,'Original vs Adjsuted Budget'!$B$1:$H$1098,7,FALSE)</f>
        <v>2682.4590000000003</v>
      </c>
      <c r="I273" s="57">
        <f>VLOOKUP(A273,'Adjust Budget 1'!$B$8:$H$1107,7,FALSE)</f>
        <v>1327.95</v>
      </c>
      <c r="K273" s="59">
        <f t="shared" si="17"/>
        <v>1354.5090000000002</v>
      </c>
    </row>
    <row r="274" spans="1:11" x14ac:dyDescent="0.2">
      <c r="A274" t="s">
        <v>1011</v>
      </c>
      <c r="B274" t="s">
        <v>273</v>
      </c>
      <c r="C274" s="57">
        <f>VLOOKUP(A274,'Original vs Adjsuted Budget'!$B$1:$H$1098,6,FALSE)</f>
        <v>0</v>
      </c>
      <c r="E274" s="59">
        <f t="shared" si="16"/>
        <v>464</v>
      </c>
      <c r="F274" s="57"/>
      <c r="G274" s="57">
        <f>VLOOKUP(A274,'Original vs Adjsuted Budget'!$B$1:$H$1098,7,FALSE)</f>
        <v>464</v>
      </c>
      <c r="I274" s="57">
        <f>VLOOKUP(A274,'Adjust Budget 1'!$B$8:$H$1107,7,FALSE)</f>
        <v>232</v>
      </c>
      <c r="K274" s="59">
        <f t="shared" si="17"/>
        <v>232</v>
      </c>
    </row>
    <row r="275" spans="1:11" x14ac:dyDescent="0.2">
      <c r="A275" t="s">
        <v>1012</v>
      </c>
      <c r="B275" t="s">
        <v>285</v>
      </c>
      <c r="C275" s="57">
        <f>VLOOKUP(A275,'Original vs Adjsuted Budget'!$B$1:$H$1098,6,FALSE)</f>
        <v>53280</v>
      </c>
      <c r="E275" s="59">
        <f t="shared" si="16"/>
        <v>-53280</v>
      </c>
      <c r="F275" s="57"/>
      <c r="G275" s="57">
        <f>VLOOKUP(A275,'Original vs Adjsuted Budget'!$B$1:$H$1098,7,FALSE)</f>
        <v>0</v>
      </c>
      <c r="I275" s="57">
        <f>VLOOKUP(A275,'Adjust Budget 1'!$B$8:$H$1107,7,FALSE)</f>
        <v>0</v>
      </c>
      <c r="K275" s="59">
        <f t="shared" si="17"/>
        <v>0</v>
      </c>
    </row>
    <row r="276" spans="1:11" x14ac:dyDescent="0.2">
      <c r="A276" t="s">
        <v>1013</v>
      </c>
      <c r="B276" t="s">
        <v>286</v>
      </c>
      <c r="C276" s="57">
        <f>VLOOKUP(A276,'Original vs Adjsuted Budget'!$B$1:$H$1098,6,FALSE)</f>
        <v>3970</v>
      </c>
      <c r="E276" s="59">
        <f t="shared" si="16"/>
        <v>63141.119999999995</v>
      </c>
      <c r="F276" s="57"/>
      <c r="G276" s="57">
        <f>VLOOKUP(A276,'Original vs Adjsuted Budget'!$B$1:$H$1098,7,FALSE)</f>
        <v>67111.12</v>
      </c>
      <c r="I276" s="57">
        <f>VLOOKUP(A276,'Adjust Budget 1'!$B$8:$H$1107,7,FALSE)</f>
        <v>25166.67</v>
      </c>
      <c r="K276" s="59">
        <f t="shared" si="17"/>
        <v>41944.45</v>
      </c>
    </row>
    <row r="277" spans="1:11" x14ac:dyDescent="0.2">
      <c r="A277" t="s">
        <v>1974</v>
      </c>
      <c r="B277" t="s">
        <v>2913</v>
      </c>
      <c r="C277" s="57">
        <f>VLOOKUP(A277,'Original vs Adjsuted Budget'!$B$1:$H$1098,6,FALSE)</f>
        <v>0</v>
      </c>
      <c r="E277" s="59">
        <f t="shared" si="16"/>
        <v>0</v>
      </c>
      <c r="F277" s="57"/>
      <c r="G277" s="57">
        <f>VLOOKUP(A277,'Original vs Adjsuted Budget'!$B$1:$H$1098,7,FALSE)</f>
        <v>0</v>
      </c>
      <c r="I277" s="57">
        <f>VLOOKUP(A277,'Adjust Budget 1'!$B$8:$H$1107,7,FALSE)</f>
        <v>0</v>
      </c>
      <c r="K277" s="59">
        <f t="shared" si="17"/>
        <v>0</v>
      </c>
    </row>
    <row r="278" spans="1:11" x14ac:dyDescent="0.2">
      <c r="A278" t="s">
        <v>1014</v>
      </c>
      <c r="B278" t="s">
        <v>296</v>
      </c>
      <c r="C278" s="57">
        <f>VLOOKUP(A278,'Original vs Adjsuted Budget'!$B$1:$H$1098,6,FALSE)</f>
        <v>20</v>
      </c>
      <c r="E278" s="59">
        <f t="shared" si="16"/>
        <v>-20</v>
      </c>
      <c r="F278" s="57"/>
      <c r="G278" s="57">
        <f>VLOOKUP(A278,'Original vs Adjsuted Budget'!$B$1:$H$1098,7,FALSE)</f>
        <v>0</v>
      </c>
      <c r="I278" s="57">
        <f>VLOOKUP(A278,'Adjust Budget 1'!$B$8:$H$1107,7,FALSE)</f>
        <v>0</v>
      </c>
      <c r="K278" s="59">
        <f t="shared" si="17"/>
        <v>0</v>
      </c>
    </row>
    <row r="279" spans="1:11" x14ac:dyDescent="0.2">
      <c r="A279" t="s">
        <v>1015</v>
      </c>
      <c r="B279" t="s">
        <v>303</v>
      </c>
      <c r="C279" s="57">
        <f>VLOOKUP(A279,'Original vs Adjsuted Budget'!$B$1:$H$1098,6,FALSE)</f>
        <v>31320</v>
      </c>
      <c r="E279" s="59">
        <f t="shared" si="16"/>
        <v>3680</v>
      </c>
      <c r="F279" s="57"/>
      <c r="G279" s="57">
        <f>VLOOKUP(A279,'Original vs Adjsuted Budget'!$B$1:$H$1098,7,FALSE)</f>
        <v>35000</v>
      </c>
      <c r="I279" s="57">
        <f>VLOOKUP(A279,'Adjust Budget 1'!$B$8:$H$1107,7,FALSE)</f>
        <v>0</v>
      </c>
      <c r="K279" s="59">
        <f t="shared" si="17"/>
        <v>35000</v>
      </c>
    </row>
    <row r="280" spans="1:11" x14ac:dyDescent="0.2">
      <c r="A280" t="s">
        <v>1016</v>
      </c>
      <c r="B280" t="s">
        <v>304</v>
      </c>
      <c r="C280" s="57">
        <f>VLOOKUP(A280,'Original vs Adjsuted Budget'!$B$1:$H$1098,6,FALSE)</f>
        <v>53320</v>
      </c>
      <c r="E280" s="59">
        <f t="shared" si="16"/>
        <v>6680</v>
      </c>
      <c r="F280" s="57"/>
      <c r="G280" s="57">
        <f>VLOOKUP(A280,'Original vs Adjsuted Budget'!$B$1:$H$1098,7,FALSE)</f>
        <v>60000</v>
      </c>
      <c r="I280" s="57">
        <f>VLOOKUP(A280,'Adjust Budget 1'!$B$8:$H$1107,7,FALSE)</f>
        <v>322392.25</v>
      </c>
      <c r="K280" s="59">
        <f t="shared" si="17"/>
        <v>-262392.25</v>
      </c>
    </row>
    <row r="281" spans="1:11" x14ac:dyDescent="0.2">
      <c r="A281" t="s">
        <v>1017</v>
      </c>
      <c r="B281" t="s">
        <v>1572</v>
      </c>
      <c r="C281" s="57">
        <f>VLOOKUP(A281,'Original vs Adjsuted Budget'!$B$1:$H$1098,6,FALSE)</f>
        <v>70</v>
      </c>
      <c r="E281" s="59">
        <f t="shared" si="16"/>
        <v>-70</v>
      </c>
      <c r="F281" s="57"/>
      <c r="G281" s="57">
        <f>VLOOKUP(A281,'Original vs Adjsuted Budget'!$B$1:$H$1098,7,FALSE)</f>
        <v>0</v>
      </c>
      <c r="I281" s="57">
        <f>VLOOKUP(A281,'Adjust Budget 1'!$B$8:$H$1107,7,FALSE)</f>
        <v>0</v>
      </c>
      <c r="K281" s="59">
        <f t="shared" si="17"/>
        <v>0</v>
      </c>
    </row>
    <row r="282" spans="1:11" x14ac:dyDescent="0.2">
      <c r="A282" t="s">
        <v>1975</v>
      </c>
      <c r="B282" t="s">
        <v>312</v>
      </c>
      <c r="C282" s="57">
        <f>VLOOKUP(A282,'Original vs Adjsuted Budget'!$B$1:$H$1098,6,FALSE)</f>
        <v>0</v>
      </c>
      <c r="E282" s="59">
        <f t="shared" si="16"/>
        <v>0</v>
      </c>
      <c r="F282" s="57"/>
      <c r="G282" s="57">
        <f>VLOOKUP(A282,'Original vs Adjsuted Budget'!$B$1:$H$1098,7,FALSE)</f>
        <v>0</v>
      </c>
      <c r="I282" s="57">
        <f>VLOOKUP(A282,'Adjust Budget 1'!$B$8:$H$1107,7,FALSE)</f>
        <v>0</v>
      </c>
      <c r="K282" s="59">
        <f t="shared" si="17"/>
        <v>0</v>
      </c>
    </row>
    <row r="283" spans="1:11" x14ac:dyDescent="0.2">
      <c r="A283" t="s">
        <v>1018</v>
      </c>
      <c r="B283" t="s">
        <v>313</v>
      </c>
      <c r="C283" s="57">
        <f>VLOOKUP(A283,'Original vs Adjsuted Budget'!$B$1:$H$1098,6,FALSE)</f>
        <v>467590</v>
      </c>
      <c r="E283" s="59">
        <f t="shared" si="16"/>
        <v>114123.28000000003</v>
      </c>
      <c r="F283" s="57"/>
      <c r="G283" s="57">
        <f>VLOOKUP(A283,'Original vs Adjsuted Budget'!$B$1:$H$1098,7,FALSE)</f>
        <v>581713.28</v>
      </c>
      <c r="I283" s="57">
        <f>VLOOKUP(A283,'Adjust Budget 1'!$B$8:$H$1107,7,FALSE)</f>
        <v>218142.48</v>
      </c>
      <c r="K283" s="59">
        <f t="shared" si="17"/>
        <v>363570.80000000005</v>
      </c>
    </row>
    <row r="284" spans="1:11" x14ac:dyDescent="0.2">
      <c r="A284" t="s">
        <v>1019</v>
      </c>
      <c r="B284" t="s">
        <v>315</v>
      </c>
      <c r="C284" s="57">
        <f>VLOOKUP(A284,'Original vs Adjsuted Budget'!$B$1:$H$1098,6,FALSE)</f>
        <v>340</v>
      </c>
      <c r="E284" s="59">
        <f t="shared" si="16"/>
        <v>-340</v>
      </c>
      <c r="F284" s="57"/>
      <c r="G284" s="57">
        <f>VLOOKUP(A284,'Original vs Adjsuted Budget'!$B$1:$H$1098,7,FALSE)</f>
        <v>0</v>
      </c>
      <c r="I284" s="57">
        <f>VLOOKUP(A284,'Adjust Budget 1'!$B$8:$H$1107,7,FALSE)</f>
        <v>0</v>
      </c>
      <c r="K284" s="59">
        <f t="shared" si="17"/>
        <v>0</v>
      </c>
    </row>
    <row r="285" spans="1:11" x14ac:dyDescent="0.2">
      <c r="A285" t="s">
        <v>1977</v>
      </c>
      <c r="B285" t="s">
        <v>323</v>
      </c>
      <c r="C285" s="57">
        <f>VLOOKUP(A285,'Original vs Adjsuted Budget'!$B$1:$H$1098,6,FALSE)</f>
        <v>0</v>
      </c>
      <c r="E285" s="59">
        <f t="shared" si="16"/>
        <v>0</v>
      </c>
      <c r="F285" s="57"/>
      <c r="G285" s="57">
        <f>VLOOKUP(A285,'Original vs Adjsuted Budget'!$B$1:$H$1098,7,FALSE)</f>
        <v>0</v>
      </c>
      <c r="I285" s="57">
        <f>VLOOKUP(A285,'Adjust Budget 1'!$B$8:$H$1107,7,FALSE)</f>
        <v>0</v>
      </c>
      <c r="K285" s="59">
        <f t="shared" si="17"/>
        <v>0</v>
      </c>
    </row>
    <row r="286" spans="1:11" x14ac:dyDescent="0.2">
      <c r="A286" t="s">
        <v>1020</v>
      </c>
      <c r="B286" t="s">
        <v>325</v>
      </c>
      <c r="C286" s="57">
        <f>VLOOKUP(A286,'Original vs Adjsuted Budget'!$B$1:$H$1098,6,FALSE)</f>
        <v>350</v>
      </c>
      <c r="E286" s="59">
        <f t="shared" si="16"/>
        <v>-350</v>
      </c>
      <c r="F286" s="57"/>
      <c r="G286" s="57">
        <f>VLOOKUP(A286,'Original vs Adjsuted Budget'!$B$1:$H$1098,7,FALSE)</f>
        <v>0</v>
      </c>
      <c r="I286" s="57">
        <f>VLOOKUP(A286,'Adjust Budget 1'!$B$8:$H$1107,7,FALSE)</f>
        <v>0</v>
      </c>
      <c r="K286" s="59">
        <f t="shared" si="17"/>
        <v>0</v>
      </c>
    </row>
    <row r="287" spans="1:11" x14ac:dyDescent="0.2">
      <c r="A287" t="s">
        <v>2892</v>
      </c>
      <c r="B287" t="s">
        <v>2891</v>
      </c>
      <c r="C287" s="57">
        <f>VLOOKUP(A287,'Original vs Adjsuted Budget'!$B$1:$H$1098,6,FALSE)</f>
        <v>0</v>
      </c>
      <c r="E287" s="59">
        <f t="shared" si="16"/>
        <v>460000</v>
      </c>
      <c r="F287" s="57"/>
      <c r="G287" s="57">
        <f>VLOOKUP(A287,'Original vs Adjsuted Budget'!$B$1:$H$1098,7,FALSE)</f>
        <v>460000</v>
      </c>
      <c r="I287" s="57">
        <f>VLOOKUP(A287,'Adjust Budget 1'!$B$8:$H$1107,7,FALSE)</f>
        <v>0</v>
      </c>
      <c r="K287" s="59">
        <f t="shared" si="17"/>
        <v>460000</v>
      </c>
    </row>
    <row r="288" spans="1:11" x14ac:dyDescent="0.2">
      <c r="A288" t="s">
        <v>1021</v>
      </c>
      <c r="B288" t="s">
        <v>1573</v>
      </c>
      <c r="C288" s="57">
        <f>VLOOKUP(A288,'Original vs Adjsuted Budget'!$B$1:$H$1098,6,FALSE)</f>
        <v>4600</v>
      </c>
      <c r="E288" s="59">
        <f t="shared" si="16"/>
        <v>-3335.136</v>
      </c>
      <c r="F288" s="57"/>
      <c r="G288" s="57">
        <f>VLOOKUP(A288,'Original vs Adjsuted Budget'!$B$1:$H$1098,7,FALSE)</f>
        <v>1264.864</v>
      </c>
      <c r="I288" s="57">
        <f>VLOOKUP(A288,'Adjust Budget 1'!$B$8:$H$1107,7,FALSE)</f>
        <v>395.27</v>
      </c>
      <c r="K288" s="59">
        <f t="shared" si="17"/>
        <v>869.59400000000005</v>
      </c>
    </row>
    <row r="289" spans="1:11" x14ac:dyDescent="0.2">
      <c r="A289" t="s">
        <v>1022</v>
      </c>
      <c r="B289" t="s">
        <v>2904</v>
      </c>
      <c r="C289" s="57">
        <f>VLOOKUP(A289,'Original vs Adjsuted Budget'!$B$1:$H$1098,6,FALSE)</f>
        <v>45720</v>
      </c>
      <c r="E289" s="59">
        <f t="shared" si="16"/>
        <v>-41439.68</v>
      </c>
      <c r="F289" s="57"/>
      <c r="G289" s="57">
        <f>VLOOKUP(A289,'Original vs Adjsuted Budget'!$B$1:$H$1098,7,FALSE)</f>
        <v>4280.32</v>
      </c>
      <c r="I289" s="57">
        <f>VLOOKUP(A289,'Adjust Budget 1'!$B$8:$H$1107,7,FALSE)</f>
        <v>1337.6</v>
      </c>
      <c r="K289" s="59">
        <f t="shared" si="17"/>
        <v>2942.72</v>
      </c>
    </row>
    <row r="290" spans="1:11" x14ac:dyDescent="0.2">
      <c r="A290" t="s">
        <v>1023</v>
      </c>
      <c r="B290" t="s">
        <v>360</v>
      </c>
      <c r="C290" s="57">
        <f>VLOOKUP(A290,'Original vs Adjsuted Budget'!$B$1:$H$1098,6,FALSE)</f>
        <v>110</v>
      </c>
      <c r="E290" s="59">
        <f t="shared" si="16"/>
        <v>0</v>
      </c>
      <c r="F290" s="57"/>
      <c r="G290" s="57">
        <f>VLOOKUP(A290,'Original vs Adjsuted Budget'!$B$1:$H$1098,7,FALSE)</f>
        <v>110</v>
      </c>
      <c r="I290" s="57">
        <f>VLOOKUP(A290,'Adjust Budget 1'!$B$8:$H$1107,7,FALSE)</f>
        <v>0</v>
      </c>
      <c r="K290" s="59">
        <f t="shared" si="17"/>
        <v>110</v>
      </c>
    </row>
    <row r="291" spans="1:11" x14ac:dyDescent="0.2">
      <c r="A291" t="s">
        <v>1978</v>
      </c>
      <c r="B291" t="s">
        <v>2905</v>
      </c>
      <c r="C291" s="57">
        <f>VLOOKUP(A291,'Original vs Adjsuted Budget'!$B$1:$H$1098,6,FALSE)</f>
        <v>0</v>
      </c>
      <c r="E291" s="59">
        <f t="shared" si="16"/>
        <v>0</v>
      </c>
      <c r="F291" s="57"/>
      <c r="G291" s="57">
        <f>VLOOKUP(A291,'Original vs Adjsuted Budget'!$B$1:$H$1098,7,FALSE)</f>
        <v>0</v>
      </c>
      <c r="I291" s="57">
        <f>VLOOKUP(A291,'Adjust Budget 1'!$B$8:$H$1107,7,FALSE)</f>
        <v>0</v>
      </c>
      <c r="K291" s="59">
        <f t="shared" si="17"/>
        <v>0</v>
      </c>
    </row>
    <row r="292" spans="1:11" x14ac:dyDescent="0.2">
      <c r="A292" t="s">
        <v>1024</v>
      </c>
      <c r="B292" t="s">
        <v>2906</v>
      </c>
      <c r="C292" s="57">
        <f>VLOOKUP(A292,'Original vs Adjsuted Budget'!$B$1:$H$1098,6,FALSE)</f>
        <v>-978900</v>
      </c>
      <c r="E292" s="59">
        <f t="shared" si="16"/>
        <v>-306339.76</v>
      </c>
      <c r="F292" s="57"/>
      <c r="G292" s="57">
        <f>VLOOKUP(A292,'Original vs Adjsuted Budget'!$B$1:$H$1098,7,FALSE)</f>
        <v>-1285239.76</v>
      </c>
      <c r="I292" s="57">
        <f>VLOOKUP(A292,'Adjust Budget 1'!$B$8:$H$1107,7,FALSE)</f>
        <v>0</v>
      </c>
      <c r="K292" s="59">
        <f t="shared" si="17"/>
        <v>-1285239.76</v>
      </c>
    </row>
    <row r="293" spans="1:11" x14ac:dyDescent="0.2">
      <c r="A293" s="71"/>
      <c r="B293" s="71" t="s">
        <v>2908</v>
      </c>
      <c r="C293" s="72">
        <f>SUM(C261:C292)</f>
        <v>12570</v>
      </c>
      <c r="D293" s="72">
        <f>SUM(D261:D292)</f>
        <v>0</v>
      </c>
      <c r="E293" s="72">
        <f>SUM(E261:E292)</f>
        <v>253225.50939999986</v>
      </c>
      <c r="F293" s="72"/>
      <c r="G293" s="72">
        <f t="shared" ref="G293" si="18">SUM(G261:G292)</f>
        <v>265795.5094000001</v>
      </c>
      <c r="K293" s="59"/>
    </row>
    <row r="294" spans="1:11" x14ac:dyDescent="0.2">
      <c r="A294" s="71">
        <v>203</v>
      </c>
      <c r="B294" s="71" t="s">
        <v>2909</v>
      </c>
      <c r="C294" s="72"/>
      <c r="D294" s="72"/>
      <c r="E294" s="72"/>
      <c r="F294" s="72"/>
      <c r="G294" s="72"/>
      <c r="K294" s="59"/>
    </row>
    <row r="295" spans="1:11" x14ac:dyDescent="0.2">
      <c r="A295" t="s">
        <v>2910</v>
      </c>
      <c r="B295" t="s">
        <v>2911</v>
      </c>
      <c r="C295" s="57" t="s">
        <v>2912</v>
      </c>
      <c r="D295" s="57" t="s">
        <v>2912</v>
      </c>
      <c r="E295" s="57" t="s">
        <v>2912</v>
      </c>
      <c r="F295" s="57"/>
      <c r="G295" s="57" t="s">
        <v>2912</v>
      </c>
      <c r="K295" s="59"/>
    </row>
    <row r="296" spans="1:11" x14ac:dyDescent="0.2">
      <c r="A296" s="63">
        <v>204</v>
      </c>
      <c r="B296" s="63" t="s">
        <v>3049</v>
      </c>
      <c r="C296" s="70"/>
      <c r="D296" s="70"/>
      <c r="E296" s="70"/>
      <c r="F296" s="70"/>
      <c r="G296" s="70"/>
      <c r="K296" s="59"/>
    </row>
    <row r="297" spans="1:11" x14ac:dyDescent="0.2">
      <c r="A297" t="s">
        <v>1979</v>
      </c>
      <c r="B297" t="s">
        <v>2954</v>
      </c>
      <c r="C297" s="57">
        <f>VLOOKUP(A297,'Original vs Adjsuted Budget'!$B$1:$H$1098,6,FALSE)</f>
        <v>0</v>
      </c>
      <c r="E297" s="59">
        <f t="shared" ref="E297:E326" si="19">G297-C297</f>
        <v>0</v>
      </c>
      <c r="F297" s="57"/>
      <c r="G297" s="57">
        <f>VLOOKUP(A297,'Original vs Adjsuted Budget'!$B$1:$H$1098,7,FALSE)</f>
        <v>0</v>
      </c>
      <c r="I297" s="57">
        <f>VLOOKUP(A297,'Adjust Budget 1'!$B$8:$H$1107,7,FALSE)</f>
        <v>0</v>
      </c>
      <c r="K297" s="59">
        <f t="shared" si="17"/>
        <v>0</v>
      </c>
    </row>
    <row r="298" spans="1:11" x14ac:dyDescent="0.2">
      <c r="A298" t="s">
        <v>1981</v>
      </c>
      <c r="B298" t="s">
        <v>1982</v>
      </c>
      <c r="C298" s="57">
        <f>VLOOKUP(A298,'Original vs Adjsuted Budget'!$B$1:$H$1098,6,FALSE)</f>
        <v>0</v>
      </c>
      <c r="E298" s="59">
        <f t="shared" si="19"/>
        <v>0</v>
      </c>
      <c r="F298" s="57"/>
      <c r="G298" s="57">
        <f>VLOOKUP(A298,'Original vs Adjsuted Budget'!$B$1:$H$1098,7,FALSE)</f>
        <v>0</v>
      </c>
      <c r="I298" s="57">
        <f>VLOOKUP(A298,'Adjust Budget 1'!$B$8:$H$1107,7,FALSE)</f>
        <v>0</v>
      </c>
      <c r="K298" s="59">
        <f t="shared" si="17"/>
        <v>0</v>
      </c>
    </row>
    <row r="299" spans="1:11" x14ac:dyDescent="0.2">
      <c r="A299" t="s">
        <v>1983</v>
      </c>
      <c r="B299" t="s">
        <v>2955</v>
      </c>
      <c r="C299" s="57">
        <f>VLOOKUP(A299,'Original vs Adjsuted Budget'!$B$1:$H$1098,6,FALSE)</f>
        <v>0</v>
      </c>
      <c r="E299" s="59">
        <f t="shared" si="19"/>
        <v>0</v>
      </c>
      <c r="F299" s="57"/>
      <c r="G299" s="57">
        <f>VLOOKUP(A299,'Original vs Adjsuted Budget'!$B$1:$H$1098,7,FALSE)</f>
        <v>0</v>
      </c>
      <c r="I299" s="57">
        <f>VLOOKUP(A299,'Adjust Budget 1'!$B$8:$H$1107,7,FALSE)</f>
        <v>0</v>
      </c>
      <c r="K299" s="59">
        <f t="shared" si="17"/>
        <v>0</v>
      </c>
    </row>
    <row r="300" spans="1:11" x14ac:dyDescent="0.2">
      <c r="A300" t="s">
        <v>1985</v>
      </c>
      <c r="B300" t="s">
        <v>2956</v>
      </c>
      <c r="C300" s="57">
        <f>VLOOKUP(A300,'Original vs Adjsuted Budget'!$B$1:$H$1098,6,FALSE)</f>
        <v>0</v>
      </c>
      <c r="E300" s="59">
        <f t="shared" si="19"/>
        <v>0</v>
      </c>
      <c r="F300" s="57"/>
      <c r="G300" s="57">
        <f>VLOOKUP(A300,'Original vs Adjsuted Budget'!$B$1:$H$1098,7,FALSE)</f>
        <v>0</v>
      </c>
      <c r="I300" s="57">
        <f>VLOOKUP(A300,'Adjust Budget 1'!$B$8:$H$1107,7,FALSE)</f>
        <v>0</v>
      </c>
      <c r="K300" s="59">
        <f t="shared" si="17"/>
        <v>0</v>
      </c>
    </row>
    <row r="301" spans="1:11" x14ac:dyDescent="0.2">
      <c r="A301" t="s">
        <v>1987</v>
      </c>
      <c r="B301" t="s">
        <v>2957</v>
      </c>
      <c r="C301" s="57">
        <f>VLOOKUP(A301,'Original vs Adjsuted Budget'!$B$1:$H$1098,6,FALSE)</f>
        <v>0</v>
      </c>
      <c r="E301" s="59">
        <f t="shared" si="19"/>
        <v>0</v>
      </c>
      <c r="F301" s="57"/>
      <c r="G301" s="57">
        <f>VLOOKUP(A301,'Original vs Adjsuted Budget'!$B$1:$H$1098,7,FALSE)</f>
        <v>0</v>
      </c>
      <c r="I301" s="57">
        <f>VLOOKUP(A301,'Adjust Budget 1'!$B$8:$H$1107,7,FALSE)</f>
        <v>0</v>
      </c>
      <c r="K301" s="59">
        <f t="shared" si="17"/>
        <v>0</v>
      </c>
    </row>
    <row r="302" spans="1:11" x14ac:dyDescent="0.2">
      <c r="A302" t="s">
        <v>1025</v>
      </c>
      <c r="B302" t="s">
        <v>1613</v>
      </c>
      <c r="C302" s="57">
        <f>VLOOKUP(A302,'Original vs Adjsuted Budget'!$B$1:$H$1098,6,FALSE)</f>
        <v>280900</v>
      </c>
      <c r="E302" s="59">
        <f t="shared" si="19"/>
        <v>-130900</v>
      </c>
      <c r="F302" s="57"/>
      <c r="G302" s="57">
        <f>VLOOKUP(A302,'Original vs Adjsuted Budget'!$B$1:$H$1098,7,FALSE)</f>
        <v>150000</v>
      </c>
      <c r="H302" s="78" t="s">
        <v>3052</v>
      </c>
      <c r="I302" s="57">
        <f>VLOOKUP(A302,'Adjust Budget 1'!$B$8:$H$1107,7,FALSE)</f>
        <v>88396.49</v>
      </c>
      <c r="K302" s="59">
        <f t="shared" si="17"/>
        <v>61603.509999999995</v>
      </c>
    </row>
    <row r="303" spans="1:11" x14ac:dyDescent="0.2">
      <c r="A303" t="s">
        <v>1989</v>
      </c>
      <c r="B303" t="s">
        <v>1990</v>
      </c>
      <c r="C303" s="57">
        <f>VLOOKUP(A303,'Original vs Adjsuted Budget'!$B$1:$H$1098,6,FALSE)</f>
        <v>0</v>
      </c>
      <c r="E303" s="59">
        <f t="shared" si="19"/>
        <v>0</v>
      </c>
      <c r="F303" s="57"/>
      <c r="G303" s="57">
        <f>VLOOKUP(A303,'Original vs Adjsuted Budget'!$B$1:$H$1098,7,FALSE)</f>
        <v>0</v>
      </c>
      <c r="I303" s="57">
        <f>VLOOKUP(A303,'Adjust Budget 1'!$B$8:$H$1107,7,FALSE)</f>
        <v>0</v>
      </c>
      <c r="K303" s="59">
        <f t="shared" si="17"/>
        <v>0</v>
      </c>
    </row>
    <row r="304" spans="1:11" x14ac:dyDescent="0.2">
      <c r="A304" t="s">
        <v>1026</v>
      </c>
      <c r="B304" t="s">
        <v>1614</v>
      </c>
      <c r="C304" s="57">
        <f>VLOOKUP(A304,'Original vs Adjsuted Budget'!$B$1:$H$1098,6,FALSE)</f>
        <v>0</v>
      </c>
      <c r="E304" s="59">
        <f t="shared" si="19"/>
        <v>742081.17333333334</v>
      </c>
      <c r="F304" s="57"/>
      <c r="G304" s="57">
        <f>VLOOKUP(A304,'Original vs Adjsuted Budget'!$B$1:$H$1098,7,FALSE)</f>
        <v>742081.17333333334</v>
      </c>
      <c r="I304" s="57">
        <f>VLOOKUP(A304,'Adjust Budget 1'!$B$8:$H$1107,7,FALSE)</f>
        <v>278280.44</v>
      </c>
      <c r="K304" s="59">
        <f t="shared" si="17"/>
        <v>463800.73333333334</v>
      </c>
    </row>
    <row r="305" spans="1:11" x14ac:dyDescent="0.2">
      <c r="A305" t="s">
        <v>1027</v>
      </c>
      <c r="B305" t="s">
        <v>1615</v>
      </c>
      <c r="C305" s="57">
        <f>VLOOKUP(A305,'Original vs Adjsuted Budget'!$B$1:$H$1098,6,FALSE)</f>
        <v>1177440</v>
      </c>
      <c r="E305" s="59">
        <f t="shared" si="19"/>
        <v>-733045.95200000005</v>
      </c>
      <c r="F305" s="57"/>
      <c r="G305" s="57">
        <f>VLOOKUP(A305,'Original vs Adjsuted Budget'!$B$1:$H$1098,7,FALSE)</f>
        <v>444394.04800000001</v>
      </c>
      <c r="I305" s="57">
        <f>VLOOKUP(A305,'Adjust Budget 1'!$B$8:$H$1107,7,FALSE)</f>
        <v>138873.14000000001</v>
      </c>
      <c r="K305" s="59">
        <f t="shared" si="17"/>
        <v>305520.908</v>
      </c>
    </row>
    <row r="306" spans="1:11" x14ac:dyDescent="0.2">
      <c r="A306" t="s">
        <v>1028</v>
      </c>
      <c r="B306" t="s">
        <v>1616</v>
      </c>
      <c r="C306" s="57">
        <f>VLOOKUP(A306,'Original vs Adjsuted Budget'!$B$1:$H$1098,6,FALSE)</f>
        <v>330750</v>
      </c>
      <c r="E306" s="59">
        <f t="shared" si="19"/>
        <v>-329590</v>
      </c>
      <c r="F306" s="57"/>
      <c r="G306" s="57">
        <f>VLOOKUP(A306,'Original vs Adjsuted Budget'!$B$1:$H$1098,7,FALSE)</f>
        <v>1160</v>
      </c>
      <c r="I306" s="57">
        <f>VLOOKUP(A306,'Adjust Budget 1'!$B$8:$H$1107,7,FALSE)</f>
        <v>362.5</v>
      </c>
      <c r="K306" s="59">
        <f t="shared" si="17"/>
        <v>797.5</v>
      </c>
    </row>
    <row r="307" spans="1:11" x14ac:dyDescent="0.2">
      <c r="A307" t="s">
        <v>1991</v>
      </c>
      <c r="B307" t="s">
        <v>1573</v>
      </c>
      <c r="C307" s="57">
        <f>VLOOKUP(A307,'Original vs Adjsuted Budget'!$B$1:$H$1098,6,FALSE)</f>
        <v>0</v>
      </c>
      <c r="E307" s="59">
        <f t="shared" si="19"/>
        <v>0</v>
      </c>
      <c r="F307" s="57"/>
      <c r="G307" s="57">
        <f>VLOOKUP(A307,'Original vs Adjsuted Budget'!$B$1:$H$1098,7,FALSE)</f>
        <v>0</v>
      </c>
      <c r="I307" s="57">
        <f>VLOOKUP(A307,'Adjust Budget 1'!$B$8:$H$1107,7,FALSE)</f>
        <v>0</v>
      </c>
      <c r="K307" s="59">
        <f t="shared" si="17"/>
        <v>0</v>
      </c>
    </row>
    <row r="308" spans="1:11" x14ac:dyDescent="0.2">
      <c r="A308" t="s">
        <v>1029</v>
      </c>
      <c r="B308" t="s">
        <v>1617</v>
      </c>
      <c r="C308" s="57">
        <f>VLOOKUP(A308,'Original vs Adjsuted Budget'!$B$1:$H$1098,6,FALSE)</f>
        <v>10480</v>
      </c>
      <c r="E308" s="59">
        <f t="shared" si="19"/>
        <v>-6568.64</v>
      </c>
      <c r="F308" s="57"/>
      <c r="G308" s="57">
        <f>VLOOKUP(A308,'Original vs Adjsuted Budget'!$B$1:$H$1098,7,FALSE)</f>
        <v>3911.3599999999997</v>
      </c>
      <c r="I308" s="57">
        <f>VLOOKUP(A308,'Adjust Budget 1'!$B$8:$H$1107,7,FALSE)</f>
        <v>1222.3</v>
      </c>
      <c r="K308" s="59">
        <f t="shared" si="17"/>
        <v>2689.0599999999995</v>
      </c>
    </row>
    <row r="309" spans="1:11" x14ac:dyDescent="0.2">
      <c r="A309" t="s">
        <v>1992</v>
      </c>
      <c r="B309" t="s">
        <v>1993</v>
      </c>
      <c r="C309" s="57">
        <f>VLOOKUP(A309,'Original vs Adjsuted Budget'!$B$1:$H$1098,6,FALSE)</f>
        <v>0</v>
      </c>
      <c r="E309" s="59">
        <f t="shared" si="19"/>
        <v>0</v>
      </c>
      <c r="F309" s="57"/>
      <c r="G309" s="57">
        <f>VLOOKUP(A309,'Original vs Adjsuted Budget'!$B$1:$H$1098,7,FALSE)</f>
        <v>0</v>
      </c>
      <c r="I309" s="57">
        <f>VLOOKUP(A309,'Adjust Budget 1'!$B$8:$H$1107,7,FALSE)</f>
        <v>0</v>
      </c>
      <c r="K309" s="59">
        <f t="shared" si="17"/>
        <v>0</v>
      </c>
    </row>
    <row r="310" spans="1:11" x14ac:dyDescent="0.2">
      <c r="A310" t="s">
        <v>1994</v>
      </c>
      <c r="B310" t="s">
        <v>1995</v>
      </c>
      <c r="C310" s="57">
        <f>VLOOKUP(A310,'Original vs Adjsuted Budget'!$B$1:$H$1098,6,FALSE)</f>
        <v>0</v>
      </c>
      <c r="E310" s="59">
        <f t="shared" si="19"/>
        <v>0</v>
      </c>
      <c r="F310" s="57"/>
      <c r="G310" s="57">
        <f>VLOOKUP(A310,'Original vs Adjsuted Budget'!$B$1:$H$1098,7,FALSE)</f>
        <v>0</v>
      </c>
      <c r="I310" s="57">
        <f>VLOOKUP(A310,'Adjust Budget 1'!$B$8:$H$1107,7,FALSE)</f>
        <v>0</v>
      </c>
      <c r="K310" s="59">
        <f t="shared" si="17"/>
        <v>0</v>
      </c>
    </row>
    <row r="311" spans="1:11" x14ac:dyDescent="0.2">
      <c r="A311" t="s">
        <v>1996</v>
      </c>
      <c r="B311" t="s">
        <v>1997</v>
      </c>
      <c r="C311" s="57">
        <f>VLOOKUP(A311,'Original vs Adjsuted Budget'!$B$1:$H$1098,6,FALSE)</f>
        <v>0</v>
      </c>
      <c r="E311" s="59">
        <f t="shared" si="19"/>
        <v>0</v>
      </c>
      <c r="F311" s="57"/>
      <c r="G311" s="57">
        <f>VLOOKUP(A311,'Original vs Adjsuted Budget'!$B$1:$H$1098,7,FALSE)</f>
        <v>0</v>
      </c>
      <c r="I311" s="57">
        <f>VLOOKUP(A311,'Adjust Budget 1'!$B$8:$H$1107,7,FALSE)</f>
        <v>0</v>
      </c>
      <c r="K311" s="59">
        <f t="shared" si="17"/>
        <v>0</v>
      </c>
    </row>
    <row r="312" spans="1:11" x14ac:dyDescent="0.2">
      <c r="A312" t="s">
        <v>1030</v>
      </c>
      <c r="B312" t="s">
        <v>1618</v>
      </c>
      <c r="C312" s="57">
        <f>VLOOKUP(A312,'Original vs Adjsuted Budget'!$B$1:$H$1098,6,FALSE)</f>
        <v>0</v>
      </c>
      <c r="E312" s="59">
        <f t="shared" si="19"/>
        <v>95.167999999999992</v>
      </c>
      <c r="F312" s="57"/>
      <c r="G312" s="57">
        <f>VLOOKUP(A312,'Original vs Adjsuted Budget'!$B$1:$H$1098,7,FALSE)</f>
        <v>95.167999999999992</v>
      </c>
      <c r="I312" s="57">
        <f>VLOOKUP(A312,'Adjust Budget 1'!$B$8:$H$1107,7,FALSE)</f>
        <v>29.74</v>
      </c>
      <c r="K312" s="59">
        <f t="shared" si="17"/>
        <v>65.427999999999997</v>
      </c>
    </row>
    <row r="313" spans="1:11" x14ac:dyDescent="0.2">
      <c r="A313" t="s">
        <v>1998</v>
      </c>
      <c r="B313" t="s">
        <v>1999</v>
      </c>
      <c r="C313" s="57">
        <f>VLOOKUP(A313,'Original vs Adjsuted Budget'!$B$1:$H$1098,6,FALSE)</f>
        <v>0</v>
      </c>
      <c r="E313" s="59">
        <f t="shared" si="19"/>
        <v>0</v>
      </c>
      <c r="F313" s="57"/>
      <c r="G313" s="57">
        <f>VLOOKUP(A313,'Original vs Adjsuted Budget'!$B$1:$H$1098,7,FALSE)</f>
        <v>0</v>
      </c>
      <c r="I313" s="57">
        <f>VLOOKUP(A313,'Adjust Budget 1'!$B$8:$H$1107,7,FALSE)</f>
        <v>0</v>
      </c>
      <c r="K313" s="59">
        <f t="shared" si="17"/>
        <v>0</v>
      </c>
    </row>
    <row r="314" spans="1:11" x14ac:dyDescent="0.2">
      <c r="A314" t="s">
        <v>2000</v>
      </c>
      <c r="B314" t="s">
        <v>2001</v>
      </c>
      <c r="C314" s="57">
        <f>VLOOKUP(A314,'Original vs Adjsuted Budget'!$B$1:$H$1098,6,FALSE)</f>
        <v>0</v>
      </c>
      <c r="E314" s="59">
        <f t="shared" si="19"/>
        <v>0</v>
      </c>
      <c r="F314" s="57"/>
      <c r="G314" s="57">
        <f>VLOOKUP(A314,'Original vs Adjsuted Budget'!$B$1:$H$1098,7,FALSE)</f>
        <v>0</v>
      </c>
      <c r="I314" s="57">
        <f>VLOOKUP(A314,'Adjust Budget 1'!$B$8:$H$1107,7,FALSE)</f>
        <v>0</v>
      </c>
      <c r="K314" s="59">
        <f t="shared" si="17"/>
        <v>0</v>
      </c>
    </row>
    <row r="315" spans="1:11" x14ac:dyDescent="0.2">
      <c r="A315" t="s">
        <v>2002</v>
      </c>
      <c r="B315" t="s">
        <v>2003</v>
      </c>
      <c r="C315" s="57">
        <f>VLOOKUP(A315,'Original vs Adjsuted Budget'!$B$1:$H$1098,6,FALSE)</f>
        <v>0</v>
      </c>
      <c r="E315" s="59">
        <f t="shared" si="19"/>
        <v>0</v>
      </c>
      <c r="F315" s="57"/>
      <c r="G315" s="57">
        <f>VLOOKUP(A315,'Original vs Adjsuted Budget'!$B$1:$H$1098,7,FALSE)</f>
        <v>0</v>
      </c>
      <c r="I315" s="57">
        <f>VLOOKUP(A315,'Adjust Budget 1'!$B$8:$H$1107,7,FALSE)</f>
        <v>0</v>
      </c>
      <c r="K315" s="59">
        <f t="shared" si="17"/>
        <v>0</v>
      </c>
    </row>
    <row r="316" spans="1:11" x14ac:dyDescent="0.2">
      <c r="A316" t="s">
        <v>1031</v>
      </c>
      <c r="B316" t="s">
        <v>1619</v>
      </c>
      <c r="C316" s="57">
        <f>VLOOKUP(A316,'Original vs Adjsuted Budget'!$B$1:$H$1098,6,FALSE)</f>
        <v>800</v>
      </c>
      <c r="E316" s="59">
        <f t="shared" si="19"/>
        <v>-800</v>
      </c>
      <c r="F316" s="57"/>
      <c r="G316" s="57">
        <f>VLOOKUP(A316,'Original vs Adjsuted Budget'!$B$1:$H$1098,7,FALSE)</f>
        <v>0</v>
      </c>
      <c r="I316" s="57">
        <f>VLOOKUP(A316,'Adjust Budget 1'!$B$8:$H$1107,7,FALSE)</f>
        <v>0</v>
      </c>
      <c r="K316" s="59">
        <f t="shared" si="17"/>
        <v>0</v>
      </c>
    </row>
    <row r="317" spans="1:11" x14ac:dyDescent="0.2">
      <c r="A317" t="s">
        <v>2004</v>
      </c>
      <c r="B317" t="s">
        <v>2958</v>
      </c>
      <c r="C317" s="57">
        <f>VLOOKUP(A317,'Original vs Adjsuted Budget'!$B$1:$H$1098,6,FALSE)</f>
        <v>0</v>
      </c>
      <c r="E317" s="59">
        <f t="shared" si="19"/>
        <v>0</v>
      </c>
      <c r="F317" s="57"/>
      <c r="G317" s="57">
        <f>VLOOKUP(A317,'Original vs Adjsuted Budget'!$B$1:$H$1098,7,FALSE)</f>
        <v>0</v>
      </c>
      <c r="I317" s="57">
        <f>VLOOKUP(A317,'Adjust Budget 1'!$B$8:$H$1107,7,FALSE)</f>
        <v>0</v>
      </c>
      <c r="K317" s="59">
        <f t="shared" si="17"/>
        <v>0</v>
      </c>
    </row>
    <row r="318" spans="1:11" x14ac:dyDescent="0.2">
      <c r="A318" t="s">
        <v>2006</v>
      </c>
      <c r="B318" t="s">
        <v>2007</v>
      </c>
      <c r="C318" s="57">
        <f>VLOOKUP(A318,'Original vs Adjsuted Budget'!$B$1:$H$1098,6,FALSE)</f>
        <v>0</v>
      </c>
      <c r="E318" s="59">
        <f t="shared" si="19"/>
        <v>0</v>
      </c>
      <c r="F318" s="57"/>
      <c r="G318" s="57">
        <f>VLOOKUP(A318,'Original vs Adjsuted Budget'!$B$1:$H$1098,7,FALSE)</f>
        <v>0</v>
      </c>
      <c r="I318" s="57">
        <f>VLOOKUP(A318,'Adjust Budget 1'!$B$8:$H$1107,7,FALSE)</f>
        <v>0</v>
      </c>
      <c r="K318" s="59">
        <f t="shared" si="17"/>
        <v>0</v>
      </c>
    </row>
    <row r="319" spans="1:11" x14ac:dyDescent="0.2">
      <c r="A319" t="s">
        <v>2008</v>
      </c>
      <c r="B319" t="s">
        <v>2009</v>
      </c>
      <c r="C319" s="57">
        <f>VLOOKUP(A319,'Original vs Adjsuted Budget'!$B$1:$H$1098,6,FALSE)</f>
        <v>0</v>
      </c>
      <c r="E319" s="59">
        <f t="shared" si="19"/>
        <v>0</v>
      </c>
      <c r="F319" s="57"/>
      <c r="G319" s="57">
        <f>VLOOKUP(A319,'Original vs Adjsuted Budget'!$B$1:$H$1098,7,FALSE)</f>
        <v>0</v>
      </c>
      <c r="I319" s="57">
        <f>VLOOKUP(A319,'Adjust Budget 1'!$B$8:$H$1107,7,FALSE)</f>
        <v>0</v>
      </c>
      <c r="K319" s="59">
        <f t="shared" si="17"/>
        <v>0</v>
      </c>
    </row>
    <row r="320" spans="1:11" x14ac:dyDescent="0.2">
      <c r="A320" t="s">
        <v>2010</v>
      </c>
      <c r="B320" t="s">
        <v>2011</v>
      </c>
      <c r="C320" s="57">
        <f>VLOOKUP(A320,'Original vs Adjsuted Budget'!$B$1:$H$1098,6,FALSE)</f>
        <v>0</v>
      </c>
      <c r="E320" s="59">
        <f t="shared" si="19"/>
        <v>0</v>
      </c>
      <c r="F320" s="57"/>
      <c r="G320" s="57">
        <f>VLOOKUP(A320,'Original vs Adjsuted Budget'!$B$1:$H$1098,7,FALSE)</f>
        <v>0</v>
      </c>
      <c r="I320" s="57">
        <f>VLOOKUP(A320,'Adjust Budget 1'!$B$8:$H$1107,7,FALSE)</f>
        <v>0</v>
      </c>
      <c r="K320" s="59">
        <f t="shared" si="17"/>
        <v>0</v>
      </c>
    </row>
    <row r="321" spans="1:11" x14ac:dyDescent="0.2">
      <c r="A321" t="s">
        <v>2012</v>
      </c>
      <c r="B321" t="s">
        <v>2013</v>
      </c>
      <c r="C321" s="57">
        <f>VLOOKUP(A321,'Original vs Adjsuted Budget'!$B$1:$H$1098,6,FALSE)</f>
        <v>0</v>
      </c>
      <c r="E321" s="59">
        <f t="shared" si="19"/>
        <v>0</v>
      </c>
      <c r="F321" s="57"/>
      <c r="G321" s="57">
        <f>VLOOKUP(A321,'Original vs Adjsuted Budget'!$B$1:$H$1098,7,FALSE)</f>
        <v>0</v>
      </c>
      <c r="I321" s="57">
        <f>VLOOKUP(A321,'Adjust Budget 1'!$B$8:$H$1107,7,FALSE)</f>
        <v>0</v>
      </c>
      <c r="K321" s="59">
        <f t="shared" si="17"/>
        <v>0</v>
      </c>
    </row>
    <row r="322" spans="1:11" x14ac:dyDescent="0.2">
      <c r="A322" t="s">
        <v>1032</v>
      </c>
      <c r="B322" t="s">
        <v>1620</v>
      </c>
      <c r="C322" s="57">
        <f>VLOOKUP(A322,'Original vs Adjsuted Budget'!$B$1:$H$1098,6,FALSE)</f>
        <v>-2008000</v>
      </c>
      <c r="E322" s="59">
        <f t="shared" si="19"/>
        <v>1981874.64</v>
      </c>
      <c r="F322" s="57"/>
      <c r="G322" s="57">
        <f>VLOOKUP(A322,'Original vs Adjsuted Budget'!$B$1:$H$1098,7,FALSE)</f>
        <v>-26125.360000000001</v>
      </c>
      <c r="I322" s="57">
        <f>VLOOKUP(A322,'Adjust Budget 1'!$B$8:$H$1107,7,FALSE)</f>
        <v>-13062.68</v>
      </c>
      <c r="K322" s="59">
        <f t="shared" si="17"/>
        <v>-13062.68</v>
      </c>
    </row>
    <row r="323" spans="1:11" x14ac:dyDescent="0.2">
      <c r="A323" t="s">
        <v>1033</v>
      </c>
      <c r="B323" t="s">
        <v>1621</v>
      </c>
      <c r="C323" s="57">
        <f>VLOOKUP(A323,'Original vs Adjsuted Budget'!$B$1:$H$1098,6,FALSE)</f>
        <v>-550</v>
      </c>
      <c r="E323" s="59">
        <f t="shared" si="19"/>
        <v>550</v>
      </c>
      <c r="F323" s="57"/>
      <c r="G323" s="57">
        <f>VLOOKUP(A323,'Original vs Adjsuted Budget'!$B$1:$H$1098,7,FALSE)</f>
        <v>0</v>
      </c>
      <c r="I323" s="57">
        <f>VLOOKUP(A323,'Adjust Budget 1'!$B$8:$H$1107,7,FALSE)</f>
        <v>0</v>
      </c>
      <c r="K323" s="59">
        <f t="shared" si="17"/>
        <v>0</v>
      </c>
    </row>
    <row r="324" spans="1:11" x14ac:dyDescent="0.2">
      <c r="A324" t="s">
        <v>2014</v>
      </c>
      <c r="B324" t="s">
        <v>380</v>
      </c>
      <c r="C324" s="57">
        <f>VLOOKUP(A324,'Original vs Adjsuted Budget'!$B$1:$H$1098,6,FALSE)</f>
        <v>0</v>
      </c>
      <c r="E324" s="59">
        <f t="shared" si="19"/>
        <v>0</v>
      </c>
      <c r="F324" s="57"/>
      <c r="G324" s="57">
        <f>VLOOKUP(A324,'Original vs Adjsuted Budget'!$B$1:$H$1098,7,FALSE)</f>
        <v>0</v>
      </c>
      <c r="I324" s="57">
        <f>VLOOKUP(A324,'Adjust Budget 1'!$B$8:$H$1107,7,FALSE)</f>
        <v>0</v>
      </c>
      <c r="K324" s="59">
        <f t="shared" si="17"/>
        <v>0</v>
      </c>
    </row>
    <row r="325" spans="1:11" x14ac:dyDescent="0.2">
      <c r="A325" t="s">
        <v>1034</v>
      </c>
      <c r="B325" t="s">
        <v>1622</v>
      </c>
      <c r="C325" s="57">
        <f>VLOOKUP(A325,'Original vs Adjsuted Budget'!$B$1:$H$1098,6,FALSE)</f>
        <v>-67380</v>
      </c>
      <c r="E325" s="59">
        <f t="shared" si="19"/>
        <v>0</v>
      </c>
      <c r="F325" s="57"/>
      <c r="G325" s="57">
        <f>VLOOKUP(A325,'Original vs Adjsuted Budget'!$B$1:$H$1098,7,FALSE)</f>
        <v>-67380</v>
      </c>
      <c r="I325" s="57">
        <f>VLOOKUP(A325,'Adjust Budget 1'!$B$8:$H$1107,7,FALSE)</f>
        <v>0</v>
      </c>
      <c r="K325" s="59">
        <f t="shared" si="17"/>
        <v>-67380</v>
      </c>
    </row>
    <row r="326" spans="1:11" x14ac:dyDescent="0.2">
      <c r="A326" t="s">
        <v>1035</v>
      </c>
      <c r="B326" t="s">
        <v>1611</v>
      </c>
      <c r="C326" s="57">
        <f>VLOOKUP(A326,'Original vs Adjsuted Budget'!$B$1:$H$1098,6,FALSE)</f>
        <v>-1542580</v>
      </c>
      <c r="E326" s="59">
        <f t="shared" si="19"/>
        <v>760260.15</v>
      </c>
      <c r="F326" s="57"/>
      <c r="G326" s="57">
        <f>VLOOKUP(A326,'Original vs Adjsuted Budget'!$B$1:$H$1098,7,FALSE)</f>
        <v>-782319.85</v>
      </c>
      <c r="I326" s="57">
        <f>VLOOKUP(A326,'Adjust Budget 1'!$B$8:$H$1107,7,FALSE)</f>
        <v>0</v>
      </c>
      <c r="K326" s="59">
        <f t="shared" si="17"/>
        <v>-782319.85</v>
      </c>
    </row>
    <row r="327" spans="1:11" x14ac:dyDescent="0.2">
      <c r="A327" s="71"/>
      <c r="B327" s="71" t="s">
        <v>2908</v>
      </c>
      <c r="C327" s="72">
        <f>SUM(C297:C326)</f>
        <v>-1818140</v>
      </c>
      <c r="D327" s="72">
        <f>SUM(D297:D326)</f>
        <v>0</v>
      </c>
      <c r="E327" s="72">
        <f>SUM(E297:E326)</f>
        <v>2283956.5393333333</v>
      </c>
      <c r="F327" s="72"/>
      <c r="G327" s="72">
        <f t="shared" ref="G327" si="20">SUM(G297:G326)</f>
        <v>465816.53933333338</v>
      </c>
      <c r="K327" s="59"/>
    </row>
    <row r="328" spans="1:11" x14ac:dyDescent="0.2">
      <c r="A328" s="71">
        <v>204</v>
      </c>
      <c r="B328" s="71" t="s">
        <v>2909</v>
      </c>
      <c r="C328" s="72"/>
      <c r="D328" s="72"/>
      <c r="E328" s="72"/>
      <c r="F328" s="72"/>
      <c r="G328" s="72"/>
      <c r="K328" s="59"/>
    </row>
    <row r="329" spans="1:11" x14ac:dyDescent="0.2">
      <c r="A329" t="s">
        <v>2910</v>
      </c>
      <c r="B329" t="s">
        <v>2911</v>
      </c>
      <c r="C329" s="57" t="s">
        <v>2912</v>
      </c>
      <c r="D329" s="57" t="s">
        <v>2912</v>
      </c>
      <c r="E329" s="57" t="s">
        <v>2912</v>
      </c>
      <c r="F329" s="57"/>
      <c r="G329" s="57" t="s">
        <v>2912</v>
      </c>
      <c r="K329" s="59"/>
    </row>
    <row r="330" spans="1:11" x14ac:dyDescent="0.2">
      <c r="A330" s="63">
        <v>205</v>
      </c>
      <c r="B330" s="63" t="s">
        <v>3050</v>
      </c>
      <c r="C330" s="70"/>
      <c r="D330" s="70"/>
      <c r="E330" s="70"/>
      <c r="F330" s="70"/>
      <c r="G330" s="70"/>
      <c r="K330" s="59"/>
    </row>
    <row r="331" spans="1:11" x14ac:dyDescent="0.2">
      <c r="A331" t="s">
        <v>1036</v>
      </c>
      <c r="B331" t="s">
        <v>1623</v>
      </c>
      <c r="C331" s="57">
        <f>VLOOKUP(A331,'Original vs Adjsuted Budget'!$B$1:$H$1098,6,FALSE)</f>
        <v>420370</v>
      </c>
      <c r="E331" s="59">
        <f t="shared" ref="E331:E362" si="21">G331-C331</f>
        <v>12958.985999999975</v>
      </c>
      <c r="F331" s="57"/>
      <c r="G331" s="57">
        <f>VLOOKUP(A331,'Original vs Adjsuted Budget'!$B$1:$H$1098,7,FALSE)</f>
        <v>433328.98599999998</v>
      </c>
      <c r="I331" s="57">
        <f>VLOOKUP(A331,'Adjust Budget 1'!$B$8:$H$1107,7,FALSE)</f>
        <v>214519.3</v>
      </c>
      <c r="K331" s="59">
        <f t="shared" ref="K331:K392" si="22">G331-I331</f>
        <v>218809.68599999999</v>
      </c>
    </row>
    <row r="332" spans="1:11" x14ac:dyDescent="0.2">
      <c r="A332" t="s">
        <v>1037</v>
      </c>
      <c r="B332" t="s">
        <v>1624</v>
      </c>
      <c r="C332" s="57">
        <f>VLOOKUP(A332,'Original vs Adjsuted Budget'!$B$1:$H$1098,6,FALSE)</f>
        <v>1476050</v>
      </c>
      <c r="E332" s="59">
        <f t="shared" si="21"/>
        <v>-429797.98920000007</v>
      </c>
      <c r="F332" s="57"/>
      <c r="G332" s="57">
        <f>VLOOKUP(A332,'Original vs Adjsuted Budget'!$B$1:$H$1098,7,FALSE)</f>
        <v>1046252.0107999999</v>
      </c>
      <c r="I332" s="57">
        <f>VLOOKUP(A332,'Adjust Budget 1'!$B$8:$H$1107,7,FALSE)</f>
        <v>517946.54</v>
      </c>
      <c r="K332" s="59">
        <f t="shared" si="22"/>
        <v>528305.47080000001</v>
      </c>
    </row>
    <row r="333" spans="1:11" x14ac:dyDescent="0.2">
      <c r="A333" t="s">
        <v>1038</v>
      </c>
      <c r="B333" t="s">
        <v>2959</v>
      </c>
      <c r="C333" s="57">
        <f>VLOOKUP(A333,'Original vs Adjsuted Budget'!$B$1:$H$1098,6,FALSE)</f>
        <v>0</v>
      </c>
      <c r="E333" s="59">
        <f t="shared" si="21"/>
        <v>124255.37119999999</v>
      </c>
      <c r="F333" s="57"/>
      <c r="G333" s="57">
        <f>VLOOKUP(A333,'Original vs Adjsuted Budget'!$B$1:$H$1098,7,FALSE)</f>
        <v>124255.37119999999</v>
      </c>
      <c r="I333" s="57">
        <f>VLOOKUP(A333,'Adjust Budget 1'!$B$8:$H$1107,7,FALSE)</f>
        <v>61512.56</v>
      </c>
      <c r="K333" s="59">
        <f t="shared" si="22"/>
        <v>62742.811199999996</v>
      </c>
    </row>
    <row r="334" spans="1:11" x14ac:dyDescent="0.2">
      <c r="A334" t="s">
        <v>1039</v>
      </c>
      <c r="B334" t="s">
        <v>2960</v>
      </c>
      <c r="C334" s="57">
        <f>VLOOKUP(A334,'Original vs Adjsuted Budget'!$B$1:$H$1098,6,FALSE)</f>
        <v>1361920</v>
      </c>
      <c r="E334" s="59">
        <f t="shared" si="21"/>
        <v>117280.12580000004</v>
      </c>
      <c r="F334" s="57"/>
      <c r="G334" s="57">
        <f>VLOOKUP(A334,'Original vs Adjsuted Budget'!$B$1:$H$1098,7,FALSE)</f>
        <v>1479200.1258</v>
      </c>
      <c r="I334" s="57">
        <f>VLOOKUP(A334,'Adjust Budget 1'!$B$8:$H$1107,7,FALSE)</f>
        <v>732277.29</v>
      </c>
      <c r="K334" s="59">
        <f t="shared" si="22"/>
        <v>746922.8358</v>
      </c>
    </row>
    <row r="335" spans="1:11" x14ac:dyDescent="0.2">
      <c r="A335" t="s">
        <v>1040</v>
      </c>
      <c r="B335" t="s">
        <v>1625</v>
      </c>
      <c r="C335" s="57">
        <f>VLOOKUP(A335,'Original vs Adjsuted Budget'!$B$1:$H$1098,6,FALSE)</f>
        <v>95480</v>
      </c>
      <c r="E335" s="59">
        <f t="shared" si="21"/>
        <v>0</v>
      </c>
      <c r="F335" s="57"/>
      <c r="G335" s="57">
        <f>VLOOKUP(A335,'Original vs Adjsuted Budget'!$B$1:$H$1098,7,FALSE)</f>
        <v>95480</v>
      </c>
      <c r="I335" s="57">
        <f>VLOOKUP(A335,'Adjust Budget 1'!$B$8:$H$1107,7,FALSE)</f>
        <v>0</v>
      </c>
      <c r="K335" s="59">
        <f t="shared" si="22"/>
        <v>95480</v>
      </c>
    </row>
    <row r="336" spans="1:11" x14ac:dyDescent="0.2">
      <c r="A336" t="s">
        <v>1041</v>
      </c>
      <c r="B336" t="s">
        <v>1626</v>
      </c>
      <c r="C336" s="57">
        <f>VLOOKUP(A336,'Original vs Adjsuted Budget'!$B$1:$H$1098,6,FALSE)</f>
        <v>95180</v>
      </c>
      <c r="E336" s="59">
        <f t="shared" si="21"/>
        <v>0</v>
      </c>
      <c r="F336" s="57"/>
      <c r="G336" s="57">
        <f>VLOOKUP(A336,'Original vs Adjsuted Budget'!$B$1:$H$1098,7,FALSE)</f>
        <v>95180</v>
      </c>
      <c r="I336" s="57">
        <f>VLOOKUP(A336,'Adjust Budget 1'!$B$8:$H$1107,7,FALSE)</f>
        <v>0</v>
      </c>
      <c r="K336" s="59">
        <f t="shared" si="22"/>
        <v>95180</v>
      </c>
    </row>
    <row r="337" spans="1:11" x14ac:dyDescent="0.2">
      <c r="A337" t="s">
        <v>2018</v>
      </c>
      <c r="B337" t="s">
        <v>2019</v>
      </c>
      <c r="C337" s="57">
        <f>VLOOKUP(A337,'Original vs Adjsuted Budget'!$B$1:$H$1098,6,FALSE)</f>
        <v>0</v>
      </c>
      <c r="E337" s="59">
        <f t="shared" si="21"/>
        <v>0</v>
      </c>
      <c r="F337" s="57"/>
      <c r="G337" s="57">
        <f>VLOOKUP(A337,'Original vs Adjsuted Budget'!$B$1:$H$1098,7,FALSE)</f>
        <v>0</v>
      </c>
      <c r="I337" s="57">
        <f>VLOOKUP(A337,'Adjust Budget 1'!$B$8:$H$1107,7,FALSE)</f>
        <v>0</v>
      </c>
      <c r="K337" s="59">
        <f t="shared" si="22"/>
        <v>0</v>
      </c>
    </row>
    <row r="338" spans="1:11" x14ac:dyDescent="0.2">
      <c r="A338" t="s">
        <v>1042</v>
      </c>
      <c r="B338" t="s">
        <v>1627</v>
      </c>
      <c r="C338" s="57">
        <f>VLOOKUP(A338,'Original vs Adjsuted Budget'!$B$1:$H$1098,6,FALSE)</f>
        <v>71620</v>
      </c>
      <c r="E338" s="59">
        <f t="shared" si="21"/>
        <v>-71620</v>
      </c>
      <c r="F338" s="57"/>
      <c r="G338" s="57">
        <f>VLOOKUP(A338,'Original vs Adjsuted Budget'!$B$1:$H$1098,7,FALSE)</f>
        <v>0</v>
      </c>
      <c r="I338" s="57">
        <f>VLOOKUP(A338,'Adjust Budget 1'!$B$8:$H$1107,7,FALSE)</f>
        <v>0</v>
      </c>
      <c r="K338" s="59">
        <f t="shared" si="22"/>
        <v>0</v>
      </c>
    </row>
    <row r="339" spans="1:11" x14ac:dyDescent="0.2">
      <c r="A339" t="s">
        <v>2020</v>
      </c>
      <c r="B339" t="s">
        <v>2021</v>
      </c>
      <c r="C339" s="57">
        <f>VLOOKUP(A339,'Original vs Adjsuted Budget'!$B$1:$H$1098,6,FALSE)</f>
        <v>0</v>
      </c>
      <c r="E339" s="59">
        <f t="shared" si="21"/>
        <v>0</v>
      </c>
      <c r="F339" s="57"/>
      <c r="G339" s="57">
        <f>VLOOKUP(A339,'Original vs Adjsuted Budget'!$B$1:$H$1098,7,FALSE)</f>
        <v>0</v>
      </c>
      <c r="I339" s="57">
        <f>VLOOKUP(A339,'Adjust Budget 1'!$B$8:$H$1107,7,FALSE)</f>
        <v>0</v>
      </c>
      <c r="K339" s="59">
        <f t="shared" si="22"/>
        <v>0</v>
      </c>
    </row>
    <row r="340" spans="1:11" x14ac:dyDescent="0.2">
      <c r="A340" t="s">
        <v>1043</v>
      </c>
      <c r="B340" t="s">
        <v>2961</v>
      </c>
      <c r="C340" s="57">
        <f>VLOOKUP(A340,'Original vs Adjsuted Budget'!$B$1:$H$1098,6,FALSE)</f>
        <v>110200</v>
      </c>
      <c r="E340" s="59">
        <f t="shared" si="21"/>
        <v>-16051.900599999994</v>
      </c>
      <c r="F340" s="57"/>
      <c r="G340" s="57">
        <f>VLOOKUP(A340,'Original vs Adjsuted Budget'!$B$1:$H$1098,7,FALSE)</f>
        <v>94148.099400000006</v>
      </c>
      <c r="I340" s="57">
        <f>VLOOKUP(A340,'Adjust Budget 1'!$B$8:$H$1107,7,FALSE)</f>
        <v>46607.97</v>
      </c>
      <c r="K340" s="59">
        <f t="shared" si="22"/>
        <v>47540.129400000005</v>
      </c>
    </row>
    <row r="341" spans="1:11" x14ac:dyDescent="0.2">
      <c r="A341" t="s">
        <v>2023</v>
      </c>
      <c r="B341" t="s">
        <v>1628</v>
      </c>
      <c r="C341" s="57">
        <f>VLOOKUP(A341,'Original vs Adjsuted Budget'!$B$1:$H$1098,6,FALSE)</f>
        <v>0</v>
      </c>
      <c r="E341" s="59">
        <f t="shared" si="21"/>
        <v>0</v>
      </c>
      <c r="F341" s="57"/>
      <c r="G341" s="57">
        <f>VLOOKUP(A341,'Original vs Adjsuted Budget'!$B$1:$H$1098,7,FALSE)</f>
        <v>0</v>
      </c>
      <c r="I341" s="57">
        <f>VLOOKUP(A341,'Adjust Budget 1'!$B$8:$H$1107,7,FALSE)</f>
        <v>0</v>
      </c>
      <c r="K341" s="59">
        <f t="shared" si="22"/>
        <v>0</v>
      </c>
    </row>
    <row r="342" spans="1:11" x14ac:dyDescent="0.2">
      <c r="A342" t="s">
        <v>1044</v>
      </c>
      <c r="B342" t="s">
        <v>1628</v>
      </c>
      <c r="C342" s="57">
        <f>VLOOKUP(A342,'Original vs Adjsuted Budget'!$B$1:$H$1098,6,FALSE)</f>
        <v>5220</v>
      </c>
      <c r="E342" s="59">
        <f t="shared" si="21"/>
        <v>-5220</v>
      </c>
      <c r="F342" s="57"/>
      <c r="G342" s="57">
        <f>VLOOKUP(A342,'Original vs Adjsuted Budget'!$B$1:$H$1098,7,FALSE)</f>
        <v>0</v>
      </c>
      <c r="I342" s="57">
        <f>VLOOKUP(A342,'Adjust Budget 1'!$B$8:$H$1107,7,FALSE)</f>
        <v>0</v>
      </c>
      <c r="K342" s="59">
        <f t="shared" si="22"/>
        <v>0</v>
      </c>
    </row>
    <row r="343" spans="1:11" x14ac:dyDescent="0.2">
      <c r="A343" t="s">
        <v>1045</v>
      </c>
      <c r="B343" t="s">
        <v>1629</v>
      </c>
      <c r="C343" s="57">
        <f>VLOOKUP(A343,'Original vs Adjsuted Budget'!$B$1:$H$1098,6,FALSE)</f>
        <v>0</v>
      </c>
      <c r="E343" s="59">
        <f t="shared" si="21"/>
        <v>2020</v>
      </c>
      <c r="F343" s="57"/>
      <c r="G343" s="57">
        <f>VLOOKUP(A343,'Original vs Adjsuted Budget'!$B$1:$H$1098,7,FALSE)</f>
        <v>2020</v>
      </c>
      <c r="I343" s="57">
        <f>VLOOKUP(A343,'Adjust Budget 1'!$B$8:$H$1107,7,FALSE)</f>
        <v>1000</v>
      </c>
      <c r="K343" s="59">
        <f t="shared" si="22"/>
        <v>1020</v>
      </c>
    </row>
    <row r="344" spans="1:11" x14ac:dyDescent="0.2">
      <c r="A344" t="s">
        <v>1046</v>
      </c>
      <c r="B344" t="s">
        <v>1630</v>
      </c>
      <c r="C344" s="57">
        <f>VLOOKUP(A344,'Original vs Adjsuted Budget'!$B$1:$H$1098,6,FALSE)</f>
        <v>4810</v>
      </c>
      <c r="E344" s="59">
        <f t="shared" si="21"/>
        <v>7625.1200000000008</v>
      </c>
      <c r="F344" s="57"/>
      <c r="G344" s="57">
        <f>VLOOKUP(A344,'Original vs Adjsuted Budget'!$B$1:$H$1098,7,FALSE)</f>
        <v>12435.12</v>
      </c>
      <c r="I344" s="57">
        <f>VLOOKUP(A344,'Adjust Budget 1'!$B$8:$H$1107,7,FALSE)</f>
        <v>6156</v>
      </c>
      <c r="K344" s="59">
        <f t="shared" si="22"/>
        <v>6279.1200000000008</v>
      </c>
    </row>
    <row r="345" spans="1:11" x14ac:dyDescent="0.2">
      <c r="A345" t="s">
        <v>2024</v>
      </c>
      <c r="B345" t="s">
        <v>2025</v>
      </c>
      <c r="C345" s="57">
        <f>VLOOKUP(A345,'Original vs Adjsuted Budget'!$B$1:$H$1098,6,FALSE)</f>
        <v>0</v>
      </c>
      <c r="E345" s="59">
        <f t="shared" si="21"/>
        <v>0</v>
      </c>
      <c r="F345" s="57"/>
      <c r="G345" s="57">
        <f>VLOOKUP(A345,'Original vs Adjsuted Budget'!$B$1:$H$1098,7,FALSE)</f>
        <v>0</v>
      </c>
      <c r="I345" s="57">
        <f>VLOOKUP(A345,'Adjust Budget 1'!$B$8:$H$1107,7,FALSE)</f>
        <v>0</v>
      </c>
      <c r="K345" s="59">
        <f t="shared" si="22"/>
        <v>0</v>
      </c>
    </row>
    <row r="346" spans="1:11" x14ac:dyDescent="0.2">
      <c r="A346" t="s">
        <v>2026</v>
      </c>
      <c r="B346" t="s">
        <v>2027</v>
      </c>
      <c r="C346" s="57">
        <f>VLOOKUP(A346,'Original vs Adjsuted Budget'!$B$1:$H$1098,6,FALSE)</f>
        <v>0</v>
      </c>
      <c r="E346" s="59">
        <f t="shared" si="21"/>
        <v>0</v>
      </c>
      <c r="F346" s="57"/>
      <c r="G346" s="57">
        <f>VLOOKUP(A346,'Original vs Adjsuted Budget'!$B$1:$H$1098,7,FALSE)</f>
        <v>0</v>
      </c>
      <c r="I346" s="57">
        <f>VLOOKUP(A346,'Adjust Budget 1'!$B$8:$H$1107,7,FALSE)</f>
        <v>0</v>
      </c>
      <c r="K346" s="59">
        <f t="shared" si="22"/>
        <v>0</v>
      </c>
    </row>
    <row r="347" spans="1:11" x14ac:dyDescent="0.2">
      <c r="A347" t="s">
        <v>2028</v>
      </c>
      <c r="B347" t="s">
        <v>2029</v>
      </c>
      <c r="C347" s="57">
        <f>VLOOKUP(A347,'Original vs Adjsuted Budget'!$B$1:$H$1098,6,FALSE)</f>
        <v>0</v>
      </c>
      <c r="E347" s="59">
        <f t="shared" si="21"/>
        <v>0</v>
      </c>
      <c r="F347" s="57"/>
      <c r="G347" s="57">
        <f>VLOOKUP(A347,'Original vs Adjsuted Budget'!$B$1:$H$1098,7,FALSE)</f>
        <v>0</v>
      </c>
      <c r="I347" s="57">
        <f>VLOOKUP(A347,'Adjust Budget 1'!$B$8:$H$1107,7,FALSE)</f>
        <v>0</v>
      </c>
      <c r="K347" s="59">
        <f t="shared" si="22"/>
        <v>0</v>
      </c>
    </row>
    <row r="348" spans="1:11" x14ac:dyDescent="0.2">
      <c r="A348" t="s">
        <v>1047</v>
      </c>
      <c r="B348" t="s">
        <v>1631</v>
      </c>
      <c r="C348" s="57">
        <f>VLOOKUP(A348,'Original vs Adjsuted Budget'!$B$1:$H$1098,6,FALSE)</f>
        <v>860</v>
      </c>
      <c r="E348" s="59">
        <f t="shared" si="21"/>
        <v>35474.204599999997</v>
      </c>
      <c r="F348" s="57"/>
      <c r="G348" s="57">
        <f>VLOOKUP(A348,'Original vs Adjsuted Budget'!$B$1:$H$1098,7,FALSE)</f>
        <v>36334.204599999997</v>
      </c>
      <c r="I348" s="57">
        <f>VLOOKUP(A348,'Adjust Budget 1'!$B$8:$H$1107,7,FALSE)</f>
        <v>17987.23</v>
      </c>
      <c r="K348" s="59">
        <f t="shared" si="22"/>
        <v>18346.974599999998</v>
      </c>
    </row>
    <row r="349" spans="1:11" x14ac:dyDescent="0.2">
      <c r="A349" t="s">
        <v>2030</v>
      </c>
      <c r="B349" t="s">
        <v>2962</v>
      </c>
      <c r="C349" s="57">
        <f>VLOOKUP(A349,'Original vs Adjsuted Budget'!$B$1:$H$1098,6,FALSE)</f>
        <v>0</v>
      </c>
      <c r="E349" s="59">
        <f t="shared" si="21"/>
        <v>0</v>
      </c>
      <c r="F349" s="57"/>
      <c r="G349" s="57">
        <f>VLOOKUP(A349,'Original vs Adjsuted Budget'!$B$1:$H$1098,7,FALSE)</f>
        <v>0</v>
      </c>
      <c r="I349" s="57">
        <f>VLOOKUP(A349,'Adjust Budget 1'!$B$8:$H$1107,7,FALSE)</f>
        <v>0</v>
      </c>
      <c r="K349" s="59">
        <f t="shared" si="22"/>
        <v>0</v>
      </c>
    </row>
    <row r="350" spans="1:11" x14ac:dyDescent="0.2">
      <c r="A350" t="s">
        <v>2032</v>
      </c>
      <c r="B350" t="s">
        <v>2033</v>
      </c>
      <c r="C350" s="57">
        <f>VLOOKUP(A350,'Original vs Adjsuted Budget'!$B$1:$H$1098,6,FALSE)</f>
        <v>0</v>
      </c>
      <c r="E350" s="59">
        <f t="shared" si="21"/>
        <v>0</v>
      </c>
      <c r="F350" s="57"/>
      <c r="G350" s="57">
        <f>VLOOKUP(A350,'Original vs Adjsuted Budget'!$B$1:$H$1098,7,FALSE)</f>
        <v>0</v>
      </c>
      <c r="I350" s="57">
        <f>VLOOKUP(A350,'Adjust Budget 1'!$B$8:$H$1107,7,FALSE)</f>
        <v>0</v>
      </c>
      <c r="K350" s="59">
        <f t="shared" si="22"/>
        <v>0</v>
      </c>
    </row>
    <row r="351" spans="1:11" x14ac:dyDescent="0.2">
      <c r="A351" t="s">
        <v>2034</v>
      </c>
      <c r="B351" t="s">
        <v>2035</v>
      </c>
      <c r="C351" s="57">
        <f>VLOOKUP(A351,'Original vs Adjsuted Budget'!$B$1:$H$1098,6,FALSE)</f>
        <v>0</v>
      </c>
      <c r="E351" s="59">
        <f t="shared" si="21"/>
        <v>0</v>
      </c>
      <c r="F351" s="57"/>
      <c r="G351" s="57">
        <f>VLOOKUP(A351,'Original vs Adjsuted Budget'!$B$1:$H$1098,7,FALSE)</f>
        <v>0</v>
      </c>
      <c r="I351" s="57">
        <f>VLOOKUP(A351,'Adjust Budget 1'!$B$8:$H$1107,7,FALSE)</f>
        <v>0</v>
      </c>
      <c r="K351" s="59">
        <f t="shared" si="22"/>
        <v>0</v>
      </c>
    </row>
    <row r="352" spans="1:11" x14ac:dyDescent="0.2">
      <c r="A352" t="s">
        <v>1048</v>
      </c>
      <c r="B352" t="s">
        <v>1632</v>
      </c>
      <c r="C352" s="57">
        <f>VLOOKUP(A352,'Original vs Adjsuted Budget'!$B$1:$H$1098,6,FALSE)</f>
        <v>23060</v>
      </c>
      <c r="E352" s="59">
        <f t="shared" si="21"/>
        <v>-23060</v>
      </c>
      <c r="F352" s="57"/>
      <c r="G352" s="57">
        <f>VLOOKUP(A352,'Original vs Adjsuted Budget'!$B$1:$H$1098,7,FALSE)</f>
        <v>0</v>
      </c>
      <c r="I352" s="57">
        <f>VLOOKUP(A352,'Adjust Budget 1'!$B$8:$H$1107,7,FALSE)</f>
        <v>0</v>
      </c>
      <c r="K352" s="59">
        <f t="shared" si="22"/>
        <v>0</v>
      </c>
    </row>
    <row r="353" spans="1:11" x14ac:dyDescent="0.2">
      <c r="A353" t="s">
        <v>1049</v>
      </c>
      <c r="B353" t="s">
        <v>2963</v>
      </c>
      <c r="C353" s="57">
        <f>VLOOKUP(A353,'Original vs Adjsuted Budget'!$B$1:$H$1098,6,FALSE)</f>
        <v>160280</v>
      </c>
      <c r="E353" s="59">
        <f t="shared" si="21"/>
        <v>-8780</v>
      </c>
      <c r="F353" s="57"/>
      <c r="G353" s="57">
        <f>VLOOKUP(A353,'Original vs Adjsuted Budget'!$B$1:$H$1098,7,FALSE)</f>
        <v>151500</v>
      </c>
      <c r="I353" s="57">
        <f>VLOOKUP(A353,'Adjust Budget 1'!$B$8:$H$1107,7,FALSE)</f>
        <v>75000</v>
      </c>
      <c r="K353" s="59">
        <f t="shared" si="22"/>
        <v>76500</v>
      </c>
    </row>
    <row r="354" spans="1:11" x14ac:dyDescent="0.2">
      <c r="A354" t="s">
        <v>1050</v>
      </c>
      <c r="B354" t="s">
        <v>2963</v>
      </c>
      <c r="C354" s="57">
        <f>VLOOKUP(A354,'Original vs Adjsuted Budget'!$B$1:$H$1098,6,FALSE)</f>
        <v>82100</v>
      </c>
      <c r="E354" s="59">
        <f t="shared" si="21"/>
        <v>-75030</v>
      </c>
      <c r="F354" s="57"/>
      <c r="G354" s="57">
        <f>VLOOKUP(A354,'Original vs Adjsuted Budget'!$B$1:$H$1098,7,FALSE)</f>
        <v>7070</v>
      </c>
      <c r="I354" s="57">
        <f>VLOOKUP(A354,'Adjust Budget 1'!$B$8:$H$1107,7,FALSE)</f>
        <v>3500</v>
      </c>
      <c r="K354" s="59">
        <f t="shared" si="22"/>
        <v>3570</v>
      </c>
    </row>
    <row r="355" spans="1:11" x14ac:dyDescent="0.2">
      <c r="A355" t="s">
        <v>1051</v>
      </c>
      <c r="B355" t="s">
        <v>1633</v>
      </c>
      <c r="C355" s="57">
        <f>VLOOKUP(A355,'Original vs Adjsuted Budget'!$B$1:$H$1098,6,FALSE)</f>
        <v>0</v>
      </c>
      <c r="E355" s="59">
        <f t="shared" si="21"/>
        <v>28522.400000000001</v>
      </c>
      <c r="F355" s="57"/>
      <c r="G355" s="57">
        <f>VLOOKUP(A355,'Original vs Adjsuted Budget'!$B$1:$H$1098,7,FALSE)</f>
        <v>28522.400000000001</v>
      </c>
      <c r="I355" s="57">
        <f>VLOOKUP(A355,'Adjust Budget 1'!$B$8:$H$1107,7,FALSE)</f>
        <v>14120</v>
      </c>
      <c r="K355" s="59">
        <f t="shared" si="22"/>
        <v>14402.400000000001</v>
      </c>
    </row>
    <row r="356" spans="1:11" x14ac:dyDescent="0.2">
      <c r="A356" t="s">
        <v>1052</v>
      </c>
      <c r="B356" t="s">
        <v>1634</v>
      </c>
      <c r="C356" s="57">
        <f>VLOOKUP(A356,'Original vs Adjsuted Budget'!$B$1:$H$1098,6,FALSE)</f>
        <v>108990</v>
      </c>
      <c r="E356" s="59">
        <f t="shared" si="21"/>
        <v>-6858.8000000000029</v>
      </c>
      <c r="F356" s="57"/>
      <c r="G356" s="57">
        <f>VLOOKUP(A356,'Original vs Adjsuted Budget'!$B$1:$H$1098,7,FALSE)</f>
        <v>102131.2</v>
      </c>
      <c r="I356" s="57">
        <f>VLOOKUP(A356,'Adjust Budget 1'!$B$8:$H$1107,7,FALSE)</f>
        <v>50560</v>
      </c>
      <c r="K356" s="59">
        <f t="shared" si="22"/>
        <v>51571.199999999997</v>
      </c>
    </row>
    <row r="357" spans="1:11" x14ac:dyDescent="0.2">
      <c r="A357" t="s">
        <v>1053</v>
      </c>
      <c r="B357" t="s">
        <v>1635</v>
      </c>
      <c r="C357" s="57">
        <f>VLOOKUP(A357,'Original vs Adjsuted Budget'!$B$1:$H$1098,6,FALSE)</f>
        <v>150</v>
      </c>
      <c r="E357" s="59">
        <f t="shared" si="21"/>
        <v>-73.037999999999997</v>
      </c>
      <c r="F357" s="57"/>
      <c r="G357" s="57">
        <f>VLOOKUP(A357,'Original vs Adjsuted Budget'!$B$1:$H$1098,7,FALSE)</f>
        <v>76.962000000000003</v>
      </c>
      <c r="I357" s="57">
        <f>VLOOKUP(A357,'Adjust Budget 1'!$B$8:$H$1107,7,FALSE)</f>
        <v>38.1</v>
      </c>
      <c r="K357" s="59">
        <f t="shared" si="22"/>
        <v>38.862000000000002</v>
      </c>
    </row>
    <row r="358" spans="1:11" x14ac:dyDescent="0.2">
      <c r="A358" t="s">
        <v>1054</v>
      </c>
      <c r="B358" t="s">
        <v>1635</v>
      </c>
      <c r="C358" s="57">
        <f>VLOOKUP(A358,'Original vs Adjsuted Budget'!$B$1:$H$1098,6,FALSE)</f>
        <v>620</v>
      </c>
      <c r="E358" s="59">
        <f t="shared" si="21"/>
        <v>-427.59500000000003</v>
      </c>
      <c r="F358" s="57"/>
      <c r="G358" s="57">
        <f>VLOOKUP(A358,'Original vs Adjsuted Budget'!$B$1:$H$1098,7,FALSE)</f>
        <v>192.405</v>
      </c>
      <c r="I358" s="57">
        <f>VLOOKUP(A358,'Adjust Budget 1'!$B$8:$H$1107,7,FALSE)</f>
        <v>95.25</v>
      </c>
      <c r="K358" s="59">
        <f t="shared" si="22"/>
        <v>97.155000000000001</v>
      </c>
    </row>
    <row r="359" spans="1:11" x14ac:dyDescent="0.2">
      <c r="A359" t="s">
        <v>1055</v>
      </c>
      <c r="B359" t="s">
        <v>1636</v>
      </c>
      <c r="C359" s="57">
        <f>VLOOKUP(A359,'Original vs Adjsuted Budget'!$B$1:$H$1098,6,FALSE)</f>
        <v>0</v>
      </c>
      <c r="E359" s="59">
        <f t="shared" si="21"/>
        <v>38.481000000000002</v>
      </c>
      <c r="F359" s="57"/>
      <c r="G359" s="57">
        <f>VLOOKUP(A359,'Original vs Adjsuted Budget'!$B$1:$H$1098,7,FALSE)</f>
        <v>38.481000000000002</v>
      </c>
      <c r="I359" s="57">
        <f>VLOOKUP(A359,'Adjust Budget 1'!$B$8:$H$1107,7,FALSE)</f>
        <v>19.05</v>
      </c>
      <c r="K359" s="59">
        <f t="shared" si="22"/>
        <v>19.431000000000001</v>
      </c>
    </row>
    <row r="360" spans="1:11" x14ac:dyDescent="0.2">
      <c r="A360" t="s">
        <v>1056</v>
      </c>
      <c r="B360" t="s">
        <v>1637</v>
      </c>
      <c r="C360" s="57">
        <f>VLOOKUP(A360,'Original vs Adjsuted Budget'!$B$1:$H$1098,6,FALSE)</f>
        <v>1230</v>
      </c>
      <c r="E360" s="59">
        <f t="shared" si="21"/>
        <v>-486.03399999999999</v>
      </c>
      <c r="F360" s="57"/>
      <c r="G360" s="57">
        <f>VLOOKUP(A360,'Original vs Adjsuted Budget'!$B$1:$H$1098,7,FALSE)</f>
        <v>743.96600000000001</v>
      </c>
      <c r="I360" s="57">
        <f>VLOOKUP(A360,'Adjust Budget 1'!$B$8:$H$1107,7,FALSE)</f>
        <v>368.3</v>
      </c>
      <c r="K360" s="59">
        <f t="shared" si="22"/>
        <v>375.666</v>
      </c>
    </row>
    <row r="361" spans="1:11" x14ac:dyDescent="0.2">
      <c r="A361" t="s">
        <v>1057</v>
      </c>
      <c r="B361" t="s">
        <v>1638</v>
      </c>
      <c r="C361" s="57">
        <f>VLOOKUP(A361,'Original vs Adjsuted Budget'!$B$1:$H$1098,6,FALSE)</f>
        <v>5490</v>
      </c>
      <c r="E361" s="59">
        <f t="shared" si="21"/>
        <v>27.993599999999788</v>
      </c>
      <c r="F361" s="57"/>
      <c r="G361" s="57">
        <f>VLOOKUP(A361,'Original vs Adjsuted Budget'!$B$1:$H$1098,7,FALSE)</f>
        <v>5517.9935999999998</v>
      </c>
      <c r="I361" s="57">
        <f>VLOOKUP(A361,'Adjust Budget 1'!$B$8:$H$1107,7,FALSE)</f>
        <v>2731.68</v>
      </c>
      <c r="K361" s="59">
        <f t="shared" si="22"/>
        <v>2786.3136</v>
      </c>
    </row>
    <row r="362" spans="1:11" x14ac:dyDescent="0.2">
      <c r="A362" t="s">
        <v>1058</v>
      </c>
      <c r="B362" t="s">
        <v>1638</v>
      </c>
      <c r="C362" s="57">
        <f>VLOOKUP(A362,'Original vs Adjsuted Budget'!$B$1:$H$1098,6,FALSE)</f>
        <v>13880</v>
      </c>
      <c r="E362" s="59">
        <f t="shared" si="21"/>
        <v>-4092.978799999999</v>
      </c>
      <c r="F362" s="57"/>
      <c r="G362" s="57">
        <f>VLOOKUP(A362,'Original vs Adjsuted Budget'!$B$1:$H$1098,7,FALSE)</f>
        <v>9787.021200000001</v>
      </c>
      <c r="I362" s="57">
        <f>VLOOKUP(A362,'Adjust Budget 1'!$B$8:$H$1107,7,FALSE)</f>
        <v>4845.0600000000004</v>
      </c>
      <c r="K362" s="59">
        <f t="shared" si="22"/>
        <v>4941.9612000000006</v>
      </c>
    </row>
    <row r="363" spans="1:11" x14ac:dyDescent="0.2">
      <c r="A363" t="s">
        <v>1059</v>
      </c>
      <c r="B363" t="s">
        <v>1639</v>
      </c>
      <c r="C363" s="57">
        <f>VLOOKUP(A363,'Original vs Adjsuted Budget'!$B$1:$H$1098,6,FALSE)</f>
        <v>0</v>
      </c>
      <c r="E363" s="59">
        <f t="shared" ref="E363:E394" si="23">G363-C363</f>
        <v>1421.9386</v>
      </c>
      <c r="F363" s="57"/>
      <c r="G363" s="57">
        <f>VLOOKUP(A363,'Original vs Adjsuted Budget'!$B$1:$H$1098,7,FALSE)</f>
        <v>1421.9386</v>
      </c>
      <c r="I363" s="57">
        <f>VLOOKUP(A363,'Adjust Budget 1'!$B$8:$H$1107,7,FALSE)</f>
        <v>703.93</v>
      </c>
      <c r="K363" s="59">
        <f t="shared" si="22"/>
        <v>718.0086</v>
      </c>
    </row>
    <row r="364" spans="1:11" x14ac:dyDescent="0.2">
      <c r="A364" t="s">
        <v>1060</v>
      </c>
      <c r="B364" t="s">
        <v>1640</v>
      </c>
      <c r="C364" s="57">
        <f>VLOOKUP(A364,'Original vs Adjsuted Budget'!$B$1:$H$1098,6,FALSE)</f>
        <v>14940</v>
      </c>
      <c r="E364" s="59">
        <f t="shared" si="23"/>
        <v>3000.0643999999993</v>
      </c>
      <c r="F364" s="57"/>
      <c r="G364" s="57">
        <f>VLOOKUP(A364,'Original vs Adjsuted Budget'!$B$1:$H$1098,7,FALSE)</f>
        <v>17940.064399999999</v>
      </c>
      <c r="I364" s="57">
        <f>VLOOKUP(A364,'Adjust Budget 1'!$B$8:$H$1107,7,FALSE)</f>
        <v>8881.2199999999993</v>
      </c>
      <c r="K364" s="59">
        <f t="shared" si="22"/>
        <v>9058.8444</v>
      </c>
    </row>
    <row r="365" spans="1:11" x14ac:dyDescent="0.2">
      <c r="A365" t="s">
        <v>2037</v>
      </c>
      <c r="B365" t="s">
        <v>2038</v>
      </c>
      <c r="C365" s="57">
        <f>VLOOKUP(A365,'Original vs Adjsuted Budget'!$B$1:$H$1098,6,FALSE)</f>
        <v>0</v>
      </c>
      <c r="E365" s="59">
        <f t="shared" si="23"/>
        <v>0</v>
      </c>
      <c r="F365" s="57"/>
      <c r="G365" s="57">
        <f>VLOOKUP(A365,'Original vs Adjsuted Budget'!$B$1:$H$1098,7,FALSE)</f>
        <v>0</v>
      </c>
      <c r="I365" s="57">
        <f>VLOOKUP(A365,'Adjust Budget 1'!$B$8:$H$1107,7,FALSE)</f>
        <v>0</v>
      </c>
      <c r="K365" s="59">
        <f t="shared" si="22"/>
        <v>0</v>
      </c>
    </row>
    <row r="366" spans="1:11" x14ac:dyDescent="0.2">
      <c r="A366" t="s">
        <v>2039</v>
      </c>
      <c r="B366" t="s">
        <v>2038</v>
      </c>
      <c r="C366" s="57">
        <f>VLOOKUP(A366,'Original vs Adjsuted Budget'!$B$1:$H$1098,6,FALSE)</f>
        <v>0</v>
      </c>
      <c r="E366" s="59">
        <f t="shared" si="23"/>
        <v>0</v>
      </c>
      <c r="F366" s="57"/>
      <c r="G366" s="57">
        <f>VLOOKUP(A366,'Original vs Adjsuted Budget'!$B$1:$H$1098,7,FALSE)</f>
        <v>0</v>
      </c>
      <c r="I366" s="57">
        <f>VLOOKUP(A366,'Adjust Budget 1'!$B$8:$H$1107,7,FALSE)</f>
        <v>0</v>
      </c>
      <c r="K366" s="59">
        <f t="shared" si="22"/>
        <v>0</v>
      </c>
    </row>
    <row r="367" spans="1:11" x14ac:dyDescent="0.2">
      <c r="A367" t="s">
        <v>2040</v>
      </c>
      <c r="B367" t="s">
        <v>2041</v>
      </c>
      <c r="C367" s="57">
        <f>VLOOKUP(A367,'Original vs Adjsuted Budget'!$B$1:$H$1098,6,FALSE)</f>
        <v>0</v>
      </c>
      <c r="E367" s="59">
        <f t="shared" si="23"/>
        <v>0</v>
      </c>
      <c r="F367" s="57"/>
      <c r="G367" s="57">
        <f>VLOOKUP(A367,'Original vs Adjsuted Budget'!$B$1:$H$1098,7,FALSE)</f>
        <v>0</v>
      </c>
      <c r="I367" s="57">
        <f>VLOOKUP(A367,'Adjust Budget 1'!$B$8:$H$1107,7,FALSE)</f>
        <v>0</v>
      </c>
      <c r="K367" s="59">
        <f t="shared" si="22"/>
        <v>0</v>
      </c>
    </row>
    <row r="368" spans="1:11" x14ac:dyDescent="0.2">
      <c r="A368" t="s">
        <v>2042</v>
      </c>
      <c r="B368" t="s">
        <v>2043</v>
      </c>
      <c r="C368" s="57">
        <f>VLOOKUP(A368,'Original vs Adjsuted Budget'!$B$1:$H$1098,6,FALSE)</f>
        <v>0</v>
      </c>
      <c r="E368" s="59">
        <f t="shared" si="23"/>
        <v>0</v>
      </c>
      <c r="F368" s="57"/>
      <c r="G368" s="57">
        <f>VLOOKUP(A368,'Original vs Adjsuted Budget'!$B$1:$H$1098,7,FALSE)</f>
        <v>0</v>
      </c>
      <c r="I368" s="57">
        <f>VLOOKUP(A368,'Adjust Budget 1'!$B$8:$H$1107,7,FALSE)</f>
        <v>0</v>
      </c>
      <c r="K368" s="59">
        <f t="shared" si="22"/>
        <v>0</v>
      </c>
    </row>
    <row r="369" spans="1:11" x14ac:dyDescent="0.2">
      <c r="A369" t="s">
        <v>1061</v>
      </c>
      <c r="B369" t="s">
        <v>1641</v>
      </c>
      <c r="C369" s="57">
        <f>VLOOKUP(A369,'Original vs Adjsuted Budget'!$B$1:$H$1098,6,FALSE)</f>
        <v>33100</v>
      </c>
      <c r="E369" s="59">
        <f t="shared" si="23"/>
        <v>-2143.0959999999977</v>
      </c>
      <c r="F369" s="57"/>
      <c r="G369" s="57">
        <f>VLOOKUP(A369,'Original vs Adjsuted Budget'!$B$1:$H$1098,7,FALSE)</f>
        <v>30956.904000000002</v>
      </c>
      <c r="I369" s="57">
        <f>VLOOKUP(A369,'Adjust Budget 1'!$B$8:$H$1107,7,FALSE)</f>
        <v>15325.2</v>
      </c>
      <c r="K369" s="59">
        <f t="shared" si="22"/>
        <v>15631.704000000002</v>
      </c>
    </row>
    <row r="370" spans="1:11" x14ac:dyDescent="0.2">
      <c r="A370" t="s">
        <v>2044</v>
      </c>
      <c r="B370" t="s">
        <v>2045</v>
      </c>
      <c r="C370" s="57">
        <f>VLOOKUP(A370,'Original vs Adjsuted Budget'!$B$1:$H$1098,6,FALSE)</f>
        <v>0</v>
      </c>
      <c r="E370" s="59">
        <f t="shared" si="23"/>
        <v>0</v>
      </c>
      <c r="F370" s="57"/>
      <c r="G370" s="57">
        <f>VLOOKUP(A370,'Original vs Adjsuted Budget'!$B$1:$H$1098,7,FALSE)</f>
        <v>0</v>
      </c>
      <c r="I370" s="57">
        <f>VLOOKUP(A370,'Adjust Budget 1'!$B$8:$H$1107,7,FALSE)</f>
        <v>0</v>
      </c>
      <c r="K370" s="59">
        <f t="shared" si="22"/>
        <v>0</v>
      </c>
    </row>
    <row r="371" spans="1:11" x14ac:dyDescent="0.2">
      <c r="A371" t="s">
        <v>1642</v>
      </c>
      <c r="B371" t="s">
        <v>1643</v>
      </c>
      <c r="C371" s="57">
        <f>VLOOKUP(A371,'Original vs Adjsuted Budget'!$B$1:$H$1098,6,FALSE)</f>
        <v>0</v>
      </c>
      <c r="E371" s="59">
        <f t="shared" si="23"/>
        <v>4460.16</v>
      </c>
      <c r="F371" s="57"/>
      <c r="G371" s="57">
        <f>VLOOKUP(A371,'Original vs Adjsuted Budget'!$B$1:$H$1098,7,FALSE)</f>
        <v>4460.16</v>
      </c>
      <c r="I371" s="57">
        <f>VLOOKUP(A371,'Adjust Budget 1'!$B$8:$H$1107,7,FALSE)</f>
        <v>2208</v>
      </c>
      <c r="K371" s="59">
        <f t="shared" si="22"/>
        <v>2252.16</v>
      </c>
    </row>
    <row r="372" spans="1:11" x14ac:dyDescent="0.2">
      <c r="A372" t="s">
        <v>1062</v>
      </c>
      <c r="B372" t="s">
        <v>1644</v>
      </c>
      <c r="C372" s="57">
        <f>VLOOKUP(A372,'Original vs Adjsuted Budget'!$B$1:$H$1098,6,FALSE)</f>
        <v>121250</v>
      </c>
      <c r="E372" s="59">
        <f t="shared" si="23"/>
        <v>-13586.828000000009</v>
      </c>
      <c r="F372" s="57"/>
      <c r="G372" s="57">
        <f>VLOOKUP(A372,'Original vs Adjsuted Budget'!$B$1:$H$1098,7,FALSE)</f>
        <v>107663.17199999999</v>
      </c>
      <c r="I372" s="57">
        <f>VLOOKUP(A372,'Adjust Budget 1'!$B$8:$H$1107,7,FALSE)</f>
        <v>53298.6</v>
      </c>
      <c r="K372" s="59">
        <f t="shared" si="22"/>
        <v>54364.571999999993</v>
      </c>
    </row>
    <row r="373" spans="1:11" x14ac:dyDescent="0.2">
      <c r="A373" t="s">
        <v>1063</v>
      </c>
      <c r="B373" t="s">
        <v>1645</v>
      </c>
      <c r="C373" s="57">
        <f>VLOOKUP(A373,'Original vs Adjsuted Budget'!$B$1:$H$1098,6,FALSE)</f>
        <v>68220</v>
      </c>
      <c r="E373" s="59">
        <f t="shared" si="23"/>
        <v>8976.4412000000011</v>
      </c>
      <c r="F373" s="57"/>
      <c r="G373" s="57">
        <f>VLOOKUP(A373,'Original vs Adjsuted Budget'!$B$1:$H$1098,7,FALSE)</f>
        <v>77196.441200000001</v>
      </c>
      <c r="I373" s="57">
        <f>VLOOKUP(A373,'Adjust Budget 1'!$B$8:$H$1107,7,FALSE)</f>
        <v>38216.06</v>
      </c>
      <c r="K373" s="59">
        <f t="shared" si="22"/>
        <v>38980.381200000003</v>
      </c>
    </row>
    <row r="374" spans="1:11" x14ac:dyDescent="0.2">
      <c r="A374" t="s">
        <v>1064</v>
      </c>
      <c r="B374" t="s">
        <v>1646</v>
      </c>
      <c r="C374" s="57">
        <f>VLOOKUP(A374,'Original vs Adjsuted Budget'!$B$1:$H$1098,6,FALSE)</f>
        <v>175250</v>
      </c>
      <c r="E374" s="59">
        <f t="shared" si="23"/>
        <v>-70058.883800000011</v>
      </c>
      <c r="F374" s="57"/>
      <c r="G374" s="57">
        <f>VLOOKUP(A374,'Original vs Adjsuted Budget'!$B$1:$H$1098,7,FALSE)</f>
        <v>105191.11619999999</v>
      </c>
      <c r="I374" s="57">
        <f>VLOOKUP(A374,'Adjust Budget 1'!$B$8:$H$1107,7,FALSE)</f>
        <v>52074.81</v>
      </c>
      <c r="K374" s="59">
        <f t="shared" si="22"/>
        <v>53116.306199999992</v>
      </c>
    </row>
    <row r="375" spans="1:11" x14ac:dyDescent="0.2">
      <c r="A375" t="s">
        <v>1065</v>
      </c>
      <c r="B375" t="s">
        <v>1647</v>
      </c>
      <c r="C375" s="57">
        <f>VLOOKUP(A375,'Original vs Adjsuted Budget'!$B$1:$H$1098,6,FALSE)</f>
        <v>0</v>
      </c>
      <c r="E375" s="59">
        <f t="shared" si="23"/>
        <v>20698.132000000001</v>
      </c>
      <c r="F375" s="57"/>
      <c r="G375" s="57">
        <f>VLOOKUP(A375,'Original vs Adjsuted Budget'!$B$1:$H$1098,7,FALSE)</f>
        <v>20698.132000000001</v>
      </c>
      <c r="I375" s="57">
        <f>VLOOKUP(A375,'Adjust Budget 1'!$B$8:$H$1107,7,FALSE)</f>
        <v>10246.6</v>
      </c>
      <c r="K375" s="59">
        <f t="shared" si="22"/>
        <v>10451.532000000001</v>
      </c>
    </row>
    <row r="376" spans="1:11" x14ac:dyDescent="0.2">
      <c r="A376" t="s">
        <v>1066</v>
      </c>
      <c r="B376" t="s">
        <v>1648</v>
      </c>
      <c r="C376" s="57">
        <f>VLOOKUP(A376,'Original vs Adjsuted Budget'!$B$1:$H$1098,6,FALSE)</f>
        <v>239960</v>
      </c>
      <c r="E376" s="59">
        <f t="shared" si="23"/>
        <v>57031.348400000017</v>
      </c>
      <c r="F376" s="57"/>
      <c r="G376" s="57">
        <f>VLOOKUP(A376,'Original vs Adjsuted Budget'!$B$1:$H$1098,7,FALSE)</f>
        <v>296991.34840000002</v>
      </c>
      <c r="I376" s="57">
        <f>VLOOKUP(A376,'Adjust Budget 1'!$B$8:$H$1107,7,FALSE)</f>
        <v>147025.42000000001</v>
      </c>
      <c r="K376" s="59">
        <f t="shared" si="22"/>
        <v>149965.9284</v>
      </c>
    </row>
    <row r="377" spans="1:11" x14ac:dyDescent="0.2">
      <c r="A377" t="s">
        <v>1067</v>
      </c>
      <c r="B377" t="s">
        <v>2964</v>
      </c>
      <c r="C377" s="57">
        <f>VLOOKUP(A377,'Original vs Adjsuted Budget'!$B$1:$H$1098,6,FALSE)</f>
        <v>4200</v>
      </c>
      <c r="E377" s="59">
        <f t="shared" si="23"/>
        <v>-2397.5136000000002</v>
      </c>
      <c r="F377" s="57"/>
      <c r="G377" s="57">
        <f>VLOOKUP(A377,'Original vs Adjsuted Budget'!$B$1:$H$1098,7,FALSE)</f>
        <v>1802.4864</v>
      </c>
      <c r="I377" s="57">
        <f>VLOOKUP(A377,'Adjust Budget 1'!$B$8:$H$1107,7,FALSE)</f>
        <v>892.32</v>
      </c>
      <c r="K377" s="59">
        <f t="shared" si="22"/>
        <v>910.16639999999995</v>
      </c>
    </row>
    <row r="378" spans="1:11" x14ac:dyDescent="0.2">
      <c r="A378" t="s">
        <v>1068</v>
      </c>
      <c r="B378" t="s">
        <v>1649</v>
      </c>
      <c r="C378" s="57">
        <f>VLOOKUP(A378,'Original vs Adjsuted Budget'!$B$1:$H$1098,6,FALSE)</f>
        <v>15160</v>
      </c>
      <c r="E378" s="59">
        <f t="shared" si="23"/>
        <v>-10353.3696</v>
      </c>
      <c r="F378" s="57"/>
      <c r="G378" s="57">
        <f>VLOOKUP(A378,'Original vs Adjsuted Budget'!$B$1:$H$1098,7,FALSE)</f>
        <v>4806.6304</v>
      </c>
      <c r="I378" s="57">
        <f>VLOOKUP(A378,'Adjust Budget 1'!$B$8:$H$1107,7,FALSE)</f>
        <v>2379.52</v>
      </c>
      <c r="K378" s="59">
        <f t="shared" si="22"/>
        <v>2427.1104</v>
      </c>
    </row>
    <row r="379" spans="1:11" x14ac:dyDescent="0.2">
      <c r="A379" t="s">
        <v>1069</v>
      </c>
      <c r="B379" t="s">
        <v>2965</v>
      </c>
      <c r="C379" s="57">
        <f>VLOOKUP(A379,'Original vs Adjsuted Budget'!$B$1:$H$1098,6,FALSE)</f>
        <v>0</v>
      </c>
      <c r="E379" s="59">
        <f t="shared" si="23"/>
        <v>901.2432</v>
      </c>
      <c r="F379" s="57"/>
      <c r="G379" s="57">
        <f>VLOOKUP(A379,'Original vs Adjsuted Budget'!$B$1:$H$1098,7,FALSE)</f>
        <v>901.2432</v>
      </c>
      <c r="I379" s="57">
        <f>VLOOKUP(A379,'Adjust Budget 1'!$B$8:$H$1107,7,FALSE)</f>
        <v>446.16</v>
      </c>
      <c r="K379" s="59">
        <f t="shared" si="22"/>
        <v>455.08319999999998</v>
      </c>
    </row>
    <row r="380" spans="1:11" x14ac:dyDescent="0.2">
      <c r="A380" t="s">
        <v>1070</v>
      </c>
      <c r="B380" t="s">
        <v>2966</v>
      </c>
      <c r="C380" s="57">
        <f>VLOOKUP(A380,'Original vs Adjsuted Budget'!$B$1:$H$1098,6,FALSE)</f>
        <v>14330</v>
      </c>
      <c r="E380" s="59">
        <f t="shared" si="23"/>
        <v>-1265.8924000000006</v>
      </c>
      <c r="F380" s="57"/>
      <c r="G380" s="57">
        <f>VLOOKUP(A380,'Original vs Adjsuted Budget'!$B$1:$H$1098,7,FALSE)</f>
        <v>13064.107599999999</v>
      </c>
      <c r="I380" s="57">
        <f>VLOOKUP(A380,'Adjust Budget 1'!$B$8:$H$1107,7,FALSE)</f>
        <v>6467.38</v>
      </c>
      <c r="K380" s="59">
        <f t="shared" si="22"/>
        <v>6596.7275999999993</v>
      </c>
    </row>
    <row r="381" spans="1:11" x14ac:dyDescent="0.2">
      <c r="A381" t="s">
        <v>2049</v>
      </c>
      <c r="B381" t="s">
        <v>2050</v>
      </c>
      <c r="C381" s="57">
        <f>VLOOKUP(A381,'Original vs Adjsuted Budget'!$B$1:$H$1098,6,FALSE)</f>
        <v>0</v>
      </c>
      <c r="E381" s="59">
        <f t="shared" si="23"/>
        <v>0</v>
      </c>
      <c r="F381" s="57"/>
      <c r="G381" s="57">
        <f>VLOOKUP(A381,'Original vs Adjsuted Budget'!$B$1:$H$1098,7,FALSE)</f>
        <v>0</v>
      </c>
      <c r="I381" s="57">
        <f>VLOOKUP(A381,'Adjust Budget 1'!$B$8:$H$1107,7,FALSE)</f>
        <v>0</v>
      </c>
      <c r="K381" s="59">
        <f t="shared" si="22"/>
        <v>0</v>
      </c>
    </row>
    <row r="382" spans="1:11" x14ac:dyDescent="0.2">
      <c r="A382" t="s">
        <v>2051</v>
      </c>
      <c r="B382" t="s">
        <v>2052</v>
      </c>
      <c r="C382" s="57">
        <f>VLOOKUP(A382,'Original vs Adjsuted Budget'!$B$1:$H$1098,6,FALSE)</f>
        <v>0</v>
      </c>
      <c r="E382" s="59">
        <f t="shared" si="23"/>
        <v>0</v>
      </c>
      <c r="F382" s="57"/>
      <c r="G382" s="57">
        <f>VLOOKUP(A382,'Original vs Adjsuted Budget'!$B$1:$H$1098,7,FALSE)</f>
        <v>0</v>
      </c>
      <c r="I382" s="57">
        <f>VLOOKUP(A382,'Adjust Budget 1'!$B$8:$H$1107,7,FALSE)</f>
        <v>0</v>
      </c>
      <c r="K382" s="59">
        <f t="shared" si="22"/>
        <v>0</v>
      </c>
    </row>
    <row r="383" spans="1:11" x14ac:dyDescent="0.2">
      <c r="A383" t="s">
        <v>2053</v>
      </c>
      <c r="B383" t="s">
        <v>2054</v>
      </c>
      <c r="C383" s="57">
        <f>VLOOKUP(A383,'Original vs Adjsuted Budget'!$B$1:$H$1098,6,FALSE)</f>
        <v>0</v>
      </c>
      <c r="E383" s="59">
        <f t="shared" si="23"/>
        <v>0</v>
      </c>
      <c r="F383" s="57"/>
      <c r="G383" s="57">
        <f>VLOOKUP(A383,'Original vs Adjsuted Budget'!$B$1:$H$1098,7,FALSE)</f>
        <v>0</v>
      </c>
      <c r="I383" s="57">
        <f>VLOOKUP(A383,'Adjust Budget 1'!$B$8:$H$1107,7,FALSE)</f>
        <v>0</v>
      </c>
      <c r="K383" s="59">
        <f t="shared" si="22"/>
        <v>0</v>
      </c>
    </row>
    <row r="384" spans="1:11" x14ac:dyDescent="0.2">
      <c r="A384" t="s">
        <v>1071</v>
      </c>
      <c r="B384" t="s">
        <v>1650</v>
      </c>
      <c r="C384" s="57">
        <f>VLOOKUP(A384,'Original vs Adjsuted Budget'!$B$1:$H$1098,6,FALSE)</f>
        <v>890000</v>
      </c>
      <c r="E384" s="59">
        <f t="shared" si="23"/>
        <v>0</v>
      </c>
      <c r="F384" s="57"/>
      <c r="G384" s="57">
        <f>VLOOKUP(A384,'Original vs Adjsuted Budget'!$B$1:$H$1098,7,FALSE)</f>
        <v>890000</v>
      </c>
      <c r="I384" s="57">
        <f>VLOOKUP(A384,'Adjust Budget 1'!$B$8:$H$1107,7,FALSE)</f>
        <v>200000</v>
      </c>
      <c r="K384" s="59">
        <f t="shared" si="22"/>
        <v>690000</v>
      </c>
    </row>
    <row r="385" spans="1:11" x14ac:dyDescent="0.2">
      <c r="A385" t="s">
        <v>1072</v>
      </c>
      <c r="B385" t="s">
        <v>1651</v>
      </c>
      <c r="C385" s="57">
        <f>VLOOKUP(A385,'Original vs Adjsuted Budget'!$B$1:$H$1098,6,FALSE)</f>
        <v>894350</v>
      </c>
      <c r="E385" s="59">
        <f t="shared" si="23"/>
        <v>0</v>
      </c>
      <c r="F385" s="57"/>
      <c r="G385" s="57">
        <f>VLOOKUP(A385,'Original vs Adjsuted Budget'!$B$1:$H$1098,7,FALSE)</f>
        <v>894350</v>
      </c>
      <c r="I385" s="57">
        <f>VLOOKUP(A385,'Adjust Budget 1'!$B$8:$H$1107,7,FALSE)</f>
        <v>438.6</v>
      </c>
      <c r="K385" s="59">
        <f t="shared" si="22"/>
        <v>893911.4</v>
      </c>
    </row>
    <row r="386" spans="1:11" x14ac:dyDescent="0.2">
      <c r="A386" t="s">
        <v>2055</v>
      </c>
      <c r="B386" t="s">
        <v>2056</v>
      </c>
      <c r="C386" s="57">
        <f>VLOOKUP(A386,'Original vs Adjsuted Budget'!$B$1:$H$1098,6,FALSE)</f>
        <v>0</v>
      </c>
      <c r="E386" s="59">
        <f t="shared" si="23"/>
        <v>0</v>
      </c>
      <c r="F386" s="57"/>
      <c r="G386" s="57">
        <f>VLOOKUP(A386,'Original vs Adjsuted Budget'!$B$1:$H$1098,7,FALSE)</f>
        <v>0</v>
      </c>
      <c r="I386" s="57">
        <f>VLOOKUP(A386,'Adjust Budget 1'!$B$8:$H$1107,7,FALSE)</f>
        <v>0</v>
      </c>
      <c r="K386" s="59">
        <f t="shared" si="22"/>
        <v>0</v>
      </c>
    </row>
    <row r="387" spans="1:11" x14ac:dyDescent="0.2">
      <c r="A387" t="s">
        <v>1073</v>
      </c>
      <c r="B387" t="s">
        <v>1652</v>
      </c>
      <c r="C387" s="57">
        <f>VLOOKUP(A387,'Original vs Adjsuted Budget'!$B$1:$H$1098,6,FALSE)</f>
        <v>273040</v>
      </c>
      <c r="E387" s="59">
        <f t="shared" si="23"/>
        <v>-153040</v>
      </c>
      <c r="F387" s="57"/>
      <c r="G387" s="57">
        <f>VLOOKUP(A387,'Original vs Adjsuted Budget'!$B$1:$H$1098,7,FALSE)</f>
        <v>120000</v>
      </c>
      <c r="I387" s="57">
        <f>VLOOKUP(A387,'Adjust Budget 1'!$B$8:$H$1107,7,FALSE)</f>
        <v>63513.25</v>
      </c>
      <c r="K387" s="59">
        <f t="shared" si="22"/>
        <v>56486.75</v>
      </c>
    </row>
    <row r="388" spans="1:11" x14ac:dyDescent="0.2">
      <c r="A388" t="s">
        <v>1074</v>
      </c>
      <c r="B388" t="s">
        <v>1653</v>
      </c>
      <c r="C388" s="57">
        <f>VLOOKUP(A388,'Original vs Adjsuted Budget'!$B$1:$H$1098,6,FALSE)</f>
        <v>0</v>
      </c>
      <c r="E388" s="59">
        <f t="shared" si="23"/>
        <v>727.93600000000004</v>
      </c>
      <c r="F388" s="57"/>
      <c r="G388" s="57">
        <f>VLOOKUP(A388,'Original vs Adjsuted Budget'!$B$1:$H$1098,7,FALSE)</f>
        <v>727.93600000000004</v>
      </c>
      <c r="I388" s="57">
        <f>VLOOKUP(A388,'Adjust Budget 1'!$B$8:$H$1107,7,FALSE)</f>
        <v>170.61</v>
      </c>
      <c r="K388" s="59">
        <f t="shared" si="22"/>
        <v>557.32600000000002</v>
      </c>
    </row>
    <row r="389" spans="1:11" x14ac:dyDescent="0.2">
      <c r="A389" t="s">
        <v>1075</v>
      </c>
      <c r="B389" t="s">
        <v>1653</v>
      </c>
      <c r="C389" s="57">
        <f>VLOOKUP(A389,'Original vs Adjsuted Budget'!$B$1:$H$1098,6,FALSE)</f>
        <v>310</v>
      </c>
      <c r="E389" s="59">
        <f t="shared" si="23"/>
        <v>-310</v>
      </c>
      <c r="F389" s="57"/>
      <c r="G389" s="57">
        <f>VLOOKUP(A389,'Original vs Adjsuted Budget'!$B$1:$H$1098,7,FALSE)</f>
        <v>0</v>
      </c>
      <c r="I389" s="57">
        <f>VLOOKUP(A389,'Adjust Budget 1'!$B$8:$H$1107,7,FALSE)</f>
        <v>0</v>
      </c>
      <c r="K389" s="59">
        <f t="shared" si="22"/>
        <v>0</v>
      </c>
    </row>
    <row r="390" spans="1:11" x14ac:dyDescent="0.2">
      <c r="A390" t="s">
        <v>1076</v>
      </c>
      <c r="B390" t="s">
        <v>1654</v>
      </c>
      <c r="C390" s="57">
        <f>VLOOKUP(A390,'Original vs Adjsuted Budget'!$B$1:$H$1098,6,FALSE)</f>
        <v>198740</v>
      </c>
      <c r="E390" s="59">
        <f t="shared" si="23"/>
        <v>-146193.568</v>
      </c>
      <c r="F390" s="57"/>
      <c r="G390" s="57">
        <f>VLOOKUP(A390,'Original vs Adjsuted Budget'!$B$1:$H$1098,7,FALSE)</f>
        <v>52546.431999999993</v>
      </c>
      <c r="I390" s="57">
        <f>VLOOKUP(A390,'Adjust Budget 1'!$B$8:$H$1107,7,FALSE)</f>
        <v>12315.57</v>
      </c>
      <c r="K390" s="59">
        <f t="shared" si="22"/>
        <v>40230.861999999994</v>
      </c>
    </row>
    <row r="391" spans="1:11" x14ac:dyDescent="0.2">
      <c r="A391" t="s">
        <v>1077</v>
      </c>
      <c r="B391" t="s">
        <v>1655</v>
      </c>
      <c r="C391" s="57">
        <f>VLOOKUP(A391,'Original vs Adjsuted Budget'!$B$1:$H$1098,6,FALSE)</f>
        <v>105160</v>
      </c>
      <c r="E391" s="59">
        <f t="shared" si="23"/>
        <v>-37261.717333333334</v>
      </c>
      <c r="F391" s="57"/>
      <c r="G391" s="57">
        <f>VLOOKUP(A391,'Original vs Adjsuted Budget'!$B$1:$H$1098,7,FALSE)</f>
        <v>67898.282666666666</v>
      </c>
      <c r="I391" s="57">
        <f>VLOOKUP(A391,'Adjust Budget 1'!$B$8:$H$1107,7,FALSE)</f>
        <v>15913.66</v>
      </c>
      <c r="K391" s="59">
        <f t="shared" si="22"/>
        <v>51984.622666666663</v>
      </c>
    </row>
    <row r="392" spans="1:11" x14ac:dyDescent="0.2">
      <c r="A392" t="s">
        <v>1078</v>
      </c>
      <c r="B392" t="s">
        <v>1656</v>
      </c>
      <c r="C392" s="57">
        <f>VLOOKUP(A392,'Original vs Adjsuted Budget'!$B$1:$H$1098,6,FALSE)</f>
        <v>12660</v>
      </c>
      <c r="E392" s="59">
        <f t="shared" si="23"/>
        <v>-12660</v>
      </c>
      <c r="F392" s="57"/>
      <c r="G392" s="57">
        <f>VLOOKUP(A392,'Original vs Adjsuted Budget'!$B$1:$H$1098,7,FALSE)</f>
        <v>0</v>
      </c>
      <c r="I392" s="57">
        <f>VLOOKUP(A392,'Adjust Budget 1'!$B$8:$H$1107,7,FALSE)</f>
        <v>0</v>
      </c>
      <c r="K392" s="59">
        <f t="shared" si="22"/>
        <v>0</v>
      </c>
    </row>
    <row r="393" spans="1:11" x14ac:dyDescent="0.2">
      <c r="A393" t="s">
        <v>1079</v>
      </c>
      <c r="B393" t="s">
        <v>1657</v>
      </c>
      <c r="C393" s="57">
        <f>VLOOKUP(A393,'Original vs Adjsuted Budget'!$B$1:$H$1098,6,FALSE)</f>
        <v>4330</v>
      </c>
      <c r="E393" s="59">
        <f t="shared" si="23"/>
        <v>83621.866666666669</v>
      </c>
      <c r="F393" s="57"/>
      <c r="G393" s="57">
        <f>VLOOKUP(A393,'Original vs Adjsuted Budget'!$B$1:$H$1098,7,FALSE)</f>
        <v>87951.866666666669</v>
      </c>
      <c r="I393" s="57">
        <f>VLOOKUP(A393,'Adjust Budget 1'!$B$8:$H$1107,7,FALSE)</f>
        <v>32981.950000000004</v>
      </c>
      <c r="K393" s="59">
        <f t="shared" ref="K393:K456" si="24">G393-I393</f>
        <v>54969.916666666664</v>
      </c>
    </row>
    <row r="394" spans="1:11" x14ac:dyDescent="0.2">
      <c r="A394" t="s">
        <v>1080</v>
      </c>
      <c r="B394" t="s">
        <v>1658</v>
      </c>
      <c r="C394" s="57">
        <f>VLOOKUP(A394,'Original vs Adjsuted Budget'!$B$1:$H$1098,6,FALSE)</f>
        <v>0</v>
      </c>
      <c r="E394" s="59">
        <f t="shared" si="23"/>
        <v>797.14666666666665</v>
      </c>
      <c r="F394" s="57"/>
      <c r="G394" s="57">
        <f>VLOOKUP(A394,'Original vs Adjsuted Budget'!$B$1:$H$1098,7,FALSE)</f>
        <v>797.14666666666665</v>
      </c>
      <c r="I394" s="57">
        <f>VLOOKUP(A394,'Adjust Budget 1'!$B$8:$H$1107,7,FALSE)</f>
        <v>298.93</v>
      </c>
      <c r="K394" s="59">
        <f t="shared" si="24"/>
        <v>498.21666666666664</v>
      </c>
    </row>
    <row r="395" spans="1:11" x14ac:dyDescent="0.2">
      <c r="A395" t="s">
        <v>2057</v>
      </c>
      <c r="B395" t="s">
        <v>2058</v>
      </c>
      <c r="C395" s="57">
        <f>VLOOKUP(A395,'Original vs Adjsuted Budget'!$B$1:$H$1098,6,FALSE)</f>
        <v>0</v>
      </c>
      <c r="E395" s="59">
        <f t="shared" ref="E395:E426" si="25">G395-C395</f>
        <v>0</v>
      </c>
      <c r="F395" s="57"/>
      <c r="G395" s="57">
        <f>VLOOKUP(A395,'Original vs Adjsuted Budget'!$B$1:$H$1098,7,FALSE)</f>
        <v>0</v>
      </c>
      <c r="I395" s="57">
        <f>VLOOKUP(A395,'Adjust Budget 1'!$B$8:$H$1107,7,FALSE)</f>
        <v>0</v>
      </c>
      <c r="K395" s="59">
        <f t="shared" si="24"/>
        <v>0</v>
      </c>
    </row>
    <row r="396" spans="1:11" x14ac:dyDescent="0.2">
      <c r="A396" t="s">
        <v>2059</v>
      </c>
      <c r="B396" t="s">
        <v>2060</v>
      </c>
      <c r="C396" s="57">
        <f>VLOOKUP(A396,'Original vs Adjsuted Budget'!$B$1:$H$1098,6,FALSE)</f>
        <v>0</v>
      </c>
      <c r="E396" s="59">
        <f t="shared" si="25"/>
        <v>0</v>
      </c>
      <c r="F396" s="57"/>
      <c r="G396" s="57">
        <f>VLOOKUP(A396,'Original vs Adjsuted Budget'!$B$1:$H$1098,7,FALSE)</f>
        <v>0</v>
      </c>
      <c r="I396" s="57">
        <f>VLOOKUP(A396,'Adjust Budget 1'!$B$8:$H$1107,7,FALSE)</f>
        <v>0</v>
      </c>
      <c r="K396" s="59">
        <f t="shared" si="24"/>
        <v>0</v>
      </c>
    </row>
    <row r="397" spans="1:11" x14ac:dyDescent="0.2">
      <c r="A397" t="s">
        <v>1081</v>
      </c>
      <c r="B397" t="s">
        <v>2967</v>
      </c>
      <c r="C397" s="57">
        <f>VLOOKUP(A397,'Original vs Adjsuted Budget'!$B$1:$H$1098,6,FALSE)</f>
        <v>12320</v>
      </c>
      <c r="E397" s="59">
        <f t="shared" si="25"/>
        <v>21458.399999999994</v>
      </c>
      <c r="F397" s="57"/>
      <c r="G397" s="57">
        <f>VLOOKUP(A397,'Original vs Adjsuted Budget'!$B$1:$H$1098,7,FALSE)</f>
        <v>33778.399999999994</v>
      </c>
      <c r="I397" s="57">
        <f>VLOOKUP(A397,'Adjust Budget 1'!$B$8:$H$1107,7,FALSE)</f>
        <v>12666.9</v>
      </c>
      <c r="K397" s="59">
        <f t="shared" si="24"/>
        <v>21111.499999999993</v>
      </c>
    </row>
    <row r="398" spans="1:11" x14ac:dyDescent="0.2">
      <c r="A398" t="s">
        <v>2062</v>
      </c>
      <c r="B398" t="s">
        <v>2968</v>
      </c>
      <c r="C398" s="57">
        <f>VLOOKUP(A398,'Original vs Adjsuted Budget'!$B$1:$H$1098,6,FALSE)</f>
        <v>0</v>
      </c>
      <c r="E398" s="59">
        <f t="shared" si="25"/>
        <v>0</v>
      </c>
      <c r="F398" s="57"/>
      <c r="G398" s="57">
        <f>VLOOKUP(A398,'Original vs Adjsuted Budget'!$B$1:$H$1098,7,FALSE)</f>
        <v>0</v>
      </c>
      <c r="I398" s="57">
        <f>VLOOKUP(A398,'Adjust Budget 1'!$B$8:$H$1107,7,FALSE)</f>
        <v>0</v>
      </c>
      <c r="K398" s="59">
        <f t="shared" si="24"/>
        <v>0</v>
      </c>
    </row>
    <row r="399" spans="1:11" x14ac:dyDescent="0.2">
      <c r="A399" t="s">
        <v>1082</v>
      </c>
      <c r="B399" t="s">
        <v>2969</v>
      </c>
      <c r="C399" s="57">
        <f>VLOOKUP(A399,'Original vs Adjsuted Budget'!$B$1:$H$1098,6,FALSE)</f>
        <v>380</v>
      </c>
      <c r="E399" s="59">
        <f t="shared" si="25"/>
        <v>-380</v>
      </c>
      <c r="F399" s="57"/>
      <c r="G399" s="57">
        <f>VLOOKUP(A399,'Original vs Adjsuted Budget'!$B$1:$H$1098,7,FALSE)</f>
        <v>0</v>
      </c>
      <c r="I399" s="57">
        <f>VLOOKUP(A399,'Adjust Budget 1'!$B$8:$H$1107,7,FALSE)</f>
        <v>0</v>
      </c>
      <c r="K399" s="59">
        <f t="shared" si="24"/>
        <v>0</v>
      </c>
    </row>
    <row r="400" spans="1:11" x14ac:dyDescent="0.2">
      <c r="A400" t="s">
        <v>1083</v>
      </c>
      <c r="B400" t="s">
        <v>2970</v>
      </c>
      <c r="C400" s="57">
        <f>VLOOKUP(A400,'Original vs Adjsuted Budget'!$B$1:$H$1098,6,FALSE)</f>
        <v>500000</v>
      </c>
      <c r="E400" s="59">
        <f t="shared" si="25"/>
        <v>-187935.09333333338</v>
      </c>
      <c r="F400" s="57"/>
      <c r="G400" s="57">
        <f>VLOOKUP(A400,'Original vs Adjsuted Budget'!$B$1:$H$1098,7,FALSE)</f>
        <v>312064.90666666662</v>
      </c>
      <c r="I400" s="57">
        <f>VLOOKUP(A400,'Adjust Budget 1'!$B$8:$H$1107,7,FALSE)</f>
        <v>117024.34</v>
      </c>
      <c r="K400" s="59">
        <f t="shared" si="24"/>
        <v>195040.56666666662</v>
      </c>
    </row>
    <row r="401" spans="1:11" x14ac:dyDescent="0.2">
      <c r="A401" t="s">
        <v>1084</v>
      </c>
      <c r="B401" t="s">
        <v>1659</v>
      </c>
      <c r="C401" s="57">
        <f>VLOOKUP(A401,'Original vs Adjsuted Budget'!$B$1:$H$1098,6,FALSE)</f>
        <v>400000</v>
      </c>
      <c r="E401" s="59">
        <f t="shared" si="25"/>
        <v>-174540.4266666667</v>
      </c>
      <c r="F401" s="57"/>
      <c r="G401" s="57">
        <f>VLOOKUP(A401,'Original vs Adjsuted Budget'!$B$1:$H$1098,7,FALSE)</f>
        <v>225459.5733333333</v>
      </c>
      <c r="I401" s="57">
        <f>VLOOKUP(A401,'Adjust Budget 1'!$B$8:$H$1107,7,FALSE)</f>
        <v>84547.34</v>
      </c>
      <c r="K401" s="59">
        <f t="shared" si="24"/>
        <v>140912.23333333331</v>
      </c>
    </row>
    <row r="402" spans="1:11" x14ac:dyDescent="0.2">
      <c r="A402" t="s">
        <v>1085</v>
      </c>
      <c r="B402" t="s">
        <v>1660</v>
      </c>
      <c r="C402" s="57">
        <f>VLOOKUP(A402,'Original vs Adjsuted Budget'!$B$1:$H$1098,6,FALSE)</f>
        <v>4550</v>
      </c>
      <c r="E402" s="59">
        <f t="shared" si="25"/>
        <v>-550</v>
      </c>
      <c r="F402" s="57"/>
      <c r="G402" s="57">
        <f>VLOOKUP(A402,'Original vs Adjsuted Budget'!$B$1:$H$1098,7,FALSE)</f>
        <v>4000</v>
      </c>
      <c r="I402" s="57">
        <f>VLOOKUP(A402,'Adjust Budget 1'!$B$8:$H$1107,7,FALSE)</f>
        <v>1500</v>
      </c>
      <c r="K402" s="59">
        <f t="shared" si="24"/>
        <v>2500</v>
      </c>
    </row>
    <row r="403" spans="1:11" x14ac:dyDescent="0.2">
      <c r="A403" t="s">
        <v>1086</v>
      </c>
      <c r="B403" t="s">
        <v>1661</v>
      </c>
      <c r="C403" s="57">
        <f>VLOOKUP(A403,'Original vs Adjsuted Budget'!$B$1:$H$1098,6,FALSE)</f>
        <v>1380</v>
      </c>
      <c r="E403" s="59">
        <f t="shared" si="25"/>
        <v>-1380</v>
      </c>
      <c r="F403" s="57"/>
      <c r="G403" s="57">
        <f>VLOOKUP(A403,'Original vs Adjsuted Budget'!$B$1:$H$1098,7,FALSE)</f>
        <v>0</v>
      </c>
      <c r="I403" s="57">
        <f>VLOOKUP(A403,'Adjust Budget 1'!$B$8:$H$1107,7,FALSE)</f>
        <v>0</v>
      </c>
      <c r="K403" s="59">
        <f t="shared" si="24"/>
        <v>0</v>
      </c>
    </row>
    <row r="404" spans="1:11" x14ac:dyDescent="0.2">
      <c r="A404" t="s">
        <v>2066</v>
      </c>
      <c r="B404" t="s">
        <v>2067</v>
      </c>
      <c r="C404" s="57">
        <f>VLOOKUP(A404,'Original vs Adjsuted Budget'!$B$1:$H$1098,6,FALSE)</f>
        <v>0</v>
      </c>
      <c r="E404" s="59">
        <f t="shared" si="25"/>
        <v>0</v>
      </c>
      <c r="F404" s="57"/>
      <c r="G404" s="57">
        <f>VLOOKUP(A404,'Original vs Adjsuted Budget'!$B$1:$H$1098,7,FALSE)</f>
        <v>0</v>
      </c>
      <c r="I404" s="57">
        <f>VLOOKUP(A404,'Adjust Budget 1'!$B$8:$H$1107,7,FALSE)</f>
        <v>0</v>
      </c>
      <c r="K404" s="59">
        <f t="shared" si="24"/>
        <v>0</v>
      </c>
    </row>
    <row r="405" spans="1:11" x14ac:dyDescent="0.2">
      <c r="A405" t="s">
        <v>1087</v>
      </c>
      <c r="B405" t="s">
        <v>1572</v>
      </c>
      <c r="C405" s="57">
        <f>VLOOKUP(A405,'Original vs Adjsuted Budget'!$B$1:$H$1098,6,FALSE)</f>
        <v>850</v>
      </c>
      <c r="E405" s="59">
        <f t="shared" si="25"/>
        <v>260270</v>
      </c>
      <c r="F405" s="57"/>
      <c r="G405" s="57">
        <f>VLOOKUP(A405,'Original vs Adjsuted Budget'!$B$1:$H$1098,7,FALSE)</f>
        <v>261120</v>
      </c>
      <c r="I405" s="57">
        <f>VLOOKUP(A405,'Adjust Budget 1'!$B$8:$H$1107,7,FALSE)</f>
        <v>97920</v>
      </c>
      <c r="K405" s="59">
        <f t="shared" si="24"/>
        <v>163200</v>
      </c>
    </row>
    <row r="406" spans="1:11" x14ac:dyDescent="0.2">
      <c r="A406" t="s">
        <v>1088</v>
      </c>
      <c r="B406" t="s">
        <v>1572</v>
      </c>
      <c r="C406" s="57">
        <f>VLOOKUP(A406,'Original vs Adjsuted Budget'!$B$1:$H$1098,6,FALSE)</f>
        <v>45320</v>
      </c>
      <c r="E406" s="59">
        <f t="shared" si="25"/>
        <v>-44327.94666666667</v>
      </c>
      <c r="F406" s="57"/>
      <c r="G406" s="57">
        <f>VLOOKUP(A406,'Original vs Adjsuted Budget'!$B$1:$H$1098,7,FALSE)</f>
        <v>992.05333333333328</v>
      </c>
      <c r="I406" s="57">
        <f>VLOOKUP(A406,'Adjust Budget 1'!$B$8:$H$1107,7,FALSE)</f>
        <v>372.02</v>
      </c>
      <c r="K406" s="59">
        <f t="shared" si="24"/>
        <v>620.0333333333333</v>
      </c>
    </row>
    <row r="407" spans="1:11" x14ac:dyDescent="0.2">
      <c r="A407" t="s">
        <v>1089</v>
      </c>
      <c r="B407" t="s">
        <v>1662</v>
      </c>
      <c r="C407" s="57">
        <f>VLOOKUP(A407,'Original vs Adjsuted Budget'!$B$1:$H$1098,6,FALSE)</f>
        <v>9040</v>
      </c>
      <c r="E407" s="59">
        <f t="shared" si="25"/>
        <v>-2842.8266666666668</v>
      </c>
      <c r="F407" s="57"/>
      <c r="G407" s="57">
        <f>VLOOKUP(A407,'Original vs Adjsuted Budget'!$B$1:$H$1098,7,FALSE)</f>
        <v>6197.1733333333332</v>
      </c>
      <c r="I407" s="57">
        <f>VLOOKUP(A407,'Adjust Budget 1'!$B$8:$H$1107,7,FALSE)</f>
        <v>2323.94</v>
      </c>
      <c r="K407" s="59">
        <f t="shared" si="24"/>
        <v>3873.2333333333331</v>
      </c>
    </row>
    <row r="408" spans="1:11" x14ac:dyDescent="0.2">
      <c r="A408" t="s">
        <v>1090</v>
      </c>
      <c r="B408" t="s">
        <v>1663</v>
      </c>
      <c r="C408" s="57">
        <f>VLOOKUP(A408,'Original vs Adjsuted Budget'!$B$1:$H$1098,6,FALSE)</f>
        <v>1390</v>
      </c>
      <c r="E408" s="59">
        <f t="shared" si="25"/>
        <v>42343.333333333328</v>
      </c>
      <c r="F408" s="57"/>
      <c r="G408" s="57">
        <f>VLOOKUP(A408,'Original vs Adjsuted Budget'!$B$1:$H$1098,7,FALSE)</f>
        <v>43733.333333333328</v>
      </c>
      <c r="I408" s="57">
        <f>VLOOKUP(A408,'Adjust Budget 1'!$B$8:$H$1107,7,FALSE)</f>
        <v>16400</v>
      </c>
      <c r="K408" s="59">
        <f t="shared" si="24"/>
        <v>27333.333333333328</v>
      </c>
    </row>
    <row r="409" spans="1:11" x14ac:dyDescent="0.2">
      <c r="A409" t="s">
        <v>1091</v>
      </c>
      <c r="B409" t="s">
        <v>2971</v>
      </c>
      <c r="C409" s="57">
        <f>VLOOKUP(A409,'Original vs Adjsuted Budget'!$B$1:$H$1098,6,FALSE)</f>
        <v>0</v>
      </c>
      <c r="E409" s="59">
        <f t="shared" si="25"/>
        <v>20000</v>
      </c>
      <c r="F409" s="57"/>
      <c r="G409" s="57">
        <f>VLOOKUP(A409,'Original vs Adjsuted Budget'!$B$1:$H$1098,7,FALSE)</f>
        <v>20000</v>
      </c>
      <c r="I409" s="57">
        <f>VLOOKUP(A409,'Adjust Budget 1'!$B$8:$H$1107,7,FALSE)</f>
        <v>66950</v>
      </c>
      <c r="K409" s="59">
        <f t="shared" si="24"/>
        <v>-46950</v>
      </c>
    </row>
    <row r="410" spans="1:11" x14ac:dyDescent="0.2">
      <c r="A410" t="s">
        <v>1092</v>
      </c>
      <c r="B410" t="s">
        <v>2972</v>
      </c>
      <c r="C410" s="57">
        <f>VLOOKUP(A410,'Original vs Adjsuted Budget'!$B$1:$H$1098,6,FALSE)</f>
        <v>0</v>
      </c>
      <c r="E410" s="59">
        <f t="shared" si="25"/>
        <v>5600</v>
      </c>
      <c r="F410" s="57"/>
      <c r="G410" s="57">
        <f>VLOOKUP(A410,'Original vs Adjsuted Budget'!$B$1:$H$1098,7,FALSE)</f>
        <v>5600</v>
      </c>
      <c r="I410" s="57">
        <f>VLOOKUP(A410,'Adjust Budget 1'!$B$8:$H$1107,7,FALSE)</f>
        <v>2100</v>
      </c>
      <c r="K410" s="59">
        <f t="shared" si="24"/>
        <v>3500</v>
      </c>
    </row>
    <row r="411" spans="1:11" x14ac:dyDescent="0.2">
      <c r="A411" t="s">
        <v>1093</v>
      </c>
      <c r="B411" t="s">
        <v>1664</v>
      </c>
      <c r="C411" s="57">
        <f>VLOOKUP(A411,'Original vs Adjsuted Budget'!$B$1:$H$1098,6,FALSE)</f>
        <v>57740</v>
      </c>
      <c r="E411" s="59">
        <f t="shared" si="25"/>
        <v>-7740</v>
      </c>
      <c r="F411" s="57"/>
      <c r="G411" s="57">
        <f>VLOOKUP(A411,'Original vs Adjsuted Budget'!$B$1:$H$1098,7,FALSE)</f>
        <v>50000</v>
      </c>
      <c r="I411" s="57">
        <f>VLOOKUP(A411,'Adjust Budget 1'!$B$8:$H$1107,7,FALSE)</f>
        <v>21860.92</v>
      </c>
      <c r="K411" s="59">
        <f t="shared" si="24"/>
        <v>28139.08</v>
      </c>
    </row>
    <row r="412" spans="1:11" x14ac:dyDescent="0.2">
      <c r="A412" t="s">
        <v>1094</v>
      </c>
      <c r="B412" t="s">
        <v>1664</v>
      </c>
      <c r="C412" s="57">
        <f>VLOOKUP(A412,'Original vs Adjsuted Budget'!$B$1:$H$1098,6,FALSE)</f>
        <v>120970</v>
      </c>
      <c r="E412" s="59">
        <f t="shared" si="25"/>
        <v>-50970</v>
      </c>
      <c r="F412" s="57"/>
      <c r="G412" s="57">
        <f>VLOOKUP(A412,'Original vs Adjsuted Budget'!$B$1:$H$1098,7,FALSE)</f>
        <v>70000</v>
      </c>
      <c r="I412" s="57">
        <f>VLOOKUP(A412,'Adjust Budget 1'!$B$8:$H$1107,7,FALSE)</f>
        <v>32205.99</v>
      </c>
      <c r="K412" s="59">
        <f t="shared" si="24"/>
        <v>37794.009999999995</v>
      </c>
    </row>
    <row r="413" spans="1:11" x14ac:dyDescent="0.2">
      <c r="A413" t="s">
        <v>1095</v>
      </c>
      <c r="B413" t="s">
        <v>1665</v>
      </c>
      <c r="C413" s="57">
        <f>VLOOKUP(A413,'Original vs Adjsuted Budget'!$B$1:$H$1098,6,FALSE)</f>
        <v>4280</v>
      </c>
      <c r="E413" s="59">
        <f t="shared" si="25"/>
        <v>13720</v>
      </c>
      <c r="F413" s="57"/>
      <c r="G413" s="57">
        <f>VLOOKUP(A413,'Original vs Adjsuted Budget'!$B$1:$H$1098,7,FALSE)</f>
        <v>18000</v>
      </c>
      <c r="I413" s="57">
        <f>VLOOKUP(A413,'Adjust Budget 1'!$B$8:$H$1107,7,FALSE)</f>
        <v>7840.8</v>
      </c>
      <c r="K413" s="59">
        <f t="shared" si="24"/>
        <v>10159.200000000001</v>
      </c>
    </row>
    <row r="414" spans="1:11" x14ac:dyDescent="0.2">
      <c r="A414" t="s">
        <v>1096</v>
      </c>
      <c r="B414" t="s">
        <v>1666</v>
      </c>
      <c r="C414" s="57">
        <f>VLOOKUP(A414,'Original vs Adjsuted Budget'!$B$1:$H$1098,6,FALSE)</f>
        <v>126120</v>
      </c>
      <c r="E414" s="59">
        <f t="shared" si="25"/>
        <v>53880</v>
      </c>
      <c r="F414" s="57"/>
      <c r="G414" s="57">
        <f>VLOOKUP(A414,'Original vs Adjsuted Budget'!$B$1:$H$1098,7,FALSE)</f>
        <v>180000</v>
      </c>
      <c r="I414" s="57">
        <f>VLOOKUP(A414,'Adjust Budget 1'!$B$8:$H$1107,7,FALSE)</f>
        <v>78353.27</v>
      </c>
      <c r="K414" s="59">
        <f t="shared" si="24"/>
        <v>101646.73</v>
      </c>
    </row>
    <row r="415" spans="1:11" x14ac:dyDescent="0.2">
      <c r="A415" t="s">
        <v>2070</v>
      </c>
      <c r="B415" t="s">
        <v>2071</v>
      </c>
      <c r="C415" s="57">
        <f>VLOOKUP(A415,'Original vs Adjsuted Budget'!$B$1:$H$1098,6,FALSE)</f>
        <v>0</v>
      </c>
      <c r="E415" s="59">
        <f t="shared" si="25"/>
        <v>0</v>
      </c>
      <c r="F415" s="57"/>
      <c r="G415" s="57">
        <f>VLOOKUP(A415,'Original vs Adjsuted Budget'!$B$1:$H$1098,7,FALSE)</f>
        <v>0</v>
      </c>
      <c r="I415" s="57">
        <f>VLOOKUP(A415,'Adjust Budget 1'!$B$8:$H$1107,7,FALSE)</f>
        <v>0</v>
      </c>
      <c r="K415" s="59">
        <f t="shared" si="24"/>
        <v>0</v>
      </c>
    </row>
    <row r="416" spans="1:11" x14ac:dyDescent="0.2">
      <c r="A416" t="s">
        <v>1097</v>
      </c>
      <c r="B416" t="s">
        <v>1667</v>
      </c>
      <c r="C416" s="57">
        <f>VLOOKUP(A416,'Original vs Adjsuted Budget'!$B$1:$H$1098,6,FALSE)</f>
        <v>59530</v>
      </c>
      <c r="E416" s="59">
        <f t="shared" si="25"/>
        <v>-39961.68</v>
      </c>
      <c r="F416" s="57"/>
      <c r="G416" s="57">
        <f>VLOOKUP(A416,'Original vs Adjsuted Budget'!$B$1:$H$1098,7,FALSE)</f>
        <v>19568.32</v>
      </c>
      <c r="I416" s="57">
        <f>VLOOKUP(A416,'Adjust Budget 1'!$B$8:$H$1107,7,FALSE)</f>
        <v>7338.12</v>
      </c>
      <c r="K416" s="59">
        <f t="shared" si="24"/>
        <v>12230.2</v>
      </c>
    </row>
    <row r="417" spans="1:11" x14ac:dyDescent="0.2">
      <c r="A417" t="s">
        <v>1098</v>
      </c>
      <c r="B417" t="s">
        <v>1668</v>
      </c>
      <c r="C417" s="57">
        <f>VLOOKUP(A417,'Original vs Adjsuted Budget'!$B$1:$H$1098,6,FALSE)</f>
        <v>0</v>
      </c>
      <c r="E417" s="59">
        <f t="shared" si="25"/>
        <v>650000</v>
      </c>
      <c r="F417" s="57"/>
      <c r="G417" s="57">
        <f>VLOOKUP(A417,'Original vs Adjsuted Budget'!$B$1:$H$1098,7,FALSE)</f>
        <v>650000</v>
      </c>
      <c r="I417" s="57">
        <f>VLOOKUP(A417,'Adjust Budget 1'!$B$8:$H$1107,7,FALSE)</f>
        <v>421733.71</v>
      </c>
      <c r="K417" s="59">
        <f t="shared" si="24"/>
        <v>228266.28999999998</v>
      </c>
    </row>
    <row r="418" spans="1:11" x14ac:dyDescent="0.2">
      <c r="A418" t="s">
        <v>1099</v>
      </c>
      <c r="B418" t="s">
        <v>1669</v>
      </c>
      <c r="C418" s="57">
        <f>VLOOKUP(A418,'Original vs Adjsuted Budget'!$B$1:$H$1098,6,FALSE)</f>
        <v>281880</v>
      </c>
      <c r="E418" s="59">
        <f t="shared" si="25"/>
        <v>-31880</v>
      </c>
      <c r="F418" s="57"/>
      <c r="G418" s="57">
        <f>VLOOKUP(A418,'Original vs Adjsuted Budget'!$B$1:$H$1098,7,FALSE)</f>
        <v>250000</v>
      </c>
      <c r="I418" s="57">
        <f>VLOOKUP(A418,'Adjust Budget 1'!$B$8:$H$1107,7,FALSE)</f>
        <v>175677.42</v>
      </c>
      <c r="K418" s="59">
        <f t="shared" si="24"/>
        <v>74322.579999999987</v>
      </c>
    </row>
    <row r="419" spans="1:11" x14ac:dyDescent="0.2">
      <c r="A419" t="s">
        <v>1100</v>
      </c>
      <c r="B419" t="s">
        <v>1670</v>
      </c>
      <c r="C419" s="57">
        <f>VLOOKUP(A419,'Original vs Adjsuted Budget'!$B$1:$H$1098,6,FALSE)</f>
        <v>860</v>
      </c>
      <c r="E419" s="59">
        <f t="shared" si="25"/>
        <v>-860</v>
      </c>
      <c r="F419" s="57"/>
      <c r="G419" s="57">
        <f>VLOOKUP(A419,'Original vs Adjsuted Budget'!$B$1:$H$1098,7,FALSE)</f>
        <v>0</v>
      </c>
      <c r="I419" s="57">
        <f>VLOOKUP(A419,'Adjust Budget 1'!$B$8:$H$1107,7,FALSE)</f>
        <v>0</v>
      </c>
      <c r="K419" s="59">
        <f t="shared" si="24"/>
        <v>0</v>
      </c>
    </row>
    <row r="420" spans="1:11" x14ac:dyDescent="0.2">
      <c r="A420" t="s">
        <v>2072</v>
      </c>
      <c r="B420" t="s">
        <v>2073</v>
      </c>
      <c r="C420" s="57">
        <f>VLOOKUP(A420,'Original vs Adjsuted Budget'!$B$1:$H$1098,6,FALSE)</f>
        <v>0</v>
      </c>
      <c r="E420" s="59">
        <f t="shared" si="25"/>
        <v>0</v>
      </c>
      <c r="F420" s="57"/>
      <c r="G420" s="57">
        <f>VLOOKUP(A420,'Original vs Adjsuted Budget'!$B$1:$H$1098,7,FALSE)</f>
        <v>0</v>
      </c>
      <c r="I420" s="57">
        <f>VLOOKUP(A420,'Adjust Budget 1'!$B$8:$H$1107,7,FALSE)</f>
        <v>0</v>
      </c>
      <c r="K420" s="59">
        <f t="shared" si="24"/>
        <v>0</v>
      </c>
    </row>
    <row r="421" spans="1:11" x14ac:dyDescent="0.2">
      <c r="A421" t="s">
        <v>1101</v>
      </c>
      <c r="B421" t="s">
        <v>1671</v>
      </c>
      <c r="C421" s="57">
        <f>VLOOKUP(A421,'Original vs Adjsuted Budget'!$B$1:$H$1098,6,FALSE)</f>
        <v>640</v>
      </c>
      <c r="E421" s="59">
        <f t="shared" si="25"/>
        <v>19228.933333333334</v>
      </c>
      <c r="F421" s="57"/>
      <c r="G421" s="57">
        <f>VLOOKUP(A421,'Original vs Adjsuted Budget'!$B$1:$H$1098,7,FALSE)</f>
        <v>19868.933333333334</v>
      </c>
      <c r="I421" s="57">
        <f>VLOOKUP(A421,'Adjust Budget 1'!$B$8:$H$1107,7,FALSE)</f>
        <v>7450.85</v>
      </c>
      <c r="K421" s="59">
        <f t="shared" si="24"/>
        <v>12418.083333333334</v>
      </c>
    </row>
    <row r="422" spans="1:11" x14ac:dyDescent="0.2">
      <c r="A422" t="s">
        <v>1102</v>
      </c>
      <c r="B422" t="s">
        <v>2973</v>
      </c>
      <c r="C422" s="57">
        <f>VLOOKUP(A422,'Original vs Adjsuted Budget'!$B$1:$H$1098,6,FALSE)</f>
        <v>1980</v>
      </c>
      <c r="E422" s="59">
        <f t="shared" si="25"/>
        <v>10814.8</v>
      </c>
      <c r="F422" s="57"/>
      <c r="G422" s="57">
        <f>VLOOKUP(A422,'Original vs Adjsuted Budget'!$B$1:$H$1098,7,FALSE)</f>
        <v>12794.8</v>
      </c>
      <c r="I422" s="57">
        <f>VLOOKUP(A422,'Adjust Budget 1'!$B$8:$H$1107,7,FALSE)</f>
        <v>4798.05</v>
      </c>
      <c r="K422" s="59">
        <f t="shared" si="24"/>
        <v>7996.7499999999991</v>
      </c>
    </row>
    <row r="423" spans="1:11" x14ac:dyDescent="0.2">
      <c r="A423" t="s">
        <v>2075</v>
      </c>
      <c r="B423" t="s">
        <v>2076</v>
      </c>
      <c r="C423" s="57">
        <f>VLOOKUP(A423,'Original vs Adjsuted Budget'!$B$1:$H$1098,6,FALSE)</f>
        <v>0</v>
      </c>
      <c r="E423" s="59">
        <f t="shared" si="25"/>
        <v>0</v>
      </c>
      <c r="F423" s="57"/>
      <c r="G423" s="57">
        <f>VLOOKUP(A423,'Original vs Adjsuted Budget'!$B$1:$H$1098,7,FALSE)</f>
        <v>0</v>
      </c>
      <c r="I423" s="57">
        <f>VLOOKUP(A423,'Adjust Budget 1'!$B$8:$H$1107,7,FALSE)</f>
        <v>0</v>
      </c>
      <c r="K423" s="59">
        <f t="shared" si="24"/>
        <v>0</v>
      </c>
    </row>
    <row r="424" spans="1:11" x14ac:dyDescent="0.2">
      <c r="A424" t="s">
        <v>2077</v>
      </c>
      <c r="B424" t="s">
        <v>1713</v>
      </c>
      <c r="C424" s="57">
        <f>VLOOKUP(A424,'Original vs Adjsuted Budget'!$B$1:$H$1098,6,FALSE)</f>
        <v>0</v>
      </c>
      <c r="E424" s="59">
        <f t="shared" si="25"/>
        <v>0</v>
      </c>
      <c r="F424" s="57"/>
      <c r="G424" s="57">
        <f>VLOOKUP(A424,'Original vs Adjsuted Budget'!$B$1:$H$1098,7,FALSE)</f>
        <v>0</v>
      </c>
      <c r="I424" s="57">
        <f>VLOOKUP(A424,'Adjust Budget 1'!$B$8:$H$1107,7,FALSE)</f>
        <v>0</v>
      </c>
      <c r="K424" s="59">
        <f t="shared" si="24"/>
        <v>0</v>
      </c>
    </row>
    <row r="425" spans="1:11" x14ac:dyDescent="0.2">
      <c r="A425" t="s">
        <v>1103</v>
      </c>
      <c r="B425" t="s">
        <v>1672</v>
      </c>
      <c r="C425" s="57">
        <f>VLOOKUP(A425,'Original vs Adjsuted Budget'!$B$1:$H$1098,6,FALSE)</f>
        <v>60000</v>
      </c>
      <c r="E425" s="59">
        <f t="shared" si="25"/>
        <v>327194.77333333332</v>
      </c>
      <c r="F425" s="57"/>
      <c r="G425" s="57">
        <f>VLOOKUP(A425,'Original vs Adjsuted Budget'!$B$1:$H$1098,7,FALSE)</f>
        <v>387194.77333333332</v>
      </c>
      <c r="I425" s="57">
        <f>VLOOKUP(A425,'Adjust Budget 1'!$B$8:$H$1107,7,FALSE)</f>
        <v>145198.04</v>
      </c>
      <c r="K425" s="59">
        <f t="shared" si="24"/>
        <v>241996.73333333331</v>
      </c>
    </row>
    <row r="426" spans="1:11" x14ac:dyDescent="0.2">
      <c r="A426" t="s">
        <v>1104</v>
      </c>
      <c r="B426" t="s">
        <v>1673</v>
      </c>
      <c r="C426" s="57">
        <f>VLOOKUP(A426,'Original vs Adjsuted Budget'!$B$1:$H$1098,6,FALSE)</f>
        <v>100000</v>
      </c>
      <c r="E426" s="59">
        <f t="shared" si="25"/>
        <v>1107160.2133333334</v>
      </c>
      <c r="F426" s="57"/>
      <c r="G426" s="57">
        <f>VLOOKUP(A426,'Original vs Adjsuted Budget'!$B$1:$H$1098,7,FALSE)</f>
        <v>1207160.2133333334</v>
      </c>
      <c r="I426" s="57">
        <f>VLOOKUP(A426,'Adjust Budget 1'!$B$8:$H$1107,7,FALSE)</f>
        <v>452685.08</v>
      </c>
      <c r="K426" s="59">
        <f t="shared" si="24"/>
        <v>754475.1333333333</v>
      </c>
    </row>
    <row r="427" spans="1:11" x14ac:dyDescent="0.2">
      <c r="A427" t="s">
        <v>2078</v>
      </c>
      <c r="B427" t="s">
        <v>2079</v>
      </c>
      <c r="C427" s="57">
        <f>VLOOKUP(A427,'Original vs Adjsuted Budget'!$B$1:$H$1098,6,FALSE)</f>
        <v>0</v>
      </c>
      <c r="E427" s="59">
        <f t="shared" ref="E427:E448" si="26">G427-C427</f>
        <v>0</v>
      </c>
      <c r="F427" s="57"/>
      <c r="G427" s="57">
        <f>VLOOKUP(A427,'Original vs Adjsuted Budget'!$B$1:$H$1098,7,FALSE)</f>
        <v>0</v>
      </c>
      <c r="I427" s="57">
        <f>VLOOKUP(A427,'Adjust Budget 1'!$B$8:$H$1107,7,FALSE)</f>
        <v>0</v>
      </c>
      <c r="K427" s="59">
        <f t="shared" si="24"/>
        <v>0</v>
      </c>
    </row>
    <row r="428" spans="1:11" x14ac:dyDescent="0.2">
      <c r="A428" t="s">
        <v>1105</v>
      </c>
      <c r="B428" t="s">
        <v>1674</v>
      </c>
      <c r="C428" s="57">
        <f>VLOOKUP(A428,'Original vs Adjsuted Budget'!$B$1:$H$1098,6,FALSE)</f>
        <v>60000</v>
      </c>
      <c r="E428" s="59">
        <f t="shared" si="26"/>
        <v>-40000</v>
      </c>
      <c r="F428" s="57"/>
      <c r="G428" s="57">
        <f>VLOOKUP(A428,'Original vs Adjsuted Budget'!$B$1:$H$1098,7,FALSE)</f>
        <v>20000</v>
      </c>
      <c r="I428" s="57">
        <f>VLOOKUP(A428,'Adjust Budget 1'!$B$8:$H$1107,7,FALSE)</f>
        <v>0</v>
      </c>
      <c r="K428" s="59">
        <f t="shared" si="24"/>
        <v>20000</v>
      </c>
    </row>
    <row r="429" spans="1:11" x14ac:dyDescent="0.2">
      <c r="A429" t="s">
        <v>1675</v>
      </c>
      <c r="B429" t="s">
        <v>1676</v>
      </c>
      <c r="C429" s="57">
        <f>VLOOKUP(A429,'Original vs Adjsuted Budget'!$B$1:$H$1098,6,FALSE)</f>
        <v>0</v>
      </c>
      <c r="E429" s="59">
        <f t="shared" si="26"/>
        <v>55000</v>
      </c>
      <c r="F429" s="57"/>
      <c r="G429" s="57">
        <f>VLOOKUP(A429,'Original vs Adjsuted Budget'!$B$1:$H$1098,7,FALSE)</f>
        <v>55000</v>
      </c>
      <c r="I429" s="57">
        <f>VLOOKUP(A429,'Adjust Budget 1'!$B$8:$H$1107,7,FALSE)</f>
        <v>43090</v>
      </c>
      <c r="K429" s="59">
        <f t="shared" si="24"/>
        <v>11910</v>
      </c>
    </row>
    <row r="430" spans="1:11" x14ac:dyDescent="0.2">
      <c r="A430" t="s">
        <v>2080</v>
      </c>
      <c r="B430" t="s">
        <v>1573</v>
      </c>
      <c r="C430" s="57">
        <f>VLOOKUP(A430,'Original vs Adjsuted Budget'!$B$1:$H$1098,6,FALSE)</f>
        <v>0</v>
      </c>
      <c r="E430" s="59">
        <f t="shared" si="26"/>
        <v>0</v>
      </c>
      <c r="F430" s="57"/>
      <c r="G430" s="57">
        <f>VLOOKUP(A430,'Original vs Adjsuted Budget'!$B$1:$H$1098,7,FALSE)</f>
        <v>0</v>
      </c>
      <c r="I430" s="57">
        <f>VLOOKUP(A430,'Adjust Budget 1'!$B$8:$H$1107,7,FALSE)</f>
        <v>0</v>
      </c>
      <c r="K430" s="59">
        <f t="shared" si="24"/>
        <v>0</v>
      </c>
    </row>
    <row r="431" spans="1:11" x14ac:dyDescent="0.2">
      <c r="A431" t="s">
        <v>1106</v>
      </c>
      <c r="B431" t="s">
        <v>1573</v>
      </c>
      <c r="C431" s="57">
        <f>VLOOKUP(A431,'Original vs Adjsuted Budget'!$B$1:$H$1098,6,FALSE)</f>
        <v>160</v>
      </c>
      <c r="E431" s="59">
        <f t="shared" si="26"/>
        <v>-160</v>
      </c>
      <c r="F431" s="57"/>
      <c r="G431" s="57">
        <f>VLOOKUP(A431,'Original vs Adjsuted Budget'!$B$1:$H$1098,7,FALSE)</f>
        <v>0</v>
      </c>
      <c r="I431" s="57">
        <f>VLOOKUP(A431,'Adjust Budget 1'!$B$8:$H$1107,7,FALSE)</f>
        <v>0</v>
      </c>
      <c r="K431" s="59">
        <f t="shared" si="24"/>
        <v>0</v>
      </c>
    </row>
    <row r="432" spans="1:11" x14ac:dyDescent="0.2">
      <c r="A432" t="s">
        <v>1107</v>
      </c>
      <c r="B432" t="s">
        <v>1677</v>
      </c>
      <c r="C432" s="57">
        <f>VLOOKUP(A432,'Original vs Adjsuted Budget'!$B$1:$H$1098,6,FALSE)</f>
        <v>90</v>
      </c>
      <c r="E432" s="59">
        <f t="shared" si="26"/>
        <v>421.99999999999994</v>
      </c>
      <c r="F432" s="57"/>
      <c r="G432" s="57">
        <f>VLOOKUP(A432,'Original vs Adjsuted Budget'!$B$1:$H$1098,7,FALSE)</f>
        <v>511.99999999999994</v>
      </c>
      <c r="I432" s="57">
        <f>VLOOKUP(A432,'Adjust Budget 1'!$B$8:$H$1107,7,FALSE)</f>
        <v>160</v>
      </c>
      <c r="K432" s="59">
        <f t="shared" si="24"/>
        <v>351.99999999999994</v>
      </c>
    </row>
    <row r="433" spans="1:11" x14ac:dyDescent="0.2">
      <c r="A433" t="s">
        <v>1108</v>
      </c>
      <c r="B433" t="s">
        <v>1678</v>
      </c>
      <c r="C433" s="57">
        <f>VLOOKUP(A433,'Original vs Adjsuted Budget'!$B$1:$H$1098,6,FALSE)</f>
        <v>150000</v>
      </c>
      <c r="E433" s="59">
        <f t="shared" si="26"/>
        <v>-130000</v>
      </c>
      <c r="F433" s="57"/>
      <c r="G433" s="57">
        <f>VLOOKUP(A433,'Original vs Adjsuted Budget'!$B$1:$H$1098,7,FALSE)</f>
        <v>20000</v>
      </c>
      <c r="I433" s="57">
        <f>VLOOKUP(A433,'Adjust Budget 1'!$B$8:$H$1107,7,FALSE)</f>
        <v>0</v>
      </c>
      <c r="K433" s="59">
        <f t="shared" si="24"/>
        <v>20000</v>
      </c>
    </row>
    <row r="434" spans="1:11" x14ac:dyDescent="0.2">
      <c r="A434" t="s">
        <v>1109</v>
      </c>
      <c r="B434" t="s">
        <v>1679</v>
      </c>
      <c r="C434" s="57">
        <f>VLOOKUP(A434,'Original vs Adjsuted Budget'!$B$1:$H$1098,6,FALSE)</f>
        <v>110</v>
      </c>
      <c r="E434" s="59">
        <f t="shared" si="26"/>
        <v>0</v>
      </c>
      <c r="F434" s="57"/>
      <c r="G434" s="57">
        <f>VLOOKUP(A434,'Original vs Adjsuted Budget'!$B$1:$H$1098,7,FALSE)</f>
        <v>110</v>
      </c>
      <c r="I434" s="57">
        <f>VLOOKUP(A434,'Adjust Budget 1'!$B$8:$H$1107,7,FALSE)</f>
        <v>0</v>
      </c>
      <c r="K434" s="59">
        <f t="shared" si="24"/>
        <v>110</v>
      </c>
    </row>
    <row r="435" spans="1:11" x14ac:dyDescent="0.2">
      <c r="A435" t="s">
        <v>1110</v>
      </c>
      <c r="B435" t="s">
        <v>1680</v>
      </c>
      <c r="C435" s="57">
        <f>VLOOKUP(A435,'Original vs Adjsuted Budget'!$B$1:$H$1098,6,FALSE)</f>
        <v>110</v>
      </c>
      <c r="E435" s="59">
        <f t="shared" si="26"/>
        <v>0</v>
      </c>
      <c r="F435" s="57"/>
      <c r="G435" s="57">
        <f>VLOOKUP(A435,'Original vs Adjsuted Budget'!$B$1:$H$1098,7,FALSE)</f>
        <v>110</v>
      </c>
      <c r="I435" s="57">
        <f>VLOOKUP(A435,'Adjust Budget 1'!$B$8:$H$1107,7,FALSE)</f>
        <v>26777.88</v>
      </c>
      <c r="K435" s="59">
        <f t="shared" si="24"/>
        <v>-26667.88</v>
      </c>
    </row>
    <row r="436" spans="1:11" x14ac:dyDescent="0.2">
      <c r="A436" t="s">
        <v>2081</v>
      </c>
      <c r="B436" t="s">
        <v>2905</v>
      </c>
      <c r="C436" s="57">
        <f>VLOOKUP(A436,'Original vs Adjsuted Budget'!$B$1:$H$1098,6,FALSE)</f>
        <v>0</v>
      </c>
      <c r="E436" s="59">
        <f t="shared" si="26"/>
        <v>0</v>
      </c>
      <c r="F436" s="57"/>
      <c r="G436" s="57">
        <f>VLOOKUP(A436,'Original vs Adjsuted Budget'!$B$1:$H$1098,7,FALSE)</f>
        <v>0</v>
      </c>
      <c r="I436" s="57">
        <f>VLOOKUP(A436,'Adjust Budget 1'!$B$8:$H$1107,7,FALSE)</f>
        <v>0</v>
      </c>
      <c r="K436" s="59">
        <f t="shared" si="24"/>
        <v>0</v>
      </c>
    </row>
    <row r="437" spans="1:11" x14ac:dyDescent="0.2">
      <c r="A437" t="s">
        <v>1111</v>
      </c>
      <c r="B437" t="s">
        <v>2905</v>
      </c>
      <c r="C437" s="57">
        <f>VLOOKUP(A437,'Original vs Adjsuted Budget'!$B$1:$H$1098,6,FALSE)</f>
        <v>18400</v>
      </c>
      <c r="E437" s="59">
        <f t="shared" si="26"/>
        <v>0</v>
      </c>
      <c r="F437" s="57"/>
      <c r="G437" s="57">
        <f>VLOOKUP(A437,'Original vs Adjsuted Budget'!$B$1:$H$1098,7,FALSE)</f>
        <v>18400</v>
      </c>
      <c r="I437" s="57">
        <f>VLOOKUP(A437,'Adjust Budget 1'!$B$8:$H$1107,7,FALSE)</f>
        <v>0</v>
      </c>
      <c r="K437" s="59">
        <f t="shared" si="24"/>
        <v>18400</v>
      </c>
    </row>
    <row r="438" spans="1:11" x14ac:dyDescent="0.2">
      <c r="A438" t="s">
        <v>1112</v>
      </c>
      <c r="B438" t="s">
        <v>1681</v>
      </c>
      <c r="C438" s="57">
        <f>VLOOKUP(A438,'Original vs Adjsuted Budget'!$B$1:$H$1098,6,FALSE)</f>
        <v>-538910</v>
      </c>
      <c r="E438" s="59">
        <f t="shared" si="26"/>
        <v>-4602049.05</v>
      </c>
      <c r="F438" s="57"/>
      <c r="G438" s="57">
        <f>VLOOKUP(A438,'Original vs Adjsuted Budget'!$B$1:$H$1098,7,FALSE)</f>
        <v>-5140959.05</v>
      </c>
      <c r="I438" s="57">
        <f>VLOOKUP(A438,'Adjust Budget 1'!$B$8:$H$1107,7,FALSE)</f>
        <v>-890000</v>
      </c>
      <c r="K438" s="59">
        <f t="shared" si="24"/>
        <v>-4250959.05</v>
      </c>
    </row>
    <row r="439" spans="1:11" x14ac:dyDescent="0.2">
      <c r="A439" t="s">
        <v>1113</v>
      </c>
      <c r="B439" t="s">
        <v>1681</v>
      </c>
      <c r="C439" s="57">
        <f>VLOOKUP(A439,'Original vs Adjsuted Budget'!$B$1:$H$1098,6,FALSE)</f>
        <v>-604670</v>
      </c>
      <c r="E439" s="59">
        <f t="shared" si="26"/>
        <v>604670</v>
      </c>
      <c r="F439" s="57"/>
      <c r="G439" s="57">
        <f>VLOOKUP(A439,'Original vs Adjsuted Budget'!$B$1:$H$1098,7,FALSE)</f>
        <v>0</v>
      </c>
      <c r="I439" s="57">
        <f>VLOOKUP(A439,'Adjust Budget 1'!$B$8:$H$1107,7,FALSE)</f>
        <v>0</v>
      </c>
      <c r="K439" s="59">
        <f t="shared" si="24"/>
        <v>0</v>
      </c>
    </row>
    <row r="440" spans="1:11" x14ac:dyDescent="0.2">
      <c r="A440" t="s">
        <v>1114</v>
      </c>
      <c r="B440" t="s">
        <v>1682</v>
      </c>
      <c r="C440" s="57">
        <f>VLOOKUP(A440,'Original vs Adjsuted Budget'!$B$1:$H$1098,6,FALSE)</f>
        <v>-1379900</v>
      </c>
      <c r="E440" s="59">
        <f t="shared" si="26"/>
        <v>1379900</v>
      </c>
      <c r="F440" s="57"/>
      <c r="G440" s="57">
        <f>VLOOKUP(A440,'Original vs Adjsuted Budget'!$B$1:$H$1098,7,FALSE)</f>
        <v>0</v>
      </c>
      <c r="I440" s="57">
        <f>VLOOKUP(A440,'Adjust Budget 1'!$B$8:$H$1107,7,FALSE)</f>
        <v>0</v>
      </c>
      <c r="K440" s="59">
        <f t="shared" si="24"/>
        <v>0</v>
      </c>
    </row>
    <row r="441" spans="1:11" x14ac:dyDescent="0.2">
      <c r="A441" t="s">
        <v>1115</v>
      </c>
      <c r="B441" t="s">
        <v>1683</v>
      </c>
      <c r="C441" s="57">
        <f>VLOOKUP(A441,'Original vs Adjsuted Budget'!$B$1:$H$1098,6,FALSE)</f>
        <v>-4075540</v>
      </c>
      <c r="E441" s="59">
        <f t="shared" si="26"/>
        <v>4075540</v>
      </c>
      <c r="F441" s="57"/>
      <c r="G441" s="57">
        <f>VLOOKUP(A441,'Original vs Adjsuted Budget'!$B$1:$H$1098,7,FALSE)</f>
        <v>0</v>
      </c>
      <c r="I441" s="57">
        <f>VLOOKUP(A441,'Adjust Budget 1'!$B$8:$H$1107,7,FALSE)</f>
        <v>0</v>
      </c>
      <c r="K441" s="59">
        <f t="shared" si="24"/>
        <v>0</v>
      </c>
    </row>
    <row r="442" spans="1:11" x14ac:dyDescent="0.2">
      <c r="A442" t="s">
        <v>1116</v>
      </c>
      <c r="B442" t="s">
        <v>1684</v>
      </c>
      <c r="C442" s="57">
        <f>VLOOKUP(A442,'Original vs Adjsuted Budget'!$B$1:$H$1098,6,FALSE)</f>
        <v>-890000</v>
      </c>
      <c r="E442" s="59">
        <f t="shared" si="26"/>
        <v>0</v>
      </c>
      <c r="F442" s="57"/>
      <c r="G442" s="57">
        <f>VLOOKUP(A442,'Original vs Adjsuted Budget'!$B$1:$H$1098,7,FALSE)</f>
        <v>-890000</v>
      </c>
      <c r="I442" s="57">
        <f>VLOOKUP(A442,'Adjust Budget 1'!$B$8:$H$1107,7,FALSE)</f>
        <v>0</v>
      </c>
      <c r="K442" s="59">
        <f t="shared" si="24"/>
        <v>-890000</v>
      </c>
    </row>
    <row r="443" spans="1:11" x14ac:dyDescent="0.2">
      <c r="A443" t="s">
        <v>1117</v>
      </c>
      <c r="B443" t="s">
        <v>1574</v>
      </c>
      <c r="C443" s="57">
        <f>VLOOKUP(A443,'Original vs Adjsuted Budget'!$B$1:$H$1098,6,FALSE)</f>
        <v>-742370</v>
      </c>
      <c r="E443" s="59">
        <f t="shared" si="26"/>
        <v>0</v>
      </c>
      <c r="F443" s="57"/>
      <c r="G443" s="57">
        <f>VLOOKUP(A443,'Original vs Adjsuted Budget'!$B$1:$H$1098,7,FALSE)</f>
        <v>-742370</v>
      </c>
      <c r="I443" s="57">
        <f>VLOOKUP(A443,'Adjust Budget 1'!$B$8:$H$1107,7,FALSE)</f>
        <v>0</v>
      </c>
      <c r="K443" s="59">
        <f t="shared" si="24"/>
        <v>-742370</v>
      </c>
    </row>
    <row r="444" spans="1:11" x14ac:dyDescent="0.2">
      <c r="A444" t="s">
        <v>1118</v>
      </c>
      <c r="B444" t="s">
        <v>1574</v>
      </c>
      <c r="C444" s="57">
        <f>VLOOKUP(A444,'Original vs Adjsuted Budget'!$B$1:$H$1098,6,FALSE)</f>
        <v>-742370</v>
      </c>
      <c r="E444" s="59">
        <f t="shared" si="26"/>
        <v>0</v>
      </c>
      <c r="F444" s="57"/>
      <c r="G444" s="57">
        <f>VLOOKUP(A444,'Original vs Adjsuted Budget'!$B$1:$H$1098,7,FALSE)</f>
        <v>-742370</v>
      </c>
      <c r="I444" s="57">
        <f>VLOOKUP(A444,'Adjust Budget 1'!$B$8:$H$1107,7,FALSE)</f>
        <v>0</v>
      </c>
      <c r="K444" s="59">
        <f t="shared" si="24"/>
        <v>-742370</v>
      </c>
    </row>
    <row r="445" spans="1:11" x14ac:dyDescent="0.2">
      <c r="A445" t="s">
        <v>1119</v>
      </c>
      <c r="B445" t="s">
        <v>1685</v>
      </c>
      <c r="C445" s="57">
        <f>VLOOKUP(A445,'Original vs Adjsuted Budget'!$B$1:$H$1098,6,FALSE)</f>
        <v>-894350</v>
      </c>
      <c r="E445" s="59">
        <f t="shared" si="26"/>
        <v>0</v>
      </c>
      <c r="F445" s="57"/>
      <c r="G445" s="57">
        <f>VLOOKUP(A445,'Original vs Adjsuted Budget'!$B$1:$H$1098,7,FALSE)</f>
        <v>-894350</v>
      </c>
      <c r="I445" s="57">
        <f>VLOOKUP(A445,'Adjust Budget 1'!$B$8:$H$1107,7,FALSE)</f>
        <v>0</v>
      </c>
      <c r="K445" s="59">
        <f t="shared" si="24"/>
        <v>-894350</v>
      </c>
    </row>
    <row r="446" spans="1:11" x14ac:dyDescent="0.2">
      <c r="A446" t="s">
        <v>2082</v>
      </c>
      <c r="B446" t="s">
        <v>2083</v>
      </c>
      <c r="C446" s="57">
        <f>VLOOKUP(A446,'Original vs Adjsuted Budget'!$B$1:$H$1098,6,FALSE)</f>
        <v>0</v>
      </c>
      <c r="E446" s="59">
        <f t="shared" si="26"/>
        <v>0</v>
      </c>
      <c r="F446" s="57"/>
      <c r="G446" s="57">
        <f>VLOOKUP(A446,'Original vs Adjsuted Budget'!$B$1:$H$1098,7,FALSE)</f>
        <v>0</v>
      </c>
      <c r="I446" s="57">
        <f>VLOOKUP(A446,'Adjust Budget 1'!$B$8:$H$1107,7,FALSE)</f>
        <v>0</v>
      </c>
      <c r="K446" s="59">
        <f t="shared" si="24"/>
        <v>0</v>
      </c>
    </row>
    <row r="447" spans="1:11" x14ac:dyDescent="0.2">
      <c r="A447" t="s">
        <v>2084</v>
      </c>
      <c r="B447" t="s">
        <v>2085</v>
      </c>
      <c r="C447" s="57">
        <f>VLOOKUP(A447,'Original vs Adjsuted Budget'!$B$1:$H$1098,6,FALSE)</f>
        <v>0</v>
      </c>
      <c r="E447" s="59">
        <f t="shared" si="26"/>
        <v>0</v>
      </c>
      <c r="F447" s="57"/>
      <c r="G447" s="57">
        <f>VLOOKUP(A447,'Original vs Adjsuted Budget'!$B$1:$H$1098,7,FALSE)</f>
        <v>0</v>
      </c>
      <c r="I447" s="57">
        <f>VLOOKUP(A447,'Adjust Budget 1'!$B$8:$H$1107,7,FALSE)</f>
        <v>0</v>
      </c>
      <c r="K447" s="59">
        <f t="shared" si="24"/>
        <v>0</v>
      </c>
    </row>
    <row r="448" spans="1:11" x14ac:dyDescent="0.2">
      <c r="A448" t="s">
        <v>2086</v>
      </c>
      <c r="B448" t="s">
        <v>423</v>
      </c>
      <c r="C448" s="57">
        <f>VLOOKUP(A448,'Original vs Adjsuted Budget'!$B$1:$H$1098,6,FALSE)</f>
        <v>0</v>
      </c>
      <c r="E448" s="59">
        <f t="shared" si="26"/>
        <v>0</v>
      </c>
      <c r="F448" s="57"/>
      <c r="G448" s="57">
        <f>VLOOKUP(A448,'Original vs Adjsuted Budget'!$B$1:$H$1098,7,FALSE)</f>
        <v>0</v>
      </c>
      <c r="I448" s="57">
        <f>VLOOKUP(A448,'Adjust Budget 1'!$B$8:$H$1107,7,FALSE)</f>
        <v>0</v>
      </c>
      <c r="K448" s="59">
        <f t="shared" si="24"/>
        <v>0</v>
      </c>
    </row>
    <row r="449" spans="1:11" x14ac:dyDescent="0.2">
      <c r="A449" s="71"/>
      <c r="B449" s="71" t="s">
        <v>2908</v>
      </c>
      <c r="C449" s="72">
        <f>SUM(C331:C448)</f>
        <v>-747500</v>
      </c>
      <c r="D449" s="72">
        <f>SUM(D331:D448)</f>
        <v>0</v>
      </c>
      <c r="E449" s="72">
        <f>SUM(E331:E448)</f>
        <v>2750695.1850000005</v>
      </c>
      <c r="F449" s="72"/>
      <c r="G449" s="72">
        <f t="shared" ref="G449" si="27">SUM(G331:G448)</f>
        <v>2003195.1850000015</v>
      </c>
      <c r="K449" s="59"/>
    </row>
    <row r="450" spans="1:11" x14ac:dyDescent="0.2">
      <c r="A450" s="71">
        <v>205</v>
      </c>
      <c r="B450" s="71" t="s">
        <v>2909</v>
      </c>
      <c r="C450" s="72"/>
      <c r="D450" s="72"/>
      <c r="E450" s="72"/>
      <c r="F450" s="72"/>
      <c r="G450" s="72"/>
      <c r="K450" s="59"/>
    </row>
    <row r="451" spans="1:11" x14ac:dyDescent="0.2">
      <c r="A451" t="s">
        <v>2910</v>
      </c>
      <c r="B451" t="s">
        <v>2911</v>
      </c>
      <c r="C451" s="57" t="s">
        <v>2912</v>
      </c>
      <c r="D451" s="57" t="s">
        <v>2912</v>
      </c>
      <c r="E451" s="57" t="s">
        <v>2912</v>
      </c>
      <c r="F451" s="57"/>
      <c r="G451" s="57" t="s">
        <v>2912</v>
      </c>
      <c r="K451" s="59"/>
    </row>
    <row r="452" spans="1:11" x14ac:dyDescent="0.2">
      <c r="A452" s="63">
        <v>301</v>
      </c>
      <c r="B452" s="63" t="s">
        <v>3051</v>
      </c>
      <c r="C452" s="70"/>
      <c r="D452" s="70"/>
      <c r="E452" s="70"/>
      <c r="F452" s="70"/>
      <c r="G452" s="70"/>
      <c r="K452" s="59"/>
    </row>
    <row r="453" spans="1:11" x14ac:dyDescent="0.2">
      <c r="A453" t="s">
        <v>1120</v>
      </c>
      <c r="B453" t="s">
        <v>7</v>
      </c>
      <c r="C453" s="57">
        <f>VLOOKUP(A453,'Original vs Adjsuted Budget'!$B$1:$H$1098,6,FALSE)</f>
        <v>976410</v>
      </c>
      <c r="E453" s="59">
        <f t="shared" ref="E453:E494" si="28">G453-C453</f>
        <v>170994.60159999994</v>
      </c>
      <c r="F453" s="57"/>
      <c r="G453" s="57">
        <f>VLOOKUP(A453,'Original vs Adjsuted Budget'!$B$1:$H$1098,7,FALSE)</f>
        <v>1147404.6015999999</v>
      </c>
      <c r="I453" s="57">
        <f>VLOOKUP(A453,'Adjust Budget 1'!$B$8:$H$1107,7,FALSE)</f>
        <v>568022.07999999996</v>
      </c>
      <c r="K453" s="59">
        <f t="shared" si="24"/>
        <v>579382.52159999998</v>
      </c>
    </row>
    <row r="454" spans="1:11" x14ac:dyDescent="0.2">
      <c r="A454" t="s">
        <v>1121</v>
      </c>
      <c r="B454" t="s">
        <v>220</v>
      </c>
      <c r="C454" s="57">
        <f>VLOOKUP(A454,'Original vs Adjsuted Budget'!$B$1:$H$1098,6,FALSE)</f>
        <v>80960</v>
      </c>
      <c r="E454" s="59">
        <f t="shared" si="28"/>
        <v>-46414.121600000006</v>
      </c>
      <c r="F454" s="57"/>
      <c r="G454" s="57">
        <f>VLOOKUP(A454,'Original vs Adjsuted Budget'!$B$1:$H$1098,7,FALSE)</f>
        <v>34545.878399999994</v>
      </c>
      <c r="I454" s="57">
        <f>VLOOKUP(A454,'Adjust Budget 1'!$B$8:$H$1107,7,FALSE)</f>
        <v>17101.919999999998</v>
      </c>
      <c r="K454" s="59">
        <f t="shared" si="24"/>
        <v>17443.958399999996</v>
      </c>
    </row>
    <row r="455" spans="1:11" x14ac:dyDescent="0.2">
      <c r="A455" t="s">
        <v>2088</v>
      </c>
      <c r="B455" t="s">
        <v>221</v>
      </c>
      <c r="C455" s="57">
        <f>VLOOKUP(A455,'Original vs Adjsuted Budget'!$B$1:$H$1098,6,FALSE)</f>
        <v>0</v>
      </c>
      <c r="E455" s="59">
        <f t="shared" si="28"/>
        <v>0</v>
      </c>
      <c r="F455" s="57"/>
      <c r="G455" s="57">
        <f>VLOOKUP(A455,'Original vs Adjsuted Budget'!$B$1:$H$1098,7,FALSE)</f>
        <v>0</v>
      </c>
      <c r="I455" s="57">
        <f>VLOOKUP(A455,'Adjust Budget 1'!$B$8:$H$1107,7,FALSE)</f>
        <v>0</v>
      </c>
      <c r="K455" s="59">
        <f t="shared" si="24"/>
        <v>0</v>
      </c>
    </row>
    <row r="456" spans="1:11" x14ac:dyDescent="0.2">
      <c r="A456" t="s">
        <v>1122</v>
      </c>
      <c r="B456" t="s">
        <v>223</v>
      </c>
      <c r="C456" s="57">
        <f>VLOOKUP(A456,'Original vs Adjsuted Budget'!$B$1:$H$1098,6,FALSE)</f>
        <v>6600</v>
      </c>
      <c r="E456" s="59">
        <f t="shared" si="28"/>
        <v>-806.64000000000033</v>
      </c>
      <c r="F456" s="57"/>
      <c r="G456" s="57">
        <f>VLOOKUP(A456,'Original vs Adjsuted Budget'!$B$1:$H$1098,7,FALSE)</f>
        <v>5793.36</v>
      </c>
      <c r="I456" s="57">
        <f>VLOOKUP(A456,'Adjust Budget 1'!$B$8:$H$1107,7,FALSE)</f>
        <v>2868</v>
      </c>
      <c r="K456" s="59">
        <f t="shared" si="24"/>
        <v>2925.3599999999997</v>
      </c>
    </row>
    <row r="457" spans="1:11" x14ac:dyDescent="0.2">
      <c r="A457" t="s">
        <v>2089</v>
      </c>
      <c r="B457" t="s">
        <v>224</v>
      </c>
      <c r="C457" s="57">
        <f>VLOOKUP(A457,'Original vs Adjsuted Budget'!$B$1:$H$1098,6,FALSE)</f>
        <v>0</v>
      </c>
      <c r="E457" s="59">
        <f t="shared" si="28"/>
        <v>0</v>
      </c>
      <c r="F457" s="57"/>
      <c r="G457" s="57">
        <f>VLOOKUP(A457,'Original vs Adjsuted Budget'!$B$1:$H$1098,7,FALSE)</f>
        <v>0</v>
      </c>
      <c r="I457" s="57">
        <f>VLOOKUP(A457,'Adjust Budget 1'!$B$8:$H$1107,7,FALSE)</f>
        <v>0</v>
      </c>
      <c r="K457" s="59">
        <f t="shared" ref="K457:K520" si="29">G457-I457</f>
        <v>0</v>
      </c>
    </row>
    <row r="458" spans="1:11" x14ac:dyDescent="0.2">
      <c r="A458" t="s">
        <v>1123</v>
      </c>
      <c r="B458" t="s">
        <v>225</v>
      </c>
      <c r="C458" s="57">
        <f>VLOOKUP(A458,'Original vs Adjsuted Budget'!$B$1:$H$1098,6,FALSE)</f>
        <v>5140</v>
      </c>
      <c r="E458" s="59">
        <f t="shared" si="28"/>
        <v>-5140</v>
      </c>
      <c r="F458" s="57"/>
      <c r="G458" s="57">
        <f>VLOOKUP(A458,'Original vs Adjsuted Budget'!$B$1:$H$1098,7,FALSE)</f>
        <v>0</v>
      </c>
      <c r="I458" s="57">
        <f>VLOOKUP(A458,'Adjust Budget 1'!$B$8:$H$1107,7,FALSE)</f>
        <v>0</v>
      </c>
      <c r="K458" s="59">
        <f t="shared" si="29"/>
        <v>0</v>
      </c>
    </row>
    <row r="459" spans="1:11" x14ac:dyDescent="0.2">
      <c r="A459" t="s">
        <v>1124</v>
      </c>
      <c r="B459" t="s">
        <v>227</v>
      </c>
      <c r="C459" s="57">
        <f>VLOOKUP(A459,'Original vs Adjsuted Budget'!$B$1:$H$1098,6,FALSE)</f>
        <v>193040</v>
      </c>
      <c r="E459" s="59">
        <f t="shared" si="28"/>
        <v>31180</v>
      </c>
      <c r="F459" s="57"/>
      <c r="G459" s="57">
        <f>VLOOKUP(A459,'Original vs Adjsuted Budget'!$B$1:$H$1098,7,FALSE)</f>
        <v>224220</v>
      </c>
      <c r="I459" s="57">
        <f>VLOOKUP(A459,'Adjust Budget 1'!$B$8:$H$1107,7,FALSE)</f>
        <v>111000</v>
      </c>
      <c r="K459" s="59">
        <f t="shared" si="29"/>
        <v>113220</v>
      </c>
    </row>
    <row r="460" spans="1:11" x14ac:dyDescent="0.2">
      <c r="A460" t="s">
        <v>1125</v>
      </c>
      <c r="B460" t="s">
        <v>228</v>
      </c>
      <c r="C460" s="57">
        <f>VLOOKUP(A460,'Original vs Adjsuted Budget'!$B$1:$H$1098,6,FALSE)</f>
        <v>550</v>
      </c>
      <c r="E460" s="59">
        <f t="shared" si="28"/>
        <v>-165.19</v>
      </c>
      <c r="F460" s="57"/>
      <c r="G460" s="57">
        <f>VLOOKUP(A460,'Original vs Adjsuted Budget'!$B$1:$H$1098,7,FALSE)</f>
        <v>384.81</v>
      </c>
      <c r="I460" s="57">
        <f>VLOOKUP(A460,'Adjust Budget 1'!$B$8:$H$1107,7,FALSE)</f>
        <v>190.5</v>
      </c>
      <c r="K460" s="59">
        <f t="shared" si="29"/>
        <v>194.31</v>
      </c>
    </row>
    <row r="461" spans="1:11" x14ac:dyDescent="0.2">
      <c r="A461" t="s">
        <v>1126</v>
      </c>
      <c r="B461" t="s">
        <v>229</v>
      </c>
      <c r="C461" s="57">
        <f>VLOOKUP(A461,'Original vs Adjsuted Budget'!$B$1:$H$1098,6,FALSE)</f>
        <v>11980</v>
      </c>
      <c r="E461" s="59">
        <f t="shared" si="28"/>
        <v>1798.5210000000006</v>
      </c>
      <c r="F461" s="57"/>
      <c r="G461" s="57">
        <f>VLOOKUP(A461,'Original vs Adjsuted Budget'!$B$1:$H$1098,7,FALSE)</f>
        <v>13778.521000000001</v>
      </c>
      <c r="I461" s="57">
        <f>VLOOKUP(A461,'Adjust Budget 1'!$B$8:$H$1107,7,FALSE)</f>
        <v>6821.05</v>
      </c>
      <c r="K461" s="59">
        <f t="shared" si="29"/>
        <v>6957.4710000000005</v>
      </c>
    </row>
    <row r="462" spans="1:11" x14ac:dyDescent="0.2">
      <c r="A462" t="s">
        <v>2090</v>
      </c>
      <c r="B462" t="s">
        <v>230</v>
      </c>
      <c r="C462" s="57">
        <f>VLOOKUP(A462,'Original vs Adjsuted Budget'!$B$1:$H$1098,6,FALSE)</f>
        <v>0</v>
      </c>
      <c r="E462" s="59">
        <f t="shared" si="28"/>
        <v>0</v>
      </c>
      <c r="F462" s="57"/>
      <c r="G462" s="57">
        <f>VLOOKUP(A462,'Original vs Adjsuted Budget'!$B$1:$H$1098,7,FALSE)</f>
        <v>0</v>
      </c>
      <c r="I462" s="57">
        <f>VLOOKUP(A462,'Adjust Budget 1'!$B$8:$H$1107,7,FALSE)</f>
        <v>0</v>
      </c>
      <c r="K462" s="59">
        <f t="shared" si="29"/>
        <v>0</v>
      </c>
    </row>
    <row r="463" spans="1:11" x14ac:dyDescent="0.2">
      <c r="A463" t="s">
        <v>1127</v>
      </c>
      <c r="B463" t="s">
        <v>231</v>
      </c>
      <c r="C463" s="57">
        <f>VLOOKUP(A463,'Original vs Adjsuted Budget'!$B$1:$H$1098,6,FALSE)</f>
        <v>95720</v>
      </c>
      <c r="E463" s="59">
        <f t="shared" si="28"/>
        <v>154.04800000000978</v>
      </c>
      <c r="F463" s="57"/>
      <c r="G463" s="57">
        <f>VLOOKUP(A463,'Original vs Adjsuted Budget'!$B$1:$H$1098,7,FALSE)</f>
        <v>95874.04800000001</v>
      </c>
      <c r="I463" s="57">
        <f>VLOOKUP(A463,'Adjust Budget 1'!$B$8:$H$1107,7,FALSE)</f>
        <v>47462.400000000001</v>
      </c>
      <c r="K463" s="59">
        <f t="shared" si="29"/>
        <v>48411.648000000008</v>
      </c>
    </row>
    <row r="464" spans="1:11" x14ac:dyDescent="0.2">
      <c r="A464" t="s">
        <v>1128</v>
      </c>
      <c r="B464" t="s">
        <v>232</v>
      </c>
      <c r="C464" s="57">
        <f>VLOOKUP(A464,'Original vs Adjsuted Budget'!$B$1:$H$1098,6,FALSE)</f>
        <v>172350</v>
      </c>
      <c r="E464" s="59">
        <f t="shared" si="28"/>
        <v>55358.984400000016</v>
      </c>
      <c r="F464" s="57"/>
      <c r="G464" s="57">
        <f>VLOOKUP(A464,'Original vs Adjsuted Budget'!$B$1:$H$1098,7,FALSE)</f>
        <v>227708.98440000002</v>
      </c>
      <c r="I464" s="57">
        <f>VLOOKUP(A464,'Adjust Budget 1'!$B$8:$H$1107,7,FALSE)</f>
        <v>112727.22</v>
      </c>
      <c r="K464" s="59">
        <f t="shared" si="29"/>
        <v>114981.76440000001</v>
      </c>
    </row>
    <row r="465" spans="1:11" x14ac:dyDescent="0.2">
      <c r="A465" t="s">
        <v>1129</v>
      </c>
      <c r="B465" t="s">
        <v>233</v>
      </c>
      <c r="C465" s="57">
        <f>VLOOKUP(A465,'Original vs Adjsuted Budget'!$B$1:$H$1098,6,FALSE)</f>
        <v>10530</v>
      </c>
      <c r="E465" s="59">
        <f t="shared" si="28"/>
        <v>-1837.1320000000014</v>
      </c>
      <c r="F465" s="57"/>
      <c r="G465" s="57">
        <f>VLOOKUP(A465,'Original vs Adjsuted Budget'!$B$1:$H$1098,7,FALSE)</f>
        <v>8692.8679999999986</v>
      </c>
      <c r="I465" s="57">
        <f>VLOOKUP(A465,'Adjust Budget 1'!$B$8:$H$1107,7,FALSE)</f>
        <v>4303.3999999999996</v>
      </c>
      <c r="K465" s="59">
        <f t="shared" si="29"/>
        <v>4389.4679999999989</v>
      </c>
    </row>
    <row r="466" spans="1:11" x14ac:dyDescent="0.2">
      <c r="A466" t="s">
        <v>2091</v>
      </c>
      <c r="B466" t="s">
        <v>2092</v>
      </c>
      <c r="C466" s="57">
        <f>VLOOKUP(A466,'Original vs Adjsuted Budget'!$B$1:$H$1098,6,FALSE)</f>
        <v>0</v>
      </c>
      <c r="E466" s="59">
        <f t="shared" si="28"/>
        <v>0</v>
      </c>
      <c r="F466" s="57"/>
      <c r="G466" s="57">
        <f>VLOOKUP(A466,'Original vs Adjsuted Budget'!$B$1:$H$1098,7,FALSE)</f>
        <v>0</v>
      </c>
      <c r="I466" s="57">
        <f>VLOOKUP(A466,'Adjust Budget 1'!$B$8:$H$1107,7,FALSE)</f>
        <v>0</v>
      </c>
      <c r="K466" s="59">
        <f t="shared" si="29"/>
        <v>0</v>
      </c>
    </row>
    <row r="467" spans="1:11" x14ac:dyDescent="0.2">
      <c r="A467" t="s">
        <v>2093</v>
      </c>
      <c r="B467" t="s">
        <v>274</v>
      </c>
      <c r="C467" s="57">
        <f>VLOOKUP(A467,'Original vs Adjsuted Budget'!$B$1:$H$1098,6,FALSE)</f>
        <v>0</v>
      </c>
      <c r="E467" s="59">
        <f t="shared" si="28"/>
        <v>0</v>
      </c>
      <c r="F467" s="57"/>
      <c r="G467" s="57">
        <f>VLOOKUP(A467,'Original vs Adjsuted Budget'!$B$1:$H$1098,7,FALSE)</f>
        <v>0</v>
      </c>
      <c r="I467" s="57">
        <f>VLOOKUP(A467,'Adjust Budget 1'!$B$8:$H$1107,7,FALSE)</f>
        <v>0</v>
      </c>
      <c r="K467" s="59">
        <f t="shared" si="29"/>
        <v>0</v>
      </c>
    </row>
    <row r="468" spans="1:11" x14ac:dyDescent="0.2">
      <c r="A468" t="s">
        <v>2095</v>
      </c>
      <c r="B468" t="s">
        <v>2974</v>
      </c>
      <c r="C468" s="57">
        <f>VLOOKUP(A468,'Original vs Adjsuted Budget'!$B$1:$H$1098,6,FALSE)</f>
        <v>0</v>
      </c>
      <c r="E468" s="59">
        <f t="shared" si="28"/>
        <v>0</v>
      </c>
      <c r="F468" s="57"/>
      <c r="G468" s="57">
        <f>VLOOKUP(A468,'Original vs Adjsuted Budget'!$B$1:$H$1098,7,FALSE)</f>
        <v>0</v>
      </c>
      <c r="I468" s="57">
        <f>VLOOKUP(A468,'Adjust Budget 1'!$B$8:$H$1107,7,FALSE)</f>
        <v>0</v>
      </c>
      <c r="K468" s="59">
        <f t="shared" si="29"/>
        <v>0</v>
      </c>
    </row>
    <row r="469" spans="1:11" x14ac:dyDescent="0.2">
      <c r="A469" t="s">
        <v>1130</v>
      </c>
      <c r="B469" t="s">
        <v>276</v>
      </c>
      <c r="C469" s="57">
        <f>VLOOKUP(A469,'Original vs Adjsuted Budget'!$B$1:$H$1098,6,FALSE)</f>
        <v>60000</v>
      </c>
      <c r="E469" s="59">
        <f t="shared" si="28"/>
        <v>0</v>
      </c>
      <c r="F469" s="57"/>
      <c r="G469" s="57">
        <f>VLOOKUP(A469,'Original vs Adjsuted Budget'!$B$1:$H$1098,7,FALSE)</f>
        <v>60000</v>
      </c>
      <c r="I469" s="57">
        <f>VLOOKUP(A469,'Adjust Budget 1'!$B$8:$H$1107,7,FALSE)</f>
        <v>0</v>
      </c>
      <c r="K469" s="59">
        <f t="shared" si="29"/>
        <v>60000</v>
      </c>
    </row>
    <row r="470" spans="1:11" x14ac:dyDescent="0.2">
      <c r="A470" t="s">
        <v>2097</v>
      </c>
      <c r="B470" t="s">
        <v>277</v>
      </c>
      <c r="C470" s="57">
        <f>VLOOKUP(A470,'Original vs Adjsuted Budget'!$B$1:$H$1098,6,FALSE)</f>
        <v>0</v>
      </c>
      <c r="E470" s="59">
        <f t="shared" si="28"/>
        <v>0</v>
      </c>
      <c r="F470" s="57"/>
      <c r="G470" s="57">
        <f>VLOOKUP(A470,'Original vs Adjsuted Budget'!$B$1:$H$1098,7,FALSE)</f>
        <v>0</v>
      </c>
      <c r="I470" s="57">
        <f>VLOOKUP(A470,'Adjust Budget 1'!$B$8:$H$1107,7,FALSE)</f>
        <v>0</v>
      </c>
      <c r="K470" s="59">
        <f t="shared" si="29"/>
        <v>0</v>
      </c>
    </row>
    <row r="471" spans="1:11" x14ac:dyDescent="0.2">
      <c r="A471" t="s">
        <v>2099</v>
      </c>
      <c r="B471" t="s">
        <v>278</v>
      </c>
      <c r="C471" s="57">
        <f>VLOOKUP(A471,'Original vs Adjsuted Budget'!$B$1:$H$1098,6,FALSE)</f>
        <v>0</v>
      </c>
      <c r="E471" s="59">
        <f t="shared" si="28"/>
        <v>0</v>
      </c>
      <c r="F471" s="57"/>
      <c r="G471" s="57">
        <f>VLOOKUP(A471,'Original vs Adjsuted Budget'!$B$1:$H$1098,7,FALSE)</f>
        <v>0</v>
      </c>
      <c r="I471" s="57">
        <f>VLOOKUP(A471,'Adjust Budget 1'!$B$8:$H$1107,7,FALSE)</f>
        <v>0</v>
      </c>
      <c r="K471" s="59">
        <f t="shared" si="29"/>
        <v>0</v>
      </c>
    </row>
    <row r="472" spans="1:11" x14ac:dyDescent="0.2">
      <c r="A472" t="s">
        <v>1131</v>
      </c>
      <c r="B472" t="s">
        <v>280</v>
      </c>
      <c r="C472" s="57">
        <f>VLOOKUP(A472,'Original vs Adjsuted Budget'!$B$1:$H$1098,6,FALSE)</f>
        <v>50000</v>
      </c>
      <c r="E472" s="59">
        <f t="shared" si="28"/>
        <v>0</v>
      </c>
      <c r="F472" s="57"/>
      <c r="G472" s="57">
        <f>VLOOKUP(A472,'Original vs Adjsuted Budget'!$B$1:$H$1098,7,FALSE)</f>
        <v>50000</v>
      </c>
      <c r="I472" s="57">
        <f>VLOOKUP(A472,'Adjust Budget 1'!$B$8:$H$1107,7,FALSE)</f>
        <v>199.52</v>
      </c>
      <c r="K472" s="59">
        <f t="shared" si="29"/>
        <v>49800.480000000003</v>
      </c>
    </row>
    <row r="473" spans="1:11" x14ac:dyDescent="0.2">
      <c r="A473" t="s">
        <v>2102</v>
      </c>
      <c r="B473" t="s">
        <v>282</v>
      </c>
      <c r="C473" s="57">
        <f>VLOOKUP(A473,'Original vs Adjsuted Budget'!$B$1:$H$1098,6,FALSE)</f>
        <v>0</v>
      </c>
      <c r="E473" s="59">
        <f t="shared" si="28"/>
        <v>0</v>
      </c>
      <c r="F473" s="57"/>
      <c r="G473" s="57">
        <f>VLOOKUP(A473,'Original vs Adjsuted Budget'!$B$1:$H$1098,7,FALSE)</f>
        <v>0</v>
      </c>
      <c r="I473" s="57">
        <f>VLOOKUP(A473,'Adjust Budget 1'!$B$8:$H$1107,7,FALSE)</f>
        <v>0</v>
      </c>
      <c r="K473" s="59">
        <f t="shared" si="29"/>
        <v>0</v>
      </c>
    </row>
    <row r="474" spans="1:11" x14ac:dyDescent="0.2">
      <c r="A474" t="s">
        <v>2103</v>
      </c>
      <c r="B474" t="s">
        <v>285</v>
      </c>
      <c r="C474" s="57">
        <f>VLOOKUP(A474,'Original vs Adjsuted Budget'!$B$1:$H$1098,6,FALSE)</f>
        <v>0</v>
      </c>
      <c r="E474" s="59">
        <f t="shared" si="28"/>
        <v>0</v>
      </c>
      <c r="F474" s="57"/>
      <c r="G474" s="57">
        <f>VLOOKUP(A474,'Original vs Adjsuted Budget'!$B$1:$H$1098,7,FALSE)</f>
        <v>0</v>
      </c>
      <c r="I474" s="57">
        <f>VLOOKUP(A474,'Adjust Budget 1'!$B$8:$H$1107,7,FALSE)</f>
        <v>0</v>
      </c>
      <c r="K474" s="59">
        <f t="shared" si="29"/>
        <v>0</v>
      </c>
    </row>
    <row r="475" spans="1:11" x14ac:dyDescent="0.2">
      <c r="A475" t="s">
        <v>2104</v>
      </c>
      <c r="B475" t="s">
        <v>296</v>
      </c>
      <c r="C475" s="57">
        <f>VLOOKUP(A475,'Original vs Adjsuted Budget'!$B$1:$H$1098,6,FALSE)</f>
        <v>0</v>
      </c>
      <c r="E475" s="59">
        <f t="shared" si="28"/>
        <v>0</v>
      </c>
      <c r="F475" s="57"/>
      <c r="G475" s="57">
        <f>VLOOKUP(A475,'Original vs Adjsuted Budget'!$B$1:$H$1098,7,FALSE)</f>
        <v>0</v>
      </c>
      <c r="I475" s="57">
        <f>VLOOKUP(A475,'Adjust Budget 1'!$B$8:$H$1107,7,FALSE)</f>
        <v>0</v>
      </c>
      <c r="K475" s="59">
        <f t="shared" si="29"/>
        <v>0</v>
      </c>
    </row>
    <row r="476" spans="1:11" x14ac:dyDescent="0.2">
      <c r="A476" t="s">
        <v>2105</v>
      </c>
      <c r="B476" t="s">
        <v>1572</v>
      </c>
      <c r="C476" s="57">
        <f>VLOOKUP(A476,'Original vs Adjsuted Budget'!$B$1:$H$1098,6,FALSE)</f>
        <v>0</v>
      </c>
      <c r="E476" s="59">
        <f t="shared" si="28"/>
        <v>0</v>
      </c>
      <c r="F476" s="57"/>
      <c r="G476" s="57">
        <f>VLOOKUP(A476,'Original vs Adjsuted Budget'!$B$1:$H$1098,7,FALSE)</f>
        <v>0</v>
      </c>
      <c r="I476" s="57">
        <f>VLOOKUP(A476,'Adjust Budget 1'!$B$8:$H$1107,7,FALSE)</f>
        <v>0</v>
      </c>
      <c r="K476" s="59">
        <f t="shared" si="29"/>
        <v>0</v>
      </c>
    </row>
    <row r="477" spans="1:11" x14ac:dyDescent="0.2">
      <c r="A477" t="s">
        <v>2106</v>
      </c>
      <c r="B477" t="s">
        <v>307</v>
      </c>
      <c r="C477" s="57">
        <f>VLOOKUP(A477,'Original vs Adjsuted Budget'!$B$1:$H$1098,6,FALSE)</f>
        <v>0</v>
      </c>
      <c r="E477" s="59">
        <f t="shared" si="28"/>
        <v>0</v>
      </c>
      <c r="F477" s="57"/>
      <c r="G477" s="57">
        <f>VLOOKUP(A477,'Original vs Adjsuted Budget'!$B$1:$H$1098,7,FALSE)</f>
        <v>0</v>
      </c>
      <c r="I477" s="57">
        <f>VLOOKUP(A477,'Adjust Budget 1'!$B$8:$H$1107,7,FALSE)</f>
        <v>0</v>
      </c>
      <c r="K477" s="59">
        <f t="shared" si="29"/>
        <v>0</v>
      </c>
    </row>
    <row r="478" spans="1:11" x14ac:dyDescent="0.2">
      <c r="A478" t="s">
        <v>2108</v>
      </c>
      <c r="B478" t="s">
        <v>310</v>
      </c>
      <c r="C478" s="57">
        <f>VLOOKUP(A478,'Original vs Adjsuted Budget'!$B$1:$H$1098,6,FALSE)</f>
        <v>0</v>
      </c>
      <c r="E478" s="59">
        <f t="shared" si="28"/>
        <v>0</v>
      </c>
      <c r="F478" s="57"/>
      <c r="G478" s="57">
        <f>VLOOKUP(A478,'Original vs Adjsuted Budget'!$B$1:$H$1098,7,FALSE)</f>
        <v>0</v>
      </c>
      <c r="I478" s="57">
        <f>VLOOKUP(A478,'Adjust Budget 1'!$B$8:$H$1107,7,FALSE)</f>
        <v>0</v>
      </c>
      <c r="K478" s="59">
        <f t="shared" si="29"/>
        <v>0</v>
      </c>
    </row>
    <row r="479" spans="1:11" x14ac:dyDescent="0.2">
      <c r="A479" t="s">
        <v>1132</v>
      </c>
      <c r="B479" t="s">
        <v>312</v>
      </c>
      <c r="C479" s="57">
        <f>VLOOKUP(A479,'Original vs Adjsuted Budget'!$B$1:$H$1098,6,FALSE)</f>
        <v>104100</v>
      </c>
      <c r="E479" s="59">
        <f t="shared" si="28"/>
        <v>25900</v>
      </c>
      <c r="F479" s="57"/>
      <c r="G479" s="57">
        <f>VLOOKUP(A479,'Original vs Adjsuted Budget'!$B$1:$H$1098,7,FALSE)</f>
        <v>130000</v>
      </c>
      <c r="I479" s="57">
        <f>VLOOKUP(A479,'Adjust Budget 1'!$B$8:$H$1107,7,FALSE)</f>
        <v>61559.16</v>
      </c>
      <c r="K479" s="59">
        <f t="shared" si="29"/>
        <v>68440.84</v>
      </c>
    </row>
    <row r="480" spans="1:11" x14ac:dyDescent="0.2">
      <c r="A480" t="s">
        <v>2109</v>
      </c>
      <c r="B480" t="s">
        <v>314</v>
      </c>
      <c r="C480" s="57">
        <f>VLOOKUP(A480,'Original vs Adjsuted Budget'!$B$1:$H$1098,6,FALSE)</f>
        <v>0</v>
      </c>
      <c r="E480" s="59">
        <f t="shared" si="28"/>
        <v>0</v>
      </c>
      <c r="F480" s="57"/>
      <c r="G480" s="57">
        <f>VLOOKUP(A480,'Original vs Adjsuted Budget'!$B$1:$H$1098,7,FALSE)</f>
        <v>0</v>
      </c>
      <c r="I480" s="57">
        <f>VLOOKUP(A480,'Adjust Budget 1'!$B$8:$H$1107,7,FALSE)</f>
        <v>0</v>
      </c>
      <c r="K480" s="59">
        <f t="shared" si="29"/>
        <v>0</v>
      </c>
    </row>
    <row r="481" spans="1:11" x14ac:dyDescent="0.2">
      <c r="A481" t="s">
        <v>1133</v>
      </c>
      <c r="B481" t="s">
        <v>315</v>
      </c>
      <c r="C481" s="57">
        <f>VLOOKUP(A481,'Original vs Adjsuted Budget'!$B$1:$H$1098,6,FALSE)</f>
        <v>138950</v>
      </c>
      <c r="E481" s="59">
        <f t="shared" si="28"/>
        <v>-136510.01</v>
      </c>
      <c r="F481" s="57"/>
      <c r="G481" s="57">
        <f>VLOOKUP(A481,'Original vs Adjsuted Budget'!$B$1:$H$1098,7,FALSE)</f>
        <v>2439.9899999999998</v>
      </c>
      <c r="I481" s="57">
        <f>VLOOKUP(A481,'Adjust Budget 1'!$B$8:$H$1107,7,FALSE)</f>
        <v>1355.55</v>
      </c>
      <c r="K481" s="59">
        <f t="shared" si="29"/>
        <v>1084.4399999999998</v>
      </c>
    </row>
    <row r="482" spans="1:11" x14ac:dyDescent="0.2">
      <c r="A482" t="s">
        <v>2111</v>
      </c>
      <c r="B482" t="s">
        <v>316</v>
      </c>
      <c r="C482" s="57">
        <f>VLOOKUP(A482,'Original vs Adjsuted Budget'!$B$1:$H$1098,6,FALSE)</f>
        <v>0</v>
      </c>
      <c r="E482" s="59">
        <f t="shared" si="28"/>
        <v>0</v>
      </c>
      <c r="F482" s="57"/>
      <c r="G482" s="57">
        <f>VLOOKUP(A482,'Original vs Adjsuted Budget'!$B$1:$H$1098,7,FALSE)</f>
        <v>0</v>
      </c>
      <c r="I482" s="57">
        <f>VLOOKUP(A482,'Adjust Budget 1'!$B$8:$H$1107,7,FALSE)</f>
        <v>0</v>
      </c>
      <c r="K482" s="59">
        <f t="shared" si="29"/>
        <v>0</v>
      </c>
    </row>
    <row r="483" spans="1:11" x14ac:dyDescent="0.2">
      <c r="A483" t="s">
        <v>2113</v>
      </c>
      <c r="B483" t="s">
        <v>1670</v>
      </c>
      <c r="C483" s="57">
        <f>VLOOKUP(A483,'Original vs Adjsuted Budget'!$B$1:$H$1098,6,FALSE)</f>
        <v>0</v>
      </c>
      <c r="E483" s="59">
        <f t="shared" si="28"/>
        <v>0</v>
      </c>
      <c r="F483" s="57"/>
      <c r="G483" s="57">
        <f>VLOOKUP(A483,'Original vs Adjsuted Budget'!$B$1:$H$1098,7,FALSE)</f>
        <v>0</v>
      </c>
      <c r="I483" s="57">
        <f>VLOOKUP(A483,'Adjust Budget 1'!$B$8:$H$1107,7,FALSE)</f>
        <v>0</v>
      </c>
      <c r="K483" s="59">
        <f t="shared" si="29"/>
        <v>0</v>
      </c>
    </row>
    <row r="484" spans="1:11" x14ac:dyDescent="0.2">
      <c r="A484" t="s">
        <v>2114</v>
      </c>
      <c r="B484" t="s">
        <v>320</v>
      </c>
      <c r="C484" s="57">
        <f>VLOOKUP(A484,'Original vs Adjsuted Budget'!$B$1:$H$1098,6,FALSE)</f>
        <v>0</v>
      </c>
      <c r="E484" s="59">
        <f t="shared" si="28"/>
        <v>0</v>
      </c>
      <c r="F484" s="57"/>
      <c r="G484" s="57">
        <f>VLOOKUP(A484,'Original vs Adjsuted Budget'!$B$1:$H$1098,7,FALSE)</f>
        <v>0</v>
      </c>
      <c r="I484" s="57">
        <f>VLOOKUP(A484,'Adjust Budget 1'!$B$8:$H$1107,7,FALSE)</f>
        <v>0</v>
      </c>
      <c r="K484" s="59">
        <f t="shared" si="29"/>
        <v>0</v>
      </c>
    </row>
    <row r="485" spans="1:11" x14ac:dyDescent="0.2">
      <c r="A485" t="s">
        <v>2115</v>
      </c>
      <c r="B485" t="s">
        <v>323</v>
      </c>
      <c r="C485" s="57">
        <f>VLOOKUP(A485,'Original vs Adjsuted Budget'!$B$1:$H$1098,6,FALSE)</f>
        <v>0</v>
      </c>
      <c r="E485" s="59">
        <f t="shared" si="28"/>
        <v>0</v>
      </c>
      <c r="F485" s="57"/>
      <c r="G485" s="57">
        <f>VLOOKUP(A485,'Original vs Adjsuted Budget'!$B$1:$H$1098,7,FALSE)</f>
        <v>0</v>
      </c>
      <c r="I485" s="57">
        <f>VLOOKUP(A485,'Adjust Budget 1'!$B$8:$H$1107,7,FALSE)</f>
        <v>0</v>
      </c>
      <c r="K485" s="59">
        <f t="shared" si="29"/>
        <v>0</v>
      </c>
    </row>
    <row r="486" spans="1:11" x14ac:dyDescent="0.2">
      <c r="A486" t="s">
        <v>2116</v>
      </c>
      <c r="B486" t="s">
        <v>325</v>
      </c>
      <c r="C486" s="57">
        <f>VLOOKUP(A486,'Original vs Adjsuted Budget'!$B$1:$H$1098,6,FALSE)</f>
        <v>0</v>
      </c>
      <c r="E486" s="59">
        <f t="shared" si="28"/>
        <v>0</v>
      </c>
      <c r="F486" s="57"/>
      <c r="G486" s="57">
        <f>VLOOKUP(A486,'Original vs Adjsuted Budget'!$B$1:$H$1098,7,FALSE)</f>
        <v>0</v>
      </c>
      <c r="I486" s="57">
        <f>VLOOKUP(A486,'Adjust Budget 1'!$B$8:$H$1107,7,FALSE)</f>
        <v>0</v>
      </c>
      <c r="K486" s="59">
        <f t="shared" si="29"/>
        <v>0</v>
      </c>
    </row>
    <row r="487" spans="1:11" x14ac:dyDescent="0.2">
      <c r="A487" t="s">
        <v>2117</v>
      </c>
      <c r="B487" t="s">
        <v>1713</v>
      </c>
      <c r="C487" s="57">
        <f>VLOOKUP(A487,'Original vs Adjsuted Budget'!$B$1:$H$1098,6,FALSE)</f>
        <v>0</v>
      </c>
      <c r="E487" s="59">
        <f t="shared" si="28"/>
        <v>0</v>
      </c>
      <c r="F487" s="57"/>
      <c r="G487" s="57">
        <f>VLOOKUP(A487,'Original vs Adjsuted Budget'!$B$1:$H$1098,7,FALSE)</f>
        <v>0</v>
      </c>
      <c r="I487" s="57">
        <f>VLOOKUP(A487,'Adjust Budget 1'!$B$8:$H$1107,7,FALSE)</f>
        <v>0</v>
      </c>
      <c r="K487" s="59">
        <f t="shared" si="29"/>
        <v>0</v>
      </c>
    </row>
    <row r="488" spans="1:11" x14ac:dyDescent="0.2">
      <c r="A488" t="s">
        <v>2118</v>
      </c>
      <c r="B488" t="s">
        <v>336</v>
      </c>
      <c r="C488" s="57">
        <f>VLOOKUP(A488,'Original vs Adjsuted Budget'!$B$1:$H$1098,6,FALSE)</f>
        <v>0</v>
      </c>
      <c r="E488" s="59">
        <f t="shared" si="28"/>
        <v>0</v>
      </c>
      <c r="F488" s="57"/>
      <c r="G488" s="57">
        <f>VLOOKUP(A488,'Original vs Adjsuted Budget'!$B$1:$H$1098,7,FALSE)</f>
        <v>0</v>
      </c>
      <c r="I488" s="57">
        <f>VLOOKUP(A488,'Adjust Budget 1'!$B$8:$H$1107,7,FALSE)</f>
        <v>0</v>
      </c>
      <c r="K488" s="59">
        <f t="shared" si="29"/>
        <v>0</v>
      </c>
    </row>
    <row r="489" spans="1:11" x14ac:dyDescent="0.2">
      <c r="A489" t="s">
        <v>2119</v>
      </c>
      <c r="B489" t="s">
        <v>342</v>
      </c>
      <c r="C489" s="57">
        <f>VLOOKUP(A489,'Original vs Adjsuted Budget'!$B$1:$H$1098,6,FALSE)</f>
        <v>0</v>
      </c>
      <c r="E489" s="59">
        <f t="shared" si="28"/>
        <v>0</v>
      </c>
      <c r="F489" s="57"/>
      <c r="G489" s="57">
        <f>VLOOKUP(A489,'Original vs Adjsuted Budget'!$B$1:$H$1098,7,FALSE)</f>
        <v>0</v>
      </c>
      <c r="I489" s="57">
        <f>VLOOKUP(A489,'Adjust Budget 1'!$B$8:$H$1107,7,FALSE)</f>
        <v>0</v>
      </c>
      <c r="K489" s="59">
        <f t="shared" si="29"/>
        <v>0</v>
      </c>
    </row>
    <row r="490" spans="1:11" x14ac:dyDescent="0.2">
      <c r="A490" t="s">
        <v>2121</v>
      </c>
      <c r="B490" t="s">
        <v>1573</v>
      </c>
      <c r="C490" s="57">
        <f>VLOOKUP(A490,'Original vs Adjsuted Budget'!$B$1:$H$1098,6,FALSE)</f>
        <v>0</v>
      </c>
      <c r="E490" s="59">
        <f t="shared" si="28"/>
        <v>0</v>
      </c>
      <c r="F490" s="57"/>
      <c r="G490" s="57">
        <f>VLOOKUP(A490,'Original vs Adjsuted Budget'!$B$1:$H$1098,7,FALSE)</f>
        <v>0</v>
      </c>
      <c r="I490" s="57">
        <f>VLOOKUP(A490,'Adjust Budget 1'!$B$8:$H$1107,7,FALSE)</f>
        <v>0</v>
      </c>
      <c r="K490" s="59">
        <f t="shared" si="29"/>
        <v>0</v>
      </c>
    </row>
    <row r="491" spans="1:11" x14ac:dyDescent="0.2">
      <c r="A491" t="s">
        <v>1134</v>
      </c>
      <c r="B491" t="s">
        <v>360</v>
      </c>
      <c r="C491" s="57">
        <f>VLOOKUP(A491,'Original vs Adjsuted Budget'!$B$1:$H$1098,6,FALSE)</f>
        <v>110</v>
      </c>
      <c r="E491" s="59">
        <f t="shared" si="28"/>
        <v>0</v>
      </c>
      <c r="F491" s="57"/>
      <c r="G491" s="57">
        <f>VLOOKUP(A491,'Original vs Adjsuted Budget'!$B$1:$H$1098,7,FALSE)</f>
        <v>110</v>
      </c>
      <c r="I491" s="57">
        <f>VLOOKUP(A491,'Adjust Budget 1'!$B$8:$H$1107,7,FALSE)</f>
        <v>0</v>
      </c>
      <c r="K491" s="59">
        <f t="shared" si="29"/>
        <v>110</v>
      </c>
    </row>
    <row r="492" spans="1:11" x14ac:dyDescent="0.2">
      <c r="A492" t="s">
        <v>1135</v>
      </c>
      <c r="B492" t="s">
        <v>2905</v>
      </c>
      <c r="C492" s="57">
        <f>VLOOKUP(A492,'Original vs Adjsuted Budget'!$B$1:$H$1098,6,FALSE)</f>
        <v>6290</v>
      </c>
      <c r="E492" s="59">
        <f t="shared" si="28"/>
        <v>0</v>
      </c>
      <c r="F492" s="57"/>
      <c r="G492" s="57">
        <f>VLOOKUP(A492,'Original vs Adjsuted Budget'!$B$1:$H$1098,7,FALSE)</f>
        <v>6290</v>
      </c>
      <c r="I492" s="57">
        <f>VLOOKUP(A492,'Adjust Budget 1'!$B$8:$H$1107,7,FALSE)</f>
        <v>0</v>
      </c>
      <c r="K492" s="59">
        <f t="shared" si="29"/>
        <v>6290</v>
      </c>
    </row>
    <row r="493" spans="1:11" x14ac:dyDescent="0.2">
      <c r="A493" t="s">
        <v>1136</v>
      </c>
      <c r="B493" t="s">
        <v>2906</v>
      </c>
      <c r="C493" s="57">
        <f>VLOOKUP(A493,'Original vs Adjsuted Budget'!$B$1:$H$1098,6,FALSE)</f>
        <v>-1526580</v>
      </c>
      <c r="E493" s="59">
        <f t="shared" si="28"/>
        <v>408980.20999999996</v>
      </c>
      <c r="F493" s="57"/>
      <c r="G493" s="57">
        <f>VLOOKUP(A493,'Original vs Adjsuted Budget'!$B$1:$H$1098,7,FALSE)</f>
        <v>-1117599.79</v>
      </c>
      <c r="I493" s="57">
        <f>VLOOKUP(A493,'Adjust Budget 1'!$B$8:$H$1107,7,FALSE)</f>
        <v>0</v>
      </c>
      <c r="K493" s="59">
        <f t="shared" si="29"/>
        <v>-1117599.79</v>
      </c>
    </row>
    <row r="494" spans="1:11" x14ac:dyDescent="0.2">
      <c r="A494" t="s">
        <v>2122</v>
      </c>
      <c r="B494" t="s">
        <v>399</v>
      </c>
      <c r="C494" s="57">
        <f>VLOOKUP(A494,'Original vs Adjsuted Budget'!$B$1:$H$1098,6,FALSE)</f>
        <v>0</v>
      </c>
      <c r="E494" s="59">
        <f t="shared" si="28"/>
        <v>0</v>
      </c>
      <c r="F494" s="57"/>
      <c r="G494" s="57">
        <f>VLOOKUP(A494,'Original vs Adjsuted Budget'!$B$1:$H$1098,7,FALSE)</f>
        <v>0</v>
      </c>
      <c r="I494" s="57">
        <f>VLOOKUP(A494,'Adjust Budget 1'!$B$8:$H$1107,7,FALSE)</f>
        <v>0</v>
      </c>
      <c r="K494" s="59">
        <f t="shared" si="29"/>
        <v>0</v>
      </c>
    </row>
    <row r="495" spans="1:11" x14ac:dyDescent="0.2">
      <c r="A495" s="71"/>
      <c r="B495" s="71" t="s">
        <v>2908</v>
      </c>
      <c r="C495" s="72">
        <f>SUM(C453:C494)</f>
        <v>386150</v>
      </c>
      <c r="D495" s="72">
        <f>SUM(D453:D494)</f>
        <v>0</v>
      </c>
      <c r="E495" s="72">
        <f>SUM(E453:E494)</f>
        <v>503493.27139999985</v>
      </c>
      <c r="F495" s="72"/>
      <c r="G495" s="72">
        <f t="shared" ref="G495" si="30">SUM(G453:G494)</f>
        <v>889643.27139999997</v>
      </c>
      <c r="K495" s="59"/>
    </row>
    <row r="496" spans="1:11" x14ac:dyDescent="0.2">
      <c r="A496" s="71">
        <v>301</v>
      </c>
      <c r="B496" s="71" t="s">
        <v>2909</v>
      </c>
      <c r="C496" s="72"/>
      <c r="D496" s="72"/>
      <c r="E496" s="72"/>
      <c r="F496" s="72"/>
      <c r="G496" s="72"/>
      <c r="K496" s="59"/>
    </row>
    <row r="497" spans="1:11" x14ac:dyDescent="0.2">
      <c r="A497" t="s">
        <v>2910</v>
      </c>
      <c r="B497" t="s">
        <v>2911</v>
      </c>
      <c r="C497" s="57" t="s">
        <v>2912</v>
      </c>
      <c r="D497" s="57" t="s">
        <v>2912</v>
      </c>
      <c r="E497" s="57" t="s">
        <v>2912</v>
      </c>
      <c r="F497" s="57"/>
      <c r="G497" s="57" t="s">
        <v>2912</v>
      </c>
      <c r="K497" s="59"/>
    </row>
    <row r="498" spans="1:11" x14ac:dyDescent="0.2">
      <c r="A498" s="63">
        <v>501</v>
      </c>
      <c r="B498" s="63" t="s">
        <v>2975</v>
      </c>
      <c r="C498" s="70"/>
      <c r="D498" s="70"/>
      <c r="E498" s="70"/>
      <c r="F498" s="70"/>
      <c r="G498" s="70"/>
      <c r="K498" s="59"/>
    </row>
    <row r="499" spans="1:11" x14ac:dyDescent="0.2">
      <c r="A499" t="s">
        <v>1137</v>
      </c>
      <c r="B499" t="s">
        <v>7</v>
      </c>
      <c r="C499" s="57">
        <f>VLOOKUP(A499,'Original vs Adjsuted Budget'!$B$1:$H$1098,6,FALSE)</f>
        <v>745190</v>
      </c>
      <c r="E499" s="59">
        <f t="shared" ref="E499:E523" si="31">G499-C499</f>
        <v>-59275.406399999978</v>
      </c>
      <c r="F499" s="57"/>
      <c r="G499" s="57">
        <f>VLOOKUP(A499,'Original vs Adjsuted Budget'!$B$1:$H$1098,7,FALSE)</f>
        <v>685914.59360000002</v>
      </c>
      <c r="I499" s="57">
        <f>VLOOKUP(A499,'Adjust Budget 1'!$B$8:$H$1107,7,FALSE)</f>
        <v>339561.68</v>
      </c>
      <c r="K499" s="59">
        <f t="shared" si="29"/>
        <v>346352.91360000003</v>
      </c>
    </row>
    <row r="500" spans="1:11" x14ac:dyDescent="0.2">
      <c r="A500" t="s">
        <v>1138</v>
      </c>
      <c r="B500" t="s">
        <v>220</v>
      </c>
      <c r="C500" s="57">
        <f>VLOOKUP(A500,'Original vs Adjsuted Budget'!$B$1:$H$1098,6,FALSE)</f>
        <v>61790</v>
      </c>
      <c r="E500" s="59">
        <f t="shared" si="31"/>
        <v>54780.887199999997</v>
      </c>
      <c r="F500" s="57"/>
      <c r="G500" s="57">
        <f>VLOOKUP(A500,'Original vs Adjsuted Budget'!$B$1:$H$1098,7,FALSE)</f>
        <v>116570.8872</v>
      </c>
      <c r="I500" s="57">
        <f>VLOOKUP(A500,'Adjust Budget 1'!$B$8:$H$1107,7,FALSE)</f>
        <v>57708.36</v>
      </c>
      <c r="K500" s="59">
        <f t="shared" si="29"/>
        <v>58862.527199999997</v>
      </c>
    </row>
    <row r="501" spans="1:11" x14ac:dyDescent="0.2">
      <c r="A501" t="s">
        <v>1139</v>
      </c>
      <c r="B501" t="s">
        <v>225</v>
      </c>
      <c r="C501" s="57">
        <f>VLOOKUP(A501,'Original vs Adjsuted Budget'!$B$1:$H$1098,6,FALSE)</f>
        <v>23840</v>
      </c>
      <c r="E501" s="59">
        <f t="shared" si="31"/>
        <v>-23840</v>
      </c>
      <c r="F501" s="57"/>
      <c r="G501" s="57">
        <f>VLOOKUP(A501,'Original vs Adjsuted Budget'!$B$1:$H$1098,7,FALSE)</f>
        <v>0</v>
      </c>
      <c r="I501" s="57">
        <f>VLOOKUP(A501,'Adjust Budget 1'!$B$8:$H$1107,7,FALSE)</f>
        <v>0</v>
      </c>
      <c r="K501" s="59">
        <f t="shared" si="29"/>
        <v>0</v>
      </c>
    </row>
    <row r="502" spans="1:11" x14ac:dyDescent="0.2">
      <c r="A502" t="s">
        <v>1140</v>
      </c>
      <c r="B502" t="s">
        <v>228</v>
      </c>
      <c r="C502" s="57">
        <f>VLOOKUP(A502,'Original vs Adjsuted Budget'!$B$1:$H$1098,6,FALSE)</f>
        <v>820</v>
      </c>
      <c r="E502" s="59">
        <f t="shared" si="31"/>
        <v>-435.19</v>
      </c>
      <c r="F502" s="57"/>
      <c r="G502" s="57">
        <f>VLOOKUP(A502,'Original vs Adjsuted Budget'!$B$1:$H$1098,7,FALSE)</f>
        <v>384.81</v>
      </c>
      <c r="I502" s="57">
        <f>VLOOKUP(A502,'Adjust Budget 1'!$B$8:$H$1107,7,FALSE)</f>
        <v>190.5</v>
      </c>
      <c r="K502" s="59">
        <f t="shared" si="29"/>
        <v>194.31</v>
      </c>
    </row>
    <row r="503" spans="1:11" x14ac:dyDescent="0.2">
      <c r="A503" t="s">
        <v>1141</v>
      </c>
      <c r="B503" t="s">
        <v>229</v>
      </c>
      <c r="C503" s="57">
        <f>VLOOKUP(A503,'Original vs Adjsuted Budget'!$B$1:$H$1098,6,FALSE)</f>
        <v>8130</v>
      </c>
      <c r="E503" s="59">
        <f t="shared" si="31"/>
        <v>140.32439999999951</v>
      </c>
      <c r="F503" s="57"/>
      <c r="G503" s="57">
        <f>VLOOKUP(A503,'Original vs Adjsuted Budget'!$B$1:$H$1098,7,FALSE)</f>
        <v>8270.3243999999995</v>
      </c>
      <c r="I503" s="57">
        <f>VLOOKUP(A503,'Adjust Budget 1'!$B$8:$H$1107,7,FALSE)</f>
        <v>4094.22</v>
      </c>
      <c r="K503" s="59">
        <f t="shared" si="29"/>
        <v>4176.1044000000002</v>
      </c>
    </row>
    <row r="504" spans="1:11" x14ac:dyDescent="0.2">
      <c r="A504" t="s">
        <v>2124</v>
      </c>
      <c r="B504" t="s">
        <v>230</v>
      </c>
      <c r="C504" s="57">
        <f>VLOOKUP(A504,'Original vs Adjsuted Budget'!$B$1:$H$1098,6,FALSE)</f>
        <v>0</v>
      </c>
      <c r="E504" s="59">
        <f t="shared" si="31"/>
        <v>0</v>
      </c>
      <c r="F504" s="57"/>
      <c r="G504" s="57">
        <f>VLOOKUP(A504,'Original vs Adjsuted Budget'!$B$1:$H$1098,7,FALSE)</f>
        <v>0</v>
      </c>
      <c r="I504" s="57">
        <f>VLOOKUP(A504,'Adjust Budget 1'!$B$8:$H$1107,7,FALSE)</f>
        <v>0</v>
      </c>
      <c r="K504" s="59">
        <f t="shared" si="29"/>
        <v>0</v>
      </c>
    </row>
    <row r="505" spans="1:11" x14ac:dyDescent="0.2">
      <c r="A505" t="s">
        <v>1142</v>
      </c>
      <c r="B505" t="s">
        <v>231</v>
      </c>
      <c r="C505" s="57">
        <f>VLOOKUP(A505,'Original vs Adjsuted Budget'!$B$1:$H$1098,6,FALSE)</f>
        <v>61020</v>
      </c>
      <c r="E505" s="59">
        <f t="shared" si="31"/>
        <v>-3956.6160000000018</v>
      </c>
      <c r="F505" s="57"/>
      <c r="G505" s="57">
        <f>VLOOKUP(A505,'Original vs Adjsuted Budget'!$B$1:$H$1098,7,FALSE)</f>
        <v>57063.383999999998</v>
      </c>
      <c r="I505" s="57">
        <f>VLOOKUP(A505,'Adjust Budget 1'!$B$8:$H$1107,7,FALSE)</f>
        <v>28249.200000000001</v>
      </c>
      <c r="K505" s="59">
        <f t="shared" si="29"/>
        <v>28814.183999999997</v>
      </c>
    </row>
    <row r="506" spans="1:11" x14ac:dyDescent="0.2">
      <c r="A506" t="s">
        <v>1143</v>
      </c>
      <c r="B506" t="s">
        <v>232</v>
      </c>
      <c r="C506" s="57">
        <f>VLOOKUP(A506,'Original vs Adjsuted Budget'!$B$1:$H$1098,6,FALSE)</f>
        <v>131540</v>
      </c>
      <c r="E506" s="59">
        <f t="shared" si="31"/>
        <v>-756.47359999999753</v>
      </c>
      <c r="F506" s="57"/>
      <c r="G506" s="57">
        <f>VLOOKUP(A506,'Original vs Adjsuted Budget'!$B$1:$H$1098,7,FALSE)</f>
        <v>130783.5264</v>
      </c>
      <c r="I506" s="57">
        <f>VLOOKUP(A506,'Adjust Budget 1'!$B$8:$H$1107,7,FALSE)</f>
        <v>64744.32</v>
      </c>
      <c r="K506" s="59">
        <f t="shared" si="29"/>
        <v>66039.206399999995</v>
      </c>
    </row>
    <row r="507" spans="1:11" x14ac:dyDescent="0.2">
      <c r="A507" t="s">
        <v>1144</v>
      </c>
      <c r="B507" t="s">
        <v>233</v>
      </c>
      <c r="C507" s="57">
        <f>VLOOKUP(A507,'Original vs Adjsuted Budget'!$B$1:$H$1098,6,FALSE)</f>
        <v>8030</v>
      </c>
      <c r="E507" s="59">
        <f t="shared" si="31"/>
        <v>-999.67279999999937</v>
      </c>
      <c r="F507" s="57"/>
      <c r="G507" s="57">
        <f>VLOOKUP(A507,'Original vs Adjsuted Budget'!$B$1:$H$1098,7,FALSE)</f>
        <v>7030.3272000000006</v>
      </c>
      <c r="I507" s="57">
        <f>VLOOKUP(A507,'Adjust Budget 1'!$B$8:$H$1107,7,FALSE)</f>
        <v>3480.36</v>
      </c>
      <c r="K507" s="59">
        <f t="shared" si="29"/>
        <v>3549.9672000000005</v>
      </c>
    </row>
    <row r="508" spans="1:11" x14ac:dyDescent="0.2">
      <c r="A508" t="s">
        <v>2125</v>
      </c>
      <c r="B508" t="s">
        <v>285</v>
      </c>
      <c r="C508" s="57">
        <f>VLOOKUP(A508,'Original vs Adjsuted Budget'!$B$1:$H$1098,6,FALSE)</f>
        <v>0</v>
      </c>
      <c r="E508" s="59">
        <f t="shared" si="31"/>
        <v>0</v>
      </c>
      <c r="F508" s="57"/>
      <c r="G508" s="57">
        <f>VLOOKUP(A508,'Original vs Adjsuted Budget'!$B$1:$H$1098,7,FALSE)</f>
        <v>0</v>
      </c>
      <c r="I508" s="57">
        <f>VLOOKUP(A508,'Adjust Budget 1'!$B$8:$H$1107,7,FALSE)</f>
        <v>0</v>
      </c>
      <c r="K508" s="59">
        <f t="shared" si="29"/>
        <v>0</v>
      </c>
    </row>
    <row r="509" spans="1:11" x14ac:dyDescent="0.2">
      <c r="A509" t="s">
        <v>1145</v>
      </c>
      <c r="B509" t="s">
        <v>294</v>
      </c>
      <c r="C509" s="57">
        <f>VLOOKUP(A509,'Original vs Adjsuted Budget'!$B$1:$H$1098,6,FALSE)</f>
        <v>3070</v>
      </c>
      <c r="E509" s="59">
        <f t="shared" si="31"/>
        <v>-3070</v>
      </c>
      <c r="F509" s="57"/>
      <c r="G509" s="57">
        <f>VLOOKUP(A509,'Original vs Adjsuted Budget'!$B$1:$H$1098,7,FALSE)</f>
        <v>0</v>
      </c>
      <c r="I509" s="57">
        <f>VLOOKUP(A509,'Adjust Budget 1'!$B$8:$H$1107,7,FALSE)</f>
        <v>0</v>
      </c>
      <c r="K509" s="59">
        <f t="shared" si="29"/>
        <v>0</v>
      </c>
    </row>
    <row r="510" spans="1:11" x14ac:dyDescent="0.2">
      <c r="A510" t="s">
        <v>2127</v>
      </c>
      <c r="B510" t="s">
        <v>296</v>
      </c>
      <c r="C510" s="57">
        <f>VLOOKUP(A510,'Original vs Adjsuted Budget'!$B$1:$H$1098,6,FALSE)</f>
        <v>0</v>
      </c>
      <c r="E510" s="59">
        <f t="shared" si="31"/>
        <v>0</v>
      </c>
      <c r="F510" s="57"/>
      <c r="G510" s="57">
        <f>VLOOKUP(A510,'Original vs Adjsuted Budget'!$B$1:$H$1098,7,FALSE)</f>
        <v>0</v>
      </c>
      <c r="I510" s="57">
        <f>VLOOKUP(A510,'Adjust Budget 1'!$B$8:$H$1107,7,FALSE)</f>
        <v>0</v>
      </c>
      <c r="K510" s="59">
        <f t="shared" si="29"/>
        <v>0</v>
      </c>
    </row>
    <row r="511" spans="1:11" x14ac:dyDescent="0.2">
      <c r="A511" t="s">
        <v>2128</v>
      </c>
      <c r="B511" t="s">
        <v>310</v>
      </c>
      <c r="C511" s="57">
        <f>VLOOKUP(A511,'Original vs Adjsuted Budget'!$B$1:$H$1098,6,FALSE)</f>
        <v>0</v>
      </c>
      <c r="E511" s="59">
        <f t="shared" si="31"/>
        <v>0</v>
      </c>
      <c r="F511" s="57"/>
      <c r="G511" s="57">
        <f>VLOOKUP(A511,'Original vs Adjsuted Budget'!$B$1:$H$1098,7,FALSE)</f>
        <v>0</v>
      </c>
      <c r="I511" s="57">
        <f>VLOOKUP(A511,'Adjust Budget 1'!$B$8:$H$1107,7,FALSE)</f>
        <v>0</v>
      </c>
      <c r="K511" s="59">
        <f t="shared" si="29"/>
        <v>0</v>
      </c>
    </row>
    <row r="512" spans="1:11" x14ac:dyDescent="0.2">
      <c r="A512" t="s">
        <v>2129</v>
      </c>
      <c r="B512" t="s">
        <v>312</v>
      </c>
      <c r="C512" s="57">
        <f>VLOOKUP(A512,'Original vs Adjsuted Budget'!$B$1:$H$1098,6,FALSE)</f>
        <v>0</v>
      </c>
      <c r="E512" s="59">
        <f t="shared" si="31"/>
        <v>0</v>
      </c>
      <c r="F512" s="57"/>
      <c r="G512" s="57">
        <f>VLOOKUP(A512,'Original vs Adjsuted Budget'!$B$1:$H$1098,7,FALSE)</f>
        <v>0</v>
      </c>
      <c r="I512" s="57">
        <f>VLOOKUP(A512,'Adjust Budget 1'!$B$8:$H$1107,7,FALSE)</f>
        <v>0</v>
      </c>
      <c r="K512" s="59">
        <f t="shared" si="29"/>
        <v>0</v>
      </c>
    </row>
    <row r="513" spans="1:11" x14ac:dyDescent="0.2">
      <c r="A513" t="s">
        <v>1146</v>
      </c>
      <c r="B513" t="s">
        <v>315</v>
      </c>
      <c r="C513" s="57">
        <f>VLOOKUP(A513,'Original vs Adjsuted Budget'!$B$1:$H$1098,6,FALSE)</f>
        <v>1940</v>
      </c>
      <c r="E513" s="59">
        <f t="shared" si="31"/>
        <v>430.18600000000015</v>
      </c>
      <c r="F513" s="57"/>
      <c r="G513" s="57">
        <f>VLOOKUP(A513,'Original vs Adjsuted Budget'!$B$1:$H$1098,7,FALSE)</f>
        <v>2370.1860000000001</v>
      </c>
      <c r="I513" s="57">
        <f>VLOOKUP(A513,'Adjust Budget 1'!$B$8:$H$1107,7,FALSE)</f>
        <v>1316.77</v>
      </c>
      <c r="K513" s="59">
        <f t="shared" si="29"/>
        <v>1053.4160000000002</v>
      </c>
    </row>
    <row r="514" spans="1:11" x14ac:dyDescent="0.2">
      <c r="A514" t="s">
        <v>2130</v>
      </c>
      <c r="B514" t="s">
        <v>319</v>
      </c>
      <c r="C514" s="57">
        <f>VLOOKUP(A514,'Original vs Adjsuted Budget'!$B$1:$H$1098,6,FALSE)</f>
        <v>0</v>
      </c>
      <c r="E514" s="59">
        <f t="shared" si="31"/>
        <v>0</v>
      </c>
      <c r="F514" s="57"/>
      <c r="G514" s="57">
        <f>VLOOKUP(A514,'Original vs Adjsuted Budget'!$B$1:$H$1098,7,FALSE)</f>
        <v>0</v>
      </c>
      <c r="I514" s="57">
        <f>VLOOKUP(A514,'Adjust Budget 1'!$B$8:$H$1107,7,FALSE)</f>
        <v>0</v>
      </c>
      <c r="K514" s="59">
        <f t="shared" si="29"/>
        <v>0</v>
      </c>
    </row>
    <row r="515" spans="1:11" x14ac:dyDescent="0.2">
      <c r="A515" t="s">
        <v>2132</v>
      </c>
      <c r="B515" t="s">
        <v>320</v>
      </c>
      <c r="C515" s="57">
        <f>VLOOKUP(A515,'Original vs Adjsuted Budget'!$B$1:$H$1098,6,FALSE)</f>
        <v>0</v>
      </c>
      <c r="E515" s="59">
        <f t="shared" si="31"/>
        <v>0</v>
      </c>
      <c r="F515" s="57"/>
      <c r="G515" s="57">
        <f>VLOOKUP(A515,'Original vs Adjsuted Budget'!$B$1:$H$1098,7,FALSE)</f>
        <v>0</v>
      </c>
      <c r="I515" s="57">
        <f>VLOOKUP(A515,'Adjust Budget 1'!$B$8:$H$1107,7,FALSE)</f>
        <v>0</v>
      </c>
      <c r="K515" s="59">
        <f t="shared" si="29"/>
        <v>0</v>
      </c>
    </row>
    <row r="516" spans="1:11" x14ac:dyDescent="0.2">
      <c r="A516" t="s">
        <v>2133</v>
      </c>
      <c r="B516" t="s">
        <v>325</v>
      </c>
      <c r="C516" s="57">
        <f>VLOOKUP(A516,'Original vs Adjsuted Budget'!$B$1:$H$1098,6,FALSE)</f>
        <v>0</v>
      </c>
      <c r="E516" s="59">
        <f t="shared" si="31"/>
        <v>0</v>
      </c>
      <c r="F516" s="57"/>
      <c r="G516" s="57">
        <f>VLOOKUP(A516,'Original vs Adjsuted Budget'!$B$1:$H$1098,7,FALSE)</f>
        <v>0</v>
      </c>
      <c r="I516" s="57">
        <f>VLOOKUP(A516,'Adjust Budget 1'!$B$8:$H$1107,7,FALSE)</f>
        <v>0</v>
      </c>
      <c r="K516" s="59">
        <f t="shared" si="29"/>
        <v>0</v>
      </c>
    </row>
    <row r="517" spans="1:11" x14ac:dyDescent="0.2">
      <c r="A517" t="s">
        <v>2134</v>
      </c>
      <c r="B517" t="s">
        <v>1573</v>
      </c>
      <c r="C517" s="57">
        <f>VLOOKUP(A517,'Original vs Adjsuted Budget'!$B$1:$H$1098,6,FALSE)</f>
        <v>0</v>
      </c>
      <c r="E517" s="59">
        <f t="shared" si="31"/>
        <v>0</v>
      </c>
      <c r="F517" s="57"/>
      <c r="G517" s="57">
        <f>VLOOKUP(A517,'Original vs Adjsuted Budget'!$B$1:$H$1098,7,FALSE)</f>
        <v>0</v>
      </c>
      <c r="I517" s="57">
        <f>VLOOKUP(A517,'Adjust Budget 1'!$B$8:$H$1107,7,FALSE)</f>
        <v>0</v>
      </c>
      <c r="K517" s="59">
        <f t="shared" si="29"/>
        <v>0</v>
      </c>
    </row>
    <row r="518" spans="1:11" x14ac:dyDescent="0.2">
      <c r="A518" t="s">
        <v>1147</v>
      </c>
      <c r="B518" t="s">
        <v>360</v>
      </c>
      <c r="C518" s="57">
        <f>VLOOKUP(A518,'Original vs Adjsuted Budget'!$B$1:$H$1098,6,FALSE)</f>
        <v>39730</v>
      </c>
      <c r="E518" s="59">
        <f t="shared" si="31"/>
        <v>0</v>
      </c>
      <c r="F518" s="57"/>
      <c r="G518" s="57">
        <f>VLOOKUP(A518,'Original vs Adjsuted Budget'!$B$1:$H$1098,7,FALSE)</f>
        <v>39730</v>
      </c>
      <c r="I518" s="57">
        <f>VLOOKUP(A518,'Adjust Budget 1'!$B$8:$H$1107,7,FALSE)</f>
        <v>0</v>
      </c>
      <c r="K518" s="59">
        <f t="shared" si="29"/>
        <v>39730</v>
      </c>
    </row>
    <row r="519" spans="1:11" x14ac:dyDescent="0.2">
      <c r="A519" t="s">
        <v>1148</v>
      </c>
      <c r="B519" t="s">
        <v>2905</v>
      </c>
      <c r="C519" s="57">
        <f>VLOOKUP(A519,'Original vs Adjsuted Budget'!$B$1:$H$1098,6,FALSE)</f>
        <v>10900</v>
      </c>
      <c r="E519" s="59">
        <f t="shared" si="31"/>
        <v>0</v>
      </c>
      <c r="F519" s="57"/>
      <c r="G519" s="57">
        <f>VLOOKUP(A519,'Original vs Adjsuted Budget'!$B$1:$H$1098,7,FALSE)</f>
        <v>10900</v>
      </c>
      <c r="I519" s="57">
        <f>VLOOKUP(A519,'Adjust Budget 1'!$B$8:$H$1107,7,FALSE)</f>
        <v>0</v>
      </c>
      <c r="K519" s="59">
        <f t="shared" si="29"/>
        <v>10900</v>
      </c>
    </row>
    <row r="520" spans="1:11" x14ac:dyDescent="0.2">
      <c r="A520" t="s">
        <v>2135</v>
      </c>
      <c r="B520" t="s">
        <v>390</v>
      </c>
      <c r="C520" s="57">
        <f>VLOOKUP(A520,'Original vs Adjsuted Budget'!$B$1:$H$1098,6,FALSE)</f>
        <v>0</v>
      </c>
      <c r="E520" s="59">
        <f t="shared" si="31"/>
        <v>0</v>
      </c>
      <c r="F520" s="57"/>
      <c r="G520" s="57">
        <f>VLOOKUP(A520,'Original vs Adjsuted Budget'!$B$1:$H$1098,7,FALSE)</f>
        <v>0</v>
      </c>
      <c r="I520" s="57">
        <f>VLOOKUP(A520,'Adjust Budget 1'!$B$8:$H$1107,7,FALSE)</f>
        <v>0</v>
      </c>
      <c r="K520" s="59">
        <f t="shared" si="29"/>
        <v>0</v>
      </c>
    </row>
    <row r="521" spans="1:11" x14ac:dyDescent="0.2">
      <c r="A521" t="s">
        <v>1149</v>
      </c>
      <c r="B521" t="s">
        <v>2906</v>
      </c>
      <c r="C521" s="57">
        <f>VLOOKUP(A521,'Original vs Adjsuted Budget'!$B$1:$H$1098,6,FALSE)</f>
        <v>-1132970</v>
      </c>
      <c r="E521" s="59">
        <f t="shared" si="31"/>
        <v>574170.1</v>
      </c>
      <c r="F521" s="57"/>
      <c r="G521" s="57">
        <f>VLOOKUP(A521,'Original vs Adjsuted Budget'!$B$1:$H$1098,7,FALSE)</f>
        <v>-558799.9</v>
      </c>
      <c r="I521" s="57">
        <f>VLOOKUP(A521,'Adjust Budget 1'!$B$8:$H$1107,7,FALSE)</f>
        <v>0</v>
      </c>
      <c r="K521" s="59">
        <f t="shared" ref="K521:K584" si="32">G521-I521</f>
        <v>-558799.9</v>
      </c>
    </row>
    <row r="522" spans="1:11" x14ac:dyDescent="0.2">
      <c r="A522" t="s">
        <v>2137</v>
      </c>
      <c r="B522" t="s">
        <v>408</v>
      </c>
      <c r="C522" s="57">
        <f>VLOOKUP(A522,'Original vs Adjsuted Budget'!$B$1:$H$1098,6,FALSE)</f>
        <v>0</v>
      </c>
      <c r="E522" s="59">
        <f t="shared" si="31"/>
        <v>0</v>
      </c>
      <c r="F522" s="57"/>
      <c r="G522" s="57">
        <f>VLOOKUP(A522,'Original vs Adjsuted Budget'!$B$1:$H$1098,7,FALSE)</f>
        <v>0</v>
      </c>
      <c r="I522" s="57">
        <f>VLOOKUP(A522,'Adjust Budget 1'!$B$8:$H$1107,7,FALSE)</f>
        <v>0</v>
      </c>
      <c r="K522" s="59">
        <f t="shared" si="32"/>
        <v>0</v>
      </c>
    </row>
    <row r="523" spans="1:11" x14ac:dyDescent="0.2">
      <c r="A523" t="s">
        <v>2139</v>
      </c>
      <c r="B523" t="s">
        <v>2976</v>
      </c>
      <c r="C523" s="57">
        <f>VLOOKUP(A523,'Original vs Adjsuted Budget'!$B$1:$H$1098,6,FALSE)</f>
        <v>0</v>
      </c>
      <c r="E523" s="59">
        <f t="shared" si="31"/>
        <v>0</v>
      </c>
      <c r="F523" s="57"/>
      <c r="G523" s="57">
        <f>VLOOKUP(A523,'Original vs Adjsuted Budget'!$B$1:$H$1098,7,FALSE)</f>
        <v>0</v>
      </c>
      <c r="I523" s="57">
        <f>VLOOKUP(A523,'Adjust Budget 1'!$B$8:$H$1107,7,FALSE)</f>
        <v>0</v>
      </c>
      <c r="K523" s="59">
        <f t="shared" si="32"/>
        <v>0</v>
      </c>
    </row>
    <row r="524" spans="1:11" x14ac:dyDescent="0.2">
      <c r="A524" s="71"/>
      <c r="B524" s="71" t="s">
        <v>2908</v>
      </c>
      <c r="C524" s="72">
        <f>SUM(C499:C523)</f>
        <v>-36970</v>
      </c>
      <c r="D524" s="72">
        <f>SUM(D499:D523)</f>
        <v>0</v>
      </c>
      <c r="E524" s="72">
        <f>SUM(E499:E523)</f>
        <v>537188.13879999996</v>
      </c>
      <c r="F524" s="72"/>
      <c r="G524" s="72">
        <f t="shared" ref="G524" si="33">SUM(G499:G523)</f>
        <v>500218.13880000019</v>
      </c>
      <c r="K524" s="59"/>
    </row>
    <row r="525" spans="1:11" x14ac:dyDescent="0.2">
      <c r="A525" s="71">
        <v>501</v>
      </c>
      <c r="B525" s="71" t="s">
        <v>2909</v>
      </c>
      <c r="C525" s="72"/>
      <c r="D525" s="72"/>
      <c r="E525" s="72"/>
      <c r="F525" s="72"/>
      <c r="G525" s="72"/>
      <c r="K525" s="59"/>
    </row>
    <row r="526" spans="1:11" x14ac:dyDescent="0.2">
      <c r="A526" t="s">
        <v>2910</v>
      </c>
      <c r="B526" t="s">
        <v>2911</v>
      </c>
      <c r="C526" s="57" t="s">
        <v>2912</v>
      </c>
      <c r="D526" s="57" t="s">
        <v>2912</v>
      </c>
      <c r="E526" s="57" t="s">
        <v>2912</v>
      </c>
      <c r="F526" s="57"/>
      <c r="G526" s="57" t="s">
        <v>2912</v>
      </c>
      <c r="K526" s="59"/>
    </row>
    <row r="527" spans="1:11" x14ac:dyDescent="0.2">
      <c r="A527" s="63">
        <v>503</v>
      </c>
      <c r="B527" s="63" t="s">
        <v>439</v>
      </c>
      <c r="C527" s="70"/>
      <c r="D527" s="70"/>
      <c r="E527" s="70"/>
      <c r="F527" s="70"/>
      <c r="G527" s="70"/>
      <c r="K527" s="59"/>
    </row>
    <row r="528" spans="1:11" x14ac:dyDescent="0.2">
      <c r="A528" t="s">
        <v>1150</v>
      </c>
      <c r="B528" t="s">
        <v>7</v>
      </c>
      <c r="C528" s="57">
        <f>VLOOKUP(A528,'Original vs Adjsuted Budget'!$B$1:$H$1098,6,FALSE)</f>
        <v>70470</v>
      </c>
      <c r="E528" s="59">
        <f t="shared" ref="E528:E561" si="34">G528-C528</f>
        <v>662.60320000001229</v>
      </c>
      <c r="F528" s="57"/>
      <c r="G528" s="57">
        <f>VLOOKUP(A528,'Original vs Adjsuted Budget'!$B$1:$H$1098,7,FALSE)</f>
        <v>71132.603200000012</v>
      </c>
      <c r="I528" s="57">
        <f>VLOOKUP(A528,'Adjust Budget 1'!$B$8:$H$1107,7,FALSE)</f>
        <v>35214.160000000003</v>
      </c>
      <c r="K528" s="59">
        <f t="shared" si="32"/>
        <v>35918.443200000009</v>
      </c>
    </row>
    <row r="529" spans="1:11" x14ac:dyDescent="0.2">
      <c r="A529" t="s">
        <v>1151</v>
      </c>
      <c r="B529" t="s">
        <v>220</v>
      </c>
      <c r="C529" s="57">
        <f>VLOOKUP(A529,'Original vs Adjsuted Budget'!$B$1:$H$1098,6,FALSE)</f>
        <v>5840</v>
      </c>
      <c r="E529" s="59">
        <f t="shared" si="34"/>
        <v>6585.02</v>
      </c>
      <c r="F529" s="57"/>
      <c r="G529" s="57">
        <f>VLOOKUP(A529,'Original vs Adjsuted Budget'!$B$1:$H$1098,7,FALSE)</f>
        <v>12425.02</v>
      </c>
      <c r="I529" s="57">
        <f>VLOOKUP(A529,'Adjust Budget 1'!$B$8:$H$1107,7,FALSE)</f>
        <v>6151</v>
      </c>
      <c r="K529" s="59">
        <f t="shared" si="32"/>
        <v>6274.02</v>
      </c>
    </row>
    <row r="530" spans="1:11" x14ac:dyDescent="0.2">
      <c r="A530" t="s">
        <v>2141</v>
      </c>
      <c r="B530" t="s">
        <v>224</v>
      </c>
      <c r="C530" s="57">
        <f>VLOOKUP(A530,'Original vs Adjsuted Budget'!$B$1:$H$1098,6,FALSE)</f>
        <v>0</v>
      </c>
      <c r="E530" s="59">
        <f t="shared" si="34"/>
        <v>0</v>
      </c>
      <c r="F530" s="57"/>
      <c r="G530" s="57">
        <f>VLOOKUP(A530,'Original vs Adjsuted Budget'!$B$1:$H$1098,7,FALSE)</f>
        <v>0</v>
      </c>
      <c r="I530" s="57">
        <f>VLOOKUP(A530,'Adjust Budget 1'!$B$8:$H$1107,7,FALSE)</f>
        <v>0</v>
      </c>
      <c r="K530" s="59">
        <f t="shared" si="32"/>
        <v>0</v>
      </c>
    </row>
    <row r="531" spans="1:11" x14ac:dyDescent="0.2">
      <c r="A531" t="s">
        <v>1152</v>
      </c>
      <c r="B531" t="s">
        <v>225</v>
      </c>
      <c r="C531" s="57">
        <f>VLOOKUP(A531,'Original vs Adjsuted Budget'!$B$1:$H$1098,6,FALSE)</f>
        <v>3210</v>
      </c>
      <c r="E531" s="59">
        <f t="shared" si="34"/>
        <v>-3210</v>
      </c>
      <c r="F531" s="57"/>
      <c r="G531" s="57">
        <f>VLOOKUP(A531,'Original vs Adjsuted Budget'!$B$1:$H$1098,7,FALSE)</f>
        <v>0</v>
      </c>
      <c r="I531" s="57">
        <f>VLOOKUP(A531,'Adjust Budget 1'!$B$8:$H$1107,7,FALSE)</f>
        <v>0</v>
      </c>
      <c r="K531" s="59">
        <f t="shared" si="32"/>
        <v>0</v>
      </c>
    </row>
    <row r="532" spans="1:11" x14ac:dyDescent="0.2">
      <c r="A532" t="s">
        <v>1153</v>
      </c>
      <c r="B532" t="s">
        <v>228</v>
      </c>
      <c r="C532" s="57">
        <f>VLOOKUP(A532,'Original vs Adjsuted Budget'!$B$1:$H$1098,6,FALSE)</f>
        <v>140</v>
      </c>
      <c r="E532" s="59">
        <f t="shared" si="34"/>
        <v>-63.037999999999997</v>
      </c>
      <c r="F532" s="57"/>
      <c r="G532" s="57">
        <f>VLOOKUP(A532,'Original vs Adjsuted Budget'!$B$1:$H$1098,7,FALSE)</f>
        <v>76.962000000000003</v>
      </c>
      <c r="I532" s="57">
        <f>VLOOKUP(A532,'Adjust Budget 1'!$B$8:$H$1107,7,FALSE)</f>
        <v>38.1</v>
      </c>
      <c r="K532" s="59">
        <f t="shared" si="32"/>
        <v>38.862000000000002</v>
      </c>
    </row>
    <row r="533" spans="1:11" x14ac:dyDescent="0.2">
      <c r="A533" t="s">
        <v>1154</v>
      </c>
      <c r="B533" t="s">
        <v>229</v>
      </c>
      <c r="C533" s="57">
        <f>VLOOKUP(A533,'Original vs Adjsuted Budget'!$B$1:$H$1098,6,FALSE)</f>
        <v>760</v>
      </c>
      <c r="E533" s="59">
        <f t="shared" si="34"/>
        <v>75.593200000000024</v>
      </c>
      <c r="F533" s="57"/>
      <c r="G533" s="57">
        <f>VLOOKUP(A533,'Original vs Adjsuted Budget'!$B$1:$H$1098,7,FALSE)</f>
        <v>835.59320000000002</v>
      </c>
      <c r="I533" s="57">
        <f>VLOOKUP(A533,'Adjust Budget 1'!$B$8:$H$1107,7,FALSE)</f>
        <v>413.66</v>
      </c>
      <c r="K533" s="59">
        <f t="shared" si="32"/>
        <v>421.9332</v>
      </c>
    </row>
    <row r="534" spans="1:11" x14ac:dyDescent="0.2">
      <c r="A534" t="s">
        <v>2142</v>
      </c>
      <c r="B534" t="s">
        <v>230</v>
      </c>
      <c r="C534" s="57">
        <f>VLOOKUP(A534,'Original vs Adjsuted Budget'!$B$1:$H$1098,6,FALSE)</f>
        <v>0</v>
      </c>
      <c r="E534" s="59">
        <f t="shared" si="34"/>
        <v>0</v>
      </c>
      <c r="F534" s="57"/>
      <c r="G534" s="57">
        <f>VLOOKUP(A534,'Original vs Adjsuted Budget'!$B$1:$H$1098,7,FALSE)</f>
        <v>0</v>
      </c>
      <c r="I534" s="57">
        <f>VLOOKUP(A534,'Adjust Budget 1'!$B$8:$H$1107,7,FALSE)</f>
        <v>0</v>
      </c>
      <c r="K534" s="59">
        <f t="shared" si="32"/>
        <v>0</v>
      </c>
    </row>
    <row r="535" spans="1:11" x14ac:dyDescent="0.2">
      <c r="A535" t="s">
        <v>2143</v>
      </c>
      <c r="B535" t="s">
        <v>231</v>
      </c>
      <c r="C535" s="57">
        <f>VLOOKUP(A535,'Original vs Adjsuted Budget'!$B$1:$H$1098,6,FALSE)</f>
        <v>0</v>
      </c>
      <c r="E535" s="59">
        <f t="shared" si="34"/>
        <v>0</v>
      </c>
      <c r="F535" s="57"/>
      <c r="G535" s="57">
        <f>VLOOKUP(A535,'Original vs Adjsuted Budget'!$B$1:$H$1098,7,FALSE)</f>
        <v>0</v>
      </c>
      <c r="I535" s="57">
        <f>VLOOKUP(A535,'Adjust Budget 1'!$B$8:$H$1107,7,FALSE)</f>
        <v>0</v>
      </c>
      <c r="K535" s="59">
        <f t="shared" si="32"/>
        <v>0</v>
      </c>
    </row>
    <row r="536" spans="1:11" x14ac:dyDescent="0.2">
      <c r="A536" t="s">
        <v>1155</v>
      </c>
      <c r="B536" t="s">
        <v>232</v>
      </c>
      <c r="C536" s="57">
        <f>VLOOKUP(A536,'Original vs Adjsuted Budget'!$B$1:$H$1098,6,FALSE)</f>
        <v>12440</v>
      </c>
      <c r="E536" s="59">
        <f t="shared" si="34"/>
        <v>413.70440000000053</v>
      </c>
      <c r="F536" s="57"/>
      <c r="G536" s="57">
        <f>VLOOKUP(A536,'Original vs Adjsuted Budget'!$B$1:$H$1098,7,FALSE)</f>
        <v>12853.704400000001</v>
      </c>
      <c r="I536" s="57">
        <f>VLOOKUP(A536,'Adjust Budget 1'!$B$8:$H$1107,7,FALSE)</f>
        <v>6363.22</v>
      </c>
      <c r="K536" s="59">
        <f t="shared" si="32"/>
        <v>6490.4844000000003</v>
      </c>
    </row>
    <row r="537" spans="1:11" x14ac:dyDescent="0.2">
      <c r="A537" t="s">
        <v>1156</v>
      </c>
      <c r="B537" t="s">
        <v>233</v>
      </c>
      <c r="C537" s="57">
        <f>VLOOKUP(A537,'Original vs Adjsuted Budget'!$B$1:$H$1098,6,FALSE)</f>
        <v>760</v>
      </c>
      <c r="E537" s="59">
        <f t="shared" si="34"/>
        <v>75.572999999999979</v>
      </c>
      <c r="F537" s="57"/>
      <c r="G537" s="57">
        <f>VLOOKUP(A537,'Original vs Adjsuted Budget'!$B$1:$H$1098,7,FALSE)</f>
        <v>835.57299999999998</v>
      </c>
      <c r="I537" s="57">
        <f>VLOOKUP(A537,'Adjust Budget 1'!$B$8:$H$1107,7,FALSE)</f>
        <v>413.65</v>
      </c>
      <c r="K537" s="59">
        <f t="shared" si="32"/>
        <v>421.923</v>
      </c>
    </row>
    <row r="538" spans="1:11" x14ac:dyDescent="0.2">
      <c r="A538" t="s">
        <v>2144</v>
      </c>
      <c r="B538" t="s">
        <v>244</v>
      </c>
      <c r="C538" s="57">
        <f>VLOOKUP(A538,'Original vs Adjsuted Budget'!$B$1:$H$1098,6,FALSE)</f>
        <v>0</v>
      </c>
      <c r="E538" s="59">
        <f t="shared" si="34"/>
        <v>0</v>
      </c>
      <c r="F538" s="57"/>
      <c r="G538" s="57">
        <f>VLOOKUP(A538,'Original vs Adjsuted Budget'!$B$1:$H$1098,7,FALSE)</f>
        <v>0</v>
      </c>
      <c r="I538" s="57">
        <f>VLOOKUP(A538,'Adjust Budget 1'!$B$8:$H$1107,7,FALSE)</f>
        <v>0</v>
      </c>
      <c r="K538" s="59">
        <f t="shared" si="32"/>
        <v>0</v>
      </c>
    </row>
    <row r="539" spans="1:11" x14ac:dyDescent="0.2">
      <c r="A539" t="s">
        <v>2146</v>
      </c>
      <c r="B539" t="s">
        <v>2147</v>
      </c>
      <c r="C539" s="57">
        <f>VLOOKUP(A539,'Original vs Adjsuted Budget'!$B$1:$H$1098,6,FALSE)</f>
        <v>0</v>
      </c>
      <c r="E539" s="59">
        <f t="shared" si="34"/>
        <v>0</v>
      </c>
      <c r="F539" s="57"/>
      <c r="G539" s="57">
        <f>VLOOKUP(A539,'Original vs Adjsuted Budget'!$B$1:$H$1098,7,FALSE)</f>
        <v>0</v>
      </c>
      <c r="I539" s="57">
        <f>VLOOKUP(A539,'Adjust Budget 1'!$B$8:$H$1107,7,FALSE)</f>
        <v>0</v>
      </c>
      <c r="K539" s="59">
        <f t="shared" si="32"/>
        <v>0</v>
      </c>
    </row>
    <row r="540" spans="1:11" x14ac:dyDescent="0.2">
      <c r="A540" t="s">
        <v>2148</v>
      </c>
      <c r="B540" t="s">
        <v>294</v>
      </c>
      <c r="C540" s="57">
        <f>VLOOKUP(A540,'Original vs Adjsuted Budget'!$B$1:$H$1098,6,FALSE)</f>
        <v>0</v>
      </c>
      <c r="E540" s="59">
        <f t="shared" si="34"/>
        <v>0</v>
      </c>
      <c r="F540" s="57"/>
      <c r="G540" s="57">
        <f>VLOOKUP(A540,'Original vs Adjsuted Budget'!$B$1:$H$1098,7,FALSE)</f>
        <v>0</v>
      </c>
      <c r="I540" s="57">
        <f>VLOOKUP(A540,'Adjust Budget 1'!$B$8:$H$1107,7,FALSE)</f>
        <v>0</v>
      </c>
      <c r="K540" s="59">
        <f t="shared" si="32"/>
        <v>0</v>
      </c>
    </row>
    <row r="541" spans="1:11" x14ac:dyDescent="0.2">
      <c r="A541" t="s">
        <v>2149</v>
      </c>
      <c r="B541" t="s">
        <v>302</v>
      </c>
      <c r="C541" s="57">
        <f>VLOOKUP(A541,'Original vs Adjsuted Budget'!$B$1:$H$1098,6,FALSE)</f>
        <v>0</v>
      </c>
      <c r="E541" s="59">
        <f t="shared" si="34"/>
        <v>0</v>
      </c>
      <c r="F541" s="57"/>
      <c r="G541" s="57">
        <f>VLOOKUP(A541,'Original vs Adjsuted Budget'!$B$1:$H$1098,7,FALSE)</f>
        <v>0</v>
      </c>
      <c r="I541" s="57">
        <f>VLOOKUP(A541,'Adjust Budget 1'!$B$8:$H$1107,7,FALSE)</f>
        <v>0</v>
      </c>
      <c r="K541" s="59">
        <f t="shared" si="32"/>
        <v>0</v>
      </c>
    </row>
    <row r="542" spans="1:11" x14ac:dyDescent="0.2">
      <c r="A542" t="s">
        <v>2151</v>
      </c>
      <c r="B542" t="s">
        <v>1572</v>
      </c>
      <c r="C542" s="57">
        <f>VLOOKUP(A542,'Original vs Adjsuted Budget'!$B$1:$H$1098,6,FALSE)</f>
        <v>0</v>
      </c>
      <c r="E542" s="59">
        <f t="shared" si="34"/>
        <v>0</v>
      </c>
      <c r="F542" s="57"/>
      <c r="G542" s="57">
        <f>VLOOKUP(A542,'Original vs Adjsuted Budget'!$B$1:$H$1098,7,FALSE)</f>
        <v>0</v>
      </c>
      <c r="I542" s="57">
        <f>VLOOKUP(A542,'Adjust Budget 1'!$B$8:$H$1107,7,FALSE)</f>
        <v>0</v>
      </c>
      <c r="K542" s="59">
        <f t="shared" si="32"/>
        <v>0</v>
      </c>
    </row>
    <row r="543" spans="1:11" x14ac:dyDescent="0.2">
      <c r="A543" t="s">
        <v>1157</v>
      </c>
      <c r="B543" t="s">
        <v>314</v>
      </c>
      <c r="C543" s="57">
        <f>VLOOKUP(A543,'Original vs Adjsuted Budget'!$B$1:$H$1098,6,FALSE)</f>
        <v>13570</v>
      </c>
      <c r="E543" s="59">
        <f t="shared" si="34"/>
        <v>-3434.4000000000015</v>
      </c>
      <c r="F543" s="57"/>
      <c r="G543" s="57">
        <f>VLOOKUP(A543,'Original vs Adjsuted Budget'!$B$1:$H$1098,7,FALSE)</f>
        <v>10135.599999999999</v>
      </c>
      <c r="I543" s="57">
        <f>VLOOKUP(A543,'Adjust Budget 1'!$B$8:$H$1107,7,FALSE)</f>
        <v>3800.85</v>
      </c>
      <c r="K543" s="59">
        <f t="shared" si="32"/>
        <v>6334.7499999999982</v>
      </c>
    </row>
    <row r="544" spans="1:11" x14ac:dyDescent="0.2">
      <c r="A544" t="s">
        <v>2152</v>
      </c>
      <c r="B544" t="s">
        <v>1670</v>
      </c>
      <c r="C544" s="57">
        <f>VLOOKUP(A544,'Original vs Adjsuted Budget'!$B$1:$H$1098,6,FALSE)</f>
        <v>0</v>
      </c>
      <c r="E544" s="59">
        <f t="shared" si="34"/>
        <v>0</v>
      </c>
      <c r="F544" s="57"/>
      <c r="G544" s="57">
        <f>VLOOKUP(A544,'Original vs Adjsuted Budget'!$B$1:$H$1098,7,FALSE)</f>
        <v>0</v>
      </c>
      <c r="I544" s="57">
        <f>VLOOKUP(A544,'Adjust Budget 1'!$B$8:$H$1107,7,FALSE)</f>
        <v>0</v>
      </c>
      <c r="K544" s="59">
        <f t="shared" si="32"/>
        <v>0</v>
      </c>
    </row>
    <row r="545" spans="1:11" x14ac:dyDescent="0.2">
      <c r="A545" t="s">
        <v>2153</v>
      </c>
      <c r="B545" t="s">
        <v>320</v>
      </c>
      <c r="C545" s="57">
        <f>VLOOKUP(A545,'Original vs Adjsuted Budget'!$B$1:$H$1098,6,FALSE)</f>
        <v>0</v>
      </c>
      <c r="E545" s="59">
        <f t="shared" si="34"/>
        <v>0</v>
      </c>
      <c r="F545" s="57"/>
      <c r="G545" s="57">
        <f>VLOOKUP(A545,'Original vs Adjsuted Budget'!$B$1:$H$1098,7,FALSE)</f>
        <v>0</v>
      </c>
      <c r="I545" s="57">
        <f>VLOOKUP(A545,'Adjust Budget 1'!$B$8:$H$1107,7,FALSE)</f>
        <v>0</v>
      </c>
      <c r="K545" s="59">
        <f t="shared" si="32"/>
        <v>0</v>
      </c>
    </row>
    <row r="546" spans="1:11" x14ac:dyDescent="0.2">
      <c r="A546" t="s">
        <v>2154</v>
      </c>
      <c r="B546" t="s">
        <v>323</v>
      </c>
      <c r="C546" s="57">
        <f>VLOOKUP(A546,'Original vs Adjsuted Budget'!$B$1:$H$1098,6,FALSE)</f>
        <v>0</v>
      </c>
      <c r="E546" s="59">
        <f t="shared" si="34"/>
        <v>0</v>
      </c>
      <c r="F546" s="57"/>
      <c r="G546" s="57">
        <f>VLOOKUP(A546,'Original vs Adjsuted Budget'!$B$1:$H$1098,7,FALSE)</f>
        <v>0</v>
      </c>
      <c r="I546" s="57">
        <f>VLOOKUP(A546,'Adjust Budget 1'!$B$8:$H$1107,7,FALSE)</f>
        <v>0</v>
      </c>
      <c r="K546" s="59">
        <f t="shared" si="32"/>
        <v>0</v>
      </c>
    </row>
    <row r="547" spans="1:11" x14ac:dyDescent="0.2">
      <c r="A547" t="s">
        <v>2155</v>
      </c>
      <c r="B547" t="s">
        <v>325</v>
      </c>
      <c r="C547" s="57">
        <f>VLOOKUP(A547,'Original vs Adjsuted Budget'!$B$1:$H$1098,6,FALSE)</f>
        <v>0</v>
      </c>
      <c r="E547" s="59">
        <f t="shared" si="34"/>
        <v>0</v>
      </c>
      <c r="F547" s="57"/>
      <c r="G547" s="57">
        <f>VLOOKUP(A547,'Original vs Adjsuted Budget'!$B$1:$H$1098,7,FALSE)</f>
        <v>0</v>
      </c>
      <c r="I547" s="57">
        <f>VLOOKUP(A547,'Adjust Budget 1'!$B$8:$H$1107,7,FALSE)</f>
        <v>0</v>
      </c>
      <c r="K547" s="59">
        <f t="shared" si="32"/>
        <v>0</v>
      </c>
    </row>
    <row r="548" spans="1:11" x14ac:dyDescent="0.2">
      <c r="A548" t="s">
        <v>1158</v>
      </c>
      <c r="B548" t="s">
        <v>329</v>
      </c>
      <c r="C548" s="57">
        <f>VLOOKUP(A548,'Original vs Adjsuted Budget'!$B$1:$H$1098,6,FALSE)</f>
        <v>10000</v>
      </c>
      <c r="E548" s="59">
        <f t="shared" si="34"/>
        <v>0</v>
      </c>
      <c r="F548" s="57"/>
      <c r="G548" s="57">
        <f>VLOOKUP(A548,'Original vs Adjsuted Budget'!$B$1:$H$1098,7,FALSE)</f>
        <v>10000</v>
      </c>
      <c r="I548" s="57">
        <f>VLOOKUP(A548,'Adjust Budget 1'!$B$8:$H$1107,7,FALSE)</f>
        <v>2000</v>
      </c>
      <c r="K548" s="59">
        <f t="shared" si="32"/>
        <v>8000</v>
      </c>
    </row>
    <row r="549" spans="1:11" x14ac:dyDescent="0.2">
      <c r="A549" t="s">
        <v>2157</v>
      </c>
      <c r="B549" t="s">
        <v>331</v>
      </c>
      <c r="C549" s="57">
        <f>VLOOKUP(A549,'Original vs Adjsuted Budget'!$B$1:$H$1098,6,FALSE)</f>
        <v>0</v>
      </c>
      <c r="E549" s="59">
        <f t="shared" si="34"/>
        <v>0</v>
      </c>
      <c r="F549" s="57"/>
      <c r="G549" s="57">
        <f>VLOOKUP(A549,'Original vs Adjsuted Budget'!$B$1:$H$1098,7,FALSE)</f>
        <v>0</v>
      </c>
      <c r="I549" s="57">
        <f>VLOOKUP(A549,'Adjust Budget 1'!$B$8:$H$1107,7,FALSE)</f>
        <v>0</v>
      </c>
      <c r="K549" s="59">
        <f t="shared" si="32"/>
        <v>0</v>
      </c>
    </row>
    <row r="550" spans="1:11" x14ac:dyDescent="0.2">
      <c r="A550" t="s">
        <v>2159</v>
      </c>
      <c r="B550" t="s">
        <v>1601</v>
      </c>
      <c r="C550" s="57">
        <f>VLOOKUP(A550,'Original vs Adjsuted Budget'!$B$1:$H$1098,6,FALSE)</f>
        <v>0</v>
      </c>
      <c r="E550" s="59">
        <f t="shared" si="34"/>
        <v>0</v>
      </c>
      <c r="F550" s="57"/>
      <c r="G550" s="57">
        <f>VLOOKUP(A550,'Original vs Adjsuted Budget'!$B$1:$H$1098,7,FALSE)</f>
        <v>0</v>
      </c>
      <c r="I550" s="57">
        <f>VLOOKUP(A550,'Adjust Budget 1'!$B$8:$H$1107,7,FALSE)</f>
        <v>0</v>
      </c>
      <c r="K550" s="59">
        <f t="shared" si="32"/>
        <v>0</v>
      </c>
    </row>
    <row r="551" spans="1:11" x14ac:dyDescent="0.2">
      <c r="A551" t="s">
        <v>2160</v>
      </c>
      <c r="B551" t="s">
        <v>2977</v>
      </c>
      <c r="C551" s="57">
        <f>VLOOKUP(A551,'Original vs Adjsuted Budget'!$B$1:$H$1098,6,FALSE)</f>
        <v>0</v>
      </c>
      <c r="E551" s="59">
        <f t="shared" si="34"/>
        <v>0</v>
      </c>
      <c r="F551" s="57"/>
      <c r="G551" s="57">
        <f>VLOOKUP(A551,'Original vs Adjsuted Budget'!$B$1:$H$1098,7,FALSE)</f>
        <v>0</v>
      </c>
      <c r="I551" s="57">
        <f>VLOOKUP(A551,'Adjust Budget 1'!$B$8:$H$1107,7,FALSE)</f>
        <v>0</v>
      </c>
      <c r="K551" s="59">
        <f t="shared" si="32"/>
        <v>0</v>
      </c>
    </row>
    <row r="552" spans="1:11" x14ac:dyDescent="0.2">
      <c r="A552" t="s">
        <v>2162</v>
      </c>
      <c r="B552" t="s">
        <v>335</v>
      </c>
      <c r="C552" s="57">
        <f>VLOOKUP(A552,'Original vs Adjsuted Budget'!$B$1:$H$1098,6,FALSE)</f>
        <v>0</v>
      </c>
      <c r="E552" s="59">
        <f t="shared" si="34"/>
        <v>0</v>
      </c>
      <c r="F552" s="57"/>
      <c r="G552" s="57">
        <f>VLOOKUP(A552,'Original vs Adjsuted Budget'!$B$1:$H$1098,7,FALSE)</f>
        <v>0</v>
      </c>
      <c r="I552" s="57">
        <f>VLOOKUP(A552,'Adjust Budget 1'!$B$8:$H$1107,7,FALSE)</f>
        <v>0</v>
      </c>
      <c r="K552" s="59">
        <f t="shared" si="32"/>
        <v>0</v>
      </c>
    </row>
    <row r="553" spans="1:11" x14ac:dyDescent="0.2">
      <c r="A553" t="s">
        <v>1159</v>
      </c>
      <c r="B553" t="s">
        <v>341</v>
      </c>
      <c r="C553" s="57">
        <f>VLOOKUP(A553,'Original vs Adjsuted Budget'!$B$1:$H$1098,6,FALSE)</f>
        <v>130980</v>
      </c>
      <c r="E553" s="59">
        <f t="shared" si="34"/>
        <v>0</v>
      </c>
      <c r="F553" s="57"/>
      <c r="G553" s="57">
        <f>VLOOKUP(A553,'Original vs Adjsuted Budget'!$B$1:$H$1098,7,FALSE)</f>
        <v>130980</v>
      </c>
      <c r="I553" s="57">
        <f>VLOOKUP(A553,'Adjust Budget 1'!$B$8:$H$1107,7,FALSE)</f>
        <v>0</v>
      </c>
      <c r="K553" s="59">
        <f t="shared" si="32"/>
        <v>130980</v>
      </c>
    </row>
    <row r="554" spans="1:11" x14ac:dyDescent="0.2">
      <c r="A554" t="s">
        <v>2165</v>
      </c>
      <c r="B554" t="s">
        <v>342</v>
      </c>
      <c r="C554" s="57">
        <f>VLOOKUP(A554,'Original vs Adjsuted Budget'!$B$1:$H$1098,6,FALSE)</f>
        <v>0</v>
      </c>
      <c r="E554" s="59">
        <f t="shared" si="34"/>
        <v>0</v>
      </c>
      <c r="F554" s="57"/>
      <c r="G554" s="57">
        <f>VLOOKUP(A554,'Original vs Adjsuted Budget'!$B$1:$H$1098,7,FALSE)</f>
        <v>0</v>
      </c>
      <c r="I554" s="57">
        <f>VLOOKUP(A554,'Adjust Budget 1'!$B$8:$H$1107,7,FALSE)</f>
        <v>0</v>
      </c>
      <c r="K554" s="59">
        <f t="shared" si="32"/>
        <v>0</v>
      </c>
    </row>
    <row r="555" spans="1:11" x14ac:dyDescent="0.2">
      <c r="A555" t="s">
        <v>2166</v>
      </c>
      <c r="B555" t="s">
        <v>2904</v>
      </c>
      <c r="C555" s="57">
        <f>VLOOKUP(A555,'Original vs Adjsuted Budget'!$B$1:$H$1098,6,FALSE)</f>
        <v>0</v>
      </c>
      <c r="E555" s="59">
        <f t="shared" si="34"/>
        <v>0</v>
      </c>
      <c r="F555" s="57"/>
      <c r="G555" s="57">
        <f>VLOOKUP(A555,'Original vs Adjsuted Budget'!$B$1:$H$1098,7,FALSE)</f>
        <v>0</v>
      </c>
      <c r="I555" s="57">
        <f>VLOOKUP(A555,'Adjust Budget 1'!$B$8:$H$1107,7,FALSE)</f>
        <v>0</v>
      </c>
      <c r="K555" s="59">
        <f t="shared" si="32"/>
        <v>0</v>
      </c>
    </row>
    <row r="556" spans="1:11" x14ac:dyDescent="0.2">
      <c r="A556" t="s">
        <v>1160</v>
      </c>
      <c r="B556" t="s">
        <v>2978</v>
      </c>
      <c r="C556" s="57">
        <f>VLOOKUP(A556,'Original vs Adjsuted Budget'!$B$1:$H$1098,6,FALSE)</f>
        <v>1320</v>
      </c>
      <c r="E556" s="59">
        <f t="shared" si="34"/>
        <v>0</v>
      </c>
      <c r="F556" s="57"/>
      <c r="G556" s="57">
        <f>VLOOKUP(A556,'Original vs Adjsuted Budget'!$B$1:$H$1098,7,FALSE)</f>
        <v>1320</v>
      </c>
      <c r="I556" s="57">
        <f>VLOOKUP(A556,'Adjust Budget 1'!$B$8:$H$1107,7,FALSE)</f>
        <v>0</v>
      </c>
      <c r="K556" s="59">
        <f t="shared" si="32"/>
        <v>1320</v>
      </c>
    </row>
    <row r="557" spans="1:11" x14ac:dyDescent="0.2">
      <c r="A557" t="s">
        <v>1161</v>
      </c>
      <c r="B557" t="s">
        <v>360</v>
      </c>
      <c r="C557" s="57">
        <f>VLOOKUP(A557,'Original vs Adjsuted Budget'!$B$1:$H$1098,6,FALSE)</f>
        <v>110</v>
      </c>
      <c r="E557" s="59">
        <f t="shared" si="34"/>
        <v>0</v>
      </c>
      <c r="F557" s="57"/>
      <c r="G557" s="57">
        <f>VLOOKUP(A557,'Original vs Adjsuted Budget'!$B$1:$H$1098,7,FALSE)</f>
        <v>110</v>
      </c>
      <c r="I557" s="57">
        <f>VLOOKUP(A557,'Adjust Budget 1'!$B$8:$H$1107,7,FALSE)</f>
        <v>0</v>
      </c>
      <c r="K557" s="59">
        <f t="shared" si="32"/>
        <v>110</v>
      </c>
    </row>
    <row r="558" spans="1:11" x14ac:dyDescent="0.2">
      <c r="A558" t="s">
        <v>1162</v>
      </c>
      <c r="B558" t="s">
        <v>2905</v>
      </c>
      <c r="C558" s="57">
        <f>VLOOKUP(A558,'Original vs Adjsuted Budget'!$B$1:$H$1098,6,FALSE)</f>
        <v>2810</v>
      </c>
      <c r="E558" s="59">
        <f t="shared" si="34"/>
        <v>0</v>
      </c>
      <c r="F558" s="57"/>
      <c r="G558" s="57">
        <f>VLOOKUP(A558,'Original vs Adjsuted Budget'!$B$1:$H$1098,7,FALSE)</f>
        <v>2810</v>
      </c>
      <c r="I558" s="57">
        <f>VLOOKUP(A558,'Adjust Budget 1'!$B$8:$H$1107,7,FALSE)</f>
        <v>0</v>
      </c>
      <c r="K558" s="59">
        <f t="shared" si="32"/>
        <v>2810</v>
      </c>
    </row>
    <row r="559" spans="1:11" x14ac:dyDescent="0.2">
      <c r="A559" t="s">
        <v>1163</v>
      </c>
      <c r="B559" t="s">
        <v>376</v>
      </c>
      <c r="C559" s="57">
        <f>VLOOKUP(A559,'Original vs Adjsuted Budget'!$B$1:$H$1098,6,FALSE)</f>
        <v>-14300</v>
      </c>
      <c r="E559" s="59">
        <f t="shared" si="34"/>
        <v>-10736.66</v>
      </c>
      <c r="F559" s="57"/>
      <c r="G559" s="57">
        <f>VLOOKUP(A559,'Original vs Adjsuted Budget'!$B$1:$H$1098,7,FALSE)</f>
        <v>-25036.66</v>
      </c>
      <c r="I559" s="57">
        <f>VLOOKUP(A559,'Adjust Budget 1'!$B$8:$H$1107,7,FALSE)</f>
        <v>-12518.33</v>
      </c>
      <c r="K559" s="59">
        <f t="shared" si="32"/>
        <v>-12518.33</v>
      </c>
    </row>
    <row r="560" spans="1:11" x14ac:dyDescent="0.2">
      <c r="A560" t="s">
        <v>1164</v>
      </c>
      <c r="B560" t="s">
        <v>382</v>
      </c>
      <c r="C560" s="57">
        <f>VLOOKUP(A560,'Original vs Adjsuted Budget'!$B$1:$H$1098,6,FALSE)</f>
        <v>-280</v>
      </c>
      <c r="E560" s="59">
        <f t="shared" si="34"/>
        <v>280</v>
      </c>
      <c r="F560" s="57"/>
      <c r="G560" s="57">
        <f>VLOOKUP(A560,'Original vs Adjsuted Budget'!$B$1:$H$1098,7,FALSE)</f>
        <v>0</v>
      </c>
      <c r="I560" s="57">
        <f>VLOOKUP(A560,'Adjust Budget 1'!$B$8:$H$1107,7,FALSE)</f>
        <v>0</v>
      </c>
      <c r="K560" s="59">
        <f t="shared" si="32"/>
        <v>0</v>
      </c>
    </row>
    <row r="561" spans="1:11" x14ac:dyDescent="0.2">
      <c r="A561" t="s">
        <v>1165</v>
      </c>
      <c r="B561" t="s">
        <v>2906</v>
      </c>
      <c r="C561" s="57">
        <f>VLOOKUP(A561,'Original vs Adjsuted Budget'!$B$1:$H$1098,6,FALSE)</f>
        <v>-389280</v>
      </c>
      <c r="E561" s="59">
        <f t="shared" si="34"/>
        <v>249580.03</v>
      </c>
      <c r="F561" s="57"/>
      <c r="G561" s="57">
        <f>VLOOKUP(A561,'Original vs Adjsuted Budget'!$B$1:$H$1098,7,FALSE)</f>
        <v>-139699.97</v>
      </c>
      <c r="I561" s="57">
        <f>VLOOKUP(A561,'Adjust Budget 1'!$B$8:$H$1107,7,FALSE)</f>
        <v>0</v>
      </c>
      <c r="K561" s="59">
        <f t="shared" si="32"/>
        <v>-139699.97</v>
      </c>
    </row>
    <row r="562" spans="1:11" x14ac:dyDescent="0.2">
      <c r="A562" s="71"/>
      <c r="B562" s="71" t="s">
        <v>2908</v>
      </c>
      <c r="C562" s="72">
        <f>SUM(C528:C561)</f>
        <v>-151450</v>
      </c>
      <c r="D562" s="72">
        <f>SUM(D528:D561)</f>
        <v>0</v>
      </c>
      <c r="E562" s="72">
        <f>SUM(E528:E561)</f>
        <v>240228.42580000003</v>
      </c>
      <c r="F562" s="72"/>
      <c r="G562" s="72">
        <f t="shared" ref="G562" si="35">SUM(G528:G561)</f>
        <v>88778.425800000026</v>
      </c>
      <c r="K562" s="59"/>
    </row>
    <row r="563" spans="1:11" x14ac:dyDescent="0.2">
      <c r="A563" s="71">
        <v>503</v>
      </c>
      <c r="B563" s="71" t="s">
        <v>2909</v>
      </c>
      <c r="C563" s="72"/>
      <c r="D563" s="72"/>
      <c r="E563" s="72"/>
      <c r="F563" s="72"/>
      <c r="G563" s="72"/>
      <c r="K563" s="59"/>
    </row>
    <row r="564" spans="1:11" x14ac:dyDescent="0.2">
      <c r="A564" t="s">
        <v>2910</v>
      </c>
      <c r="B564" t="s">
        <v>2911</v>
      </c>
      <c r="C564" s="57" t="s">
        <v>2912</v>
      </c>
      <c r="D564" s="57" t="s">
        <v>2912</v>
      </c>
      <c r="E564" s="57" t="s">
        <v>2912</v>
      </c>
      <c r="F564" s="57"/>
      <c r="G564" s="57" t="s">
        <v>2912</v>
      </c>
      <c r="K564" s="59"/>
    </row>
    <row r="565" spans="1:11" x14ac:dyDescent="0.2">
      <c r="A565" s="63">
        <v>504</v>
      </c>
      <c r="B565" s="63" t="s">
        <v>441</v>
      </c>
      <c r="C565" s="70"/>
      <c r="D565" s="70"/>
      <c r="E565" s="70"/>
      <c r="F565" s="70"/>
      <c r="G565" s="70"/>
      <c r="K565" s="59"/>
    </row>
    <row r="566" spans="1:11" x14ac:dyDescent="0.2">
      <c r="A566" t="s">
        <v>2170</v>
      </c>
      <c r="B566" t="s">
        <v>226</v>
      </c>
      <c r="C566" s="57">
        <f>VLOOKUP(A566,'Original vs Adjsuted Budget'!$B$1:$H$1098,6,FALSE)</f>
        <v>0</v>
      </c>
      <c r="E566" s="59">
        <f t="shared" ref="E566:E572" si="36">G566-C566</f>
        <v>0</v>
      </c>
      <c r="F566" s="57"/>
      <c r="G566" s="57">
        <f>VLOOKUP(A566,'Original vs Adjsuted Budget'!$B$1:$H$1098,7,FALSE)</f>
        <v>0</v>
      </c>
      <c r="I566" s="57">
        <f>VLOOKUP(A566,'Adjust Budget 1'!$B$8:$H$1107,7,FALSE)</f>
        <v>0</v>
      </c>
      <c r="K566" s="59">
        <f t="shared" si="32"/>
        <v>0</v>
      </c>
    </row>
    <row r="567" spans="1:11" x14ac:dyDescent="0.2">
      <c r="A567" t="s">
        <v>2171</v>
      </c>
      <c r="B567" t="s">
        <v>292</v>
      </c>
      <c r="C567" s="57">
        <f>VLOOKUP(A567,'Original vs Adjsuted Budget'!$B$1:$H$1098,6,FALSE)</f>
        <v>0</v>
      </c>
      <c r="E567" s="59">
        <f t="shared" si="36"/>
        <v>0</v>
      </c>
      <c r="F567" s="57"/>
      <c r="G567" s="57">
        <f>VLOOKUP(A567,'Original vs Adjsuted Budget'!$B$1:$H$1098,7,FALSE)</f>
        <v>0</v>
      </c>
      <c r="I567" s="57">
        <f>VLOOKUP(A567,'Adjust Budget 1'!$B$8:$H$1107,7,FALSE)</f>
        <v>0</v>
      </c>
      <c r="K567" s="59">
        <f t="shared" si="32"/>
        <v>0</v>
      </c>
    </row>
    <row r="568" spans="1:11" x14ac:dyDescent="0.2">
      <c r="A568" t="s">
        <v>1166</v>
      </c>
      <c r="B568" t="s">
        <v>341</v>
      </c>
      <c r="C568" s="57">
        <f>VLOOKUP(A568,'Original vs Adjsuted Budget'!$B$1:$H$1098,6,FALSE)</f>
        <v>190</v>
      </c>
      <c r="E568" s="59">
        <f t="shared" si="36"/>
        <v>-190</v>
      </c>
      <c r="F568" s="57"/>
      <c r="G568" s="57">
        <f>VLOOKUP(A568,'Original vs Adjsuted Budget'!$B$1:$H$1098,7,FALSE)</f>
        <v>0</v>
      </c>
      <c r="I568" s="57">
        <f>VLOOKUP(A568,'Adjust Budget 1'!$B$8:$H$1107,7,FALSE)</f>
        <v>0</v>
      </c>
      <c r="K568" s="59">
        <f t="shared" si="32"/>
        <v>0</v>
      </c>
    </row>
    <row r="569" spans="1:11" x14ac:dyDescent="0.2">
      <c r="A569" t="s">
        <v>1167</v>
      </c>
      <c r="B569" t="s">
        <v>344</v>
      </c>
      <c r="C569" s="57">
        <f>VLOOKUP(A569,'Original vs Adjsuted Budget'!$B$1:$H$1098,6,FALSE)</f>
        <v>0</v>
      </c>
      <c r="E569" s="59">
        <f t="shared" si="36"/>
        <v>24000</v>
      </c>
      <c r="F569" s="57"/>
      <c r="G569" s="57">
        <f>VLOOKUP(A569,'Original vs Adjsuted Budget'!$B$1:$H$1098,7,FALSE)</f>
        <v>24000</v>
      </c>
      <c r="I569" s="57">
        <f>VLOOKUP(A569,'Adjust Budget 1'!$B$8:$H$1107,7,FALSE)</f>
        <v>3940</v>
      </c>
      <c r="K569" s="59">
        <f t="shared" si="32"/>
        <v>20060</v>
      </c>
    </row>
    <row r="570" spans="1:11" x14ac:dyDescent="0.2">
      <c r="A570" t="s">
        <v>1168</v>
      </c>
      <c r="B570" t="s">
        <v>358</v>
      </c>
      <c r="C570" s="57">
        <f>VLOOKUP(A570,'Original vs Adjsuted Budget'!$B$1:$H$1098,6,FALSE)</f>
        <v>660</v>
      </c>
      <c r="E570" s="59">
        <f t="shared" si="36"/>
        <v>-660</v>
      </c>
      <c r="F570" s="57"/>
      <c r="G570" s="57">
        <f>VLOOKUP(A570,'Original vs Adjsuted Budget'!$B$1:$H$1098,7,FALSE)</f>
        <v>0</v>
      </c>
      <c r="I570" s="57">
        <f>VLOOKUP(A570,'Adjust Budget 1'!$B$8:$H$1107,7,FALSE)</f>
        <v>0</v>
      </c>
      <c r="K570" s="59">
        <f t="shared" si="32"/>
        <v>0</v>
      </c>
    </row>
    <row r="571" spans="1:11" x14ac:dyDescent="0.2">
      <c r="A571" t="s">
        <v>1169</v>
      </c>
      <c r="B571" t="s">
        <v>2906</v>
      </c>
      <c r="C571" s="57">
        <f>VLOOKUP(A571,'Original vs Adjsuted Budget'!$B$1:$H$1098,6,FALSE)</f>
        <v>-64050</v>
      </c>
      <c r="E571" s="59">
        <f t="shared" si="36"/>
        <v>52874</v>
      </c>
      <c r="F571" s="57"/>
      <c r="G571" s="57">
        <f>VLOOKUP(A571,'Original vs Adjsuted Budget'!$B$1:$H$1098,7,FALSE)</f>
        <v>-11176</v>
      </c>
      <c r="I571" s="57">
        <f>VLOOKUP(A571,'Adjust Budget 1'!$B$8:$H$1107,7,FALSE)</f>
        <v>0</v>
      </c>
      <c r="K571" s="59">
        <f t="shared" si="32"/>
        <v>-11176</v>
      </c>
    </row>
    <row r="572" spans="1:11" x14ac:dyDescent="0.2">
      <c r="A572" t="s">
        <v>1170</v>
      </c>
      <c r="B572" t="s">
        <v>411</v>
      </c>
      <c r="C572" s="57">
        <f>VLOOKUP(A572,'Original vs Adjsuted Budget'!$B$1:$H$1098,6,FALSE)</f>
        <v>-47140</v>
      </c>
      <c r="E572" s="59">
        <f t="shared" si="36"/>
        <v>-6486.9799999999959</v>
      </c>
      <c r="F572" s="57"/>
      <c r="G572" s="57">
        <f>VLOOKUP(A572,'Original vs Adjsuted Budget'!$B$1:$H$1098,7,FALSE)</f>
        <v>-53626.979999999996</v>
      </c>
      <c r="I572" s="57">
        <f>VLOOKUP(A572,'Adjust Budget 1'!$B$8:$H$1107,7,FALSE)</f>
        <v>-26813.489999999998</v>
      </c>
      <c r="K572" s="59">
        <f t="shared" si="32"/>
        <v>-26813.489999999998</v>
      </c>
    </row>
    <row r="573" spans="1:11" x14ac:dyDescent="0.2">
      <c r="A573" s="71"/>
      <c r="B573" s="71" t="s">
        <v>2908</v>
      </c>
      <c r="C573" s="72">
        <f>SUM(C566:C572)</f>
        <v>-110340</v>
      </c>
      <c r="D573" s="72"/>
      <c r="E573" s="72">
        <f>SUM(E566:E572)</f>
        <v>69537.02</v>
      </c>
      <c r="F573" s="72"/>
      <c r="G573" s="72">
        <f t="shared" ref="G573" si="37">SUM(G566:G572)</f>
        <v>-40802.979999999996</v>
      </c>
      <c r="K573" s="59"/>
    </row>
    <row r="574" spans="1:11" x14ac:dyDescent="0.2">
      <c r="A574" s="71">
        <v>504</v>
      </c>
      <c r="B574" s="71" t="s">
        <v>2909</v>
      </c>
      <c r="C574" s="72"/>
      <c r="D574" s="72"/>
      <c r="E574" s="72"/>
      <c r="F574" s="72"/>
      <c r="G574" s="72"/>
      <c r="K574" s="59"/>
    </row>
    <row r="575" spans="1:11" x14ac:dyDescent="0.2">
      <c r="A575" t="s">
        <v>2910</v>
      </c>
      <c r="B575" t="s">
        <v>2911</v>
      </c>
      <c r="C575" s="57" t="s">
        <v>2912</v>
      </c>
      <c r="D575" s="57" t="s">
        <v>2912</v>
      </c>
      <c r="E575" s="57" t="s">
        <v>2912</v>
      </c>
      <c r="F575" s="57"/>
      <c r="G575" s="57" t="s">
        <v>2912</v>
      </c>
      <c r="K575" s="59"/>
    </row>
    <row r="576" spans="1:11" x14ac:dyDescent="0.2">
      <c r="A576" s="63">
        <v>507</v>
      </c>
      <c r="B576" s="63" t="s">
        <v>443</v>
      </c>
      <c r="C576" s="70"/>
      <c r="D576" s="70"/>
      <c r="E576" s="70"/>
      <c r="F576" s="70"/>
      <c r="G576" s="70"/>
      <c r="K576" s="59"/>
    </row>
    <row r="577" spans="1:11" x14ac:dyDescent="0.2">
      <c r="A577" t="s">
        <v>1171</v>
      </c>
      <c r="B577" t="s">
        <v>1686</v>
      </c>
      <c r="C577" s="57">
        <f>VLOOKUP(A577,'Original vs Adjsuted Budget'!$B$1:$H$1098,6,FALSE)</f>
        <v>420370</v>
      </c>
      <c r="E577" s="59">
        <f t="shared" ref="E577:E608" si="38">G577-C577</f>
        <v>-420370</v>
      </c>
      <c r="F577" s="57"/>
      <c r="G577" s="57">
        <f>VLOOKUP(A577,'Original vs Adjsuted Budget'!$B$1:$H$1098,7,FALSE)</f>
        <v>0</v>
      </c>
      <c r="I577" s="57">
        <f>VLOOKUP(A577,'Adjust Budget 1'!$B$8:$H$1107,7,FALSE)</f>
        <v>0</v>
      </c>
      <c r="K577" s="59">
        <f t="shared" si="32"/>
        <v>0</v>
      </c>
    </row>
    <row r="578" spans="1:11" x14ac:dyDescent="0.2">
      <c r="A578" t="s">
        <v>1172</v>
      </c>
      <c r="B578" t="s">
        <v>2979</v>
      </c>
      <c r="C578" s="57">
        <f>VLOOKUP(A578,'Original vs Adjsuted Budget'!$B$1:$H$1098,6,FALSE)</f>
        <v>3924890</v>
      </c>
      <c r="E578" s="59">
        <f t="shared" si="38"/>
        <v>-1134284.3006000002</v>
      </c>
      <c r="F578" s="57"/>
      <c r="G578" s="57">
        <f>VLOOKUP(A578,'Original vs Adjsuted Budget'!$B$1:$H$1098,7,FALSE)</f>
        <v>2790605.6993999998</v>
      </c>
      <c r="I578" s="57">
        <f>VLOOKUP(A578,'Adjust Budget 1'!$B$8:$H$1107,7,FALSE)</f>
        <v>1381487.97</v>
      </c>
      <c r="K578" s="59">
        <f t="shared" si="32"/>
        <v>1409117.7293999998</v>
      </c>
    </row>
    <row r="579" spans="1:11" x14ac:dyDescent="0.2">
      <c r="A579" t="s">
        <v>2176</v>
      </c>
      <c r="B579" t="s">
        <v>2980</v>
      </c>
      <c r="C579" s="57">
        <f>VLOOKUP(A579,'Original vs Adjsuted Budget'!$B$1:$H$1098,6,FALSE)</f>
        <v>0</v>
      </c>
      <c r="E579" s="59">
        <f t="shared" si="38"/>
        <v>0</v>
      </c>
      <c r="F579" s="57"/>
      <c r="G579" s="57">
        <f>VLOOKUP(A579,'Original vs Adjsuted Budget'!$B$1:$H$1098,7,FALSE)</f>
        <v>0</v>
      </c>
      <c r="I579" s="57">
        <f>VLOOKUP(A579,'Adjust Budget 1'!$B$8:$H$1107,7,FALSE)</f>
        <v>0</v>
      </c>
      <c r="K579" s="59">
        <f t="shared" si="32"/>
        <v>0</v>
      </c>
    </row>
    <row r="580" spans="1:11" x14ac:dyDescent="0.2">
      <c r="A580" t="s">
        <v>1173</v>
      </c>
      <c r="B580" t="s">
        <v>1687</v>
      </c>
      <c r="C580" s="57">
        <f>VLOOKUP(A580,'Original vs Adjsuted Budget'!$B$1:$H$1098,6,FALSE)</f>
        <v>95480</v>
      </c>
      <c r="E580" s="59">
        <f t="shared" si="38"/>
        <v>0</v>
      </c>
      <c r="F580" s="57"/>
      <c r="G580" s="57">
        <f>VLOOKUP(A580,'Original vs Adjsuted Budget'!$B$1:$H$1098,7,FALSE)</f>
        <v>95480</v>
      </c>
      <c r="I580" s="57">
        <f>VLOOKUP(A580,'Adjust Budget 1'!$B$8:$H$1107,7,FALSE)</f>
        <v>0</v>
      </c>
      <c r="K580" s="59">
        <f t="shared" si="32"/>
        <v>95480</v>
      </c>
    </row>
    <row r="581" spans="1:11" x14ac:dyDescent="0.2">
      <c r="A581" t="s">
        <v>2178</v>
      </c>
      <c r="B581" t="s">
        <v>2179</v>
      </c>
      <c r="C581" s="57">
        <f>VLOOKUP(A581,'Original vs Adjsuted Budget'!$B$1:$H$1098,6,FALSE)</f>
        <v>0</v>
      </c>
      <c r="E581" s="59">
        <f t="shared" si="38"/>
        <v>0</v>
      </c>
      <c r="F581" s="57"/>
      <c r="G581" s="57">
        <f>VLOOKUP(A581,'Original vs Adjsuted Budget'!$B$1:$H$1098,7,FALSE)</f>
        <v>0</v>
      </c>
      <c r="I581" s="57">
        <f>VLOOKUP(A581,'Adjust Budget 1'!$B$8:$H$1107,7,FALSE)</f>
        <v>0</v>
      </c>
      <c r="K581" s="59">
        <f t="shared" si="32"/>
        <v>0</v>
      </c>
    </row>
    <row r="582" spans="1:11" x14ac:dyDescent="0.2">
      <c r="A582" t="s">
        <v>1174</v>
      </c>
      <c r="B582" t="s">
        <v>1688</v>
      </c>
      <c r="C582" s="57">
        <f>VLOOKUP(A582,'Original vs Adjsuted Budget'!$B$1:$H$1098,6,FALSE)</f>
        <v>324220</v>
      </c>
      <c r="E582" s="59">
        <f t="shared" si="38"/>
        <v>-117055.40540000002</v>
      </c>
      <c r="F582" s="57"/>
      <c r="G582" s="57">
        <f>VLOOKUP(A582,'Original vs Adjsuted Budget'!$B$1:$H$1098,7,FALSE)</f>
        <v>207164.59459999998</v>
      </c>
      <c r="I582" s="57">
        <f>VLOOKUP(A582,'Adjust Budget 1'!$B$8:$H$1107,7,FALSE)</f>
        <v>102556.73</v>
      </c>
      <c r="K582" s="59">
        <f t="shared" si="32"/>
        <v>104607.86459999999</v>
      </c>
    </row>
    <row r="583" spans="1:11" x14ac:dyDescent="0.2">
      <c r="A583" t="s">
        <v>2180</v>
      </c>
      <c r="B583" t="s">
        <v>2981</v>
      </c>
      <c r="C583" s="57">
        <f>VLOOKUP(A583,'Original vs Adjsuted Budget'!$B$1:$H$1098,6,FALSE)</f>
        <v>0</v>
      </c>
      <c r="E583" s="59">
        <f t="shared" si="38"/>
        <v>0</v>
      </c>
      <c r="F583" s="57"/>
      <c r="G583" s="57">
        <f>VLOOKUP(A583,'Original vs Adjsuted Budget'!$B$1:$H$1098,7,FALSE)</f>
        <v>0</v>
      </c>
      <c r="I583" s="57">
        <f>VLOOKUP(A583,'Adjust Budget 1'!$B$8:$H$1107,7,FALSE)</f>
        <v>0</v>
      </c>
      <c r="K583" s="59">
        <f t="shared" si="32"/>
        <v>0</v>
      </c>
    </row>
    <row r="584" spans="1:11" x14ac:dyDescent="0.2">
      <c r="A584" t="s">
        <v>2182</v>
      </c>
      <c r="B584" t="s">
        <v>1628</v>
      </c>
      <c r="C584" s="57">
        <f>VLOOKUP(A584,'Original vs Adjsuted Budget'!$B$1:$H$1098,6,FALSE)</f>
        <v>0</v>
      </c>
      <c r="E584" s="59">
        <f t="shared" si="38"/>
        <v>0</v>
      </c>
      <c r="F584" s="57"/>
      <c r="G584" s="57">
        <f>VLOOKUP(A584,'Original vs Adjsuted Budget'!$B$1:$H$1098,7,FALSE)</f>
        <v>0</v>
      </c>
      <c r="I584" s="57">
        <f>VLOOKUP(A584,'Adjust Budget 1'!$B$8:$H$1107,7,FALSE)</f>
        <v>0</v>
      </c>
      <c r="K584" s="59">
        <f t="shared" si="32"/>
        <v>0</v>
      </c>
    </row>
    <row r="585" spans="1:11" x14ac:dyDescent="0.2">
      <c r="A585" t="s">
        <v>1175</v>
      </c>
      <c r="B585" t="s">
        <v>1689</v>
      </c>
      <c r="C585" s="57">
        <f>VLOOKUP(A585,'Original vs Adjsuted Budget'!$B$1:$H$1098,6,FALSE)</f>
        <v>25130</v>
      </c>
      <c r="E585" s="59">
        <f t="shared" si="38"/>
        <v>-13010</v>
      </c>
      <c r="F585" s="57"/>
      <c r="G585" s="57">
        <f>VLOOKUP(A585,'Original vs Adjsuted Budget'!$B$1:$H$1098,7,FALSE)</f>
        <v>12120</v>
      </c>
      <c r="I585" s="57">
        <f>VLOOKUP(A585,'Adjust Budget 1'!$B$8:$H$1107,7,FALSE)</f>
        <v>6000</v>
      </c>
      <c r="K585" s="59">
        <f t="shared" ref="K585:K648" si="39">G585-I585</f>
        <v>6120</v>
      </c>
    </row>
    <row r="586" spans="1:11" x14ac:dyDescent="0.2">
      <c r="A586" t="s">
        <v>2183</v>
      </c>
      <c r="B586" t="s">
        <v>2184</v>
      </c>
      <c r="C586" s="57">
        <f>VLOOKUP(A586,'Original vs Adjsuted Budget'!$B$1:$H$1098,6,FALSE)</f>
        <v>0</v>
      </c>
      <c r="E586" s="59">
        <f t="shared" si="38"/>
        <v>0</v>
      </c>
      <c r="F586" s="57"/>
      <c r="G586" s="57">
        <f>VLOOKUP(A586,'Original vs Adjsuted Budget'!$B$1:$H$1098,7,FALSE)</f>
        <v>0</v>
      </c>
      <c r="I586" s="57">
        <f>VLOOKUP(A586,'Adjust Budget 1'!$B$8:$H$1107,7,FALSE)</f>
        <v>0</v>
      </c>
      <c r="K586" s="59">
        <f t="shared" si="39"/>
        <v>0</v>
      </c>
    </row>
    <row r="587" spans="1:11" x14ac:dyDescent="0.2">
      <c r="A587" t="s">
        <v>2185</v>
      </c>
      <c r="B587" t="s">
        <v>2982</v>
      </c>
      <c r="C587" s="57">
        <f>VLOOKUP(A587,'Original vs Adjsuted Budget'!$B$1:$H$1098,6,FALSE)</f>
        <v>0</v>
      </c>
      <c r="E587" s="59">
        <f t="shared" si="38"/>
        <v>0</v>
      </c>
      <c r="F587" s="57"/>
      <c r="G587" s="57">
        <f>VLOOKUP(A587,'Original vs Adjsuted Budget'!$B$1:$H$1098,7,FALSE)</f>
        <v>0</v>
      </c>
      <c r="I587" s="57">
        <f>VLOOKUP(A587,'Adjust Budget 1'!$B$8:$H$1107,7,FALSE)</f>
        <v>0</v>
      </c>
      <c r="K587" s="59">
        <f t="shared" si="39"/>
        <v>0</v>
      </c>
    </row>
    <row r="588" spans="1:11" x14ac:dyDescent="0.2">
      <c r="A588" t="s">
        <v>2187</v>
      </c>
      <c r="B588" t="s">
        <v>2188</v>
      </c>
      <c r="C588" s="57">
        <f>VLOOKUP(A588,'Original vs Adjsuted Budget'!$B$1:$H$1098,6,FALSE)</f>
        <v>0</v>
      </c>
      <c r="E588" s="59">
        <f t="shared" si="38"/>
        <v>0</v>
      </c>
      <c r="F588" s="57"/>
      <c r="G588" s="57">
        <f>VLOOKUP(A588,'Original vs Adjsuted Budget'!$B$1:$H$1098,7,FALSE)</f>
        <v>0</v>
      </c>
      <c r="I588" s="57">
        <f>VLOOKUP(A588,'Adjust Budget 1'!$B$8:$H$1107,7,FALSE)</f>
        <v>0</v>
      </c>
      <c r="K588" s="59">
        <f t="shared" si="39"/>
        <v>0</v>
      </c>
    </row>
    <row r="589" spans="1:11" x14ac:dyDescent="0.2">
      <c r="A589" t="s">
        <v>1176</v>
      </c>
      <c r="B589" t="s">
        <v>2983</v>
      </c>
      <c r="C589" s="57">
        <f>VLOOKUP(A589,'Original vs Adjsuted Budget'!$B$1:$H$1098,6,FALSE)</f>
        <v>31740</v>
      </c>
      <c r="E589" s="59">
        <f t="shared" si="38"/>
        <v>29265.090800000005</v>
      </c>
      <c r="F589" s="57"/>
      <c r="G589" s="57">
        <f>VLOOKUP(A589,'Original vs Adjsuted Budget'!$B$1:$H$1098,7,FALSE)</f>
        <v>61005.090800000005</v>
      </c>
      <c r="I589" s="57">
        <f>VLOOKUP(A589,'Adjust Budget 1'!$B$8:$H$1107,7,FALSE)</f>
        <v>30200.54</v>
      </c>
      <c r="K589" s="59">
        <f t="shared" si="39"/>
        <v>30804.550800000005</v>
      </c>
    </row>
    <row r="590" spans="1:11" x14ac:dyDescent="0.2">
      <c r="A590" t="s">
        <v>2190</v>
      </c>
      <c r="B590" t="s">
        <v>2984</v>
      </c>
      <c r="C590" s="57">
        <f>VLOOKUP(A590,'Original vs Adjsuted Budget'!$B$1:$H$1098,6,FALSE)</f>
        <v>0</v>
      </c>
      <c r="E590" s="59">
        <f t="shared" si="38"/>
        <v>0</v>
      </c>
      <c r="F590" s="57"/>
      <c r="G590" s="57">
        <f>VLOOKUP(A590,'Original vs Adjsuted Budget'!$B$1:$H$1098,7,FALSE)</f>
        <v>0</v>
      </c>
      <c r="I590" s="57">
        <f>VLOOKUP(A590,'Adjust Budget 1'!$B$8:$H$1107,7,FALSE)</f>
        <v>0</v>
      </c>
      <c r="K590" s="59">
        <f t="shared" si="39"/>
        <v>0</v>
      </c>
    </row>
    <row r="591" spans="1:11" x14ac:dyDescent="0.2">
      <c r="A591" t="s">
        <v>2192</v>
      </c>
      <c r="B591" t="s">
        <v>2193</v>
      </c>
      <c r="C591" s="57">
        <f>VLOOKUP(A591,'Original vs Adjsuted Budget'!$B$1:$H$1098,6,FALSE)</f>
        <v>0</v>
      </c>
      <c r="E591" s="59">
        <f t="shared" si="38"/>
        <v>0</v>
      </c>
      <c r="F591" s="57"/>
      <c r="G591" s="57">
        <f>VLOOKUP(A591,'Original vs Adjsuted Budget'!$B$1:$H$1098,7,FALSE)</f>
        <v>0</v>
      </c>
      <c r="I591" s="57">
        <f>VLOOKUP(A591,'Adjust Budget 1'!$B$8:$H$1107,7,FALSE)</f>
        <v>0</v>
      </c>
      <c r="K591" s="59">
        <f t="shared" si="39"/>
        <v>0</v>
      </c>
    </row>
    <row r="592" spans="1:11" x14ac:dyDescent="0.2">
      <c r="A592" t="s">
        <v>1177</v>
      </c>
      <c r="B592" t="s">
        <v>2985</v>
      </c>
      <c r="C592" s="57">
        <f>VLOOKUP(A592,'Original vs Adjsuted Budget'!$B$1:$H$1098,6,FALSE)</f>
        <v>29010</v>
      </c>
      <c r="E592" s="59">
        <f t="shared" si="38"/>
        <v>-29010</v>
      </c>
      <c r="F592" s="57"/>
      <c r="G592" s="57">
        <f>VLOOKUP(A592,'Original vs Adjsuted Budget'!$B$1:$H$1098,7,FALSE)</f>
        <v>0</v>
      </c>
      <c r="I592" s="57">
        <f>VLOOKUP(A592,'Adjust Budget 1'!$B$8:$H$1107,7,FALSE)</f>
        <v>0</v>
      </c>
      <c r="K592" s="59">
        <f t="shared" si="39"/>
        <v>0</v>
      </c>
    </row>
    <row r="593" spans="1:11" x14ac:dyDescent="0.2">
      <c r="A593" t="s">
        <v>2195</v>
      </c>
      <c r="B593" t="s">
        <v>2196</v>
      </c>
      <c r="C593" s="57">
        <f>VLOOKUP(A593,'Original vs Adjsuted Budget'!$B$1:$H$1098,6,FALSE)</f>
        <v>0</v>
      </c>
      <c r="E593" s="59">
        <f t="shared" si="38"/>
        <v>0</v>
      </c>
      <c r="F593" s="57"/>
      <c r="G593" s="57">
        <f>VLOOKUP(A593,'Original vs Adjsuted Budget'!$B$1:$H$1098,7,FALSE)</f>
        <v>0</v>
      </c>
      <c r="I593" s="57">
        <f>VLOOKUP(A593,'Adjust Budget 1'!$B$8:$H$1107,7,FALSE)</f>
        <v>0</v>
      </c>
      <c r="K593" s="59">
        <f t="shared" si="39"/>
        <v>0</v>
      </c>
    </row>
    <row r="594" spans="1:11" x14ac:dyDescent="0.2">
      <c r="A594" t="s">
        <v>1178</v>
      </c>
      <c r="B594" t="s">
        <v>2986</v>
      </c>
      <c r="C594" s="57">
        <f>VLOOKUP(A594,'Original vs Adjsuted Budget'!$B$1:$H$1098,6,FALSE)</f>
        <v>0</v>
      </c>
      <c r="E594" s="59">
        <f t="shared" si="38"/>
        <v>95001.913</v>
      </c>
      <c r="F594" s="57"/>
      <c r="G594" s="57">
        <f>VLOOKUP(A594,'Original vs Adjsuted Budget'!$B$1:$H$1098,7,FALSE)</f>
        <v>95001.913</v>
      </c>
      <c r="I594" s="57">
        <f>VLOOKUP(A594,'Adjust Budget 1'!$B$8:$H$1107,7,FALSE)</f>
        <v>47030.65</v>
      </c>
      <c r="K594" s="59">
        <f t="shared" si="39"/>
        <v>47971.262999999999</v>
      </c>
    </row>
    <row r="595" spans="1:11" x14ac:dyDescent="0.2">
      <c r="A595" t="s">
        <v>1179</v>
      </c>
      <c r="B595" t="s">
        <v>2963</v>
      </c>
      <c r="C595" s="57">
        <f>VLOOKUP(A595,'Original vs Adjsuted Budget'!$B$1:$H$1098,6,FALSE)</f>
        <v>160280</v>
      </c>
      <c r="E595" s="59">
        <f t="shared" si="38"/>
        <v>-160280</v>
      </c>
      <c r="F595" s="57"/>
      <c r="G595" s="57">
        <f>VLOOKUP(A595,'Original vs Adjsuted Budget'!$B$1:$H$1098,7,FALSE)</f>
        <v>0</v>
      </c>
      <c r="I595" s="57">
        <f>VLOOKUP(A595,'Adjust Budget 1'!$B$8:$H$1107,7,FALSE)</f>
        <v>0</v>
      </c>
      <c r="K595" s="59">
        <f t="shared" si="39"/>
        <v>0</v>
      </c>
    </row>
    <row r="596" spans="1:11" x14ac:dyDescent="0.2">
      <c r="A596" t="s">
        <v>1180</v>
      </c>
      <c r="B596" t="s">
        <v>1690</v>
      </c>
      <c r="C596" s="57">
        <f>VLOOKUP(A596,'Original vs Adjsuted Budget'!$B$1:$H$1098,6,FALSE)</f>
        <v>280830</v>
      </c>
      <c r="E596" s="59">
        <f t="shared" si="38"/>
        <v>-17220</v>
      </c>
      <c r="F596" s="57"/>
      <c r="G596" s="57">
        <f>VLOOKUP(A596,'Original vs Adjsuted Budget'!$B$1:$H$1098,7,FALSE)</f>
        <v>263610</v>
      </c>
      <c r="I596" s="57">
        <f>VLOOKUP(A596,'Adjust Budget 1'!$B$8:$H$1107,7,FALSE)</f>
        <v>130500</v>
      </c>
      <c r="K596" s="59">
        <f t="shared" si="39"/>
        <v>133110</v>
      </c>
    </row>
    <row r="597" spans="1:11" x14ac:dyDescent="0.2">
      <c r="A597" t="s">
        <v>1181</v>
      </c>
      <c r="B597" t="s">
        <v>1635</v>
      </c>
      <c r="C597" s="57">
        <f>VLOOKUP(A597,'Original vs Adjsuted Budget'!$B$1:$H$1098,6,FALSE)</f>
        <v>150</v>
      </c>
      <c r="E597" s="59">
        <f t="shared" si="38"/>
        <v>-150</v>
      </c>
      <c r="F597" s="57"/>
      <c r="G597" s="57">
        <f>VLOOKUP(A597,'Original vs Adjsuted Budget'!$B$1:$H$1098,7,FALSE)</f>
        <v>0</v>
      </c>
      <c r="I597" s="57">
        <f>VLOOKUP(A597,'Adjust Budget 1'!$B$8:$H$1107,7,FALSE)</f>
        <v>0</v>
      </c>
      <c r="K597" s="59">
        <f t="shared" si="39"/>
        <v>0</v>
      </c>
    </row>
    <row r="598" spans="1:11" x14ac:dyDescent="0.2">
      <c r="A598" t="s">
        <v>1182</v>
      </c>
      <c r="B598" t="s">
        <v>1691</v>
      </c>
      <c r="C598" s="57">
        <f>VLOOKUP(A598,'Original vs Adjsuted Budget'!$B$1:$H$1098,6,FALSE)</f>
        <v>5880</v>
      </c>
      <c r="E598" s="59">
        <f t="shared" si="38"/>
        <v>-3930.2959999999998</v>
      </c>
      <c r="F598" s="57"/>
      <c r="G598" s="57">
        <f>VLOOKUP(A598,'Original vs Adjsuted Budget'!$B$1:$H$1098,7,FALSE)</f>
        <v>1949.7040000000002</v>
      </c>
      <c r="I598" s="57">
        <f>VLOOKUP(A598,'Adjust Budget 1'!$B$8:$H$1107,7,FALSE)</f>
        <v>965.2</v>
      </c>
      <c r="K598" s="59">
        <f t="shared" si="39"/>
        <v>984.50400000000013</v>
      </c>
    </row>
    <row r="599" spans="1:11" x14ac:dyDescent="0.2">
      <c r="A599" t="s">
        <v>2198</v>
      </c>
      <c r="B599" t="s">
        <v>2199</v>
      </c>
      <c r="C599" s="57">
        <f>VLOOKUP(A599,'Original vs Adjsuted Budget'!$B$1:$H$1098,6,FALSE)</f>
        <v>0</v>
      </c>
      <c r="E599" s="59">
        <f t="shared" si="38"/>
        <v>0</v>
      </c>
      <c r="F599" s="57"/>
      <c r="G599" s="57">
        <f>VLOOKUP(A599,'Original vs Adjsuted Budget'!$B$1:$H$1098,7,FALSE)</f>
        <v>0</v>
      </c>
      <c r="I599" s="57">
        <f>VLOOKUP(A599,'Adjust Budget 1'!$B$8:$H$1107,7,FALSE)</f>
        <v>0</v>
      </c>
      <c r="K599" s="59">
        <f t="shared" si="39"/>
        <v>0</v>
      </c>
    </row>
    <row r="600" spans="1:11" x14ac:dyDescent="0.2">
      <c r="A600" t="s">
        <v>1183</v>
      </c>
      <c r="B600" t="s">
        <v>1638</v>
      </c>
      <c r="C600" s="57">
        <f>VLOOKUP(A600,'Original vs Adjsuted Budget'!$B$1:$H$1098,6,FALSE)</f>
        <v>5490</v>
      </c>
      <c r="E600" s="59">
        <f t="shared" si="38"/>
        <v>-5490</v>
      </c>
      <c r="F600" s="57"/>
      <c r="G600" s="57">
        <f>VLOOKUP(A600,'Original vs Adjsuted Budget'!$B$1:$H$1098,7,FALSE)</f>
        <v>0</v>
      </c>
      <c r="I600" s="57">
        <f>VLOOKUP(A600,'Adjust Budget 1'!$B$8:$H$1107,7,FALSE)</f>
        <v>0</v>
      </c>
      <c r="K600" s="59">
        <f t="shared" si="39"/>
        <v>0</v>
      </c>
    </row>
    <row r="601" spans="1:11" x14ac:dyDescent="0.2">
      <c r="A601" t="s">
        <v>1184</v>
      </c>
      <c r="B601" t="s">
        <v>1692</v>
      </c>
      <c r="C601" s="57">
        <f>VLOOKUP(A601,'Original vs Adjsuted Budget'!$B$1:$H$1098,6,FALSE)</f>
        <v>45320</v>
      </c>
      <c r="E601" s="59">
        <f t="shared" si="38"/>
        <v>-11086.635800000004</v>
      </c>
      <c r="F601" s="57"/>
      <c r="G601" s="57">
        <f>VLOOKUP(A601,'Original vs Adjsuted Budget'!$B$1:$H$1098,7,FALSE)</f>
        <v>34233.364199999996</v>
      </c>
      <c r="I601" s="57">
        <f>VLOOKUP(A601,'Adjust Budget 1'!$B$8:$H$1107,7,FALSE)</f>
        <v>16947.21</v>
      </c>
      <c r="K601" s="59">
        <f t="shared" si="39"/>
        <v>17286.154199999997</v>
      </c>
    </row>
    <row r="602" spans="1:11" x14ac:dyDescent="0.2">
      <c r="A602" t="s">
        <v>2200</v>
      </c>
      <c r="B602" t="s">
        <v>2038</v>
      </c>
      <c r="C602" s="57">
        <f>VLOOKUP(A602,'Original vs Adjsuted Budget'!$B$1:$H$1098,6,FALSE)</f>
        <v>0</v>
      </c>
      <c r="E602" s="59">
        <f t="shared" si="38"/>
        <v>0</v>
      </c>
      <c r="F602" s="57"/>
      <c r="G602" s="57">
        <f>VLOOKUP(A602,'Original vs Adjsuted Budget'!$B$1:$H$1098,7,FALSE)</f>
        <v>0</v>
      </c>
      <c r="I602" s="57">
        <f>VLOOKUP(A602,'Adjust Budget 1'!$B$8:$H$1107,7,FALSE)</f>
        <v>0</v>
      </c>
      <c r="K602" s="59">
        <f t="shared" si="39"/>
        <v>0</v>
      </c>
    </row>
    <row r="603" spans="1:11" x14ac:dyDescent="0.2">
      <c r="A603" t="s">
        <v>2201</v>
      </c>
      <c r="B603" t="s">
        <v>2202</v>
      </c>
      <c r="C603" s="57">
        <f>VLOOKUP(A603,'Original vs Adjsuted Budget'!$B$1:$H$1098,6,FALSE)</f>
        <v>0</v>
      </c>
      <c r="E603" s="59">
        <f t="shared" si="38"/>
        <v>0</v>
      </c>
      <c r="F603" s="57"/>
      <c r="G603" s="57">
        <f>VLOOKUP(A603,'Original vs Adjsuted Budget'!$B$1:$H$1098,7,FALSE)</f>
        <v>0</v>
      </c>
      <c r="I603" s="57">
        <f>VLOOKUP(A603,'Adjust Budget 1'!$B$8:$H$1107,7,FALSE)</f>
        <v>0</v>
      </c>
      <c r="K603" s="59">
        <f t="shared" si="39"/>
        <v>0</v>
      </c>
    </row>
    <row r="604" spans="1:11" x14ac:dyDescent="0.2">
      <c r="A604" t="s">
        <v>1185</v>
      </c>
      <c r="B604" t="s">
        <v>1693</v>
      </c>
      <c r="C604" s="57">
        <f>VLOOKUP(A604,'Original vs Adjsuted Budget'!$B$1:$H$1098,6,FALSE)</f>
        <v>33100</v>
      </c>
      <c r="E604" s="59">
        <f t="shared" si="38"/>
        <v>-33100</v>
      </c>
      <c r="F604" s="57"/>
      <c r="G604" s="57">
        <f>VLOOKUP(A604,'Original vs Adjsuted Budget'!$B$1:$H$1098,7,FALSE)</f>
        <v>0</v>
      </c>
      <c r="I604" s="57">
        <f>VLOOKUP(A604,'Adjust Budget 1'!$B$8:$H$1107,7,FALSE)</f>
        <v>0</v>
      </c>
      <c r="K604" s="59">
        <f t="shared" si="39"/>
        <v>0</v>
      </c>
    </row>
    <row r="605" spans="1:11" x14ac:dyDescent="0.2">
      <c r="A605" t="s">
        <v>1186</v>
      </c>
      <c r="B605" t="s">
        <v>1694</v>
      </c>
      <c r="C605" s="57">
        <f>VLOOKUP(A605,'Original vs Adjsuted Budget'!$B$1:$H$1098,6,FALSE)</f>
        <v>248890</v>
      </c>
      <c r="E605" s="59">
        <f t="shared" si="38"/>
        <v>-462.72399999998743</v>
      </c>
      <c r="F605" s="57"/>
      <c r="G605" s="57">
        <f>VLOOKUP(A605,'Original vs Adjsuted Budget'!$B$1:$H$1098,7,FALSE)</f>
        <v>248427.27600000001</v>
      </c>
      <c r="I605" s="57">
        <f>VLOOKUP(A605,'Adjust Budget 1'!$B$8:$H$1107,7,FALSE)</f>
        <v>122983.8</v>
      </c>
      <c r="K605" s="59">
        <f t="shared" si="39"/>
        <v>125443.47600000001</v>
      </c>
    </row>
    <row r="606" spans="1:11" x14ac:dyDescent="0.2">
      <c r="A606" t="s">
        <v>2203</v>
      </c>
      <c r="B606" t="s">
        <v>2204</v>
      </c>
      <c r="C606" s="57">
        <f>VLOOKUP(A606,'Original vs Adjsuted Budget'!$B$1:$H$1098,6,FALSE)</f>
        <v>0</v>
      </c>
      <c r="E606" s="59">
        <f t="shared" si="38"/>
        <v>0</v>
      </c>
      <c r="F606" s="57"/>
      <c r="G606" s="57">
        <f>VLOOKUP(A606,'Original vs Adjsuted Budget'!$B$1:$H$1098,7,FALSE)</f>
        <v>0</v>
      </c>
      <c r="I606" s="57">
        <f>VLOOKUP(A606,'Adjust Budget 1'!$B$8:$H$1107,7,FALSE)</f>
        <v>0</v>
      </c>
      <c r="K606" s="59">
        <f t="shared" si="39"/>
        <v>0</v>
      </c>
    </row>
    <row r="607" spans="1:11" x14ac:dyDescent="0.2">
      <c r="A607" t="s">
        <v>1187</v>
      </c>
      <c r="B607" t="s">
        <v>1695</v>
      </c>
      <c r="C607" s="57">
        <f>VLOOKUP(A607,'Original vs Adjsuted Budget'!$B$1:$H$1098,6,FALSE)</f>
        <v>68220</v>
      </c>
      <c r="E607" s="59">
        <f t="shared" si="38"/>
        <v>-68220</v>
      </c>
      <c r="F607" s="57"/>
      <c r="G607" s="57">
        <f>VLOOKUP(A607,'Original vs Adjsuted Budget'!$B$1:$H$1098,7,FALSE)</f>
        <v>0</v>
      </c>
      <c r="I607" s="57">
        <f>VLOOKUP(A607,'Adjust Budget 1'!$B$8:$H$1107,7,FALSE)</f>
        <v>0</v>
      </c>
      <c r="K607" s="59">
        <f t="shared" si="39"/>
        <v>0</v>
      </c>
    </row>
    <row r="608" spans="1:11" x14ac:dyDescent="0.2">
      <c r="A608" t="s">
        <v>1188</v>
      </c>
      <c r="B608" t="s">
        <v>1696</v>
      </c>
      <c r="C608" s="57">
        <f>VLOOKUP(A608,'Original vs Adjsuted Budget'!$B$1:$H$1098,6,FALSE)</f>
        <v>695000</v>
      </c>
      <c r="E608" s="59">
        <f t="shared" si="38"/>
        <v>-156859.92040000006</v>
      </c>
      <c r="F608" s="57"/>
      <c r="G608" s="57">
        <f>VLOOKUP(A608,'Original vs Adjsuted Budget'!$B$1:$H$1098,7,FALSE)</f>
        <v>538140.07959999994</v>
      </c>
      <c r="I608" s="57">
        <f>VLOOKUP(A608,'Adjust Budget 1'!$B$8:$H$1107,7,FALSE)</f>
        <v>266405.98</v>
      </c>
      <c r="K608" s="59">
        <f t="shared" si="39"/>
        <v>271734.09959999996</v>
      </c>
    </row>
    <row r="609" spans="1:11" x14ac:dyDescent="0.2">
      <c r="A609" t="s">
        <v>2205</v>
      </c>
      <c r="B609" t="s">
        <v>2206</v>
      </c>
      <c r="C609" s="57">
        <f>VLOOKUP(A609,'Original vs Adjsuted Budget'!$B$1:$H$1098,6,FALSE)</f>
        <v>0</v>
      </c>
      <c r="E609" s="59">
        <f t="shared" ref="E609:E637" si="40">G609-C609</f>
        <v>0</v>
      </c>
      <c r="F609" s="57"/>
      <c r="G609" s="57">
        <f>VLOOKUP(A609,'Original vs Adjsuted Budget'!$B$1:$H$1098,7,FALSE)</f>
        <v>0</v>
      </c>
      <c r="I609" s="57">
        <f>VLOOKUP(A609,'Adjust Budget 1'!$B$8:$H$1107,7,FALSE)</f>
        <v>0</v>
      </c>
      <c r="K609" s="59">
        <f t="shared" si="39"/>
        <v>0</v>
      </c>
    </row>
    <row r="610" spans="1:11" x14ac:dyDescent="0.2">
      <c r="A610" t="s">
        <v>1189</v>
      </c>
      <c r="B610" t="s">
        <v>2987</v>
      </c>
      <c r="C610" s="57">
        <f>VLOOKUP(A610,'Original vs Adjsuted Budget'!$B$1:$H$1098,6,FALSE)</f>
        <v>4200</v>
      </c>
      <c r="E610" s="59">
        <f t="shared" si="40"/>
        <v>-4200</v>
      </c>
      <c r="F610" s="57"/>
      <c r="G610" s="57">
        <f>VLOOKUP(A610,'Original vs Adjsuted Budget'!$B$1:$H$1098,7,FALSE)</f>
        <v>0</v>
      </c>
      <c r="I610" s="57">
        <f>VLOOKUP(A610,'Adjust Budget 1'!$B$8:$H$1107,7,FALSE)</f>
        <v>0</v>
      </c>
      <c r="K610" s="59">
        <f t="shared" si="39"/>
        <v>0</v>
      </c>
    </row>
    <row r="611" spans="1:11" x14ac:dyDescent="0.2">
      <c r="A611" t="s">
        <v>1190</v>
      </c>
      <c r="B611" t="s">
        <v>2988</v>
      </c>
      <c r="C611" s="57">
        <f>VLOOKUP(A611,'Original vs Adjsuted Budget'!$B$1:$H$1098,6,FALSE)</f>
        <v>42150</v>
      </c>
      <c r="E611" s="59">
        <f t="shared" si="40"/>
        <v>-13982.857400000001</v>
      </c>
      <c r="F611" s="57"/>
      <c r="G611" s="57">
        <f>VLOOKUP(A611,'Original vs Adjsuted Budget'!$B$1:$H$1098,7,FALSE)</f>
        <v>28167.142599999999</v>
      </c>
      <c r="I611" s="57">
        <f>VLOOKUP(A611,'Adjust Budget 1'!$B$8:$H$1107,7,FALSE)</f>
        <v>13944.13</v>
      </c>
      <c r="K611" s="59">
        <f t="shared" si="39"/>
        <v>14223.0126</v>
      </c>
    </row>
    <row r="612" spans="1:11" x14ac:dyDescent="0.2">
      <c r="A612" t="s">
        <v>2209</v>
      </c>
      <c r="B612" t="s">
        <v>2989</v>
      </c>
      <c r="C612" s="57">
        <f>VLOOKUP(A612,'Original vs Adjsuted Budget'!$B$1:$H$1098,6,FALSE)</f>
        <v>0</v>
      </c>
      <c r="E612" s="59">
        <f t="shared" si="40"/>
        <v>0</v>
      </c>
      <c r="F612" s="57"/>
      <c r="G612" s="57">
        <f>VLOOKUP(A612,'Original vs Adjsuted Budget'!$B$1:$H$1098,7,FALSE)</f>
        <v>0</v>
      </c>
      <c r="I612" s="57">
        <f>VLOOKUP(A612,'Adjust Budget 1'!$B$8:$H$1107,7,FALSE)</f>
        <v>0</v>
      </c>
      <c r="K612" s="59">
        <f t="shared" si="39"/>
        <v>0</v>
      </c>
    </row>
    <row r="613" spans="1:11" x14ac:dyDescent="0.2">
      <c r="A613" t="s">
        <v>1191</v>
      </c>
      <c r="B613" t="s">
        <v>1653</v>
      </c>
      <c r="C613" s="57">
        <f>VLOOKUP(A613,'Original vs Adjsuted Budget'!$B$1:$H$1098,6,FALSE)</f>
        <v>670</v>
      </c>
      <c r="E613" s="59">
        <f t="shared" si="40"/>
        <v>-670</v>
      </c>
      <c r="F613" s="57"/>
      <c r="G613" s="57">
        <f>VLOOKUP(A613,'Original vs Adjsuted Budget'!$B$1:$H$1098,7,FALSE)</f>
        <v>0</v>
      </c>
      <c r="I613" s="57">
        <f>VLOOKUP(A613,'Adjust Budget 1'!$B$8:$H$1107,7,FALSE)</f>
        <v>0</v>
      </c>
      <c r="K613" s="59">
        <f t="shared" si="39"/>
        <v>0</v>
      </c>
    </row>
    <row r="614" spans="1:11" x14ac:dyDescent="0.2">
      <c r="A614" t="s">
        <v>1192</v>
      </c>
      <c r="B614" t="s">
        <v>1697</v>
      </c>
      <c r="C614" s="57">
        <f>VLOOKUP(A614,'Original vs Adjsuted Budget'!$B$1:$H$1098,6,FALSE)</f>
        <v>3000</v>
      </c>
      <c r="E614" s="59">
        <f t="shared" si="40"/>
        <v>-3000</v>
      </c>
      <c r="F614" s="57"/>
      <c r="G614" s="57">
        <f>VLOOKUP(A614,'Original vs Adjsuted Budget'!$B$1:$H$1098,7,FALSE)</f>
        <v>0</v>
      </c>
      <c r="I614" s="57">
        <f>VLOOKUP(A614,'Adjust Budget 1'!$B$8:$H$1107,7,FALSE)</f>
        <v>0</v>
      </c>
      <c r="K614" s="59">
        <f t="shared" si="39"/>
        <v>0</v>
      </c>
    </row>
    <row r="615" spans="1:11" x14ac:dyDescent="0.2">
      <c r="A615" t="s">
        <v>2211</v>
      </c>
      <c r="B615" t="s">
        <v>2212</v>
      </c>
      <c r="C615" s="57">
        <f>VLOOKUP(A615,'Original vs Adjsuted Budget'!$B$1:$H$1098,6,FALSE)</f>
        <v>0</v>
      </c>
      <c r="E615" s="59">
        <f t="shared" si="40"/>
        <v>0</v>
      </c>
      <c r="F615" s="57"/>
      <c r="G615" s="57">
        <f>VLOOKUP(A615,'Original vs Adjsuted Budget'!$B$1:$H$1098,7,FALSE)</f>
        <v>0</v>
      </c>
      <c r="I615" s="57">
        <f>VLOOKUP(A615,'Adjust Budget 1'!$B$8:$H$1107,7,FALSE)</f>
        <v>0</v>
      </c>
      <c r="K615" s="59">
        <f t="shared" si="39"/>
        <v>0</v>
      </c>
    </row>
    <row r="616" spans="1:11" x14ac:dyDescent="0.2">
      <c r="A616" t="s">
        <v>2213</v>
      </c>
      <c r="B616" t="s">
        <v>2214</v>
      </c>
      <c r="C616" s="57">
        <f>VLOOKUP(A616,'Original vs Adjsuted Budget'!$B$1:$H$1098,6,FALSE)</f>
        <v>0</v>
      </c>
      <c r="E616" s="59">
        <f t="shared" si="40"/>
        <v>0</v>
      </c>
      <c r="F616" s="57"/>
      <c r="G616" s="57">
        <f>VLOOKUP(A616,'Original vs Adjsuted Budget'!$B$1:$H$1098,7,FALSE)</f>
        <v>0</v>
      </c>
      <c r="I616" s="57">
        <f>VLOOKUP(A616,'Adjust Budget 1'!$B$8:$H$1107,7,FALSE)</f>
        <v>0</v>
      </c>
      <c r="K616" s="59">
        <f t="shared" si="39"/>
        <v>0</v>
      </c>
    </row>
    <row r="617" spans="1:11" x14ac:dyDescent="0.2">
      <c r="A617" t="s">
        <v>2215</v>
      </c>
      <c r="B617" t="s">
        <v>2990</v>
      </c>
      <c r="C617" s="57">
        <f>VLOOKUP(A617,'Original vs Adjsuted Budget'!$B$1:$H$1098,6,FALSE)</f>
        <v>0</v>
      </c>
      <c r="E617" s="59">
        <f t="shared" si="40"/>
        <v>0</v>
      </c>
      <c r="F617" s="57"/>
      <c r="G617" s="57">
        <f>VLOOKUP(A617,'Original vs Adjsuted Budget'!$B$1:$H$1098,7,FALSE)</f>
        <v>0</v>
      </c>
      <c r="I617" s="57">
        <f>VLOOKUP(A617,'Adjust Budget 1'!$B$8:$H$1107,7,FALSE)</f>
        <v>0</v>
      </c>
      <c r="K617" s="59">
        <f t="shared" si="39"/>
        <v>0</v>
      </c>
    </row>
    <row r="618" spans="1:11" x14ac:dyDescent="0.2">
      <c r="A618" t="s">
        <v>2217</v>
      </c>
      <c r="B618" t="s">
        <v>2218</v>
      </c>
      <c r="C618" s="57">
        <f>VLOOKUP(A618,'Original vs Adjsuted Budget'!$B$1:$H$1098,6,FALSE)</f>
        <v>0</v>
      </c>
      <c r="E618" s="59">
        <f t="shared" si="40"/>
        <v>0</v>
      </c>
      <c r="F618" s="57"/>
      <c r="G618" s="57">
        <f>VLOOKUP(A618,'Original vs Adjsuted Budget'!$B$1:$H$1098,7,FALSE)</f>
        <v>0</v>
      </c>
      <c r="I618" s="57">
        <f>VLOOKUP(A618,'Adjust Budget 1'!$B$8:$H$1107,7,FALSE)</f>
        <v>0</v>
      </c>
      <c r="K618" s="59">
        <f t="shared" si="39"/>
        <v>0</v>
      </c>
    </row>
    <row r="619" spans="1:11" x14ac:dyDescent="0.2">
      <c r="A619" t="s">
        <v>1193</v>
      </c>
      <c r="B619" t="s">
        <v>1572</v>
      </c>
      <c r="C619" s="57">
        <f>VLOOKUP(A619,'Original vs Adjsuted Budget'!$B$1:$H$1098,6,FALSE)</f>
        <v>22520</v>
      </c>
      <c r="E619" s="59">
        <f t="shared" si="40"/>
        <v>-6457.5466666666671</v>
      </c>
      <c r="F619" s="57"/>
      <c r="G619" s="57">
        <f>VLOOKUP(A619,'Original vs Adjsuted Budget'!$B$1:$H$1098,7,FALSE)</f>
        <v>16062.453333333333</v>
      </c>
      <c r="I619" s="57">
        <f>VLOOKUP(A619,'Adjust Budget 1'!$B$8:$H$1107,7,FALSE)</f>
        <v>6023.42</v>
      </c>
      <c r="K619" s="59">
        <f t="shared" si="39"/>
        <v>10039.033333333333</v>
      </c>
    </row>
    <row r="620" spans="1:11" x14ac:dyDescent="0.2">
      <c r="A620" t="s">
        <v>1194</v>
      </c>
      <c r="B620" t="s">
        <v>1698</v>
      </c>
      <c r="C620" s="57">
        <f>VLOOKUP(A620,'Original vs Adjsuted Budget'!$B$1:$H$1098,6,FALSE)</f>
        <v>7730</v>
      </c>
      <c r="E620" s="59">
        <f t="shared" si="40"/>
        <v>-7730</v>
      </c>
      <c r="F620" s="57"/>
      <c r="G620" s="57">
        <f>VLOOKUP(A620,'Original vs Adjsuted Budget'!$B$1:$H$1098,7,FALSE)</f>
        <v>0</v>
      </c>
      <c r="I620" s="57">
        <f>VLOOKUP(A620,'Adjust Budget 1'!$B$8:$H$1107,7,FALSE)</f>
        <v>0</v>
      </c>
      <c r="K620" s="59">
        <f t="shared" si="39"/>
        <v>0</v>
      </c>
    </row>
    <row r="621" spans="1:11" x14ac:dyDescent="0.2">
      <c r="A621" t="s">
        <v>2219</v>
      </c>
      <c r="B621" t="s">
        <v>2991</v>
      </c>
      <c r="C621" s="57">
        <f>VLOOKUP(A621,'Original vs Adjsuted Budget'!$B$1:$H$1098,6,FALSE)</f>
        <v>0</v>
      </c>
      <c r="E621" s="59">
        <f t="shared" si="40"/>
        <v>0</v>
      </c>
      <c r="F621" s="57"/>
      <c r="G621" s="57">
        <f>VLOOKUP(A621,'Original vs Adjsuted Budget'!$B$1:$H$1098,7,FALSE)</f>
        <v>0</v>
      </c>
      <c r="I621" s="57">
        <f>VLOOKUP(A621,'Adjust Budget 1'!$B$8:$H$1107,7,FALSE)</f>
        <v>0</v>
      </c>
      <c r="K621" s="59">
        <f t="shared" si="39"/>
        <v>0</v>
      </c>
    </row>
    <row r="622" spans="1:11" x14ac:dyDescent="0.2">
      <c r="A622" t="s">
        <v>1195</v>
      </c>
      <c r="B622" t="s">
        <v>1664</v>
      </c>
      <c r="C622" s="57">
        <f>VLOOKUP(A622,'Original vs Adjsuted Budget'!$B$1:$H$1098,6,FALSE)</f>
        <v>28490</v>
      </c>
      <c r="E622" s="59">
        <f t="shared" si="40"/>
        <v>-23020.880000000001</v>
      </c>
      <c r="F622" s="57"/>
      <c r="G622" s="57">
        <f>VLOOKUP(A622,'Original vs Adjsuted Budget'!$B$1:$H$1098,7,FALSE)</f>
        <v>5469.12</v>
      </c>
      <c r="I622" s="57">
        <f>VLOOKUP(A622,'Adjust Budget 1'!$B$8:$H$1107,7,FALSE)</f>
        <v>2050.92</v>
      </c>
      <c r="K622" s="59">
        <f t="shared" si="39"/>
        <v>3418.2</v>
      </c>
    </row>
    <row r="623" spans="1:11" x14ac:dyDescent="0.2">
      <c r="A623" t="s">
        <v>1196</v>
      </c>
      <c r="B623" t="s">
        <v>1699</v>
      </c>
      <c r="C623" s="57">
        <f>VLOOKUP(A623,'Original vs Adjsuted Budget'!$B$1:$H$1098,6,FALSE)</f>
        <v>62050</v>
      </c>
      <c r="E623" s="59">
        <f t="shared" si="40"/>
        <v>27950</v>
      </c>
      <c r="F623" s="57"/>
      <c r="G623" s="57">
        <f>VLOOKUP(A623,'Original vs Adjsuted Budget'!$B$1:$H$1098,7,FALSE)</f>
        <v>90000</v>
      </c>
      <c r="I623" s="57">
        <f>VLOOKUP(A623,'Adjust Budget 1'!$B$8:$H$1107,7,FALSE)</f>
        <v>41339.64</v>
      </c>
      <c r="K623" s="59">
        <f t="shared" si="39"/>
        <v>48660.36</v>
      </c>
    </row>
    <row r="624" spans="1:11" x14ac:dyDescent="0.2">
      <c r="A624" t="s">
        <v>1197</v>
      </c>
      <c r="B624" t="s">
        <v>2992</v>
      </c>
      <c r="C624" s="57">
        <f>VLOOKUP(A624,'Original vs Adjsuted Budget'!$B$1:$H$1098,6,FALSE)</f>
        <v>20270</v>
      </c>
      <c r="E624" s="59">
        <f t="shared" si="40"/>
        <v>99730</v>
      </c>
      <c r="F624" s="57"/>
      <c r="G624" s="57">
        <f>VLOOKUP(A624,'Original vs Adjsuted Budget'!$B$1:$H$1098,7,FALSE)</f>
        <v>120000</v>
      </c>
      <c r="I624" s="57">
        <f>VLOOKUP(A624,'Adjust Budget 1'!$B$8:$H$1107,7,FALSE)</f>
        <v>70881.08</v>
      </c>
      <c r="K624" s="59">
        <f t="shared" si="39"/>
        <v>49118.92</v>
      </c>
    </row>
    <row r="625" spans="1:11" x14ac:dyDescent="0.2">
      <c r="A625" t="s">
        <v>1198</v>
      </c>
      <c r="B625" t="s">
        <v>2993</v>
      </c>
      <c r="C625" s="57">
        <f>VLOOKUP(A625,'Original vs Adjsuted Budget'!$B$1:$H$1098,6,FALSE)</f>
        <v>0</v>
      </c>
      <c r="E625" s="59">
        <f t="shared" si="40"/>
        <v>47655.199999999997</v>
      </c>
      <c r="F625" s="57"/>
      <c r="G625" s="57">
        <f>VLOOKUP(A625,'Original vs Adjsuted Budget'!$B$1:$H$1098,7,FALSE)</f>
        <v>47655.199999999997</v>
      </c>
      <c r="I625" s="57">
        <f>VLOOKUP(A625,'Adjust Budget 1'!$B$8:$H$1107,7,FALSE)</f>
        <v>17870.7</v>
      </c>
      <c r="K625" s="59">
        <f t="shared" si="39"/>
        <v>29784.499999999996</v>
      </c>
    </row>
    <row r="626" spans="1:11" x14ac:dyDescent="0.2">
      <c r="A626" t="s">
        <v>1199</v>
      </c>
      <c r="B626" t="s">
        <v>1700</v>
      </c>
      <c r="C626" s="57">
        <f>VLOOKUP(A626,'Original vs Adjsuted Budget'!$B$1:$H$1098,6,FALSE)</f>
        <v>15610</v>
      </c>
      <c r="E626" s="59">
        <f t="shared" si="40"/>
        <v>45683.92</v>
      </c>
      <c r="F626" s="57"/>
      <c r="G626" s="57">
        <f>VLOOKUP(A626,'Original vs Adjsuted Budget'!$B$1:$H$1098,7,FALSE)</f>
        <v>61293.919999999998</v>
      </c>
      <c r="I626" s="57">
        <f>VLOOKUP(A626,'Adjust Budget 1'!$B$8:$H$1107,7,FALSE)</f>
        <v>22985.22</v>
      </c>
      <c r="K626" s="59">
        <f t="shared" si="39"/>
        <v>38308.699999999997</v>
      </c>
    </row>
    <row r="627" spans="1:11" x14ac:dyDescent="0.2">
      <c r="A627" t="s">
        <v>1200</v>
      </c>
      <c r="B627" t="s">
        <v>1701</v>
      </c>
      <c r="C627" s="57">
        <f>VLOOKUP(A627,'Original vs Adjsuted Budget'!$B$1:$H$1098,6,FALSE)</f>
        <v>12000</v>
      </c>
      <c r="E627" s="59">
        <f t="shared" si="40"/>
        <v>-12000</v>
      </c>
      <c r="F627" s="57"/>
      <c r="G627" s="57">
        <f>VLOOKUP(A627,'Original vs Adjsuted Budget'!$B$1:$H$1098,7,FALSE)</f>
        <v>0</v>
      </c>
      <c r="I627" s="57">
        <f>VLOOKUP(A627,'Adjust Budget 1'!$B$8:$H$1107,7,FALSE)</f>
        <v>0</v>
      </c>
      <c r="K627" s="59">
        <f t="shared" si="39"/>
        <v>0</v>
      </c>
    </row>
    <row r="628" spans="1:11" x14ac:dyDescent="0.2">
      <c r="A628" t="s">
        <v>1201</v>
      </c>
      <c r="B628" t="s">
        <v>1601</v>
      </c>
      <c r="C628" s="57">
        <f>VLOOKUP(A628,'Original vs Adjsuted Budget'!$B$1:$H$1098,6,FALSE)</f>
        <v>15000</v>
      </c>
      <c r="E628" s="59">
        <f t="shared" si="40"/>
        <v>-15000</v>
      </c>
      <c r="F628" s="57"/>
      <c r="G628" s="57">
        <f>VLOOKUP(A628,'Original vs Adjsuted Budget'!$B$1:$H$1098,7,FALSE)</f>
        <v>0</v>
      </c>
      <c r="I628" s="57">
        <f>VLOOKUP(A628,'Adjust Budget 1'!$B$8:$H$1107,7,FALSE)</f>
        <v>0</v>
      </c>
      <c r="K628" s="59">
        <f t="shared" si="39"/>
        <v>0</v>
      </c>
    </row>
    <row r="629" spans="1:11" x14ac:dyDescent="0.2">
      <c r="A629" t="s">
        <v>2223</v>
      </c>
      <c r="B629" t="s">
        <v>2224</v>
      </c>
      <c r="C629" s="57">
        <f>VLOOKUP(A629,'Original vs Adjsuted Budget'!$B$1:$H$1098,6,FALSE)</f>
        <v>0</v>
      </c>
      <c r="E629" s="59">
        <f t="shared" si="40"/>
        <v>0</v>
      </c>
      <c r="F629" s="57"/>
      <c r="G629" s="57">
        <f>VLOOKUP(A629,'Original vs Adjsuted Budget'!$B$1:$H$1098,7,FALSE)</f>
        <v>0</v>
      </c>
      <c r="I629" s="57">
        <f>VLOOKUP(A629,'Adjust Budget 1'!$B$8:$H$1107,7,FALSE)</f>
        <v>0</v>
      </c>
      <c r="K629" s="59">
        <f t="shared" si="39"/>
        <v>0</v>
      </c>
    </row>
    <row r="630" spans="1:11" x14ac:dyDescent="0.2">
      <c r="A630" t="s">
        <v>1202</v>
      </c>
      <c r="B630" t="s">
        <v>1573</v>
      </c>
      <c r="C630" s="57">
        <f>VLOOKUP(A630,'Original vs Adjsuted Budget'!$B$1:$H$1098,6,FALSE)</f>
        <v>0</v>
      </c>
      <c r="E630" s="59">
        <f t="shared" si="40"/>
        <v>1440</v>
      </c>
      <c r="F630" s="57"/>
      <c r="G630" s="57">
        <f>VLOOKUP(A630,'Original vs Adjsuted Budget'!$B$1:$H$1098,7,FALSE)</f>
        <v>1440</v>
      </c>
      <c r="I630" s="57">
        <f>VLOOKUP(A630,'Adjust Budget 1'!$B$8:$H$1107,7,FALSE)</f>
        <v>450</v>
      </c>
      <c r="K630" s="59">
        <f t="shared" si="39"/>
        <v>990</v>
      </c>
    </row>
    <row r="631" spans="1:11" x14ac:dyDescent="0.2">
      <c r="A631" t="s">
        <v>1203</v>
      </c>
      <c r="B631" t="s">
        <v>1702</v>
      </c>
      <c r="C631" s="57">
        <f>VLOOKUP(A631,'Original vs Adjsuted Budget'!$B$1:$H$1098,6,FALSE)</f>
        <v>134910</v>
      </c>
      <c r="E631" s="59">
        <f t="shared" si="40"/>
        <v>-34910</v>
      </c>
      <c r="F631" s="57"/>
      <c r="G631" s="57">
        <f>VLOOKUP(A631,'Original vs Adjsuted Budget'!$B$1:$H$1098,7,FALSE)</f>
        <v>100000</v>
      </c>
      <c r="I631" s="57">
        <f>VLOOKUP(A631,'Adjust Budget 1'!$B$8:$H$1107,7,FALSE)</f>
        <v>13268.5</v>
      </c>
      <c r="K631" s="59">
        <f t="shared" si="39"/>
        <v>86731.5</v>
      </c>
    </row>
    <row r="632" spans="1:11" x14ac:dyDescent="0.2">
      <c r="A632" t="s">
        <v>1204</v>
      </c>
      <c r="B632" t="s">
        <v>1703</v>
      </c>
      <c r="C632" s="57">
        <f>VLOOKUP(A632,'Original vs Adjsuted Budget'!$B$1:$H$1098,6,FALSE)</f>
        <v>110</v>
      </c>
      <c r="E632" s="59">
        <f t="shared" si="40"/>
        <v>0</v>
      </c>
      <c r="F632" s="57"/>
      <c r="G632" s="57">
        <f>VLOOKUP(A632,'Original vs Adjsuted Budget'!$B$1:$H$1098,7,FALSE)</f>
        <v>110</v>
      </c>
      <c r="I632" s="57">
        <f>VLOOKUP(A632,'Adjust Budget 1'!$B$8:$H$1107,7,FALSE)</f>
        <v>4124.1099999999997</v>
      </c>
      <c r="K632" s="59">
        <f t="shared" si="39"/>
        <v>-4014.1099999999997</v>
      </c>
    </row>
    <row r="633" spans="1:11" x14ac:dyDescent="0.2">
      <c r="A633" t="s">
        <v>1205</v>
      </c>
      <c r="B633" t="s">
        <v>2905</v>
      </c>
      <c r="C633" s="57">
        <f>VLOOKUP(A633,'Original vs Adjsuted Budget'!$B$1:$H$1098,6,FALSE)</f>
        <v>34250</v>
      </c>
      <c r="E633" s="59">
        <f t="shared" si="40"/>
        <v>0</v>
      </c>
      <c r="F633" s="57"/>
      <c r="G633" s="57">
        <f>VLOOKUP(A633,'Original vs Adjsuted Budget'!$B$1:$H$1098,7,FALSE)</f>
        <v>34250</v>
      </c>
      <c r="I633" s="57">
        <f>VLOOKUP(A633,'Adjust Budget 1'!$B$8:$H$1107,7,FALSE)</f>
        <v>0</v>
      </c>
      <c r="K633" s="59">
        <f t="shared" si="39"/>
        <v>34250</v>
      </c>
    </row>
    <row r="634" spans="1:11" x14ac:dyDescent="0.2">
      <c r="A634" t="s">
        <v>1206</v>
      </c>
      <c r="B634" t="s">
        <v>1681</v>
      </c>
      <c r="C634" s="57">
        <f>VLOOKUP(A634,'Original vs Adjsuted Budget'!$B$1:$H$1098,6,FALSE)</f>
        <v>-99870</v>
      </c>
      <c r="E634" s="59">
        <f t="shared" si="40"/>
        <v>-2582369.5</v>
      </c>
      <c r="F634" s="57"/>
      <c r="G634" s="57">
        <f>VLOOKUP(A634,'Original vs Adjsuted Budget'!$B$1:$H$1098,7,FALSE)</f>
        <v>-2682239.5</v>
      </c>
      <c r="I634" s="57">
        <f>VLOOKUP(A634,'Adjust Budget 1'!$B$8:$H$1107,7,FALSE)</f>
        <v>0</v>
      </c>
      <c r="K634" s="59">
        <f t="shared" si="39"/>
        <v>-2682239.5</v>
      </c>
    </row>
    <row r="635" spans="1:11" x14ac:dyDescent="0.2">
      <c r="A635" t="s">
        <v>1207</v>
      </c>
      <c r="B635" t="s">
        <v>1611</v>
      </c>
      <c r="C635" s="57">
        <f>VLOOKUP(A635,'Original vs Adjsuted Budget'!$B$1:$H$1098,6,FALSE)</f>
        <v>-1413380</v>
      </c>
      <c r="E635" s="59">
        <f t="shared" si="40"/>
        <v>1413380</v>
      </c>
      <c r="F635" s="57"/>
      <c r="G635" s="57">
        <f>VLOOKUP(A635,'Original vs Adjsuted Budget'!$B$1:$H$1098,7,FALSE)</f>
        <v>0</v>
      </c>
      <c r="I635" s="57">
        <f>VLOOKUP(A635,'Adjust Budget 1'!$B$8:$H$1107,7,FALSE)</f>
        <v>0</v>
      </c>
      <c r="K635" s="59">
        <f t="shared" si="39"/>
        <v>0</v>
      </c>
    </row>
    <row r="636" spans="1:11" x14ac:dyDescent="0.2">
      <c r="A636" t="s">
        <v>1208</v>
      </c>
      <c r="B636" t="s">
        <v>1574</v>
      </c>
      <c r="C636" s="57">
        <f>VLOOKUP(A636,'Original vs Adjsuted Budget'!$B$1:$H$1098,6,FALSE)</f>
        <v>-742370</v>
      </c>
      <c r="E636" s="59">
        <f t="shared" si="40"/>
        <v>0</v>
      </c>
      <c r="F636" s="57"/>
      <c r="G636" s="57">
        <f>VLOOKUP(A636,'Original vs Adjsuted Budget'!$B$1:$H$1098,7,FALSE)</f>
        <v>-742370</v>
      </c>
      <c r="I636" s="57">
        <f>VLOOKUP(A636,'Adjust Budget 1'!$B$8:$H$1107,7,FALSE)</f>
        <v>0</v>
      </c>
      <c r="K636" s="59">
        <f t="shared" si="39"/>
        <v>-742370</v>
      </c>
    </row>
    <row r="637" spans="1:11" x14ac:dyDescent="0.2">
      <c r="A637" t="s">
        <v>1209</v>
      </c>
      <c r="B637" t="s">
        <v>1704</v>
      </c>
      <c r="C637" s="57">
        <f>VLOOKUP(A637,'Original vs Adjsuted Budget'!$B$1:$H$1098,6,FALSE)</f>
        <v>-2200</v>
      </c>
      <c r="E637" s="59">
        <f t="shared" si="40"/>
        <v>-97800</v>
      </c>
      <c r="F637" s="57"/>
      <c r="G637" s="57">
        <f>VLOOKUP(A637,'Original vs Adjsuted Budget'!$B$1:$H$1098,7,FALSE)</f>
        <v>-100000</v>
      </c>
      <c r="I637" s="57">
        <f>VLOOKUP(A637,'Adjust Budget 1'!$B$8:$H$1107,7,FALSE)</f>
        <v>0</v>
      </c>
      <c r="K637" s="59">
        <f t="shared" si="39"/>
        <v>-100000</v>
      </c>
    </row>
    <row r="638" spans="1:11" x14ac:dyDescent="0.2">
      <c r="A638" s="71"/>
      <c r="B638" s="71" t="s">
        <v>2908</v>
      </c>
      <c r="C638" s="72">
        <f>SUM(C577:C637)</f>
        <v>4539140</v>
      </c>
      <c r="D638" s="72">
        <f>SUM(D577:D637)</f>
        <v>0</v>
      </c>
      <c r="E638" s="72">
        <f>SUM(E577:E637)</f>
        <v>-3211563.9424666679</v>
      </c>
      <c r="F638" s="72"/>
      <c r="G638" s="72">
        <f t="shared" ref="G638" si="41">SUM(G577:G637)</f>
        <v>1327576.0575333331</v>
      </c>
      <c r="K638" s="59"/>
    </row>
    <row r="639" spans="1:11" x14ac:dyDescent="0.2">
      <c r="A639" s="71">
        <v>507</v>
      </c>
      <c r="B639" s="71" t="s">
        <v>2909</v>
      </c>
      <c r="C639" s="72"/>
      <c r="D639" s="72"/>
      <c r="E639" s="72"/>
      <c r="F639" s="72"/>
      <c r="G639" s="72"/>
      <c r="K639" s="59"/>
    </row>
    <row r="640" spans="1:11" x14ac:dyDescent="0.2">
      <c r="A640" t="s">
        <v>2910</v>
      </c>
      <c r="B640" t="s">
        <v>2911</v>
      </c>
      <c r="C640" s="57" t="s">
        <v>2912</v>
      </c>
      <c r="D640" s="57" t="s">
        <v>2912</v>
      </c>
      <c r="E640" s="57" t="s">
        <v>2912</v>
      </c>
      <c r="F640" s="57"/>
      <c r="G640" s="57" t="s">
        <v>2912</v>
      </c>
      <c r="K640" s="59"/>
    </row>
    <row r="641" spans="1:11" x14ac:dyDescent="0.2">
      <c r="A641" s="63">
        <v>601</v>
      </c>
      <c r="B641" s="63" t="s">
        <v>445</v>
      </c>
      <c r="C641" s="70"/>
      <c r="D641" s="70"/>
      <c r="E641" s="70"/>
      <c r="F641" s="70"/>
      <c r="G641" s="70"/>
      <c r="K641" s="59"/>
    </row>
    <row r="642" spans="1:11" x14ac:dyDescent="0.2">
      <c r="A642" t="s">
        <v>1210</v>
      </c>
      <c r="B642" t="s">
        <v>7</v>
      </c>
      <c r="C642" s="57">
        <f>VLOOKUP(A642,'Original vs Adjsuted Budget'!$B$1:$H$1098,6,FALSE)</f>
        <v>300300</v>
      </c>
      <c r="E642" s="59">
        <f t="shared" ref="E642:E666" si="42">G642-C642</f>
        <v>47215.75</v>
      </c>
      <c r="F642" s="57"/>
      <c r="G642" s="57">
        <f>VLOOKUP(A642,'Original vs Adjsuted Budget'!$B$1:$H$1098,7,FALSE)</f>
        <v>347515.75</v>
      </c>
      <c r="I642" s="57">
        <f>VLOOKUP(A642,'Adjust Budget 1'!$B$8:$H$1107,7,FALSE)</f>
        <v>172037.5</v>
      </c>
      <c r="K642" s="59">
        <f t="shared" si="39"/>
        <v>175478.25</v>
      </c>
    </row>
    <row r="643" spans="1:11" x14ac:dyDescent="0.2">
      <c r="A643" t="s">
        <v>1211</v>
      </c>
      <c r="B643" t="s">
        <v>220</v>
      </c>
      <c r="C643" s="57">
        <f>VLOOKUP(A643,'Original vs Adjsuted Budget'!$B$1:$H$1098,6,FALSE)</f>
        <v>24920</v>
      </c>
      <c r="E643" s="59">
        <f t="shared" si="42"/>
        <v>30557.279999999999</v>
      </c>
      <c r="F643" s="57"/>
      <c r="G643" s="57">
        <f>VLOOKUP(A643,'Original vs Adjsuted Budget'!$B$1:$H$1098,7,FALSE)</f>
        <v>55477.279999999999</v>
      </c>
      <c r="I643" s="57">
        <f>VLOOKUP(A643,'Adjust Budget 1'!$B$8:$H$1107,7,FALSE)</f>
        <v>27464</v>
      </c>
      <c r="K643" s="59">
        <f t="shared" si="39"/>
        <v>28013.279999999999</v>
      </c>
    </row>
    <row r="644" spans="1:11" x14ac:dyDescent="0.2">
      <c r="A644" t="s">
        <v>1212</v>
      </c>
      <c r="B644" t="s">
        <v>224</v>
      </c>
      <c r="C644" s="57">
        <f>VLOOKUP(A644,'Original vs Adjsuted Budget'!$B$1:$H$1098,6,FALSE)</f>
        <v>0</v>
      </c>
      <c r="E644" s="59">
        <f t="shared" si="42"/>
        <v>35000</v>
      </c>
      <c r="F644" s="57"/>
      <c r="G644" s="57">
        <f>VLOOKUP(A644,'Original vs Adjsuted Budget'!$B$1:$H$1098,7,FALSE)</f>
        <v>35000</v>
      </c>
      <c r="I644" s="57">
        <f>VLOOKUP(A644,'Adjust Budget 1'!$B$8:$H$1107,7,FALSE)</f>
        <v>21515.9</v>
      </c>
      <c r="K644" s="59">
        <f t="shared" si="39"/>
        <v>13484.099999999999</v>
      </c>
    </row>
    <row r="645" spans="1:11" x14ac:dyDescent="0.2">
      <c r="A645" t="s">
        <v>2225</v>
      </c>
      <c r="B645" t="s">
        <v>225</v>
      </c>
      <c r="C645" s="57">
        <f>VLOOKUP(A645,'Original vs Adjsuted Budget'!$B$1:$H$1098,6,FALSE)</f>
        <v>0</v>
      </c>
      <c r="E645" s="59">
        <f t="shared" si="42"/>
        <v>0</v>
      </c>
      <c r="F645" s="57"/>
      <c r="G645" s="57">
        <f>VLOOKUP(A645,'Original vs Adjsuted Budget'!$B$1:$H$1098,7,FALSE)</f>
        <v>0</v>
      </c>
      <c r="I645" s="57">
        <f>VLOOKUP(A645,'Adjust Budget 1'!$B$8:$H$1107,7,FALSE)</f>
        <v>0</v>
      </c>
      <c r="K645" s="59">
        <f t="shared" si="39"/>
        <v>0</v>
      </c>
    </row>
    <row r="646" spans="1:11" x14ac:dyDescent="0.2">
      <c r="A646" t="s">
        <v>2226</v>
      </c>
      <c r="B646" t="s">
        <v>227</v>
      </c>
      <c r="C646" s="57">
        <f>VLOOKUP(A646,'Original vs Adjsuted Budget'!$B$1:$H$1098,6,FALSE)</f>
        <v>0</v>
      </c>
      <c r="E646" s="59">
        <f t="shared" si="42"/>
        <v>0</v>
      </c>
      <c r="F646" s="57"/>
      <c r="G646" s="57">
        <f>VLOOKUP(A646,'Original vs Adjsuted Budget'!$B$1:$H$1098,7,FALSE)</f>
        <v>0</v>
      </c>
      <c r="I646" s="57">
        <f>VLOOKUP(A646,'Adjust Budget 1'!$B$8:$H$1107,7,FALSE)</f>
        <v>0</v>
      </c>
      <c r="K646" s="59">
        <f t="shared" si="39"/>
        <v>0</v>
      </c>
    </row>
    <row r="647" spans="1:11" x14ac:dyDescent="0.2">
      <c r="A647" t="s">
        <v>1213</v>
      </c>
      <c r="B647" t="s">
        <v>228</v>
      </c>
      <c r="C647" s="57">
        <f>VLOOKUP(A647,'Original vs Adjsuted Budget'!$B$1:$H$1098,6,FALSE)</f>
        <v>410</v>
      </c>
      <c r="E647" s="59">
        <f t="shared" si="42"/>
        <v>-179.114</v>
      </c>
      <c r="F647" s="57"/>
      <c r="G647" s="57">
        <f>VLOOKUP(A647,'Original vs Adjsuted Budget'!$B$1:$H$1098,7,FALSE)</f>
        <v>230.886</v>
      </c>
      <c r="I647" s="57">
        <f>VLOOKUP(A647,'Adjust Budget 1'!$B$8:$H$1107,7,FALSE)</f>
        <v>114.3</v>
      </c>
      <c r="K647" s="59">
        <f t="shared" si="39"/>
        <v>116.586</v>
      </c>
    </row>
    <row r="648" spans="1:11" x14ac:dyDescent="0.2">
      <c r="A648" t="s">
        <v>1214</v>
      </c>
      <c r="B648" t="s">
        <v>229</v>
      </c>
      <c r="C648" s="57">
        <f>VLOOKUP(A648,'Original vs Adjsuted Budget'!$B$1:$H$1098,6,FALSE)</f>
        <v>2790</v>
      </c>
      <c r="E648" s="59">
        <f t="shared" si="42"/>
        <v>1752.0911999999998</v>
      </c>
      <c r="F648" s="57"/>
      <c r="G648" s="57">
        <f>VLOOKUP(A648,'Original vs Adjsuted Budget'!$B$1:$H$1098,7,FALSE)</f>
        <v>4542.0911999999998</v>
      </c>
      <c r="I648" s="57">
        <f>VLOOKUP(A648,'Adjust Budget 1'!$B$8:$H$1107,7,FALSE)</f>
        <v>2248.56</v>
      </c>
      <c r="K648" s="59">
        <f t="shared" si="39"/>
        <v>2293.5311999999999</v>
      </c>
    </row>
    <row r="649" spans="1:11" x14ac:dyDescent="0.2">
      <c r="A649" t="s">
        <v>2227</v>
      </c>
      <c r="B649" t="s">
        <v>230</v>
      </c>
      <c r="C649" s="57">
        <f>VLOOKUP(A649,'Original vs Adjsuted Budget'!$B$1:$H$1098,6,FALSE)</f>
        <v>0</v>
      </c>
      <c r="E649" s="59">
        <f t="shared" si="42"/>
        <v>0</v>
      </c>
      <c r="F649" s="57"/>
      <c r="G649" s="57">
        <f>VLOOKUP(A649,'Original vs Adjsuted Budget'!$B$1:$H$1098,7,FALSE)</f>
        <v>0</v>
      </c>
      <c r="I649" s="57">
        <f>VLOOKUP(A649,'Adjust Budget 1'!$B$8:$H$1107,7,FALSE)</f>
        <v>0</v>
      </c>
      <c r="K649" s="59">
        <f t="shared" ref="K649:K712" si="43">G649-I649</f>
        <v>0</v>
      </c>
    </row>
    <row r="650" spans="1:11" x14ac:dyDescent="0.2">
      <c r="A650" t="s">
        <v>1215</v>
      </c>
      <c r="B650" t="s">
        <v>231</v>
      </c>
      <c r="C650" s="57">
        <f>VLOOKUP(A650,'Original vs Adjsuted Budget'!$B$1:$H$1098,6,FALSE)</f>
        <v>0</v>
      </c>
      <c r="E650" s="59">
        <f t="shared" si="42"/>
        <v>15511.175999999999</v>
      </c>
      <c r="F650" s="57"/>
      <c r="G650" s="57">
        <f>VLOOKUP(A650,'Original vs Adjsuted Budget'!$B$1:$H$1098,7,FALSE)</f>
        <v>15511.175999999999</v>
      </c>
      <c r="I650" s="57">
        <f>VLOOKUP(A650,'Adjust Budget 1'!$B$8:$H$1107,7,FALSE)</f>
        <v>7678.8</v>
      </c>
      <c r="K650" s="59">
        <f t="shared" si="43"/>
        <v>7832.3759999999993</v>
      </c>
    </row>
    <row r="651" spans="1:11" x14ac:dyDescent="0.2">
      <c r="A651" t="s">
        <v>1216</v>
      </c>
      <c r="B651" t="s">
        <v>232</v>
      </c>
      <c r="C651" s="57">
        <f>VLOOKUP(A651,'Original vs Adjsuted Budget'!$B$1:$H$1098,6,FALSE)</f>
        <v>53010</v>
      </c>
      <c r="E651" s="59">
        <f t="shared" si="42"/>
        <v>9223.9173999999985</v>
      </c>
      <c r="F651" s="57"/>
      <c r="G651" s="57">
        <f>VLOOKUP(A651,'Original vs Adjsuted Budget'!$B$1:$H$1098,7,FALSE)</f>
        <v>62233.917399999998</v>
      </c>
      <c r="I651" s="57">
        <f>VLOOKUP(A651,'Adjust Budget 1'!$B$8:$H$1107,7,FALSE)</f>
        <v>30808.87</v>
      </c>
      <c r="K651" s="59">
        <f t="shared" si="43"/>
        <v>31425.047399999999</v>
      </c>
    </row>
    <row r="652" spans="1:11" x14ac:dyDescent="0.2">
      <c r="A652" t="s">
        <v>1217</v>
      </c>
      <c r="B652" t="s">
        <v>233</v>
      </c>
      <c r="C652" s="57">
        <f>VLOOKUP(A652,'Original vs Adjsuted Budget'!$B$1:$H$1098,6,FALSE)</f>
        <v>3240</v>
      </c>
      <c r="E652" s="59">
        <f t="shared" si="42"/>
        <v>964.65020000000004</v>
      </c>
      <c r="F652" s="57"/>
      <c r="G652" s="57">
        <f>VLOOKUP(A652,'Original vs Adjsuted Budget'!$B$1:$H$1098,7,FALSE)</f>
        <v>4204.6502</v>
      </c>
      <c r="I652" s="57">
        <f>VLOOKUP(A652,'Adjust Budget 1'!$B$8:$H$1107,7,FALSE)</f>
        <v>2081.5100000000002</v>
      </c>
      <c r="K652" s="59">
        <f t="shared" si="43"/>
        <v>2123.1401999999998</v>
      </c>
    </row>
    <row r="653" spans="1:11" x14ac:dyDescent="0.2">
      <c r="A653" t="s">
        <v>1218</v>
      </c>
      <c r="B653" t="s">
        <v>285</v>
      </c>
      <c r="C653" s="57">
        <f>VLOOKUP(A653,'Original vs Adjsuted Budget'!$B$1:$H$1098,6,FALSE)</f>
        <v>340</v>
      </c>
      <c r="E653" s="59">
        <f t="shared" si="42"/>
        <v>-340</v>
      </c>
      <c r="F653" s="57"/>
      <c r="G653" s="57">
        <f>VLOOKUP(A653,'Original vs Adjsuted Budget'!$B$1:$H$1098,7,FALSE)</f>
        <v>0</v>
      </c>
      <c r="I653" s="57">
        <f>VLOOKUP(A653,'Adjust Budget 1'!$B$8:$H$1107,7,FALSE)</f>
        <v>0</v>
      </c>
      <c r="K653" s="59">
        <f t="shared" si="43"/>
        <v>0</v>
      </c>
    </row>
    <row r="654" spans="1:11" x14ac:dyDescent="0.2">
      <c r="A654" t="s">
        <v>2228</v>
      </c>
      <c r="B654" t="s">
        <v>296</v>
      </c>
      <c r="C654" s="57">
        <f>VLOOKUP(A654,'Original vs Adjsuted Budget'!$B$1:$H$1098,6,FALSE)</f>
        <v>0</v>
      </c>
      <c r="E654" s="59">
        <f t="shared" si="42"/>
        <v>0</v>
      </c>
      <c r="F654" s="57"/>
      <c r="G654" s="57">
        <f>VLOOKUP(A654,'Original vs Adjsuted Budget'!$B$1:$H$1098,7,FALSE)</f>
        <v>0</v>
      </c>
      <c r="I654" s="57">
        <f>VLOOKUP(A654,'Adjust Budget 1'!$B$8:$H$1107,7,FALSE)</f>
        <v>0</v>
      </c>
      <c r="K654" s="59">
        <f t="shared" si="43"/>
        <v>0</v>
      </c>
    </row>
    <row r="655" spans="1:11" x14ac:dyDescent="0.2">
      <c r="A655" t="s">
        <v>2229</v>
      </c>
      <c r="B655" t="s">
        <v>1572</v>
      </c>
      <c r="C655" s="57">
        <f>VLOOKUP(A655,'Original vs Adjsuted Budget'!$B$1:$H$1098,6,FALSE)</f>
        <v>0</v>
      </c>
      <c r="E655" s="59">
        <f t="shared" si="42"/>
        <v>10000</v>
      </c>
      <c r="F655" s="57"/>
      <c r="G655" s="57">
        <f>VLOOKUP(A655,'Original vs Adjsuted Budget'!$B$1:$H$1098,7,FALSE)</f>
        <v>10000</v>
      </c>
      <c r="I655" s="57">
        <f>VLOOKUP(A655,'Adjust Budget 1'!$B$8:$H$1107,7,FALSE)</f>
        <v>0</v>
      </c>
      <c r="K655" s="59">
        <f t="shared" si="43"/>
        <v>10000</v>
      </c>
    </row>
    <row r="656" spans="1:11" x14ac:dyDescent="0.2">
      <c r="A656" t="s">
        <v>2230</v>
      </c>
      <c r="B656" t="s">
        <v>310</v>
      </c>
      <c r="C656" s="57">
        <f>VLOOKUP(A656,'Original vs Adjsuted Budget'!$B$1:$H$1098,6,FALSE)</f>
        <v>0</v>
      </c>
      <c r="E656" s="59">
        <f t="shared" si="42"/>
        <v>0</v>
      </c>
      <c r="F656" s="57"/>
      <c r="G656" s="57">
        <f>VLOOKUP(A656,'Original vs Adjsuted Budget'!$B$1:$H$1098,7,FALSE)</f>
        <v>0</v>
      </c>
      <c r="I656" s="57">
        <f>VLOOKUP(A656,'Adjust Budget 1'!$B$8:$H$1107,7,FALSE)</f>
        <v>0</v>
      </c>
      <c r="K656" s="59">
        <f t="shared" si="43"/>
        <v>0</v>
      </c>
    </row>
    <row r="657" spans="1:11" x14ac:dyDescent="0.2">
      <c r="A657" t="s">
        <v>1219</v>
      </c>
      <c r="B657" t="s">
        <v>312</v>
      </c>
      <c r="C657" s="57">
        <f>VLOOKUP(A657,'Original vs Adjsuted Budget'!$B$1:$H$1098,6,FALSE)</f>
        <v>16310</v>
      </c>
      <c r="E657" s="59">
        <f t="shared" si="42"/>
        <v>-14742</v>
      </c>
      <c r="F657" s="57"/>
      <c r="G657" s="57">
        <f>VLOOKUP(A657,'Original vs Adjsuted Budget'!$B$1:$H$1098,7,FALSE)</f>
        <v>1568</v>
      </c>
      <c r="I657" s="57">
        <f>VLOOKUP(A657,'Adjust Budget 1'!$B$8:$H$1107,7,FALSE)</f>
        <v>588</v>
      </c>
      <c r="K657" s="59">
        <f t="shared" si="43"/>
        <v>980</v>
      </c>
    </row>
    <row r="658" spans="1:11" x14ac:dyDescent="0.2">
      <c r="A658" t="s">
        <v>2231</v>
      </c>
      <c r="B658" t="s">
        <v>315</v>
      </c>
      <c r="C658" s="57">
        <f>VLOOKUP(A658,'Original vs Adjsuted Budget'!$B$1:$H$1098,6,FALSE)</f>
        <v>0</v>
      </c>
      <c r="E658" s="59">
        <f t="shared" si="42"/>
        <v>0</v>
      </c>
      <c r="F658" s="57"/>
      <c r="G658" s="57">
        <f>VLOOKUP(A658,'Original vs Adjsuted Budget'!$B$1:$H$1098,7,FALSE)</f>
        <v>0</v>
      </c>
      <c r="I658" s="57">
        <f>VLOOKUP(A658,'Adjust Budget 1'!$B$8:$H$1107,7,FALSE)</f>
        <v>0</v>
      </c>
      <c r="K658" s="59">
        <f t="shared" si="43"/>
        <v>0</v>
      </c>
    </row>
    <row r="659" spans="1:11" x14ac:dyDescent="0.2">
      <c r="A659" t="s">
        <v>1220</v>
      </c>
      <c r="B659" t="s">
        <v>325</v>
      </c>
      <c r="C659" s="57">
        <f>VLOOKUP(A659,'Original vs Adjsuted Budget'!$B$1:$H$1098,6,FALSE)</f>
        <v>0</v>
      </c>
      <c r="E659" s="59">
        <f t="shared" si="42"/>
        <v>1706.6666666666665</v>
      </c>
      <c r="F659" s="57"/>
      <c r="G659" s="57">
        <f>VLOOKUP(A659,'Original vs Adjsuted Budget'!$B$1:$H$1098,7,FALSE)</f>
        <v>1706.6666666666665</v>
      </c>
      <c r="I659" s="57">
        <f>VLOOKUP(A659,'Adjust Budget 1'!$B$8:$H$1107,7,FALSE)</f>
        <v>640</v>
      </c>
      <c r="K659" s="59">
        <f t="shared" si="43"/>
        <v>1066.6666666666665</v>
      </c>
    </row>
    <row r="660" spans="1:11" x14ac:dyDescent="0.2">
      <c r="A660" t="s">
        <v>2232</v>
      </c>
      <c r="B660" t="s">
        <v>1573</v>
      </c>
      <c r="C660" s="57">
        <f>VLOOKUP(A660,'Original vs Adjsuted Budget'!$B$1:$H$1098,6,FALSE)</f>
        <v>0</v>
      </c>
      <c r="E660" s="59">
        <f t="shared" si="42"/>
        <v>0</v>
      </c>
      <c r="F660" s="57"/>
      <c r="G660" s="57">
        <f>VLOOKUP(A660,'Original vs Adjsuted Budget'!$B$1:$H$1098,7,FALSE)</f>
        <v>0</v>
      </c>
      <c r="I660" s="57">
        <f>VLOOKUP(A660,'Adjust Budget 1'!$B$8:$H$1107,7,FALSE)</f>
        <v>0</v>
      </c>
      <c r="K660" s="59">
        <f t="shared" si="43"/>
        <v>0</v>
      </c>
    </row>
    <row r="661" spans="1:11" x14ac:dyDescent="0.2">
      <c r="A661" t="s">
        <v>1221</v>
      </c>
      <c r="B661" t="s">
        <v>360</v>
      </c>
      <c r="C661" s="57">
        <f>VLOOKUP(A661,'Original vs Adjsuted Budget'!$B$1:$H$1098,6,FALSE)</f>
        <v>110</v>
      </c>
      <c r="E661" s="59">
        <f t="shared" si="42"/>
        <v>0</v>
      </c>
      <c r="F661" s="57"/>
      <c r="G661" s="57">
        <f>VLOOKUP(A661,'Original vs Adjsuted Budget'!$B$1:$H$1098,7,FALSE)</f>
        <v>110</v>
      </c>
      <c r="I661" s="57">
        <f>VLOOKUP(A661,'Adjust Budget 1'!$B$8:$H$1107,7,FALSE)</f>
        <v>0</v>
      </c>
      <c r="K661" s="59">
        <f t="shared" si="43"/>
        <v>110</v>
      </c>
    </row>
    <row r="662" spans="1:11" x14ac:dyDescent="0.2">
      <c r="A662" t="s">
        <v>1222</v>
      </c>
      <c r="B662" t="s">
        <v>2905</v>
      </c>
      <c r="C662" s="57">
        <f>VLOOKUP(A662,'Original vs Adjsuted Budget'!$B$1:$H$1098,6,FALSE)</f>
        <v>1890</v>
      </c>
      <c r="E662" s="59">
        <f t="shared" si="42"/>
        <v>0</v>
      </c>
      <c r="F662" s="57"/>
      <c r="G662" s="57">
        <f>VLOOKUP(A662,'Original vs Adjsuted Budget'!$B$1:$H$1098,7,FALSE)</f>
        <v>1890</v>
      </c>
      <c r="I662" s="57">
        <f>VLOOKUP(A662,'Adjust Budget 1'!$B$8:$H$1107,7,FALSE)</f>
        <v>0</v>
      </c>
      <c r="K662" s="59">
        <f t="shared" si="43"/>
        <v>1890</v>
      </c>
    </row>
    <row r="663" spans="1:11" x14ac:dyDescent="0.2">
      <c r="A663" t="s">
        <v>1223</v>
      </c>
      <c r="B663" t="s">
        <v>381</v>
      </c>
      <c r="C663" s="57">
        <f>VLOOKUP(A663,'Original vs Adjsuted Budget'!$B$1:$H$1098,6,FALSE)</f>
        <v>-311370</v>
      </c>
      <c r="E663" s="59">
        <f t="shared" si="42"/>
        <v>-75312.600000000035</v>
      </c>
      <c r="F663" s="57"/>
      <c r="G663" s="57">
        <f>VLOOKUP(A663,'Original vs Adjsuted Budget'!$B$1:$H$1098,7,FALSE)</f>
        <v>-386682.60000000003</v>
      </c>
      <c r="I663" s="57">
        <f>VLOOKUP(A663,'Adjust Budget 1'!$B$8:$H$1107,7,FALSE)</f>
        <v>-193341.30000000002</v>
      </c>
      <c r="K663" s="59">
        <f t="shared" si="43"/>
        <v>-193341.30000000002</v>
      </c>
    </row>
    <row r="664" spans="1:11" x14ac:dyDescent="0.2">
      <c r="A664" t="s">
        <v>1224</v>
      </c>
      <c r="B664" t="s">
        <v>391</v>
      </c>
      <c r="C664" s="57">
        <f>VLOOKUP(A664,'Original vs Adjsuted Budget'!$B$1:$H$1098,6,FALSE)</f>
        <v>-140</v>
      </c>
      <c r="E664" s="59">
        <f t="shared" si="42"/>
        <v>52.28</v>
      </c>
      <c r="F664" s="57"/>
      <c r="G664" s="57">
        <f>VLOOKUP(A664,'Original vs Adjsuted Budget'!$B$1:$H$1098,7,FALSE)</f>
        <v>-87.72</v>
      </c>
      <c r="I664" s="57">
        <f>VLOOKUP(A664,'Adjust Budget 1'!$B$8:$H$1107,7,FALSE)</f>
        <v>-43.86</v>
      </c>
      <c r="K664" s="59">
        <f t="shared" si="43"/>
        <v>-43.86</v>
      </c>
    </row>
    <row r="665" spans="1:11" x14ac:dyDescent="0.2">
      <c r="A665" t="s">
        <v>1225</v>
      </c>
      <c r="B665" t="s">
        <v>2906</v>
      </c>
      <c r="C665" s="57">
        <f>VLOOKUP(A665,'Original vs Adjsuted Budget'!$B$1:$H$1098,6,FALSE)</f>
        <v>-474260</v>
      </c>
      <c r="E665" s="59">
        <f t="shared" si="42"/>
        <v>166920.06</v>
      </c>
      <c r="F665" s="57"/>
      <c r="G665" s="57">
        <f>VLOOKUP(A665,'Original vs Adjsuted Budget'!$B$1:$H$1098,7,FALSE)</f>
        <v>-307339.94</v>
      </c>
      <c r="I665" s="57">
        <f>VLOOKUP(A665,'Adjust Budget 1'!$B$8:$H$1107,7,FALSE)</f>
        <v>0</v>
      </c>
      <c r="K665" s="59">
        <f t="shared" si="43"/>
        <v>-307339.94</v>
      </c>
    </row>
    <row r="666" spans="1:11" x14ac:dyDescent="0.2">
      <c r="A666" t="s">
        <v>1226</v>
      </c>
      <c r="B666" t="s">
        <v>1705</v>
      </c>
      <c r="C666" s="57">
        <f>VLOOKUP(A666,'Original vs Adjsuted Budget'!$B$1:$H$1098,6,FALSE)</f>
        <v>-1680</v>
      </c>
      <c r="E666" s="59">
        <f t="shared" si="42"/>
        <v>451.92000000000007</v>
      </c>
      <c r="F666" s="57"/>
      <c r="G666" s="57">
        <f>VLOOKUP(A666,'Original vs Adjsuted Budget'!$B$1:$H$1098,7,FALSE)</f>
        <v>-1228.08</v>
      </c>
      <c r="I666" s="57">
        <f>VLOOKUP(A666,'Adjust Budget 1'!$B$8:$H$1107,7,FALSE)</f>
        <v>-614.04</v>
      </c>
      <c r="K666" s="59">
        <f t="shared" si="43"/>
        <v>-614.04</v>
      </c>
    </row>
    <row r="667" spans="1:11" x14ac:dyDescent="0.2">
      <c r="A667" s="71"/>
      <c r="B667" s="71" t="s">
        <v>2908</v>
      </c>
      <c r="C667" s="72">
        <f>SUM(C642:C666)</f>
        <v>-384130</v>
      </c>
      <c r="D667" s="72">
        <f>SUM(D642:D666)</f>
        <v>0</v>
      </c>
      <c r="E667" s="72">
        <f>SUM(E642:E666)</f>
        <v>228782.07746666664</v>
      </c>
      <c r="F667" s="72"/>
      <c r="G667" s="72">
        <f t="shared" ref="G667" si="44">SUM(G642:G666)</f>
        <v>-155347.92253333336</v>
      </c>
      <c r="K667" s="59"/>
    </row>
    <row r="668" spans="1:11" x14ac:dyDescent="0.2">
      <c r="A668" s="71">
        <v>601</v>
      </c>
      <c r="B668" s="71" t="s">
        <v>2909</v>
      </c>
      <c r="C668" s="72"/>
      <c r="D668" s="72"/>
      <c r="E668" s="72"/>
      <c r="F668" s="72"/>
      <c r="G668" s="72"/>
      <c r="K668" s="59"/>
    </row>
    <row r="669" spans="1:11" x14ac:dyDescent="0.2">
      <c r="A669" t="s">
        <v>2910</v>
      </c>
      <c r="B669" t="s">
        <v>2911</v>
      </c>
      <c r="C669" s="57" t="s">
        <v>2912</v>
      </c>
      <c r="D669" s="57" t="s">
        <v>2912</v>
      </c>
      <c r="E669" s="57" t="s">
        <v>2912</v>
      </c>
      <c r="F669" s="57"/>
      <c r="G669" s="57" t="s">
        <v>2912</v>
      </c>
      <c r="K669" s="59"/>
    </row>
    <row r="670" spans="1:11" x14ac:dyDescent="0.2">
      <c r="A670" s="63">
        <v>701</v>
      </c>
      <c r="B670" s="63" t="s">
        <v>2994</v>
      </c>
      <c r="C670" s="70"/>
      <c r="D670" s="70"/>
      <c r="E670" s="70"/>
      <c r="F670" s="70"/>
      <c r="G670" s="70"/>
      <c r="K670" s="59"/>
    </row>
    <row r="671" spans="1:11" x14ac:dyDescent="0.2">
      <c r="A671" t="s">
        <v>1227</v>
      </c>
      <c r="B671" t="s">
        <v>7</v>
      </c>
      <c r="C671" s="57">
        <f>VLOOKUP(A671,'Original vs Adjsuted Budget'!$B$1:$H$1098,6,FALSE)</f>
        <v>581870</v>
      </c>
      <c r="E671" s="59">
        <f t="shared" ref="E671:E706" si="45">G671-C671</f>
        <v>7460.8792000000831</v>
      </c>
      <c r="F671" s="57"/>
      <c r="G671" s="57">
        <f>VLOOKUP(A671,'Original vs Adjsuted Budget'!$B$1:$H$1098,7,FALSE)</f>
        <v>589330.87920000008</v>
      </c>
      <c r="I671" s="57">
        <f>VLOOKUP(A671,'Adjust Budget 1'!$B$8:$H$1107,7,FALSE)</f>
        <v>291747.96000000002</v>
      </c>
      <c r="K671" s="59">
        <f t="shared" si="43"/>
        <v>297582.91920000006</v>
      </c>
    </row>
    <row r="672" spans="1:11" x14ac:dyDescent="0.2">
      <c r="A672" t="s">
        <v>1228</v>
      </c>
      <c r="B672" t="s">
        <v>220</v>
      </c>
      <c r="C672" s="57">
        <f>VLOOKUP(A672,'Original vs Adjsuted Budget'!$B$1:$H$1098,6,FALSE)</f>
        <v>48250</v>
      </c>
      <c r="E672" s="59">
        <f t="shared" si="45"/>
        <v>6794.6364000000031</v>
      </c>
      <c r="F672" s="57"/>
      <c r="G672" s="57">
        <f>VLOOKUP(A672,'Original vs Adjsuted Budget'!$B$1:$H$1098,7,FALSE)</f>
        <v>55044.636400000003</v>
      </c>
      <c r="I672" s="57">
        <f>VLOOKUP(A672,'Adjust Budget 1'!$B$8:$H$1107,7,FALSE)</f>
        <v>27249.82</v>
      </c>
      <c r="K672" s="59">
        <f t="shared" si="43"/>
        <v>27794.816400000003</v>
      </c>
    </row>
    <row r="673" spans="1:11" x14ac:dyDescent="0.2">
      <c r="A673" t="s">
        <v>1229</v>
      </c>
      <c r="B673" t="s">
        <v>221</v>
      </c>
      <c r="C673" s="57">
        <f>VLOOKUP(A673,'Original vs Adjsuted Budget'!$B$1:$H$1098,6,FALSE)</f>
        <v>8330</v>
      </c>
      <c r="E673" s="59">
        <f t="shared" si="45"/>
        <v>2578</v>
      </c>
      <c r="F673" s="57"/>
      <c r="G673" s="57">
        <f>VLOOKUP(A673,'Original vs Adjsuted Budget'!$B$1:$H$1098,7,FALSE)</f>
        <v>10908</v>
      </c>
      <c r="I673" s="57">
        <f>VLOOKUP(A673,'Adjust Budget 1'!$B$8:$H$1107,7,FALSE)</f>
        <v>5400</v>
      </c>
      <c r="K673" s="59">
        <f t="shared" si="43"/>
        <v>5508</v>
      </c>
    </row>
    <row r="674" spans="1:11" x14ac:dyDescent="0.2">
      <c r="A674" t="s">
        <v>1230</v>
      </c>
      <c r="B674" t="s">
        <v>223</v>
      </c>
      <c r="C674" s="57">
        <f>VLOOKUP(A674,'Original vs Adjsuted Budget'!$B$1:$H$1098,6,FALSE)</f>
        <v>2440</v>
      </c>
      <c r="E674" s="59">
        <f t="shared" si="45"/>
        <v>-339.48280000000022</v>
      </c>
      <c r="F674" s="57"/>
      <c r="G674" s="57">
        <f>VLOOKUP(A674,'Original vs Adjsuted Budget'!$B$1:$H$1098,7,FALSE)</f>
        <v>2100.5171999999998</v>
      </c>
      <c r="I674" s="57">
        <f>VLOOKUP(A674,'Adjust Budget 1'!$B$8:$H$1107,7,FALSE)</f>
        <v>1039.8599999999999</v>
      </c>
      <c r="K674" s="59">
        <f t="shared" si="43"/>
        <v>1060.6571999999999</v>
      </c>
    </row>
    <row r="675" spans="1:11" x14ac:dyDescent="0.2">
      <c r="A675" t="s">
        <v>1231</v>
      </c>
      <c r="B675" t="s">
        <v>224</v>
      </c>
      <c r="C675" s="57">
        <f>VLOOKUP(A675,'Original vs Adjsuted Budget'!$B$1:$H$1098,6,FALSE)</f>
        <v>44760</v>
      </c>
      <c r="E675" s="59">
        <f t="shared" si="45"/>
        <v>40240</v>
      </c>
      <c r="F675" s="57"/>
      <c r="G675" s="57">
        <f>VLOOKUP(A675,'Original vs Adjsuted Budget'!$B$1:$H$1098,7,FALSE)</f>
        <v>85000</v>
      </c>
      <c r="I675" s="57">
        <f>VLOOKUP(A675,'Adjust Budget 1'!$B$8:$H$1107,7,FALSE)</f>
        <v>53800.04</v>
      </c>
      <c r="K675" s="59">
        <f t="shared" si="43"/>
        <v>31199.96</v>
      </c>
    </row>
    <row r="676" spans="1:11" x14ac:dyDescent="0.2">
      <c r="A676" t="s">
        <v>1232</v>
      </c>
      <c r="B676" t="s">
        <v>225</v>
      </c>
      <c r="C676" s="57">
        <f>VLOOKUP(A676,'Original vs Adjsuted Budget'!$B$1:$H$1098,6,FALSE)</f>
        <v>6810</v>
      </c>
      <c r="E676" s="59">
        <f t="shared" si="45"/>
        <v>-6810</v>
      </c>
      <c r="F676" s="57"/>
      <c r="G676" s="57">
        <f>VLOOKUP(A676,'Original vs Adjsuted Budget'!$B$1:$H$1098,7,FALSE)</f>
        <v>0</v>
      </c>
      <c r="I676" s="57">
        <f>VLOOKUP(A676,'Adjust Budget 1'!$B$8:$H$1107,7,FALSE)</f>
        <v>0</v>
      </c>
      <c r="K676" s="59">
        <f t="shared" si="43"/>
        <v>0</v>
      </c>
    </row>
    <row r="677" spans="1:11" x14ac:dyDescent="0.2">
      <c r="A677" t="s">
        <v>1233</v>
      </c>
      <c r="B677" t="s">
        <v>227</v>
      </c>
      <c r="C677" s="57">
        <f>VLOOKUP(A677,'Original vs Adjsuted Budget'!$B$1:$H$1098,6,FALSE)</f>
        <v>154660</v>
      </c>
      <c r="E677" s="59">
        <f t="shared" si="45"/>
        <v>-24370</v>
      </c>
      <c r="F677" s="57"/>
      <c r="G677" s="57">
        <f>VLOOKUP(A677,'Original vs Adjsuted Budget'!$B$1:$H$1098,7,FALSE)</f>
        <v>130290</v>
      </c>
      <c r="I677" s="57">
        <f>VLOOKUP(A677,'Adjust Budget 1'!$B$8:$H$1107,7,FALSE)</f>
        <v>64500</v>
      </c>
      <c r="K677" s="59">
        <f t="shared" si="43"/>
        <v>65790</v>
      </c>
    </row>
    <row r="678" spans="1:11" x14ac:dyDescent="0.2">
      <c r="A678" t="s">
        <v>1234</v>
      </c>
      <c r="B678" t="s">
        <v>228</v>
      </c>
      <c r="C678" s="57">
        <f>VLOOKUP(A678,'Original vs Adjsuted Budget'!$B$1:$H$1098,6,FALSE)</f>
        <v>680</v>
      </c>
      <c r="E678" s="59">
        <f t="shared" si="45"/>
        <v>-295.19</v>
      </c>
      <c r="F678" s="57"/>
      <c r="G678" s="57">
        <f>VLOOKUP(A678,'Original vs Adjsuted Budget'!$B$1:$H$1098,7,FALSE)</f>
        <v>384.81</v>
      </c>
      <c r="I678" s="57">
        <f>VLOOKUP(A678,'Adjust Budget 1'!$B$8:$H$1107,7,FALSE)</f>
        <v>190.5</v>
      </c>
      <c r="K678" s="59">
        <f t="shared" si="43"/>
        <v>194.31</v>
      </c>
    </row>
    <row r="679" spans="1:11" x14ac:dyDescent="0.2">
      <c r="A679" t="s">
        <v>1235</v>
      </c>
      <c r="B679" t="s">
        <v>229</v>
      </c>
      <c r="C679" s="57">
        <f>VLOOKUP(A679,'Original vs Adjsuted Budget'!$B$1:$H$1098,6,FALSE)</f>
        <v>8180</v>
      </c>
      <c r="E679" s="59">
        <f t="shared" si="45"/>
        <v>501.49540000000161</v>
      </c>
      <c r="F679" s="57"/>
      <c r="G679" s="57">
        <f>VLOOKUP(A679,'Original vs Adjsuted Budget'!$B$1:$H$1098,7,FALSE)</f>
        <v>8681.4954000000016</v>
      </c>
      <c r="I679" s="57">
        <f>VLOOKUP(A679,'Adjust Budget 1'!$B$8:$H$1107,7,FALSE)</f>
        <v>4297.7700000000004</v>
      </c>
      <c r="K679" s="59">
        <f t="shared" si="43"/>
        <v>4383.7254000000012</v>
      </c>
    </row>
    <row r="680" spans="1:11" x14ac:dyDescent="0.2">
      <c r="A680" t="s">
        <v>2235</v>
      </c>
      <c r="B680" t="s">
        <v>230</v>
      </c>
      <c r="C680" s="57">
        <f>VLOOKUP(A680,'Original vs Adjsuted Budget'!$B$1:$H$1098,6,FALSE)</f>
        <v>0</v>
      </c>
      <c r="E680" s="59">
        <f t="shared" si="45"/>
        <v>0</v>
      </c>
      <c r="F680" s="57"/>
      <c r="G680" s="57">
        <f>VLOOKUP(A680,'Original vs Adjsuted Budget'!$B$1:$H$1098,7,FALSE)</f>
        <v>0</v>
      </c>
      <c r="I680" s="57">
        <f>VLOOKUP(A680,'Adjust Budget 1'!$B$8:$H$1107,7,FALSE)</f>
        <v>0</v>
      </c>
      <c r="K680" s="59">
        <f t="shared" si="43"/>
        <v>0</v>
      </c>
    </row>
    <row r="681" spans="1:11" x14ac:dyDescent="0.2">
      <c r="A681" t="s">
        <v>1236</v>
      </c>
      <c r="B681" t="s">
        <v>231</v>
      </c>
      <c r="C681" s="57">
        <f>VLOOKUP(A681,'Original vs Adjsuted Budget'!$B$1:$H$1098,6,FALSE)</f>
        <v>38600</v>
      </c>
      <c r="E681" s="59">
        <f t="shared" si="45"/>
        <v>-2501.791999999994</v>
      </c>
      <c r="F681" s="57"/>
      <c r="G681" s="57">
        <f>VLOOKUP(A681,'Original vs Adjsuted Budget'!$B$1:$H$1098,7,FALSE)</f>
        <v>36098.208000000006</v>
      </c>
      <c r="I681" s="57">
        <f>VLOOKUP(A681,'Adjust Budget 1'!$B$8:$H$1107,7,FALSE)</f>
        <v>17870.400000000001</v>
      </c>
      <c r="K681" s="59">
        <f t="shared" si="43"/>
        <v>18227.808000000005</v>
      </c>
    </row>
    <row r="682" spans="1:11" x14ac:dyDescent="0.2">
      <c r="A682" t="s">
        <v>1237</v>
      </c>
      <c r="B682" t="s">
        <v>232</v>
      </c>
      <c r="C682" s="57">
        <f>VLOOKUP(A682,'Original vs Adjsuted Budget'!$B$1:$H$1098,6,FALSE)</f>
        <v>102710</v>
      </c>
      <c r="E682" s="59">
        <f t="shared" si="45"/>
        <v>17600.311199999996</v>
      </c>
      <c r="F682" s="57"/>
      <c r="G682" s="57">
        <f>VLOOKUP(A682,'Original vs Adjsuted Budget'!$B$1:$H$1098,7,FALSE)</f>
        <v>120310.3112</v>
      </c>
      <c r="I682" s="57">
        <f>VLOOKUP(A682,'Adjust Budget 1'!$B$8:$H$1107,7,FALSE)</f>
        <v>59559.56</v>
      </c>
      <c r="K682" s="59">
        <f t="shared" si="43"/>
        <v>60750.751199999999</v>
      </c>
    </row>
    <row r="683" spans="1:11" x14ac:dyDescent="0.2">
      <c r="A683" t="s">
        <v>1238</v>
      </c>
      <c r="B683" t="s">
        <v>233</v>
      </c>
      <c r="C683" s="57">
        <f>VLOOKUP(A683,'Original vs Adjsuted Budget'!$B$1:$H$1098,6,FALSE)</f>
        <v>6270</v>
      </c>
      <c r="E683" s="59">
        <f t="shared" si="45"/>
        <v>830.86560000000009</v>
      </c>
      <c r="F683" s="57"/>
      <c r="G683" s="57">
        <f>VLOOKUP(A683,'Original vs Adjsuted Budget'!$B$1:$H$1098,7,FALSE)</f>
        <v>7100.8656000000001</v>
      </c>
      <c r="I683" s="57">
        <f>VLOOKUP(A683,'Adjust Budget 1'!$B$8:$H$1107,7,FALSE)</f>
        <v>3515.28</v>
      </c>
      <c r="K683" s="59">
        <f t="shared" si="43"/>
        <v>3585.5855999999999</v>
      </c>
    </row>
    <row r="684" spans="1:11" x14ac:dyDescent="0.2">
      <c r="A684" t="s">
        <v>1239</v>
      </c>
      <c r="B684" t="s">
        <v>285</v>
      </c>
      <c r="C684" s="57">
        <f>VLOOKUP(A684,'Original vs Adjsuted Budget'!$B$1:$H$1098,6,FALSE)</f>
        <v>2000</v>
      </c>
      <c r="E684" s="59">
        <f t="shared" si="45"/>
        <v>-2000</v>
      </c>
      <c r="F684" s="57"/>
      <c r="G684" s="57">
        <f>VLOOKUP(A684,'Original vs Adjsuted Budget'!$B$1:$H$1098,7,FALSE)</f>
        <v>0</v>
      </c>
      <c r="I684" s="57">
        <f>VLOOKUP(A684,'Adjust Budget 1'!$B$8:$H$1107,7,FALSE)</f>
        <v>0</v>
      </c>
      <c r="K684" s="59">
        <f t="shared" si="43"/>
        <v>0</v>
      </c>
    </row>
    <row r="685" spans="1:11" x14ac:dyDescent="0.2">
      <c r="A685" t="s">
        <v>2236</v>
      </c>
      <c r="B685" t="s">
        <v>296</v>
      </c>
      <c r="C685" s="57">
        <f>VLOOKUP(A685,'Original vs Adjsuted Budget'!$B$1:$H$1098,6,FALSE)</f>
        <v>0</v>
      </c>
      <c r="E685" s="59">
        <f t="shared" si="45"/>
        <v>0</v>
      </c>
      <c r="F685" s="57"/>
      <c r="G685" s="57">
        <f>VLOOKUP(A685,'Original vs Adjsuted Budget'!$B$1:$H$1098,7,FALSE)</f>
        <v>0</v>
      </c>
      <c r="I685" s="57">
        <f>VLOOKUP(A685,'Adjust Budget 1'!$B$8:$H$1107,7,FALSE)</f>
        <v>0</v>
      </c>
      <c r="K685" s="59">
        <f t="shared" si="43"/>
        <v>0</v>
      </c>
    </row>
    <row r="686" spans="1:11" x14ac:dyDescent="0.2">
      <c r="A686" t="s">
        <v>2237</v>
      </c>
      <c r="B686" t="s">
        <v>299</v>
      </c>
      <c r="C686" s="57">
        <f>VLOOKUP(A686,'Original vs Adjsuted Budget'!$B$1:$H$1098,6,FALSE)</f>
        <v>0</v>
      </c>
      <c r="E686" s="59">
        <f t="shared" si="45"/>
        <v>0</v>
      </c>
      <c r="F686" s="57"/>
      <c r="G686" s="57">
        <f>VLOOKUP(A686,'Original vs Adjsuted Budget'!$B$1:$H$1098,7,FALSE)</f>
        <v>0</v>
      </c>
      <c r="I686" s="57">
        <f>VLOOKUP(A686,'Adjust Budget 1'!$B$8:$H$1107,7,FALSE)</f>
        <v>0</v>
      </c>
      <c r="K686" s="59">
        <f t="shared" si="43"/>
        <v>0</v>
      </c>
    </row>
    <row r="687" spans="1:11" x14ac:dyDescent="0.2">
      <c r="A687" t="s">
        <v>2239</v>
      </c>
      <c r="B687" t="s">
        <v>303</v>
      </c>
      <c r="C687" s="57">
        <f>VLOOKUP(A687,'Original vs Adjsuted Budget'!$B$1:$H$1098,6,FALSE)</f>
        <v>0</v>
      </c>
      <c r="E687" s="59">
        <f t="shared" si="45"/>
        <v>0</v>
      </c>
      <c r="F687" s="57"/>
      <c r="G687" s="57">
        <f>VLOOKUP(A687,'Original vs Adjsuted Budget'!$B$1:$H$1098,7,FALSE)</f>
        <v>0</v>
      </c>
      <c r="I687" s="57">
        <f>VLOOKUP(A687,'Adjust Budget 1'!$B$8:$H$1107,7,FALSE)</f>
        <v>0</v>
      </c>
      <c r="K687" s="59">
        <f t="shared" si="43"/>
        <v>0</v>
      </c>
    </row>
    <row r="688" spans="1:11" x14ac:dyDescent="0.2">
      <c r="A688" t="s">
        <v>2240</v>
      </c>
      <c r="B688" t="s">
        <v>305</v>
      </c>
      <c r="C688" s="57">
        <f>VLOOKUP(A688,'Original vs Adjsuted Budget'!$B$1:$H$1098,6,FALSE)</f>
        <v>0</v>
      </c>
      <c r="E688" s="59">
        <f t="shared" si="45"/>
        <v>0</v>
      </c>
      <c r="F688" s="57"/>
      <c r="G688" s="57">
        <f>VLOOKUP(A688,'Original vs Adjsuted Budget'!$B$1:$H$1098,7,FALSE)</f>
        <v>0</v>
      </c>
      <c r="I688" s="57">
        <f>VLOOKUP(A688,'Adjust Budget 1'!$B$8:$H$1107,7,FALSE)</f>
        <v>0</v>
      </c>
      <c r="K688" s="59">
        <f t="shared" si="43"/>
        <v>0</v>
      </c>
    </row>
    <row r="689" spans="1:11" x14ac:dyDescent="0.2">
      <c r="A689" t="s">
        <v>2241</v>
      </c>
      <c r="B689" t="s">
        <v>1572</v>
      </c>
      <c r="C689" s="57">
        <f>VLOOKUP(A689,'Original vs Adjsuted Budget'!$B$1:$H$1098,6,FALSE)</f>
        <v>0</v>
      </c>
      <c r="E689" s="59">
        <f t="shared" si="45"/>
        <v>7000</v>
      </c>
      <c r="F689" s="57"/>
      <c r="G689" s="57">
        <f>VLOOKUP(A689,'Original vs Adjsuted Budget'!$B$1:$H$1098,7,FALSE)</f>
        <v>7000</v>
      </c>
      <c r="I689" s="57">
        <f>VLOOKUP(A689,'Adjust Budget 1'!$B$8:$H$1107,7,FALSE)</f>
        <v>0</v>
      </c>
      <c r="K689" s="59">
        <f t="shared" si="43"/>
        <v>7000</v>
      </c>
    </row>
    <row r="690" spans="1:11" x14ac:dyDescent="0.2">
      <c r="A690" t="s">
        <v>2242</v>
      </c>
      <c r="B690" t="s">
        <v>309</v>
      </c>
      <c r="C690" s="57">
        <f>VLOOKUP(A690,'Original vs Adjsuted Budget'!$B$1:$H$1098,6,FALSE)</f>
        <v>0</v>
      </c>
      <c r="E690" s="59">
        <f t="shared" si="45"/>
        <v>0</v>
      </c>
      <c r="F690" s="57"/>
      <c r="G690" s="57">
        <f>VLOOKUP(A690,'Original vs Adjsuted Budget'!$B$1:$H$1098,7,FALSE)</f>
        <v>0</v>
      </c>
      <c r="I690" s="57">
        <f>VLOOKUP(A690,'Adjust Budget 1'!$B$8:$H$1107,7,FALSE)</f>
        <v>0</v>
      </c>
      <c r="K690" s="59">
        <f t="shared" si="43"/>
        <v>0</v>
      </c>
    </row>
    <row r="691" spans="1:11" x14ac:dyDescent="0.2">
      <c r="A691" t="s">
        <v>2243</v>
      </c>
      <c r="B691" t="s">
        <v>310</v>
      </c>
      <c r="C691" s="57">
        <f>VLOOKUP(A691,'Original vs Adjsuted Budget'!$B$1:$H$1098,6,FALSE)</f>
        <v>0</v>
      </c>
      <c r="E691" s="59">
        <f t="shared" si="45"/>
        <v>0</v>
      </c>
      <c r="F691" s="57"/>
      <c r="G691" s="57">
        <f>VLOOKUP(A691,'Original vs Adjsuted Budget'!$B$1:$H$1098,7,FALSE)</f>
        <v>0</v>
      </c>
      <c r="I691" s="57">
        <f>VLOOKUP(A691,'Adjust Budget 1'!$B$8:$H$1107,7,FALSE)</f>
        <v>0</v>
      </c>
      <c r="K691" s="59">
        <f t="shared" si="43"/>
        <v>0</v>
      </c>
    </row>
    <row r="692" spans="1:11" x14ac:dyDescent="0.2">
      <c r="A692" t="s">
        <v>1240</v>
      </c>
      <c r="B692" t="s">
        <v>312</v>
      </c>
      <c r="C692" s="57">
        <f>VLOOKUP(A692,'Original vs Adjsuted Budget'!$B$1:$H$1098,6,FALSE)</f>
        <v>85900</v>
      </c>
      <c r="E692" s="59">
        <f t="shared" si="45"/>
        <v>94100</v>
      </c>
      <c r="F692" s="57"/>
      <c r="G692" s="57">
        <f>VLOOKUP(A692,'Original vs Adjsuted Budget'!$B$1:$H$1098,7,FALSE)</f>
        <v>180000</v>
      </c>
      <c r="I692" s="57">
        <f>VLOOKUP(A692,'Adjust Budget 1'!$B$8:$H$1107,7,FALSE)</f>
        <v>79572.759999999995</v>
      </c>
      <c r="K692" s="59">
        <f t="shared" si="43"/>
        <v>100427.24</v>
      </c>
    </row>
    <row r="693" spans="1:11" x14ac:dyDescent="0.2">
      <c r="A693" t="s">
        <v>2244</v>
      </c>
      <c r="B693" t="s">
        <v>313</v>
      </c>
      <c r="C693" s="57">
        <f>VLOOKUP(A693,'Original vs Adjsuted Budget'!$B$1:$H$1098,6,FALSE)</f>
        <v>0</v>
      </c>
      <c r="E693" s="59">
        <f t="shared" si="45"/>
        <v>0</v>
      </c>
      <c r="F693" s="57"/>
      <c r="G693" s="57">
        <f>VLOOKUP(A693,'Original vs Adjsuted Budget'!$B$1:$H$1098,7,FALSE)</f>
        <v>0</v>
      </c>
      <c r="I693" s="57">
        <f>VLOOKUP(A693,'Adjust Budget 1'!$B$8:$H$1107,7,FALSE)</f>
        <v>0</v>
      </c>
      <c r="K693" s="59">
        <f t="shared" si="43"/>
        <v>0</v>
      </c>
    </row>
    <row r="694" spans="1:11" x14ac:dyDescent="0.2">
      <c r="A694" t="s">
        <v>2245</v>
      </c>
      <c r="B694" t="s">
        <v>315</v>
      </c>
      <c r="C694" s="57">
        <f>VLOOKUP(A694,'Original vs Adjsuted Budget'!$B$1:$H$1098,6,FALSE)</f>
        <v>0</v>
      </c>
      <c r="E694" s="59">
        <f t="shared" si="45"/>
        <v>0</v>
      </c>
      <c r="F694" s="57"/>
      <c r="G694" s="57">
        <f>VLOOKUP(A694,'Original vs Adjsuted Budget'!$B$1:$H$1098,7,FALSE)</f>
        <v>0</v>
      </c>
      <c r="I694" s="57">
        <f>VLOOKUP(A694,'Adjust Budget 1'!$B$8:$H$1107,7,FALSE)</f>
        <v>0</v>
      </c>
      <c r="K694" s="59">
        <f t="shared" si="43"/>
        <v>0</v>
      </c>
    </row>
    <row r="695" spans="1:11" x14ac:dyDescent="0.2">
      <c r="A695" t="s">
        <v>1241</v>
      </c>
      <c r="B695" t="s">
        <v>1670</v>
      </c>
      <c r="C695" s="57">
        <f>VLOOKUP(A695,'Original vs Adjsuted Budget'!$B$1:$H$1098,6,FALSE)</f>
        <v>20590</v>
      </c>
      <c r="E695" s="59">
        <f t="shared" si="45"/>
        <v>1410</v>
      </c>
      <c r="F695" s="57"/>
      <c r="G695" s="57">
        <f>VLOOKUP(A695,'Original vs Adjsuted Budget'!$B$1:$H$1098,7,FALSE)</f>
        <v>22000</v>
      </c>
      <c r="I695" s="57">
        <f>VLOOKUP(A695,'Adjust Budget 1'!$B$8:$H$1107,7,FALSE)</f>
        <v>288.19</v>
      </c>
      <c r="K695" s="59">
        <f t="shared" si="43"/>
        <v>21711.81</v>
      </c>
    </row>
    <row r="696" spans="1:11" x14ac:dyDescent="0.2">
      <c r="A696" t="s">
        <v>1242</v>
      </c>
      <c r="B696" t="s">
        <v>323</v>
      </c>
      <c r="C696" s="57">
        <f>VLOOKUP(A696,'Original vs Adjsuted Budget'!$B$1:$H$1098,6,FALSE)</f>
        <v>0</v>
      </c>
      <c r="E696" s="59">
        <f t="shared" si="45"/>
        <v>168.28</v>
      </c>
      <c r="F696" s="57"/>
      <c r="G696" s="57">
        <f>VLOOKUP(A696,'Original vs Adjsuted Budget'!$B$1:$H$1098,7,FALSE)</f>
        <v>168.28</v>
      </c>
      <c r="I696" s="57">
        <f>VLOOKUP(A696,'Adjust Budget 1'!$B$8:$H$1107,7,FALSE)</f>
        <v>84.14</v>
      </c>
      <c r="K696" s="59">
        <f t="shared" si="43"/>
        <v>84.14</v>
      </c>
    </row>
    <row r="697" spans="1:11" x14ac:dyDescent="0.2">
      <c r="A697" t="s">
        <v>1243</v>
      </c>
      <c r="B697" t="s">
        <v>325</v>
      </c>
      <c r="C697" s="57">
        <f>VLOOKUP(A697,'Original vs Adjsuted Budget'!$B$1:$H$1098,6,FALSE)</f>
        <v>0</v>
      </c>
      <c r="E697" s="59">
        <f t="shared" si="45"/>
        <v>652.66666666666663</v>
      </c>
      <c r="F697" s="57"/>
      <c r="G697" s="57">
        <f>VLOOKUP(A697,'Original vs Adjsuted Budget'!$B$1:$H$1098,7,FALSE)</f>
        <v>652.66666666666663</v>
      </c>
      <c r="I697" s="57">
        <f>VLOOKUP(A697,'Adjust Budget 1'!$B$8:$H$1107,7,FALSE)</f>
        <v>244.75</v>
      </c>
      <c r="K697" s="59">
        <f t="shared" si="43"/>
        <v>407.91666666666663</v>
      </c>
    </row>
    <row r="698" spans="1:11" x14ac:dyDescent="0.2">
      <c r="A698" t="s">
        <v>2246</v>
      </c>
      <c r="B698" t="s">
        <v>336</v>
      </c>
      <c r="C698" s="57">
        <f>VLOOKUP(A698,'Original vs Adjsuted Budget'!$B$1:$H$1098,6,FALSE)</f>
        <v>0</v>
      </c>
      <c r="E698" s="59">
        <f t="shared" si="45"/>
        <v>0</v>
      </c>
      <c r="F698" s="57"/>
      <c r="G698" s="57">
        <f>VLOOKUP(A698,'Original vs Adjsuted Budget'!$B$1:$H$1098,7,FALSE)</f>
        <v>0</v>
      </c>
      <c r="I698" s="57">
        <f>VLOOKUP(A698,'Adjust Budget 1'!$B$8:$H$1107,7,FALSE)</f>
        <v>0</v>
      </c>
      <c r="K698" s="59">
        <f t="shared" si="43"/>
        <v>0</v>
      </c>
    </row>
    <row r="699" spans="1:11" x14ac:dyDescent="0.2">
      <c r="A699" t="s">
        <v>1244</v>
      </c>
      <c r="B699" t="s">
        <v>2995</v>
      </c>
      <c r="C699" s="57">
        <f>VLOOKUP(A699,'Original vs Adjsuted Budget'!$B$1:$H$1098,6,FALSE)</f>
        <v>30000</v>
      </c>
      <c r="E699" s="59">
        <f t="shared" si="45"/>
        <v>-30000</v>
      </c>
      <c r="F699" s="57"/>
      <c r="G699" s="57">
        <f>VLOOKUP(A699,'Original vs Adjsuted Budget'!$B$1:$H$1098,7,FALSE)</f>
        <v>0</v>
      </c>
      <c r="I699" s="57">
        <f>VLOOKUP(A699,'Adjust Budget 1'!$B$8:$H$1107,7,FALSE)</f>
        <v>7824</v>
      </c>
      <c r="K699" s="59">
        <f t="shared" si="43"/>
        <v>-7824</v>
      </c>
    </row>
    <row r="700" spans="1:11" x14ac:dyDescent="0.2">
      <c r="A700" t="s">
        <v>1245</v>
      </c>
      <c r="B700" t="s">
        <v>342</v>
      </c>
      <c r="C700" s="57">
        <f>VLOOKUP(A700,'Original vs Adjsuted Budget'!$B$1:$H$1098,6,FALSE)</f>
        <v>20000</v>
      </c>
      <c r="E700" s="59">
        <f t="shared" si="45"/>
        <v>-10000</v>
      </c>
      <c r="F700" s="57"/>
      <c r="G700" s="57">
        <f>VLOOKUP(A700,'Original vs Adjsuted Budget'!$B$1:$H$1098,7,FALSE)</f>
        <v>10000</v>
      </c>
      <c r="I700" s="57">
        <f>VLOOKUP(A700,'Adjust Budget 1'!$B$8:$H$1107,7,FALSE)</f>
        <v>0</v>
      </c>
      <c r="K700" s="59">
        <f t="shared" si="43"/>
        <v>10000</v>
      </c>
    </row>
    <row r="701" spans="1:11" x14ac:dyDescent="0.2">
      <c r="A701" t="s">
        <v>1246</v>
      </c>
      <c r="B701" t="s">
        <v>2996</v>
      </c>
      <c r="C701" s="57">
        <f>VLOOKUP(A701,'Original vs Adjsuted Budget'!$B$1:$H$1098,6,FALSE)</f>
        <v>50000</v>
      </c>
      <c r="E701" s="59">
        <f t="shared" si="45"/>
        <v>-25000</v>
      </c>
      <c r="F701" s="57"/>
      <c r="G701" s="57">
        <f>VLOOKUP(A701,'Original vs Adjsuted Budget'!$B$1:$H$1098,7,FALSE)</f>
        <v>25000</v>
      </c>
      <c r="I701" s="57">
        <f>VLOOKUP(A701,'Adjust Budget 1'!$B$8:$H$1107,7,FALSE)</f>
        <v>0</v>
      </c>
      <c r="K701" s="59">
        <f t="shared" si="43"/>
        <v>25000</v>
      </c>
    </row>
    <row r="702" spans="1:11" x14ac:dyDescent="0.2">
      <c r="A702" t="s">
        <v>1247</v>
      </c>
      <c r="B702" t="s">
        <v>360</v>
      </c>
      <c r="C702" s="57">
        <f>VLOOKUP(A702,'Original vs Adjsuted Budget'!$B$1:$H$1098,6,FALSE)</f>
        <v>110</v>
      </c>
      <c r="E702" s="59">
        <f t="shared" si="45"/>
        <v>0</v>
      </c>
      <c r="F702" s="57"/>
      <c r="G702" s="57">
        <f>VLOOKUP(A702,'Original vs Adjsuted Budget'!$B$1:$H$1098,7,FALSE)</f>
        <v>110</v>
      </c>
      <c r="I702" s="57">
        <f>VLOOKUP(A702,'Adjust Budget 1'!$B$8:$H$1107,7,FALSE)</f>
        <v>0</v>
      </c>
      <c r="K702" s="59">
        <f t="shared" si="43"/>
        <v>110</v>
      </c>
    </row>
    <row r="703" spans="1:11" x14ac:dyDescent="0.2">
      <c r="A703" t="s">
        <v>1248</v>
      </c>
      <c r="B703" t="s">
        <v>2905</v>
      </c>
      <c r="C703" s="57">
        <f>VLOOKUP(A703,'Original vs Adjsuted Budget'!$B$1:$H$1098,6,FALSE)</f>
        <v>5650</v>
      </c>
      <c r="E703" s="59">
        <f t="shared" si="45"/>
        <v>0</v>
      </c>
      <c r="F703" s="57"/>
      <c r="G703" s="57">
        <f>VLOOKUP(A703,'Original vs Adjsuted Budget'!$B$1:$H$1098,7,FALSE)</f>
        <v>5650</v>
      </c>
      <c r="I703" s="57">
        <f>VLOOKUP(A703,'Adjust Budget 1'!$B$8:$H$1107,7,FALSE)</f>
        <v>0</v>
      </c>
      <c r="K703" s="59">
        <f t="shared" si="43"/>
        <v>5650</v>
      </c>
    </row>
    <row r="704" spans="1:11" x14ac:dyDescent="0.2">
      <c r="A704" t="s">
        <v>1249</v>
      </c>
      <c r="B704" t="s">
        <v>389</v>
      </c>
      <c r="C704" s="57">
        <f>VLOOKUP(A704,'Original vs Adjsuted Budget'!$B$1:$H$1098,6,FALSE)</f>
        <v>-3000000</v>
      </c>
      <c r="E704" s="59">
        <f t="shared" si="45"/>
        <v>2500000</v>
      </c>
      <c r="F704" s="57"/>
      <c r="G704" s="57">
        <f>VLOOKUP(A704,'Original vs Adjsuted Budget'!$B$1:$H$1098,7,FALSE)</f>
        <v>-500000</v>
      </c>
      <c r="I704" s="57">
        <f>VLOOKUP(A704,'Adjust Budget 1'!$B$8:$H$1107,7,FALSE)</f>
        <v>-29640</v>
      </c>
      <c r="K704" s="59">
        <f t="shared" si="43"/>
        <v>-470360</v>
      </c>
    </row>
    <row r="705" spans="1:11" x14ac:dyDescent="0.2">
      <c r="A705" t="s">
        <v>1250</v>
      </c>
      <c r="B705" t="s">
        <v>2906</v>
      </c>
      <c r="C705" s="57">
        <f>VLOOKUP(A705,'Original vs Adjsuted Budget'!$B$1:$H$1098,6,FALSE)</f>
        <v>-1297380</v>
      </c>
      <c r="E705" s="59">
        <f t="shared" si="45"/>
        <v>570940.13</v>
      </c>
      <c r="F705" s="57"/>
      <c r="G705" s="57">
        <f>VLOOKUP(A705,'Original vs Adjsuted Budget'!$B$1:$H$1098,7,FALSE)</f>
        <v>-726439.87</v>
      </c>
      <c r="I705" s="57">
        <f>VLOOKUP(A705,'Adjust Budget 1'!$B$8:$H$1107,7,FALSE)</f>
        <v>0</v>
      </c>
      <c r="K705" s="59">
        <f t="shared" si="43"/>
        <v>-726439.87</v>
      </c>
    </row>
    <row r="706" spans="1:11" x14ac:dyDescent="0.2">
      <c r="A706" t="s">
        <v>2250</v>
      </c>
      <c r="B706" t="s">
        <v>413</v>
      </c>
      <c r="C706" s="57">
        <f>VLOOKUP(A706,'Original vs Adjsuted Budget'!$B$1:$H$1098,6,FALSE)</f>
        <v>0</v>
      </c>
      <c r="E706" s="59">
        <f t="shared" si="45"/>
        <v>0</v>
      </c>
      <c r="F706" s="57"/>
      <c r="G706" s="57">
        <f>VLOOKUP(A706,'Original vs Adjsuted Budget'!$B$1:$H$1098,7,FALSE)</f>
        <v>0</v>
      </c>
      <c r="I706" s="57">
        <f>VLOOKUP(A706,'Adjust Budget 1'!$B$8:$H$1107,7,FALSE)</f>
        <v>0</v>
      </c>
      <c r="K706" s="59">
        <f t="shared" si="43"/>
        <v>0</v>
      </c>
    </row>
    <row r="707" spans="1:11" x14ac:dyDescent="0.2">
      <c r="A707" s="71"/>
      <c r="B707" s="71" t="s">
        <v>2908</v>
      </c>
      <c r="C707" s="72">
        <f>SUM(C671:C706)</f>
        <v>-3079570</v>
      </c>
      <c r="D707" s="72">
        <f>SUM(D671:D706)</f>
        <v>0</v>
      </c>
      <c r="E707" s="72">
        <f>SUM(E671:E706)</f>
        <v>3148960.7996666664</v>
      </c>
      <c r="F707" s="72"/>
      <c r="G707" s="72">
        <f>SUM(G671:G706)</f>
        <v>69390.799666667008</v>
      </c>
      <c r="K707" s="59"/>
    </row>
    <row r="708" spans="1:11" x14ac:dyDescent="0.2">
      <c r="A708" s="71">
        <v>701</v>
      </c>
      <c r="B708" s="71" t="s">
        <v>2909</v>
      </c>
      <c r="C708" s="72"/>
      <c r="D708" s="72"/>
      <c r="E708" s="72"/>
      <c r="F708" s="72"/>
      <c r="G708" s="72"/>
      <c r="K708" s="59"/>
    </row>
    <row r="709" spans="1:11" x14ac:dyDescent="0.2">
      <c r="A709" t="s">
        <v>2910</v>
      </c>
      <c r="B709" t="s">
        <v>2911</v>
      </c>
      <c r="C709" s="57" t="s">
        <v>2912</v>
      </c>
      <c r="D709" s="57" t="s">
        <v>2912</v>
      </c>
      <c r="E709" s="57" t="s">
        <v>2912</v>
      </c>
      <c r="F709" s="57"/>
      <c r="G709" s="57" t="s">
        <v>2912</v>
      </c>
      <c r="K709" s="59"/>
    </row>
    <row r="710" spans="1:11" x14ac:dyDescent="0.2">
      <c r="A710" s="63">
        <v>702</v>
      </c>
      <c r="B710" s="63" t="s">
        <v>449</v>
      </c>
      <c r="C710" s="70"/>
      <c r="D710" s="70"/>
      <c r="E710" s="70"/>
      <c r="F710" s="70"/>
      <c r="G710" s="70"/>
      <c r="K710" s="59"/>
    </row>
    <row r="711" spans="1:11" x14ac:dyDescent="0.2">
      <c r="A711" t="s">
        <v>2252</v>
      </c>
      <c r="B711" t="s">
        <v>7</v>
      </c>
      <c r="C711" s="57">
        <f>VLOOKUP(A711,'Original vs Adjsuted Budget'!$B$1:$H$1098,6,FALSE)</f>
        <v>0</v>
      </c>
      <c r="E711" s="59">
        <f t="shared" ref="E711:E723" si="46">G711-C711</f>
        <v>0</v>
      </c>
      <c r="F711" s="57"/>
      <c r="G711" s="57">
        <f>VLOOKUP(A711,'Original vs Adjsuted Budget'!$B$1:$H$1098,7,FALSE)</f>
        <v>0</v>
      </c>
      <c r="I711" s="57">
        <f>VLOOKUP(A711,'Adjust Budget 1'!$B$8:$H$1107,7,FALSE)</f>
        <v>0</v>
      </c>
      <c r="K711" s="59">
        <f t="shared" si="43"/>
        <v>0</v>
      </c>
    </row>
    <row r="712" spans="1:11" x14ac:dyDescent="0.2">
      <c r="A712" t="s">
        <v>2253</v>
      </c>
      <c r="B712" t="s">
        <v>221</v>
      </c>
      <c r="C712" s="57">
        <f>VLOOKUP(A712,'Original vs Adjsuted Budget'!$B$1:$H$1098,6,FALSE)</f>
        <v>0</v>
      </c>
      <c r="E712" s="59">
        <f t="shared" si="46"/>
        <v>0</v>
      </c>
      <c r="F712" s="57"/>
      <c r="G712" s="57">
        <f>VLOOKUP(A712,'Original vs Adjsuted Budget'!$B$1:$H$1098,7,FALSE)</f>
        <v>0</v>
      </c>
      <c r="I712" s="57">
        <f>VLOOKUP(A712,'Adjust Budget 1'!$B$8:$H$1107,7,FALSE)</f>
        <v>0</v>
      </c>
      <c r="K712" s="59">
        <f t="shared" si="43"/>
        <v>0</v>
      </c>
    </row>
    <row r="713" spans="1:11" x14ac:dyDescent="0.2">
      <c r="A713" t="s">
        <v>2254</v>
      </c>
      <c r="B713" t="s">
        <v>225</v>
      </c>
      <c r="C713" s="57">
        <f>VLOOKUP(A713,'Original vs Adjsuted Budget'!$B$1:$H$1098,6,FALSE)</f>
        <v>0</v>
      </c>
      <c r="E713" s="59">
        <f t="shared" si="46"/>
        <v>0</v>
      </c>
      <c r="F713" s="57"/>
      <c r="G713" s="57">
        <f>VLOOKUP(A713,'Original vs Adjsuted Budget'!$B$1:$H$1098,7,FALSE)</f>
        <v>0</v>
      </c>
      <c r="I713" s="57">
        <f>VLOOKUP(A713,'Adjust Budget 1'!$B$8:$H$1107,7,FALSE)</f>
        <v>0</v>
      </c>
      <c r="K713" s="59">
        <f t="shared" ref="K713:K776" si="47">G713-I713</f>
        <v>0</v>
      </c>
    </row>
    <row r="714" spans="1:11" x14ac:dyDescent="0.2">
      <c r="A714" t="s">
        <v>2255</v>
      </c>
      <c r="B714" t="s">
        <v>228</v>
      </c>
      <c r="C714" s="57">
        <f>VLOOKUP(A714,'Original vs Adjsuted Budget'!$B$1:$H$1098,6,FALSE)</f>
        <v>0</v>
      </c>
      <c r="E714" s="59">
        <f t="shared" si="46"/>
        <v>0</v>
      </c>
      <c r="F714" s="57"/>
      <c r="G714" s="57">
        <f>VLOOKUP(A714,'Original vs Adjsuted Budget'!$B$1:$H$1098,7,FALSE)</f>
        <v>0</v>
      </c>
      <c r="I714" s="57">
        <f>VLOOKUP(A714,'Adjust Budget 1'!$B$8:$H$1107,7,FALSE)</f>
        <v>0</v>
      </c>
      <c r="K714" s="59">
        <f t="shared" si="47"/>
        <v>0</v>
      </c>
    </row>
    <row r="715" spans="1:11" x14ac:dyDescent="0.2">
      <c r="A715" t="s">
        <v>2256</v>
      </c>
      <c r="B715" t="s">
        <v>231</v>
      </c>
      <c r="C715" s="57">
        <f>VLOOKUP(A715,'Original vs Adjsuted Budget'!$B$1:$H$1098,6,FALSE)</f>
        <v>0</v>
      </c>
      <c r="E715" s="59">
        <f t="shared" si="46"/>
        <v>0</v>
      </c>
      <c r="F715" s="57"/>
      <c r="G715" s="57">
        <f>VLOOKUP(A715,'Original vs Adjsuted Budget'!$B$1:$H$1098,7,FALSE)</f>
        <v>0</v>
      </c>
      <c r="I715" s="57">
        <f>VLOOKUP(A715,'Adjust Budget 1'!$B$8:$H$1107,7,FALSE)</f>
        <v>0</v>
      </c>
      <c r="K715" s="59">
        <f t="shared" si="47"/>
        <v>0</v>
      </c>
    </row>
    <row r="716" spans="1:11" x14ac:dyDescent="0.2">
      <c r="A716" t="s">
        <v>2257</v>
      </c>
      <c r="B716" t="s">
        <v>232</v>
      </c>
      <c r="C716" s="57">
        <f>VLOOKUP(A716,'Original vs Adjsuted Budget'!$B$1:$H$1098,6,FALSE)</f>
        <v>0</v>
      </c>
      <c r="E716" s="59">
        <f t="shared" si="46"/>
        <v>0</v>
      </c>
      <c r="F716" s="57"/>
      <c r="G716" s="57">
        <f>VLOOKUP(A716,'Original vs Adjsuted Budget'!$B$1:$H$1098,7,FALSE)</f>
        <v>0</v>
      </c>
      <c r="I716" s="57">
        <f>VLOOKUP(A716,'Adjust Budget 1'!$B$8:$H$1107,7,FALSE)</f>
        <v>0</v>
      </c>
      <c r="K716" s="59">
        <f t="shared" si="47"/>
        <v>0</v>
      </c>
    </row>
    <row r="717" spans="1:11" x14ac:dyDescent="0.2">
      <c r="A717" t="s">
        <v>2258</v>
      </c>
      <c r="B717" t="s">
        <v>233</v>
      </c>
      <c r="C717" s="57">
        <f>VLOOKUP(A717,'Original vs Adjsuted Budget'!$B$1:$H$1098,6,FALSE)</f>
        <v>0</v>
      </c>
      <c r="E717" s="59">
        <f t="shared" si="46"/>
        <v>0</v>
      </c>
      <c r="F717" s="57"/>
      <c r="G717" s="57">
        <f>VLOOKUP(A717,'Original vs Adjsuted Budget'!$B$1:$H$1098,7,FALSE)</f>
        <v>0</v>
      </c>
      <c r="I717" s="57">
        <f>VLOOKUP(A717,'Adjust Budget 1'!$B$8:$H$1107,7,FALSE)</f>
        <v>0</v>
      </c>
      <c r="K717" s="59">
        <f t="shared" si="47"/>
        <v>0</v>
      </c>
    </row>
    <row r="718" spans="1:11" x14ac:dyDescent="0.2">
      <c r="A718" t="s">
        <v>1251</v>
      </c>
      <c r="B718" t="s">
        <v>1572</v>
      </c>
      <c r="C718" s="57">
        <f>VLOOKUP(A718,'Original vs Adjsuted Budget'!$B$1:$H$1098,6,FALSE)</f>
        <v>330</v>
      </c>
      <c r="E718" s="59">
        <f t="shared" si="46"/>
        <v>4416.6666666666661</v>
      </c>
      <c r="F718" s="57"/>
      <c r="G718" s="57">
        <f>VLOOKUP(A718,'Original vs Adjsuted Budget'!$B$1:$H$1098,7,FALSE)</f>
        <v>4746.6666666666661</v>
      </c>
      <c r="I718" s="57">
        <f>VLOOKUP(A718,'Adjust Budget 1'!$B$8:$H$1107,7,FALSE)</f>
        <v>1780</v>
      </c>
      <c r="K718" s="59">
        <f t="shared" si="47"/>
        <v>2966.6666666666661</v>
      </c>
    </row>
    <row r="719" spans="1:11" x14ac:dyDescent="0.2">
      <c r="A719" t="s">
        <v>1252</v>
      </c>
      <c r="B719" t="s">
        <v>1670</v>
      </c>
      <c r="C719" s="57">
        <f>VLOOKUP(A719,'Original vs Adjsuted Budget'!$B$1:$H$1098,6,FALSE)</f>
        <v>0</v>
      </c>
      <c r="E719" s="59">
        <f t="shared" si="46"/>
        <v>2498.88</v>
      </c>
      <c r="F719" s="57"/>
      <c r="G719" s="57">
        <f>VLOOKUP(A719,'Original vs Adjsuted Budget'!$B$1:$H$1098,7,FALSE)</f>
        <v>2498.88</v>
      </c>
      <c r="I719" s="57">
        <f>VLOOKUP(A719,'Adjust Budget 1'!$B$8:$H$1107,7,FALSE)</f>
        <v>937.08</v>
      </c>
      <c r="K719" s="59">
        <f t="shared" si="47"/>
        <v>1561.8000000000002</v>
      </c>
    </row>
    <row r="720" spans="1:11" x14ac:dyDescent="0.2">
      <c r="A720" t="s">
        <v>1253</v>
      </c>
      <c r="B720" t="s">
        <v>342</v>
      </c>
      <c r="C720" s="57">
        <f>VLOOKUP(A720,'Original vs Adjsuted Budget'!$B$1:$H$1098,6,FALSE)</f>
        <v>0</v>
      </c>
      <c r="E720" s="59">
        <f t="shared" si="46"/>
        <v>42170.87999999999</v>
      </c>
      <c r="F720" s="57"/>
      <c r="G720" s="57">
        <f>VLOOKUP(A720,'Original vs Adjsuted Budget'!$B$1:$H$1098,7,FALSE)</f>
        <v>42170.87999999999</v>
      </c>
      <c r="I720" s="57">
        <f>VLOOKUP(A720,'Adjust Budget 1'!$B$8:$H$1107,7,FALSE)</f>
        <v>13178.4</v>
      </c>
      <c r="K720" s="59">
        <f t="shared" si="47"/>
        <v>28992.479999999989</v>
      </c>
    </row>
    <row r="721" spans="1:11" x14ac:dyDescent="0.2">
      <c r="A721" t="s">
        <v>2259</v>
      </c>
      <c r="B721" t="s">
        <v>1573</v>
      </c>
      <c r="C721" s="57">
        <f>VLOOKUP(A721,'Original vs Adjsuted Budget'!$B$1:$H$1098,6,FALSE)</f>
        <v>0</v>
      </c>
      <c r="E721" s="59">
        <f t="shared" si="46"/>
        <v>0</v>
      </c>
      <c r="F721" s="57"/>
      <c r="G721" s="57">
        <f>VLOOKUP(A721,'Original vs Adjsuted Budget'!$B$1:$H$1098,7,FALSE)</f>
        <v>0</v>
      </c>
      <c r="I721" s="57">
        <f>VLOOKUP(A721,'Adjust Budget 1'!$B$8:$H$1107,7,FALSE)</f>
        <v>0</v>
      </c>
      <c r="K721" s="59">
        <f t="shared" si="47"/>
        <v>0</v>
      </c>
    </row>
    <row r="722" spans="1:11" x14ac:dyDescent="0.2">
      <c r="A722" t="s">
        <v>2260</v>
      </c>
      <c r="B722" t="s">
        <v>2904</v>
      </c>
      <c r="C722" s="57">
        <f>VLOOKUP(A722,'Original vs Adjsuted Budget'!$B$1:$H$1098,6,FALSE)</f>
        <v>0</v>
      </c>
      <c r="E722" s="59">
        <f t="shared" si="46"/>
        <v>0</v>
      </c>
      <c r="F722" s="57"/>
      <c r="G722" s="57">
        <f>VLOOKUP(A722,'Original vs Adjsuted Budget'!$B$1:$H$1098,7,FALSE)</f>
        <v>0</v>
      </c>
      <c r="I722" s="57">
        <f>VLOOKUP(A722,'Adjust Budget 1'!$B$8:$H$1107,7,FALSE)</f>
        <v>0</v>
      </c>
      <c r="K722" s="59">
        <f t="shared" si="47"/>
        <v>0</v>
      </c>
    </row>
    <row r="723" spans="1:11" x14ac:dyDescent="0.2">
      <c r="A723" t="s">
        <v>2261</v>
      </c>
      <c r="B723" t="s">
        <v>2906</v>
      </c>
      <c r="C723" s="57">
        <f>VLOOKUP(A723,'Original vs Adjsuted Budget'!$B$1:$H$1098,6,FALSE)</f>
        <v>0</v>
      </c>
      <c r="E723" s="59">
        <f t="shared" si="46"/>
        <v>-27939.99</v>
      </c>
      <c r="F723" s="57"/>
      <c r="G723" s="57">
        <f>VLOOKUP(A723,'Original vs Adjsuted Budget'!$B$1:$H$1098,7,FALSE)</f>
        <v>-27939.99</v>
      </c>
      <c r="I723" s="57">
        <f>VLOOKUP(A723,'Adjust Budget 1'!$B$8:$H$1107,7,FALSE)</f>
        <v>0</v>
      </c>
      <c r="K723" s="59">
        <f t="shared" si="47"/>
        <v>-27939.99</v>
      </c>
    </row>
    <row r="724" spans="1:11" x14ac:dyDescent="0.2">
      <c r="A724" s="71"/>
      <c r="B724" s="71" t="s">
        <v>2908</v>
      </c>
      <c r="C724" s="72">
        <f>SUM(C711:C723)</f>
        <v>330</v>
      </c>
      <c r="D724" s="72">
        <f>SUM(D711:D723)</f>
        <v>0</v>
      </c>
      <c r="E724" s="72">
        <f>SUM(E711:E723)</f>
        <v>21146.436666666657</v>
      </c>
      <c r="F724" s="72"/>
      <c r="G724" s="72">
        <f t="shared" ref="G724" si="48">SUM(G711:G723)</f>
        <v>21476.436666666657</v>
      </c>
      <c r="K724" s="59"/>
    </row>
    <row r="725" spans="1:11" x14ac:dyDescent="0.2">
      <c r="A725" s="71">
        <v>702</v>
      </c>
      <c r="B725" s="71" t="s">
        <v>2909</v>
      </c>
      <c r="C725" s="72"/>
      <c r="D725" s="72"/>
      <c r="E725" s="72"/>
      <c r="F725" s="72"/>
      <c r="G725" s="72"/>
      <c r="K725" s="59"/>
    </row>
    <row r="726" spans="1:11" x14ac:dyDescent="0.2">
      <c r="A726" t="s">
        <v>2910</v>
      </c>
      <c r="B726" t="s">
        <v>2911</v>
      </c>
      <c r="C726" s="57" t="s">
        <v>2912</v>
      </c>
      <c r="D726" s="57" t="s">
        <v>2912</v>
      </c>
      <c r="E726" s="57" t="s">
        <v>2912</v>
      </c>
      <c r="F726" s="57"/>
      <c r="G726" s="57" t="s">
        <v>2912</v>
      </c>
      <c r="K726" s="59"/>
    </row>
    <row r="727" spans="1:11" x14ac:dyDescent="0.2">
      <c r="A727" s="63">
        <v>704</v>
      </c>
      <c r="B727" s="63" t="s">
        <v>2997</v>
      </c>
      <c r="C727" s="70"/>
      <c r="D727" s="70"/>
      <c r="E727" s="70"/>
      <c r="F727" s="70"/>
      <c r="G727" s="70"/>
      <c r="K727" s="59"/>
    </row>
    <row r="728" spans="1:11" x14ac:dyDescent="0.2">
      <c r="A728" t="s">
        <v>1254</v>
      </c>
      <c r="B728" t="s">
        <v>7</v>
      </c>
      <c r="C728" s="57">
        <f>VLOOKUP(A728,'Original vs Adjsuted Budget'!$B$1:$H$1098,6,FALSE)</f>
        <v>139340</v>
      </c>
      <c r="E728" s="59">
        <f t="shared" ref="E728:E749" si="49">G728-C728</f>
        <v>-363.03040000001783</v>
      </c>
      <c r="F728" s="57"/>
      <c r="G728" s="57">
        <f>VLOOKUP(A728,'Original vs Adjsuted Budget'!$B$1:$H$1098,7,FALSE)</f>
        <v>138976.96959999998</v>
      </c>
      <c r="I728" s="57">
        <f>VLOOKUP(A728,'Adjust Budget 1'!$B$8:$H$1107,7,FALSE)</f>
        <v>68800.479999999996</v>
      </c>
      <c r="K728" s="59">
        <f t="shared" si="47"/>
        <v>70176.489599999986</v>
      </c>
    </row>
    <row r="729" spans="1:11" x14ac:dyDescent="0.2">
      <c r="A729" t="s">
        <v>1255</v>
      </c>
      <c r="B729" t="s">
        <v>220</v>
      </c>
      <c r="C729" s="57">
        <f>VLOOKUP(A729,'Original vs Adjsuted Budget'!$B$1:$H$1098,6,FALSE)</f>
        <v>11550</v>
      </c>
      <c r="E729" s="59">
        <f t="shared" si="49"/>
        <v>-513.56840000000011</v>
      </c>
      <c r="F729" s="57"/>
      <c r="G729" s="57">
        <f>VLOOKUP(A729,'Original vs Adjsuted Budget'!$B$1:$H$1098,7,FALSE)</f>
        <v>11036.4316</v>
      </c>
      <c r="I729" s="57">
        <f>VLOOKUP(A729,'Adjust Budget 1'!$B$8:$H$1107,7,FALSE)</f>
        <v>5463.58</v>
      </c>
      <c r="K729" s="59">
        <f t="shared" si="47"/>
        <v>5572.8516</v>
      </c>
    </row>
    <row r="730" spans="1:11" x14ac:dyDescent="0.2">
      <c r="A730" t="s">
        <v>1256</v>
      </c>
      <c r="B730" t="s">
        <v>224</v>
      </c>
      <c r="C730" s="57">
        <f>VLOOKUP(A730,'Original vs Adjsuted Budget'!$B$1:$H$1098,6,FALSE)</f>
        <v>6400</v>
      </c>
      <c r="E730" s="59">
        <f t="shared" si="49"/>
        <v>1273.6163999999999</v>
      </c>
      <c r="F730" s="57"/>
      <c r="G730" s="57">
        <f>VLOOKUP(A730,'Original vs Adjsuted Budget'!$B$1:$H$1098,7,FALSE)</f>
        <v>7673.6163999999999</v>
      </c>
      <c r="I730" s="57">
        <f>VLOOKUP(A730,'Adjust Budget 1'!$B$8:$H$1107,7,FALSE)</f>
        <v>3798.82</v>
      </c>
      <c r="K730" s="59">
        <f t="shared" si="47"/>
        <v>3874.7963999999997</v>
      </c>
    </row>
    <row r="731" spans="1:11" x14ac:dyDescent="0.2">
      <c r="A731" t="s">
        <v>2262</v>
      </c>
      <c r="B731" t="s">
        <v>225</v>
      </c>
      <c r="C731" s="57">
        <f>VLOOKUP(A731,'Original vs Adjsuted Budget'!$B$1:$H$1098,6,FALSE)</f>
        <v>0</v>
      </c>
      <c r="E731" s="59">
        <f t="shared" si="49"/>
        <v>0</v>
      </c>
      <c r="F731" s="57"/>
      <c r="G731" s="57">
        <f>VLOOKUP(A731,'Original vs Adjsuted Budget'!$B$1:$H$1098,7,FALSE)</f>
        <v>0</v>
      </c>
      <c r="I731" s="57">
        <f>VLOOKUP(A731,'Adjust Budget 1'!$B$8:$H$1107,7,FALSE)</f>
        <v>0</v>
      </c>
      <c r="K731" s="59">
        <f t="shared" si="47"/>
        <v>0</v>
      </c>
    </row>
    <row r="732" spans="1:11" x14ac:dyDescent="0.2">
      <c r="A732" t="s">
        <v>1257</v>
      </c>
      <c r="B732" t="s">
        <v>228</v>
      </c>
      <c r="C732" s="57">
        <f>VLOOKUP(A732,'Original vs Adjsuted Budget'!$B$1:$H$1098,6,FALSE)</f>
        <v>270</v>
      </c>
      <c r="E732" s="59">
        <f t="shared" si="49"/>
        <v>-116.07599999999999</v>
      </c>
      <c r="F732" s="57"/>
      <c r="G732" s="57">
        <f>VLOOKUP(A732,'Original vs Adjsuted Budget'!$B$1:$H$1098,7,FALSE)</f>
        <v>153.92400000000001</v>
      </c>
      <c r="I732" s="57">
        <f>VLOOKUP(A732,'Adjust Budget 1'!$B$8:$H$1107,7,FALSE)</f>
        <v>76.2</v>
      </c>
      <c r="K732" s="59">
        <f t="shared" si="47"/>
        <v>77.724000000000004</v>
      </c>
    </row>
    <row r="733" spans="1:11" x14ac:dyDescent="0.2">
      <c r="A733" t="s">
        <v>1258</v>
      </c>
      <c r="B733" t="s">
        <v>229</v>
      </c>
      <c r="C733" s="57">
        <f>VLOOKUP(A733,'Original vs Adjsuted Budget'!$B$1:$H$1098,6,FALSE)</f>
        <v>1430</v>
      </c>
      <c r="E733" s="59">
        <f t="shared" si="49"/>
        <v>93.524400000000014</v>
      </c>
      <c r="F733" s="57"/>
      <c r="G733" s="57">
        <f>VLOOKUP(A733,'Original vs Adjsuted Budget'!$B$1:$H$1098,7,FALSE)</f>
        <v>1523.5244</v>
      </c>
      <c r="I733" s="57">
        <f>VLOOKUP(A733,'Adjust Budget 1'!$B$8:$H$1107,7,FALSE)</f>
        <v>754.22</v>
      </c>
      <c r="K733" s="59">
        <f t="shared" si="47"/>
        <v>769.30439999999999</v>
      </c>
    </row>
    <row r="734" spans="1:11" x14ac:dyDescent="0.2">
      <c r="A734" t="s">
        <v>2263</v>
      </c>
      <c r="B734" t="s">
        <v>230</v>
      </c>
      <c r="C734" s="57">
        <f>VLOOKUP(A734,'Original vs Adjsuted Budget'!$B$1:$H$1098,6,FALSE)</f>
        <v>0</v>
      </c>
      <c r="E734" s="59">
        <f t="shared" si="49"/>
        <v>0</v>
      </c>
      <c r="F734" s="57"/>
      <c r="G734" s="57">
        <f>VLOOKUP(A734,'Original vs Adjsuted Budget'!$B$1:$H$1098,7,FALSE)</f>
        <v>0</v>
      </c>
      <c r="I734" s="57">
        <f>VLOOKUP(A734,'Adjust Budget 1'!$B$8:$H$1107,7,FALSE)</f>
        <v>0</v>
      </c>
      <c r="K734" s="59">
        <f t="shared" si="47"/>
        <v>0</v>
      </c>
    </row>
    <row r="735" spans="1:11" x14ac:dyDescent="0.2">
      <c r="A735" t="s">
        <v>2264</v>
      </c>
      <c r="B735" t="s">
        <v>231</v>
      </c>
      <c r="C735" s="57">
        <f>VLOOKUP(A735,'Original vs Adjsuted Budget'!$B$1:$H$1098,6,FALSE)</f>
        <v>0</v>
      </c>
      <c r="E735" s="59">
        <f t="shared" si="49"/>
        <v>0</v>
      </c>
      <c r="F735" s="57"/>
      <c r="G735" s="57">
        <f>VLOOKUP(A735,'Original vs Adjsuted Budget'!$B$1:$H$1098,7,FALSE)</f>
        <v>0</v>
      </c>
      <c r="I735" s="57">
        <f>VLOOKUP(A735,'Adjust Budget 1'!$B$8:$H$1107,7,FALSE)</f>
        <v>0</v>
      </c>
      <c r="K735" s="59">
        <f t="shared" si="47"/>
        <v>0</v>
      </c>
    </row>
    <row r="736" spans="1:11" x14ac:dyDescent="0.2">
      <c r="A736" t="s">
        <v>1259</v>
      </c>
      <c r="B736" t="s">
        <v>232</v>
      </c>
      <c r="C736" s="57">
        <f>VLOOKUP(A736,'Original vs Adjsuted Budget'!$B$1:$H$1098,6,FALSE)</f>
        <v>24600</v>
      </c>
      <c r="E736" s="59">
        <f t="shared" si="49"/>
        <v>2440.891599999999</v>
      </c>
      <c r="F736" s="57"/>
      <c r="G736" s="57">
        <f>VLOOKUP(A736,'Original vs Adjsuted Budget'!$B$1:$H$1098,7,FALSE)</f>
        <v>27040.891599999999</v>
      </c>
      <c r="I736" s="57">
        <f>VLOOKUP(A736,'Adjust Budget 1'!$B$8:$H$1107,7,FALSE)</f>
        <v>13386.58</v>
      </c>
      <c r="K736" s="59">
        <f t="shared" si="47"/>
        <v>13654.311599999999</v>
      </c>
    </row>
    <row r="737" spans="1:11" x14ac:dyDescent="0.2">
      <c r="A737" t="s">
        <v>1260</v>
      </c>
      <c r="B737" t="s">
        <v>233</v>
      </c>
      <c r="C737" s="57">
        <f>VLOOKUP(A737,'Original vs Adjsuted Budget'!$B$1:$H$1098,6,FALSE)</f>
        <v>1500</v>
      </c>
      <c r="E737" s="59">
        <f t="shared" si="49"/>
        <v>76.892800000000079</v>
      </c>
      <c r="F737" s="57"/>
      <c r="G737" s="57">
        <f>VLOOKUP(A737,'Original vs Adjsuted Budget'!$B$1:$H$1098,7,FALSE)</f>
        <v>1576.8928000000001</v>
      </c>
      <c r="I737" s="57">
        <f>VLOOKUP(A737,'Adjust Budget 1'!$B$8:$H$1107,7,FALSE)</f>
        <v>780.64</v>
      </c>
      <c r="K737" s="59">
        <f t="shared" si="47"/>
        <v>796.25280000000009</v>
      </c>
    </row>
    <row r="738" spans="1:11" x14ac:dyDescent="0.2">
      <c r="A738" t="s">
        <v>2265</v>
      </c>
      <c r="B738" t="s">
        <v>282</v>
      </c>
      <c r="C738" s="57">
        <f>VLOOKUP(A738,'Original vs Adjsuted Budget'!$B$1:$H$1098,6,FALSE)</f>
        <v>0</v>
      </c>
      <c r="E738" s="59">
        <f t="shared" si="49"/>
        <v>0</v>
      </c>
      <c r="F738" s="57"/>
      <c r="G738" s="57">
        <f>VLOOKUP(A738,'Original vs Adjsuted Budget'!$B$1:$H$1098,7,FALSE)</f>
        <v>0</v>
      </c>
      <c r="I738" s="57">
        <f>VLOOKUP(A738,'Adjust Budget 1'!$B$8:$H$1107,7,FALSE)</f>
        <v>0</v>
      </c>
      <c r="K738" s="59">
        <f t="shared" si="47"/>
        <v>0</v>
      </c>
    </row>
    <row r="739" spans="1:11" x14ac:dyDescent="0.2">
      <c r="A739" t="s">
        <v>2266</v>
      </c>
      <c r="B739" t="s">
        <v>298</v>
      </c>
      <c r="C739" s="57">
        <f>VLOOKUP(A739,'Original vs Adjsuted Budget'!$B$1:$H$1098,6,FALSE)</f>
        <v>0</v>
      </c>
      <c r="E739" s="59">
        <f t="shared" si="49"/>
        <v>0</v>
      </c>
      <c r="F739" s="57"/>
      <c r="G739" s="57">
        <f>VLOOKUP(A739,'Original vs Adjsuted Budget'!$B$1:$H$1098,7,FALSE)</f>
        <v>0</v>
      </c>
      <c r="I739" s="57">
        <f>VLOOKUP(A739,'Adjust Budget 1'!$B$8:$H$1107,7,FALSE)</f>
        <v>0</v>
      </c>
      <c r="K739" s="59">
        <f t="shared" si="47"/>
        <v>0</v>
      </c>
    </row>
    <row r="740" spans="1:11" x14ac:dyDescent="0.2">
      <c r="A740" t="s">
        <v>2268</v>
      </c>
      <c r="B740" t="s">
        <v>301</v>
      </c>
      <c r="C740" s="57">
        <f>VLOOKUP(A740,'Original vs Adjsuted Budget'!$B$1:$H$1098,6,FALSE)</f>
        <v>0</v>
      </c>
      <c r="E740" s="59">
        <f t="shared" si="49"/>
        <v>0</v>
      </c>
      <c r="F740" s="57"/>
      <c r="G740" s="57">
        <f>VLOOKUP(A740,'Original vs Adjsuted Budget'!$B$1:$H$1098,7,FALSE)</f>
        <v>0</v>
      </c>
      <c r="I740" s="57">
        <f>VLOOKUP(A740,'Adjust Budget 1'!$B$8:$H$1107,7,FALSE)</f>
        <v>0</v>
      </c>
      <c r="K740" s="59">
        <f t="shared" si="47"/>
        <v>0</v>
      </c>
    </row>
    <row r="741" spans="1:11" x14ac:dyDescent="0.2">
      <c r="A741" t="s">
        <v>2270</v>
      </c>
      <c r="B741" t="s">
        <v>312</v>
      </c>
      <c r="C741" s="57">
        <f>VLOOKUP(A741,'Original vs Adjsuted Budget'!$B$1:$H$1098,6,FALSE)</f>
        <v>0</v>
      </c>
      <c r="E741" s="59">
        <f t="shared" si="49"/>
        <v>0</v>
      </c>
      <c r="F741" s="57"/>
      <c r="G741" s="57">
        <f>VLOOKUP(A741,'Original vs Adjsuted Budget'!$B$1:$H$1098,7,FALSE)</f>
        <v>0</v>
      </c>
      <c r="I741" s="57">
        <f>VLOOKUP(A741,'Adjust Budget 1'!$B$8:$H$1107,7,FALSE)</f>
        <v>0</v>
      </c>
      <c r="K741" s="59">
        <f t="shared" si="47"/>
        <v>0</v>
      </c>
    </row>
    <row r="742" spans="1:11" x14ac:dyDescent="0.2">
      <c r="A742" t="s">
        <v>2271</v>
      </c>
      <c r="B742" t="s">
        <v>324</v>
      </c>
      <c r="C742" s="57">
        <f>VLOOKUP(A742,'Original vs Adjsuted Budget'!$B$1:$H$1098,6,FALSE)</f>
        <v>0</v>
      </c>
      <c r="E742" s="59">
        <f t="shared" si="49"/>
        <v>0</v>
      </c>
      <c r="F742" s="57"/>
      <c r="G742" s="57">
        <f>VLOOKUP(A742,'Original vs Adjsuted Budget'!$B$1:$H$1098,7,FALSE)</f>
        <v>0</v>
      </c>
      <c r="I742" s="57">
        <f>VLOOKUP(A742,'Adjust Budget 1'!$B$8:$H$1107,7,FALSE)</f>
        <v>0</v>
      </c>
      <c r="K742" s="59">
        <f t="shared" si="47"/>
        <v>0</v>
      </c>
    </row>
    <row r="743" spans="1:11" x14ac:dyDescent="0.2">
      <c r="A743" t="s">
        <v>2273</v>
      </c>
      <c r="B743" t="s">
        <v>325</v>
      </c>
      <c r="C743" s="57">
        <f>VLOOKUP(A743,'Original vs Adjsuted Budget'!$B$1:$H$1098,6,FALSE)</f>
        <v>0</v>
      </c>
      <c r="E743" s="59">
        <f t="shared" si="49"/>
        <v>0</v>
      </c>
      <c r="F743" s="57"/>
      <c r="G743" s="57">
        <f>VLOOKUP(A743,'Original vs Adjsuted Budget'!$B$1:$H$1098,7,FALSE)</f>
        <v>0</v>
      </c>
      <c r="I743" s="57">
        <f>VLOOKUP(A743,'Adjust Budget 1'!$B$8:$H$1107,7,FALSE)</f>
        <v>0</v>
      </c>
      <c r="K743" s="59">
        <f t="shared" si="47"/>
        <v>0</v>
      </c>
    </row>
    <row r="744" spans="1:11" x14ac:dyDescent="0.2">
      <c r="A744" t="s">
        <v>2274</v>
      </c>
      <c r="B744" t="s">
        <v>344</v>
      </c>
      <c r="C744" s="57">
        <f>VLOOKUP(A744,'Original vs Adjsuted Budget'!$B$1:$H$1098,6,FALSE)</f>
        <v>0</v>
      </c>
      <c r="E744" s="59">
        <f t="shared" si="49"/>
        <v>0</v>
      </c>
      <c r="F744" s="57"/>
      <c r="G744" s="57">
        <f>VLOOKUP(A744,'Original vs Adjsuted Budget'!$B$1:$H$1098,7,FALSE)</f>
        <v>0</v>
      </c>
      <c r="I744" s="57">
        <f>VLOOKUP(A744,'Adjust Budget 1'!$B$8:$H$1107,7,FALSE)</f>
        <v>0</v>
      </c>
      <c r="K744" s="59">
        <f t="shared" si="47"/>
        <v>0</v>
      </c>
    </row>
    <row r="745" spans="1:11" x14ac:dyDescent="0.2">
      <c r="A745" t="s">
        <v>1261</v>
      </c>
      <c r="B745" t="s">
        <v>360</v>
      </c>
      <c r="C745" s="57">
        <f>VLOOKUP(A745,'Original vs Adjsuted Budget'!$B$1:$H$1098,6,FALSE)</f>
        <v>110</v>
      </c>
      <c r="E745" s="59">
        <f t="shared" si="49"/>
        <v>0</v>
      </c>
      <c r="F745" s="57"/>
      <c r="G745" s="57">
        <f>VLOOKUP(A745,'Original vs Adjsuted Budget'!$B$1:$H$1098,7,FALSE)</f>
        <v>110</v>
      </c>
      <c r="I745" s="57">
        <f>VLOOKUP(A745,'Adjust Budget 1'!$B$8:$H$1107,7,FALSE)</f>
        <v>0</v>
      </c>
      <c r="K745" s="59">
        <f t="shared" si="47"/>
        <v>110</v>
      </c>
    </row>
    <row r="746" spans="1:11" x14ac:dyDescent="0.2">
      <c r="A746" t="s">
        <v>1262</v>
      </c>
      <c r="B746" t="s">
        <v>2905</v>
      </c>
      <c r="C746" s="57">
        <f>VLOOKUP(A746,'Original vs Adjsuted Budget'!$B$1:$H$1098,6,FALSE)</f>
        <v>2500</v>
      </c>
      <c r="E746" s="59">
        <f t="shared" si="49"/>
        <v>0</v>
      </c>
      <c r="F746" s="57"/>
      <c r="G746" s="57">
        <f>VLOOKUP(A746,'Original vs Adjsuted Budget'!$B$1:$H$1098,7,FALSE)</f>
        <v>2500</v>
      </c>
      <c r="I746" s="57">
        <f>VLOOKUP(A746,'Adjust Budget 1'!$B$8:$H$1107,7,FALSE)</f>
        <v>0</v>
      </c>
      <c r="K746" s="59">
        <f t="shared" si="47"/>
        <v>2500</v>
      </c>
    </row>
    <row r="747" spans="1:11" x14ac:dyDescent="0.2">
      <c r="A747" t="s">
        <v>1263</v>
      </c>
      <c r="B747" t="s">
        <v>2906</v>
      </c>
      <c r="C747" s="57">
        <f>VLOOKUP(A747,'Original vs Adjsuted Budget'!$B$1:$H$1098,6,FALSE)</f>
        <v>-215590</v>
      </c>
      <c r="E747" s="59">
        <f t="shared" si="49"/>
        <v>109418.02</v>
      </c>
      <c r="F747" s="57"/>
      <c r="G747" s="57">
        <f>VLOOKUP(A747,'Original vs Adjsuted Budget'!$B$1:$H$1098,7,FALSE)</f>
        <v>-106171.98</v>
      </c>
      <c r="I747" s="57">
        <f>VLOOKUP(A747,'Adjust Budget 1'!$B$8:$H$1107,7,FALSE)</f>
        <v>0</v>
      </c>
      <c r="K747" s="59">
        <f t="shared" si="47"/>
        <v>-106171.98</v>
      </c>
    </row>
    <row r="748" spans="1:11" x14ac:dyDescent="0.2">
      <c r="A748" t="s">
        <v>1264</v>
      </c>
      <c r="B748" t="s">
        <v>409</v>
      </c>
      <c r="C748" s="57">
        <f>VLOOKUP(A748,'Original vs Adjsuted Budget'!$B$1:$H$1098,6,FALSE)</f>
        <v>0</v>
      </c>
      <c r="E748" s="59">
        <f t="shared" si="49"/>
        <v>-5263.16</v>
      </c>
      <c r="F748" s="57"/>
      <c r="G748" s="57">
        <f>VLOOKUP(A748,'Original vs Adjsuted Budget'!$B$1:$H$1098,7,FALSE)</f>
        <v>-5263.16</v>
      </c>
      <c r="I748" s="57">
        <f>VLOOKUP(A748,'Adjust Budget 1'!$B$8:$H$1107,7,FALSE)</f>
        <v>-2631.58</v>
      </c>
      <c r="K748" s="59">
        <f t="shared" si="47"/>
        <v>-2631.58</v>
      </c>
    </row>
    <row r="749" spans="1:11" x14ac:dyDescent="0.2">
      <c r="A749" t="s">
        <v>1265</v>
      </c>
      <c r="B749" t="s">
        <v>416</v>
      </c>
      <c r="C749" s="57">
        <f>VLOOKUP(A749,'Original vs Adjsuted Budget'!$B$1:$H$1098,6,FALSE)</f>
        <v>-210</v>
      </c>
      <c r="E749" s="59">
        <f t="shared" si="49"/>
        <v>0</v>
      </c>
      <c r="F749" s="57"/>
      <c r="G749" s="57">
        <f>VLOOKUP(A749,'Original vs Adjsuted Budget'!$B$1:$H$1098,7,FALSE)</f>
        <v>-210</v>
      </c>
      <c r="I749" s="57">
        <f>VLOOKUP(A749,'Adjust Budget 1'!$B$8:$H$1107,7,FALSE)</f>
        <v>0</v>
      </c>
      <c r="K749" s="59">
        <f t="shared" si="47"/>
        <v>-210</v>
      </c>
    </row>
    <row r="750" spans="1:11" x14ac:dyDescent="0.2">
      <c r="A750" s="71"/>
      <c r="B750" s="71" t="s">
        <v>2908</v>
      </c>
      <c r="C750" s="72">
        <f>SUM(C728:C749)</f>
        <v>-28100</v>
      </c>
      <c r="D750" s="72">
        <f>SUM(D728:D749)</f>
        <v>0</v>
      </c>
      <c r="E750" s="72">
        <f>SUM(E728:E749)</f>
        <v>107047.11039999998</v>
      </c>
      <c r="F750" s="72"/>
      <c r="G750" s="72">
        <f t="shared" ref="G750" si="50">SUM(G728:G749)</f>
        <v>78947.11039999999</v>
      </c>
      <c r="K750" s="59"/>
    </row>
    <row r="751" spans="1:11" x14ac:dyDescent="0.2">
      <c r="A751" s="71">
        <v>704</v>
      </c>
      <c r="B751" s="71" t="s">
        <v>2909</v>
      </c>
      <c r="C751" s="72"/>
      <c r="D751" s="72"/>
      <c r="E751" s="72"/>
      <c r="F751" s="72"/>
      <c r="G751" s="72"/>
      <c r="K751" s="59"/>
    </row>
    <row r="752" spans="1:11" x14ac:dyDescent="0.2">
      <c r="A752" t="s">
        <v>2910</v>
      </c>
      <c r="B752" t="s">
        <v>2911</v>
      </c>
      <c r="C752" s="57" t="s">
        <v>2912</v>
      </c>
      <c r="D752" s="57" t="s">
        <v>2912</v>
      </c>
      <c r="E752" s="57" t="s">
        <v>2912</v>
      </c>
      <c r="F752" s="57"/>
      <c r="G752" s="57" t="s">
        <v>2912</v>
      </c>
      <c r="K752" s="59"/>
    </row>
    <row r="753" spans="1:11" x14ac:dyDescent="0.2">
      <c r="A753" s="63">
        <v>801</v>
      </c>
      <c r="B753" s="63" t="s">
        <v>453</v>
      </c>
      <c r="C753" s="70"/>
      <c r="D753" s="70"/>
      <c r="E753" s="70"/>
      <c r="F753" s="70"/>
      <c r="G753" s="70"/>
      <c r="K753" s="59"/>
    </row>
    <row r="754" spans="1:11" x14ac:dyDescent="0.2">
      <c r="A754" t="s">
        <v>1266</v>
      </c>
      <c r="B754" t="s">
        <v>2998</v>
      </c>
      <c r="C754" s="57">
        <f>VLOOKUP(A754,'Original vs Adjsuted Budget'!$B$1:$H$1098,6,FALSE)</f>
        <v>594050</v>
      </c>
      <c r="E754" s="59">
        <f t="shared" ref="E754:E785" si="51">G754-C754</f>
        <v>-10905.330400000094</v>
      </c>
      <c r="F754" s="57"/>
      <c r="G754" s="57">
        <f>VLOOKUP(A754,'Original vs Adjsuted Budget'!$B$1:$H$1098,7,FALSE)</f>
        <v>583144.66959999991</v>
      </c>
      <c r="I754" s="57">
        <f>VLOOKUP(A754,'Adjust Budget 1'!$B$8:$H$1107,7,FALSE)</f>
        <v>288685.48</v>
      </c>
      <c r="K754" s="59">
        <f t="shared" si="47"/>
        <v>294459.18959999993</v>
      </c>
    </row>
    <row r="755" spans="1:11" x14ac:dyDescent="0.2">
      <c r="A755" t="s">
        <v>1267</v>
      </c>
      <c r="B755" t="s">
        <v>2999</v>
      </c>
      <c r="C755" s="57">
        <f>VLOOKUP(A755,'Original vs Adjsuted Budget'!$B$1:$H$1098,6,FALSE)</f>
        <v>284020</v>
      </c>
      <c r="E755" s="59">
        <f t="shared" si="51"/>
        <v>510.41280000004917</v>
      </c>
      <c r="F755" s="57"/>
      <c r="G755" s="57">
        <f>VLOOKUP(A755,'Original vs Adjsuted Budget'!$B$1:$H$1098,7,FALSE)</f>
        <v>284530.41280000005</v>
      </c>
      <c r="I755" s="57">
        <f>VLOOKUP(A755,'Adjust Budget 1'!$B$8:$H$1107,7,FALSE)</f>
        <v>140856.64000000001</v>
      </c>
      <c r="K755" s="59">
        <f t="shared" si="47"/>
        <v>143673.77280000004</v>
      </c>
    </row>
    <row r="756" spans="1:11" x14ac:dyDescent="0.2">
      <c r="A756" t="s">
        <v>1268</v>
      </c>
      <c r="B756" t="s">
        <v>3000</v>
      </c>
      <c r="C756" s="57">
        <f>VLOOKUP(A756,'Original vs Adjsuted Budget'!$B$1:$H$1098,6,FALSE)</f>
        <v>47920</v>
      </c>
      <c r="E756" s="59">
        <f t="shared" si="51"/>
        <v>-36070.68</v>
      </c>
      <c r="F756" s="57"/>
      <c r="G756" s="57">
        <f>VLOOKUP(A756,'Original vs Adjsuted Budget'!$B$1:$H$1098,7,FALSE)</f>
        <v>11849.32</v>
      </c>
      <c r="I756" s="57">
        <f>VLOOKUP(A756,'Adjust Budget 1'!$B$8:$H$1107,7,FALSE)</f>
        <v>5866</v>
      </c>
      <c r="K756" s="59">
        <f t="shared" si="47"/>
        <v>5983.32</v>
      </c>
    </row>
    <row r="757" spans="1:11" x14ac:dyDescent="0.2">
      <c r="A757" t="s">
        <v>1269</v>
      </c>
      <c r="B757" t="s">
        <v>3001</v>
      </c>
      <c r="C757" s="57">
        <f>VLOOKUP(A757,'Original vs Adjsuted Budget'!$B$1:$H$1098,6,FALSE)</f>
        <v>23390</v>
      </c>
      <c r="E757" s="59">
        <f t="shared" si="51"/>
        <v>12176.301600000006</v>
      </c>
      <c r="F757" s="57"/>
      <c r="G757" s="57">
        <f>VLOOKUP(A757,'Original vs Adjsuted Budget'!$B$1:$H$1098,7,FALSE)</f>
        <v>35566.301600000006</v>
      </c>
      <c r="I757" s="57">
        <f>VLOOKUP(A757,'Adjust Budget 1'!$B$8:$H$1107,7,FALSE)</f>
        <v>17607.080000000002</v>
      </c>
      <c r="K757" s="59">
        <f t="shared" si="47"/>
        <v>17959.221600000004</v>
      </c>
    </row>
    <row r="758" spans="1:11" x14ac:dyDescent="0.2">
      <c r="A758" t="s">
        <v>2281</v>
      </c>
      <c r="B758" t="s">
        <v>3002</v>
      </c>
      <c r="C758" s="57">
        <f>VLOOKUP(A758,'Original vs Adjsuted Budget'!$B$1:$H$1098,6,FALSE)</f>
        <v>0</v>
      </c>
      <c r="E758" s="59">
        <f t="shared" si="51"/>
        <v>0</v>
      </c>
      <c r="F758" s="57"/>
      <c r="G758" s="57">
        <f>VLOOKUP(A758,'Original vs Adjsuted Budget'!$B$1:$H$1098,7,FALSE)</f>
        <v>0</v>
      </c>
      <c r="I758" s="57">
        <f>VLOOKUP(A758,'Adjust Budget 1'!$B$8:$H$1107,7,FALSE)</f>
        <v>0</v>
      </c>
      <c r="K758" s="59">
        <f t="shared" si="47"/>
        <v>0</v>
      </c>
    </row>
    <row r="759" spans="1:11" x14ac:dyDescent="0.2">
      <c r="A759" t="s">
        <v>1270</v>
      </c>
      <c r="B759" t="s">
        <v>3003</v>
      </c>
      <c r="C759" s="57">
        <f>VLOOKUP(A759,'Original vs Adjsuted Budget'!$B$1:$H$1098,6,FALSE)</f>
        <v>2200</v>
      </c>
      <c r="E759" s="59">
        <f t="shared" si="51"/>
        <v>-270.98079999999982</v>
      </c>
      <c r="F759" s="57"/>
      <c r="G759" s="57">
        <f>VLOOKUP(A759,'Original vs Adjsuted Budget'!$B$1:$H$1098,7,FALSE)</f>
        <v>1929.0192000000002</v>
      </c>
      <c r="I759" s="57">
        <f>VLOOKUP(A759,'Adjust Budget 1'!$B$8:$H$1107,7,FALSE)</f>
        <v>954.96</v>
      </c>
      <c r="K759" s="59">
        <f t="shared" si="47"/>
        <v>974.05920000000015</v>
      </c>
    </row>
    <row r="760" spans="1:11" x14ac:dyDescent="0.2">
      <c r="A760" t="s">
        <v>2284</v>
      </c>
      <c r="B760" t="s">
        <v>2285</v>
      </c>
      <c r="C760" s="57">
        <f>VLOOKUP(A760,'Original vs Adjsuted Budget'!$B$1:$H$1098,6,FALSE)</f>
        <v>0</v>
      </c>
      <c r="E760" s="59">
        <f t="shared" si="51"/>
        <v>0</v>
      </c>
      <c r="F760" s="57"/>
      <c r="G760" s="57">
        <f>VLOOKUP(A760,'Original vs Adjsuted Budget'!$B$1:$H$1098,7,FALSE)</f>
        <v>0</v>
      </c>
      <c r="I760" s="57">
        <f>VLOOKUP(A760,'Adjust Budget 1'!$B$8:$H$1107,7,FALSE)</f>
        <v>0</v>
      </c>
      <c r="K760" s="59">
        <f t="shared" si="47"/>
        <v>0</v>
      </c>
    </row>
    <row r="761" spans="1:11" x14ac:dyDescent="0.2">
      <c r="A761" t="s">
        <v>1271</v>
      </c>
      <c r="B761" t="s">
        <v>3004</v>
      </c>
      <c r="C761" s="57">
        <f>VLOOKUP(A761,'Original vs Adjsuted Budget'!$B$1:$H$1098,6,FALSE)</f>
        <v>40520</v>
      </c>
      <c r="E761" s="59">
        <f t="shared" si="51"/>
        <v>-32918.901599999997</v>
      </c>
      <c r="F761" s="57"/>
      <c r="G761" s="57">
        <f>VLOOKUP(A761,'Original vs Adjsuted Budget'!$B$1:$H$1098,7,FALSE)</f>
        <v>7601.0983999999999</v>
      </c>
      <c r="I761" s="57">
        <f>VLOOKUP(A761,'Adjust Budget 1'!$B$8:$H$1107,7,FALSE)</f>
        <v>3762.92</v>
      </c>
      <c r="K761" s="59">
        <f t="shared" si="47"/>
        <v>3838.1783999999998</v>
      </c>
    </row>
    <row r="762" spans="1:11" x14ac:dyDescent="0.2">
      <c r="A762" t="s">
        <v>1272</v>
      </c>
      <c r="B762" t="s">
        <v>3005</v>
      </c>
      <c r="C762" s="57">
        <f>VLOOKUP(A762,'Original vs Adjsuted Budget'!$B$1:$H$1098,6,FALSE)</f>
        <v>50</v>
      </c>
      <c r="E762" s="59">
        <f t="shared" si="51"/>
        <v>6618.6462000000001</v>
      </c>
      <c r="F762" s="57"/>
      <c r="G762" s="57">
        <f>VLOOKUP(A762,'Original vs Adjsuted Budget'!$B$1:$H$1098,7,FALSE)</f>
        <v>6668.6462000000001</v>
      </c>
      <c r="I762" s="57">
        <f>VLOOKUP(A762,'Adjust Budget 1'!$B$8:$H$1107,7,FALSE)</f>
        <v>3301.31</v>
      </c>
      <c r="K762" s="59">
        <f t="shared" si="47"/>
        <v>3367.3362000000002</v>
      </c>
    </row>
    <row r="763" spans="1:11" x14ac:dyDescent="0.2">
      <c r="A763" t="s">
        <v>1273</v>
      </c>
      <c r="B763" t="s">
        <v>3006</v>
      </c>
      <c r="C763" s="57">
        <f>VLOOKUP(A763,'Original vs Adjsuted Budget'!$B$1:$H$1098,6,FALSE)</f>
        <v>8810</v>
      </c>
      <c r="E763" s="59">
        <f t="shared" si="51"/>
        <v>-8810</v>
      </c>
      <c r="F763" s="57"/>
      <c r="G763" s="57">
        <f>VLOOKUP(A763,'Original vs Adjsuted Budget'!$B$1:$H$1098,7,FALSE)</f>
        <v>0</v>
      </c>
      <c r="I763" s="57">
        <f>VLOOKUP(A763,'Adjust Budget 1'!$B$8:$H$1107,7,FALSE)</f>
        <v>0</v>
      </c>
      <c r="K763" s="59">
        <f t="shared" si="47"/>
        <v>0</v>
      </c>
    </row>
    <row r="764" spans="1:11" x14ac:dyDescent="0.2">
      <c r="A764" t="s">
        <v>1274</v>
      </c>
      <c r="B764" t="s">
        <v>1706</v>
      </c>
      <c r="C764" s="57">
        <f>VLOOKUP(A764,'Original vs Adjsuted Budget'!$B$1:$H$1098,6,FALSE)</f>
        <v>6420</v>
      </c>
      <c r="E764" s="59">
        <f t="shared" si="51"/>
        <v>-6420</v>
      </c>
      <c r="F764" s="57"/>
      <c r="G764" s="57">
        <f>VLOOKUP(A764,'Original vs Adjsuted Budget'!$B$1:$H$1098,7,FALSE)</f>
        <v>0</v>
      </c>
      <c r="I764" s="57">
        <f>VLOOKUP(A764,'Adjust Budget 1'!$B$8:$H$1107,7,FALSE)</f>
        <v>0</v>
      </c>
      <c r="K764" s="59">
        <f t="shared" si="47"/>
        <v>0</v>
      </c>
    </row>
    <row r="765" spans="1:11" x14ac:dyDescent="0.2">
      <c r="A765" t="s">
        <v>2289</v>
      </c>
      <c r="B765" t="s">
        <v>3007</v>
      </c>
      <c r="C765" s="57">
        <f>VLOOKUP(A765,'Original vs Adjsuted Budget'!$B$1:$H$1098,6,FALSE)</f>
        <v>0</v>
      </c>
      <c r="E765" s="59">
        <f t="shared" si="51"/>
        <v>0</v>
      </c>
      <c r="F765" s="57"/>
      <c r="G765" s="57">
        <f>VLOOKUP(A765,'Original vs Adjsuted Budget'!$B$1:$H$1098,7,FALSE)</f>
        <v>0</v>
      </c>
      <c r="I765" s="57">
        <f>VLOOKUP(A765,'Adjust Budget 1'!$B$8:$H$1107,7,FALSE)</f>
        <v>0</v>
      </c>
      <c r="K765" s="59">
        <f t="shared" si="47"/>
        <v>0</v>
      </c>
    </row>
    <row r="766" spans="1:11" x14ac:dyDescent="0.2">
      <c r="A766" t="s">
        <v>1275</v>
      </c>
      <c r="B766" t="s">
        <v>1707</v>
      </c>
      <c r="C766" s="57">
        <f>VLOOKUP(A766,'Original vs Adjsuted Budget'!$B$1:$H$1098,6,FALSE)</f>
        <v>960</v>
      </c>
      <c r="E766" s="59">
        <f t="shared" si="51"/>
        <v>-421.26600000000008</v>
      </c>
      <c r="F766" s="57"/>
      <c r="G766" s="57">
        <f>VLOOKUP(A766,'Original vs Adjsuted Budget'!$B$1:$H$1098,7,FALSE)</f>
        <v>538.73399999999992</v>
      </c>
      <c r="I766" s="57">
        <f>VLOOKUP(A766,'Adjust Budget 1'!$B$8:$H$1107,7,FALSE)</f>
        <v>266.7</v>
      </c>
      <c r="K766" s="59">
        <f t="shared" si="47"/>
        <v>272.03399999999993</v>
      </c>
    </row>
    <row r="767" spans="1:11" x14ac:dyDescent="0.2">
      <c r="A767" t="s">
        <v>1276</v>
      </c>
      <c r="B767" t="s">
        <v>1708</v>
      </c>
      <c r="C767" s="57">
        <f>VLOOKUP(A767,'Original vs Adjsuted Budget'!$B$1:$H$1098,6,FALSE)</f>
        <v>550</v>
      </c>
      <c r="E767" s="59">
        <f t="shared" si="51"/>
        <v>-242.15199999999999</v>
      </c>
      <c r="F767" s="57"/>
      <c r="G767" s="57">
        <f>VLOOKUP(A767,'Original vs Adjsuted Budget'!$B$1:$H$1098,7,FALSE)</f>
        <v>307.84800000000001</v>
      </c>
      <c r="I767" s="57">
        <f>VLOOKUP(A767,'Adjust Budget 1'!$B$8:$H$1107,7,FALSE)</f>
        <v>152.4</v>
      </c>
      <c r="K767" s="59">
        <f t="shared" si="47"/>
        <v>155.44800000000001</v>
      </c>
    </row>
    <row r="768" spans="1:11" x14ac:dyDescent="0.2">
      <c r="A768" t="s">
        <v>1277</v>
      </c>
      <c r="B768" t="s">
        <v>1709</v>
      </c>
      <c r="C768" s="57">
        <f>VLOOKUP(A768,'Original vs Adjsuted Budget'!$B$1:$H$1098,6,FALSE)</f>
        <v>6940</v>
      </c>
      <c r="E768" s="59">
        <f t="shared" si="51"/>
        <v>-685.63560000000052</v>
      </c>
      <c r="F768" s="57"/>
      <c r="G768" s="57">
        <f>VLOOKUP(A768,'Original vs Adjsuted Budget'!$B$1:$H$1098,7,FALSE)</f>
        <v>6254.3643999999995</v>
      </c>
      <c r="I768" s="57">
        <f>VLOOKUP(A768,'Adjust Budget 1'!$B$8:$H$1107,7,FALSE)</f>
        <v>3096.22</v>
      </c>
      <c r="K768" s="59">
        <f t="shared" si="47"/>
        <v>3158.1443999999997</v>
      </c>
    </row>
    <row r="769" spans="1:11" x14ac:dyDescent="0.2">
      <c r="A769" t="s">
        <v>1278</v>
      </c>
      <c r="B769" t="s">
        <v>1710</v>
      </c>
      <c r="C769" s="57">
        <f>VLOOKUP(A769,'Original vs Adjsuted Budget'!$B$1:$H$1098,6,FALSE)</f>
        <v>2880</v>
      </c>
      <c r="E769" s="59">
        <f t="shared" si="51"/>
        <v>252.27260000000024</v>
      </c>
      <c r="F769" s="57"/>
      <c r="G769" s="57">
        <f>VLOOKUP(A769,'Original vs Adjsuted Budget'!$B$1:$H$1098,7,FALSE)</f>
        <v>3132.2726000000002</v>
      </c>
      <c r="I769" s="57">
        <f>VLOOKUP(A769,'Adjust Budget 1'!$B$8:$H$1107,7,FALSE)</f>
        <v>1550.63</v>
      </c>
      <c r="K769" s="59">
        <f t="shared" si="47"/>
        <v>1581.6426000000001</v>
      </c>
    </row>
    <row r="770" spans="1:11" x14ac:dyDescent="0.2">
      <c r="A770" t="s">
        <v>2291</v>
      </c>
      <c r="B770" t="s">
        <v>2292</v>
      </c>
      <c r="C770" s="57">
        <f>VLOOKUP(A770,'Original vs Adjsuted Budget'!$B$1:$H$1098,6,FALSE)</f>
        <v>0</v>
      </c>
      <c r="E770" s="59">
        <f t="shared" si="51"/>
        <v>0</v>
      </c>
      <c r="F770" s="57"/>
      <c r="G770" s="57">
        <f>VLOOKUP(A770,'Original vs Adjsuted Budget'!$B$1:$H$1098,7,FALSE)</f>
        <v>0</v>
      </c>
      <c r="I770" s="57">
        <f>VLOOKUP(A770,'Adjust Budget 1'!$B$8:$H$1107,7,FALSE)</f>
        <v>0</v>
      </c>
      <c r="K770" s="59">
        <f t="shared" si="47"/>
        <v>0</v>
      </c>
    </row>
    <row r="771" spans="1:11" x14ac:dyDescent="0.2">
      <c r="A771" t="s">
        <v>2293</v>
      </c>
      <c r="B771" t="s">
        <v>2294</v>
      </c>
      <c r="C771" s="57">
        <f>VLOOKUP(A771,'Original vs Adjsuted Budget'!$B$1:$H$1098,6,FALSE)</f>
        <v>0</v>
      </c>
      <c r="E771" s="59">
        <f t="shared" si="51"/>
        <v>0</v>
      </c>
      <c r="F771" s="57"/>
      <c r="G771" s="57">
        <f>VLOOKUP(A771,'Original vs Adjsuted Budget'!$B$1:$H$1098,7,FALSE)</f>
        <v>0</v>
      </c>
      <c r="I771" s="57">
        <f>VLOOKUP(A771,'Adjust Budget 1'!$B$8:$H$1107,7,FALSE)</f>
        <v>0</v>
      </c>
      <c r="K771" s="59">
        <f t="shared" si="47"/>
        <v>0</v>
      </c>
    </row>
    <row r="772" spans="1:11" x14ac:dyDescent="0.2">
      <c r="A772" t="s">
        <v>1279</v>
      </c>
      <c r="B772" t="s">
        <v>3008</v>
      </c>
      <c r="C772" s="57">
        <f>VLOOKUP(A772,'Original vs Adjsuted Budget'!$B$1:$H$1098,6,FALSE)</f>
        <v>29990</v>
      </c>
      <c r="E772" s="59">
        <f t="shared" si="51"/>
        <v>-1408.6159999999982</v>
      </c>
      <c r="F772" s="57"/>
      <c r="G772" s="57">
        <f>VLOOKUP(A772,'Original vs Adjsuted Budget'!$B$1:$H$1098,7,FALSE)</f>
        <v>28581.384000000002</v>
      </c>
      <c r="I772" s="57">
        <f>VLOOKUP(A772,'Adjust Budget 1'!$B$8:$H$1107,7,FALSE)</f>
        <v>14149.2</v>
      </c>
      <c r="K772" s="59">
        <f t="shared" si="47"/>
        <v>14432.184000000001</v>
      </c>
    </row>
    <row r="773" spans="1:11" x14ac:dyDescent="0.2">
      <c r="A773" t="s">
        <v>1280</v>
      </c>
      <c r="B773" t="s">
        <v>1711</v>
      </c>
      <c r="C773" s="57">
        <f>VLOOKUP(A773,'Original vs Adjsuted Budget'!$B$1:$H$1098,6,FALSE)</f>
        <v>9540</v>
      </c>
      <c r="E773" s="59">
        <f t="shared" si="51"/>
        <v>-1737.1439999999993</v>
      </c>
      <c r="F773" s="57"/>
      <c r="G773" s="57">
        <f>VLOOKUP(A773,'Original vs Adjsuted Budget'!$B$1:$H$1098,7,FALSE)</f>
        <v>7802.8560000000007</v>
      </c>
      <c r="I773" s="57">
        <f>VLOOKUP(A773,'Adjust Budget 1'!$B$8:$H$1107,7,FALSE)</f>
        <v>3862.8</v>
      </c>
      <c r="K773" s="59">
        <f t="shared" si="47"/>
        <v>3940.0560000000005</v>
      </c>
    </row>
    <row r="774" spans="1:11" x14ac:dyDescent="0.2">
      <c r="A774" t="s">
        <v>1281</v>
      </c>
      <c r="B774" t="s">
        <v>3009</v>
      </c>
      <c r="C774" s="57">
        <f>VLOOKUP(A774,'Original vs Adjsuted Budget'!$B$1:$H$1098,6,FALSE)</f>
        <v>104640</v>
      </c>
      <c r="E774" s="59">
        <f t="shared" si="51"/>
        <v>2904.3960000000079</v>
      </c>
      <c r="F774" s="57"/>
      <c r="G774" s="57">
        <f>VLOOKUP(A774,'Original vs Adjsuted Budget'!$B$1:$H$1098,7,FALSE)</f>
        <v>107544.39600000001</v>
      </c>
      <c r="I774" s="57">
        <f>VLOOKUP(A774,'Adjust Budget 1'!$B$8:$H$1107,7,FALSE)</f>
        <v>53239.8</v>
      </c>
      <c r="K774" s="59">
        <f t="shared" si="47"/>
        <v>54304.596000000005</v>
      </c>
    </row>
    <row r="775" spans="1:11" x14ac:dyDescent="0.2">
      <c r="A775" t="s">
        <v>1282</v>
      </c>
      <c r="B775" t="s">
        <v>3010</v>
      </c>
      <c r="C775" s="57">
        <f>VLOOKUP(A775,'Original vs Adjsuted Budget'!$B$1:$H$1098,6,FALSE)</f>
        <v>50110</v>
      </c>
      <c r="E775" s="59">
        <f t="shared" si="51"/>
        <v>7087.8755999999994</v>
      </c>
      <c r="F775" s="57"/>
      <c r="G775" s="57">
        <f>VLOOKUP(A775,'Original vs Adjsuted Budget'!$B$1:$H$1098,7,FALSE)</f>
        <v>57197.875599999999</v>
      </c>
      <c r="I775" s="57">
        <f>VLOOKUP(A775,'Adjust Budget 1'!$B$8:$H$1107,7,FALSE)</f>
        <v>28315.78</v>
      </c>
      <c r="K775" s="59">
        <f t="shared" si="47"/>
        <v>28882.095600000001</v>
      </c>
    </row>
    <row r="776" spans="1:11" x14ac:dyDescent="0.2">
      <c r="A776" t="s">
        <v>1283</v>
      </c>
      <c r="B776" t="s">
        <v>3011</v>
      </c>
      <c r="C776" s="57">
        <f>VLOOKUP(A776,'Original vs Adjsuted Budget'!$B$1:$H$1098,6,FALSE)</f>
        <v>6230</v>
      </c>
      <c r="E776" s="59">
        <f t="shared" si="51"/>
        <v>64.845200000000659</v>
      </c>
      <c r="F776" s="57"/>
      <c r="G776" s="57">
        <f>VLOOKUP(A776,'Original vs Adjsuted Budget'!$B$1:$H$1098,7,FALSE)</f>
        <v>6294.8452000000007</v>
      </c>
      <c r="I776" s="57">
        <f>VLOOKUP(A776,'Adjust Budget 1'!$B$8:$H$1107,7,FALSE)</f>
        <v>3116.26</v>
      </c>
      <c r="K776" s="59">
        <f t="shared" si="47"/>
        <v>3178.5852000000004</v>
      </c>
    </row>
    <row r="777" spans="1:11" x14ac:dyDescent="0.2">
      <c r="A777" t="s">
        <v>1284</v>
      </c>
      <c r="B777" t="s">
        <v>3012</v>
      </c>
      <c r="C777" s="57">
        <f>VLOOKUP(A777,'Original vs Adjsuted Budget'!$B$1:$H$1098,6,FALSE)</f>
        <v>3040</v>
      </c>
      <c r="E777" s="59">
        <f t="shared" si="51"/>
        <v>305.64519999999993</v>
      </c>
      <c r="F777" s="57"/>
      <c r="G777" s="57">
        <f>VLOOKUP(A777,'Original vs Adjsuted Budget'!$B$1:$H$1098,7,FALSE)</f>
        <v>3345.6451999999999</v>
      </c>
      <c r="I777" s="57">
        <f>VLOOKUP(A777,'Adjust Budget 1'!$B$8:$H$1107,7,FALSE)</f>
        <v>1656.26</v>
      </c>
      <c r="K777" s="59">
        <f t="shared" ref="K777:K840" si="52">G777-I777</f>
        <v>1689.3851999999999</v>
      </c>
    </row>
    <row r="778" spans="1:11" x14ac:dyDescent="0.2">
      <c r="A778" t="s">
        <v>2300</v>
      </c>
      <c r="B778" t="s">
        <v>2147</v>
      </c>
      <c r="C778" s="57">
        <f>VLOOKUP(A778,'Original vs Adjsuted Budget'!$B$1:$H$1098,6,FALSE)</f>
        <v>0</v>
      </c>
      <c r="E778" s="59">
        <f t="shared" si="51"/>
        <v>0</v>
      </c>
      <c r="F778" s="57"/>
      <c r="G778" s="57">
        <f>VLOOKUP(A778,'Original vs Adjsuted Budget'!$B$1:$H$1098,7,FALSE)</f>
        <v>0</v>
      </c>
      <c r="I778" s="57">
        <f>VLOOKUP(A778,'Adjust Budget 1'!$B$8:$H$1107,7,FALSE)</f>
        <v>0</v>
      </c>
      <c r="K778" s="59">
        <f t="shared" si="52"/>
        <v>0</v>
      </c>
    </row>
    <row r="779" spans="1:11" x14ac:dyDescent="0.2">
      <c r="A779" t="s">
        <v>1285</v>
      </c>
      <c r="B779" t="s">
        <v>3013</v>
      </c>
      <c r="C779" s="57">
        <f>VLOOKUP(A779,'Original vs Adjsuted Budget'!$B$1:$H$1098,6,FALSE)</f>
        <v>2683068</v>
      </c>
      <c r="E779" s="59">
        <f t="shared" si="51"/>
        <v>0</v>
      </c>
      <c r="F779" s="57"/>
      <c r="G779" s="57">
        <f>VLOOKUP(A779,'Original vs Adjsuted Budget'!$B$1:$H$1098,7,FALSE)</f>
        <v>2683068</v>
      </c>
      <c r="I779" s="57">
        <f>VLOOKUP(A779,'Adjust Budget 1'!$B$8:$H$1107,7,FALSE)</f>
        <v>81408.36</v>
      </c>
      <c r="K779" s="59">
        <f t="shared" si="52"/>
        <v>2601659.64</v>
      </c>
    </row>
    <row r="780" spans="1:11" x14ac:dyDescent="0.2">
      <c r="A780" t="s">
        <v>2302</v>
      </c>
      <c r="B780" t="s">
        <v>3014</v>
      </c>
      <c r="C780" s="57">
        <f>VLOOKUP(A780,'Original vs Adjsuted Budget'!$B$1:$H$1098,6,FALSE)</f>
        <v>0</v>
      </c>
      <c r="E780" s="59">
        <f t="shared" si="51"/>
        <v>0</v>
      </c>
      <c r="F780" s="57"/>
      <c r="G780" s="57">
        <f>VLOOKUP(A780,'Original vs Adjsuted Budget'!$B$1:$H$1098,7,FALSE)</f>
        <v>0</v>
      </c>
      <c r="I780" s="57">
        <f>VLOOKUP(A780,'Adjust Budget 1'!$B$8:$H$1107,7,FALSE)</f>
        <v>0</v>
      </c>
      <c r="K780" s="59">
        <f t="shared" si="52"/>
        <v>0</v>
      </c>
    </row>
    <row r="781" spans="1:11" x14ac:dyDescent="0.2">
      <c r="A781" t="s">
        <v>2304</v>
      </c>
      <c r="B781" t="s">
        <v>3015</v>
      </c>
      <c r="C781" s="57">
        <f>VLOOKUP(A781,'Original vs Adjsuted Budget'!$B$1:$H$1098,6,FALSE)</f>
        <v>0</v>
      </c>
      <c r="E781" s="59">
        <f t="shared" si="51"/>
        <v>0</v>
      </c>
      <c r="F781" s="57"/>
      <c r="G781" s="57">
        <f>VLOOKUP(A781,'Original vs Adjsuted Budget'!$B$1:$H$1098,7,FALSE)</f>
        <v>0</v>
      </c>
      <c r="I781" s="57">
        <f>VLOOKUP(A781,'Adjust Budget 1'!$B$8:$H$1107,7,FALSE)</f>
        <v>0</v>
      </c>
      <c r="K781" s="59">
        <f t="shared" si="52"/>
        <v>0</v>
      </c>
    </row>
    <row r="782" spans="1:11" x14ac:dyDescent="0.2">
      <c r="A782" t="s">
        <v>2306</v>
      </c>
      <c r="B782" t="s">
        <v>3016</v>
      </c>
      <c r="C782" s="57">
        <f>VLOOKUP(A782,'Original vs Adjsuted Budget'!$B$1:$H$1098,6,FALSE)</f>
        <v>0</v>
      </c>
      <c r="E782" s="59">
        <f t="shared" si="51"/>
        <v>0</v>
      </c>
      <c r="F782" s="57"/>
      <c r="G782" s="57">
        <f>VLOOKUP(A782,'Original vs Adjsuted Budget'!$B$1:$H$1098,7,FALSE)</f>
        <v>0</v>
      </c>
      <c r="I782" s="57">
        <f>VLOOKUP(A782,'Adjust Budget 1'!$B$8:$H$1107,7,FALSE)</f>
        <v>0</v>
      </c>
      <c r="K782" s="59">
        <f t="shared" si="52"/>
        <v>0</v>
      </c>
    </row>
    <row r="783" spans="1:11" x14ac:dyDescent="0.2">
      <c r="A783" t="s">
        <v>2308</v>
      </c>
      <c r="B783" t="s">
        <v>1572</v>
      </c>
      <c r="C783" s="57">
        <f>VLOOKUP(A783,'Original vs Adjsuted Budget'!$B$1:$H$1098,6,FALSE)</f>
        <v>0</v>
      </c>
      <c r="E783" s="59">
        <f t="shared" si="51"/>
        <v>0</v>
      </c>
      <c r="F783" s="57"/>
      <c r="G783" s="57">
        <f>VLOOKUP(A783,'Original vs Adjsuted Budget'!$B$1:$H$1098,7,FALSE)</f>
        <v>0</v>
      </c>
      <c r="I783" s="57">
        <f>VLOOKUP(A783,'Adjust Budget 1'!$B$8:$H$1107,7,FALSE)</f>
        <v>0</v>
      </c>
      <c r="K783" s="59">
        <f t="shared" si="52"/>
        <v>0</v>
      </c>
    </row>
    <row r="784" spans="1:11" x14ac:dyDescent="0.2">
      <c r="A784" t="s">
        <v>2309</v>
      </c>
      <c r="B784" t="s">
        <v>3017</v>
      </c>
      <c r="C784" s="57">
        <f>VLOOKUP(A784,'Original vs Adjsuted Budget'!$B$1:$H$1098,6,FALSE)</f>
        <v>0</v>
      </c>
      <c r="E784" s="59">
        <f t="shared" si="51"/>
        <v>0</v>
      </c>
      <c r="F784" s="57"/>
      <c r="G784" s="57">
        <f>VLOOKUP(A784,'Original vs Adjsuted Budget'!$B$1:$H$1098,7,FALSE)</f>
        <v>0</v>
      </c>
      <c r="I784" s="57">
        <f>VLOOKUP(A784,'Adjust Budget 1'!$B$8:$H$1107,7,FALSE)</f>
        <v>0</v>
      </c>
      <c r="K784" s="59">
        <f t="shared" si="52"/>
        <v>0</v>
      </c>
    </row>
    <row r="785" spans="1:11" x14ac:dyDescent="0.2">
      <c r="A785" t="s">
        <v>1286</v>
      </c>
      <c r="B785" t="s">
        <v>1712</v>
      </c>
      <c r="C785" s="57">
        <f>VLOOKUP(A785,'Original vs Adjsuted Budget'!$B$1:$H$1098,6,FALSE)</f>
        <v>25000</v>
      </c>
      <c r="E785" s="59">
        <f t="shared" si="51"/>
        <v>-25000</v>
      </c>
      <c r="F785" s="57"/>
      <c r="G785" s="57">
        <f>VLOOKUP(A785,'Original vs Adjsuted Budget'!$B$1:$H$1098,7,FALSE)</f>
        <v>0</v>
      </c>
      <c r="I785" s="57">
        <f>VLOOKUP(A785,'Adjust Budget 1'!$B$8:$H$1107,7,FALSE)</f>
        <v>0</v>
      </c>
      <c r="K785" s="59">
        <f t="shared" si="52"/>
        <v>0</v>
      </c>
    </row>
    <row r="786" spans="1:11" x14ac:dyDescent="0.2">
      <c r="A786" t="s">
        <v>2311</v>
      </c>
      <c r="B786" t="s">
        <v>1670</v>
      </c>
      <c r="C786" s="57">
        <f>VLOOKUP(A786,'Original vs Adjsuted Budget'!$B$1:$H$1098,6,FALSE)</f>
        <v>0</v>
      </c>
      <c r="E786" s="59">
        <f t="shared" ref="E786:E812" si="53">G786-C786</f>
        <v>0</v>
      </c>
      <c r="F786" s="57"/>
      <c r="G786" s="57">
        <f>VLOOKUP(A786,'Original vs Adjsuted Budget'!$B$1:$H$1098,7,FALSE)</f>
        <v>0</v>
      </c>
      <c r="I786" s="57">
        <f>VLOOKUP(A786,'Adjust Budget 1'!$B$8:$H$1107,7,FALSE)</f>
        <v>0</v>
      </c>
      <c r="K786" s="59">
        <f t="shared" si="52"/>
        <v>0</v>
      </c>
    </row>
    <row r="787" spans="1:11" x14ac:dyDescent="0.2">
      <c r="A787" t="s">
        <v>2312</v>
      </c>
      <c r="B787" t="s">
        <v>3018</v>
      </c>
      <c r="C787" s="57">
        <f>VLOOKUP(A787,'Original vs Adjsuted Budget'!$B$1:$H$1098,6,FALSE)</f>
        <v>0</v>
      </c>
      <c r="E787" s="59">
        <f t="shared" si="53"/>
        <v>0</v>
      </c>
      <c r="F787" s="57"/>
      <c r="G787" s="57">
        <f>VLOOKUP(A787,'Original vs Adjsuted Budget'!$B$1:$H$1098,7,FALSE)</f>
        <v>0</v>
      </c>
      <c r="I787" s="57">
        <f>VLOOKUP(A787,'Adjust Budget 1'!$B$8:$H$1107,7,FALSE)</f>
        <v>0</v>
      </c>
      <c r="K787" s="59">
        <f t="shared" si="52"/>
        <v>0</v>
      </c>
    </row>
    <row r="788" spans="1:11" x14ac:dyDescent="0.2">
      <c r="A788" t="s">
        <v>1287</v>
      </c>
      <c r="B788" t="s">
        <v>3019</v>
      </c>
      <c r="C788" s="57">
        <f>VLOOKUP(A788,'Original vs Adjsuted Budget'!$B$1:$H$1098,6,FALSE)</f>
        <v>8600</v>
      </c>
      <c r="E788" s="59">
        <f t="shared" si="53"/>
        <v>0</v>
      </c>
      <c r="F788" s="57"/>
      <c r="G788" s="57">
        <f>VLOOKUP(A788,'Original vs Adjsuted Budget'!$B$1:$H$1098,7,FALSE)</f>
        <v>8600</v>
      </c>
      <c r="I788" s="57">
        <f>VLOOKUP(A788,'Adjust Budget 1'!$B$8:$H$1107,7,FALSE)</f>
        <v>0</v>
      </c>
      <c r="K788" s="59">
        <f t="shared" si="52"/>
        <v>8600</v>
      </c>
    </row>
    <row r="789" spans="1:11" x14ac:dyDescent="0.2">
      <c r="A789" t="s">
        <v>1288</v>
      </c>
      <c r="B789" t="s">
        <v>3020</v>
      </c>
      <c r="C789" s="57">
        <f>VLOOKUP(A789,'Original vs Adjsuted Budget'!$B$1:$H$1098,6,FALSE)</f>
        <v>1190</v>
      </c>
      <c r="E789" s="59">
        <f t="shared" si="53"/>
        <v>-1190</v>
      </c>
      <c r="F789" s="57"/>
      <c r="G789" s="57">
        <f>VLOOKUP(A789,'Original vs Adjsuted Budget'!$B$1:$H$1098,7,FALSE)</f>
        <v>0</v>
      </c>
      <c r="I789" s="57">
        <f>VLOOKUP(A789,'Adjust Budget 1'!$B$8:$H$1107,7,FALSE)</f>
        <v>0</v>
      </c>
      <c r="K789" s="59">
        <f t="shared" si="52"/>
        <v>0</v>
      </c>
    </row>
    <row r="790" spans="1:11" x14ac:dyDescent="0.2">
      <c r="A790" t="s">
        <v>2316</v>
      </c>
      <c r="B790" t="s">
        <v>3021</v>
      </c>
      <c r="C790" s="57">
        <f>VLOOKUP(A790,'Original vs Adjsuted Budget'!$B$1:$H$1098,6,FALSE)</f>
        <v>0</v>
      </c>
      <c r="E790" s="59">
        <f t="shared" si="53"/>
        <v>0</v>
      </c>
      <c r="F790" s="57"/>
      <c r="G790" s="57">
        <f>VLOOKUP(A790,'Original vs Adjsuted Budget'!$B$1:$H$1098,7,FALSE)</f>
        <v>0</v>
      </c>
      <c r="I790" s="57">
        <f>VLOOKUP(A790,'Adjust Budget 1'!$B$8:$H$1107,7,FALSE)</f>
        <v>0</v>
      </c>
      <c r="K790" s="59">
        <f t="shared" si="52"/>
        <v>0</v>
      </c>
    </row>
    <row r="791" spans="1:11" x14ac:dyDescent="0.2">
      <c r="A791" t="s">
        <v>1289</v>
      </c>
      <c r="B791" t="s">
        <v>3022</v>
      </c>
      <c r="C791" s="57">
        <f>VLOOKUP(A791,'Original vs Adjsuted Budget'!$B$1:$H$1098,6,FALSE)</f>
        <v>120000</v>
      </c>
      <c r="E791" s="59">
        <f t="shared" si="53"/>
        <v>0</v>
      </c>
      <c r="F791" s="57"/>
      <c r="G791" s="57">
        <f>VLOOKUP(A791,'Original vs Adjsuted Budget'!$B$1:$H$1098,7,FALSE)</f>
        <v>120000</v>
      </c>
      <c r="I791" s="57">
        <f>VLOOKUP(A791,'Adjust Budget 1'!$B$8:$H$1107,7,FALSE)</f>
        <v>0</v>
      </c>
      <c r="K791" s="59">
        <f t="shared" si="52"/>
        <v>120000</v>
      </c>
    </row>
    <row r="792" spans="1:11" x14ac:dyDescent="0.2">
      <c r="A792" t="s">
        <v>2319</v>
      </c>
      <c r="B792" t="s">
        <v>2320</v>
      </c>
      <c r="C792" s="57">
        <f>VLOOKUP(A792,'Original vs Adjsuted Budget'!$B$1:$H$1098,6,FALSE)</f>
        <v>0</v>
      </c>
      <c r="E792" s="59">
        <f t="shared" si="53"/>
        <v>0</v>
      </c>
      <c r="F792" s="57"/>
      <c r="G792" s="57">
        <f>VLOOKUP(A792,'Original vs Adjsuted Budget'!$B$1:$H$1098,7,FALSE)</f>
        <v>0</v>
      </c>
      <c r="I792" s="57">
        <f>VLOOKUP(A792,'Adjust Budget 1'!$B$8:$H$1107,7,FALSE)</f>
        <v>0</v>
      </c>
      <c r="K792" s="59">
        <f t="shared" si="52"/>
        <v>0</v>
      </c>
    </row>
    <row r="793" spans="1:11" x14ac:dyDescent="0.2">
      <c r="A793" t="s">
        <v>1290</v>
      </c>
      <c r="B793" t="s">
        <v>1713</v>
      </c>
      <c r="C793" s="57">
        <f>VLOOKUP(A793,'Original vs Adjsuted Budget'!$B$1:$H$1098,6,FALSE)</f>
        <v>218530</v>
      </c>
      <c r="E793" s="59">
        <f t="shared" si="53"/>
        <v>-218530</v>
      </c>
      <c r="F793" s="57"/>
      <c r="G793" s="57">
        <f>VLOOKUP(A793,'Original vs Adjsuted Budget'!$B$1:$H$1098,7,FALSE)</f>
        <v>0</v>
      </c>
      <c r="I793" s="57">
        <f>VLOOKUP(A793,'Adjust Budget 1'!$B$8:$H$1107,7,FALSE)</f>
        <v>839880.59</v>
      </c>
      <c r="K793" s="59">
        <f t="shared" si="52"/>
        <v>-839880.59</v>
      </c>
    </row>
    <row r="794" spans="1:11" x14ac:dyDescent="0.2">
      <c r="A794" t="s">
        <v>1291</v>
      </c>
      <c r="B794" t="s">
        <v>3023</v>
      </c>
      <c r="C794" s="57">
        <f>VLOOKUP(A794,'Original vs Adjsuted Budget'!$B$1:$H$1098,6,FALSE)</f>
        <v>10000</v>
      </c>
      <c r="E794" s="59">
        <f t="shared" si="53"/>
        <v>0</v>
      </c>
      <c r="F794" s="57"/>
      <c r="G794" s="57">
        <f>VLOOKUP(A794,'Original vs Adjsuted Budget'!$B$1:$H$1098,7,FALSE)</f>
        <v>10000</v>
      </c>
      <c r="I794" s="57">
        <f>VLOOKUP(A794,'Adjust Budget 1'!$B$8:$H$1107,7,FALSE)</f>
        <v>0</v>
      </c>
      <c r="K794" s="59">
        <f t="shared" si="52"/>
        <v>10000</v>
      </c>
    </row>
    <row r="795" spans="1:11" x14ac:dyDescent="0.2">
      <c r="A795" t="s">
        <v>1292</v>
      </c>
      <c r="B795" t="s">
        <v>1714</v>
      </c>
      <c r="C795" s="57">
        <f>VLOOKUP(A795,'Original vs Adjsuted Budget'!$B$1:$H$1098,6,FALSE)</f>
        <v>86400</v>
      </c>
      <c r="E795" s="59">
        <f t="shared" si="53"/>
        <v>-1400</v>
      </c>
      <c r="F795" s="57"/>
      <c r="G795" s="57">
        <f>VLOOKUP(A795,'Original vs Adjsuted Budget'!$B$1:$H$1098,7,FALSE)</f>
        <v>85000</v>
      </c>
      <c r="I795" s="57">
        <f>VLOOKUP(A795,'Adjust Budget 1'!$B$8:$H$1107,7,FALSE)</f>
        <v>0</v>
      </c>
      <c r="K795" s="59">
        <f t="shared" si="52"/>
        <v>85000</v>
      </c>
    </row>
    <row r="796" spans="1:11" x14ac:dyDescent="0.2">
      <c r="A796" t="s">
        <v>1293</v>
      </c>
      <c r="B796" t="s">
        <v>1715</v>
      </c>
      <c r="C796" s="57">
        <f>VLOOKUP(A796,'Original vs Adjsuted Budget'!$B$1:$H$1098,6,FALSE)</f>
        <v>27730</v>
      </c>
      <c r="E796" s="59">
        <f t="shared" si="53"/>
        <v>-730</v>
      </c>
      <c r="F796" s="57"/>
      <c r="G796" s="57">
        <f>VLOOKUP(A796,'Original vs Adjsuted Budget'!$B$1:$H$1098,7,FALSE)</f>
        <v>27000</v>
      </c>
      <c r="I796" s="57">
        <f>VLOOKUP(A796,'Adjust Budget 1'!$B$8:$H$1107,7,FALSE)</f>
        <v>0</v>
      </c>
      <c r="K796" s="59">
        <f t="shared" si="52"/>
        <v>27000</v>
      </c>
    </row>
    <row r="797" spans="1:11" x14ac:dyDescent="0.2">
      <c r="A797" t="s">
        <v>2322</v>
      </c>
      <c r="B797" t="s">
        <v>2323</v>
      </c>
      <c r="C797" s="57">
        <f>VLOOKUP(A797,'Original vs Adjsuted Budget'!$B$1:$H$1098,6,FALSE)</f>
        <v>0</v>
      </c>
      <c r="E797" s="59">
        <f t="shared" si="53"/>
        <v>0</v>
      </c>
      <c r="F797" s="57"/>
      <c r="G797" s="57">
        <f>VLOOKUP(A797,'Original vs Adjsuted Budget'!$B$1:$H$1098,7,FALSE)</f>
        <v>0</v>
      </c>
      <c r="I797" s="57">
        <f>VLOOKUP(A797,'Adjust Budget 1'!$B$8:$H$1107,7,FALSE)</f>
        <v>0</v>
      </c>
      <c r="K797" s="59">
        <f t="shared" si="52"/>
        <v>0</v>
      </c>
    </row>
    <row r="798" spans="1:11" x14ac:dyDescent="0.2">
      <c r="A798" t="s">
        <v>2324</v>
      </c>
      <c r="B798" t="s">
        <v>3024</v>
      </c>
      <c r="C798" s="57">
        <f>VLOOKUP(A798,'Original vs Adjsuted Budget'!$B$1:$H$1098,6,FALSE)</f>
        <v>0</v>
      </c>
      <c r="E798" s="59">
        <f t="shared" si="53"/>
        <v>0</v>
      </c>
      <c r="F798" s="57"/>
      <c r="G798" s="57">
        <f>VLOOKUP(A798,'Original vs Adjsuted Budget'!$B$1:$H$1098,7,FALSE)</f>
        <v>0</v>
      </c>
      <c r="I798" s="57">
        <f>VLOOKUP(A798,'Adjust Budget 1'!$B$8:$H$1107,7,FALSE)</f>
        <v>0</v>
      </c>
      <c r="K798" s="59">
        <f t="shared" si="52"/>
        <v>0</v>
      </c>
    </row>
    <row r="799" spans="1:11" x14ac:dyDescent="0.2">
      <c r="A799" t="s">
        <v>1294</v>
      </c>
      <c r="B799" t="s">
        <v>1716</v>
      </c>
      <c r="C799" s="57">
        <f>VLOOKUP(A799,'Original vs Adjsuted Budget'!$B$1:$H$1098,6,FALSE)</f>
        <v>1260</v>
      </c>
      <c r="E799" s="59">
        <f t="shared" si="53"/>
        <v>-1260</v>
      </c>
      <c r="F799" s="57"/>
      <c r="G799" s="57">
        <f>VLOOKUP(A799,'Original vs Adjsuted Budget'!$B$1:$H$1098,7,FALSE)</f>
        <v>0</v>
      </c>
      <c r="I799" s="57">
        <f>VLOOKUP(A799,'Adjust Budget 1'!$B$8:$H$1107,7,FALSE)</f>
        <v>0</v>
      </c>
      <c r="K799" s="59">
        <f t="shared" si="52"/>
        <v>0</v>
      </c>
    </row>
    <row r="800" spans="1:11" x14ac:dyDescent="0.2">
      <c r="A800" t="s">
        <v>2326</v>
      </c>
      <c r="B800" t="s">
        <v>1603</v>
      </c>
      <c r="C800" s="57">
        <f>VLOOKUP(A800,'Original vs Adjsuted Budget'!$B$1:$H$1098,6,FALSE)</f>
        <v>0</v>
      </c>
      <c r="E800" s="59">
        <f t="shared" si="53"/>
        <v>0</v>
      </c>
      <c r="F800" s="57"/>
      <c r="G800" s="57">
        <f>VLOOKUP(A800,'Original vs Adjsuted Budget'!$B$1:$H$1098,7,FALSE)</f>
        <v>0</v>
      </c>
      <c r="I800" s="57">
        <f>VLOOKUP(A800,'Adjust Budget 1'!$B$8:$H$1107,7,FALSE)</f>
        <v>0</v>
      </c>
      <c r="K800" s="59">
        <f t="shared" si="52"/>
        <v>0</v>
      </c>
    </row>
    <row r="801" spans="1:11" x14ac:dyDescent="0.2">
      <c r="A801" t="s">
        <v>2327</v>
      </c>
      <c r="B801" t="s">
        <v>353</v>
      </c>
      <c r="C801" s="57">
        <f>VLOOKUP(A801,'Original vs Adjsuted Budget'!$B$1:$H$1098,6,FALSE)</f>
        <v>0</v>
      </c>
      <c r="E801" s="59">
        <f t="shared" si="53"/>
        <v>0</v>
      </c>
      <c r="F801" s="57"/>
      <c r="G801" s="57">
        <f>VLOOKUP(A801,'Original vs Adjsuted Budget'!$B$1:$H$1098,7,FALSE)</f>
        <v>0</v>
      </c>
      <c r="I801" s="57">
        <f>VLOOKUP(A801,'Adjust Budget 1'!$B$8:$H$1107,7,FALSE)</f>
        <v>0</v>
      </c>
      <c r="K801" s="59">
        <f t="shared" si="52"/>
        <v>0</v>
      </c>
    </row>
    <row r="802" spans="1:11" x14ac:dyDescent="0.2">
      <c r="A802" t="s">
        <v>1295</v>
      </c>
      <c r="B802" t="s">
        <v>3025</v>
      </c>
      <c r="C802" s="57">
        <f>VLOOKUP(A802,'Original vs Adjsuted Budget'!$B$1:$H$1098,6,FALSE)</f>
        <v>67850</v>
      </c>
      <c r="E802" s="59">
        <f t="shared" si="53"/>
        <v>0</v>
      </c>
      <c r="F802" s="57"/>
      <c r="G802" s="57">
        <f>VLOOKUP(A802,'Original vs Adjsuted Budget'!$B$1:$H$1098,7,FALSE)</f>
        <v>67850</v>
      </c>
      <c r="I802" s="57">
        <f>VLOOKUP(A802,'Adjust Budget 1'!$B$8:$H$1107,7,FALSE)</f>
        <v>0</v>
      </c>
      <c r="K802" s="59">
        <f t="shared" si="52"/>
        <v>67850</v>
      </c>
    </row>
    <row r="803" spans="1:11" x14ac:dyDescent="0.2">
      <c r="A803" t="s">
        <v>1296</v>
      </c>
      <c r="B803" t="s">
        <v>3026</v>
      </c>
      <c r="C803" s="57">
        <f>VLOOKUP(A803,'Original vs Adjsuted Budget'!$B$1:$H$1098,6,FALSE)</f>
        <v>110</v>
      </c>
      <c r="E803" s="59">
        <f t="shared" si="53"/>
        <v>0</v>
      </c>
      <c r="F803" s="57"/>
      <c r="G803" s="57">
        <f>VLOOKUP(A803,'Original vs Adjsuted Budget'!$B$1:$H$1098,7,FALSE)</f>
        <v>110</v>
      </c>
      <c r="I803" s="57">
        <f>VLOOKUP(A803,'Adjust Budget 1'!$B$8:$H$1107,7,FALSE)</f>
        <v>0</v>
      </c>
      <c r="K803" s="59">
        <f t="shared" si="52"/>
        <v>110</v>
      </c>
    </row>
    <row r="804" spans="1:11" x14ac:dyDescent="0.2">
      <c r="A804" t="s">
        <v>1297</v>
      </c>
      <c r="B804" t="s">
        <v>2905</v>
      </c>
      <c r="C804" s="57">
        <f>VLOOKUP(A804,'Original vs Adjsuted Budget'!$B$1:$H$1098,6,FALSE)</f>
        <v>8170</v>
      </c>
      <c r="E804" s="59">
        <f t="shared" si="53"/>
        <v>0</v>
      </c>
      <c r="F804" s="57"/>
      <c r="G804" s="57">
        <f>VLOOKUP(A804,'Original vs Adjsuted Budget'!$B$1:$H$1098,7,FALSE)</f>
        <v>8170</v>
      </c>
      <c r="I804" s="57">
        <f>VLOOKUP(A804,'Adjust Budget 1'!$B$8:$H$1107,7,FALSE)</f>
        <v>0</v>
      </c>
      <c r="K804" s="59">
        <f t="shared" si="52"/>
        <v>8170</v>
      </c>
    </row>
    <row r="805" spans="1:11" x14ac:dyDescent="0.2">
      <c r="A805" t="s">
        <v>1298</v>
      </c>
      <c r="B805" t="s">
        <v>2905</v>
      </c>
      <c r="C805" s="57">
        <f>VLOOKUP(A805,'Original vs Adjsuted Budget'!$B$1:$H$1098,6,FALSE)</f>
        <v>5930</v>
      </c>
      <c r="E805" s="59">
        <f t="shared" si="53"/>
        <v>0</v>
      </c>
      <c r="F805" s="57"/>
      <c r="G805" s="57">
        <f>VLOOKUP(A805,'Original vs Adjsuted Budget'!$B$1:$H$1098,7,FALSE)</f>
        <v>5930</v>
      </c>
      <c r="I805" s="57">
        <f>VLOOKUP(A805,'Adjust Budget 1'!$B$8:$H$1107,7,FALSE)</f>
        <v>0</v>
      </c>
      <c r="K805" s="59">
        <f t="shared" si="52"/>
        <v>5930</v>
      </c>
    </row>
    <row r="806" spans="1:11" x14ac:dyDescent="0.2">
      <c r="A806" t="s">
        <v>2331</v>
      </c>
      <c r="B806" t="s">
        <v>2332</v>
      </c>
      <c r="C806" s="57">
        <f>VLOOKUP(A806,'Original vs Adjsuted Budget'!$B$1:$H$1098,6,FALSE)</f>
        <v>0</v>
      </c>
      <c r="E806" s="59">
        <f t="shared" si="53"/>
        <v>0</v>
      </c>
      <c r="F806" s="57"/>
      <c r="G806" s="57">
        <f>VLOOKUP(A806,'Original vs Adjsuted Budget'!$B$1:$H$1098,7,FALSE)</f>
        <v>0</v>
      </c>
      <c r="I806" s="57">
        <f>VLOOKUP(A806,'Adjust Budget 1'!$B$8:$H$1107,7,FALSE)</f>
        <v>0</v>
      </c>
      <c r="K806" s="59">
        <f t="shared" si="52"/>
        <v>0</v>
      </c>
    </row>
    <row r="807" spans="1:11" x14ac:dyDescent="0.2">
      <c r="A807" t="s">
        <v>1299</v>
      </c>
      <c r="B807" t="s">
        <v>3027</v>
      </c>
      <c r="C807" s="57">
        <f>VLOOKUP(A807,'Original vs Adjsuted Budget'!$B$1:$H$1098,6,FALSE)</f>
        <v>-330</v>
      </c>
      <c r="E807" s="59">
        <f t="shared" si="53"/>
        <v>180.88</v>
      </c>
      <c r="F807" s="57"/>
      <c r="G807" s="57">
        <f>VLOOKUP(A807,'Original vs Adjsuted Budget'!$B$1:$H$1098,7,FALSE)</f>
        <v>-149.12</v>
      </c>
      <c r="I807" s="57">
        <f>VLOOKUP(A807,'Adjust Budget 1'!$B$8:$H$1107,7,FALSE)</f>
        <v>-74.56</v>
      </c>
      <c r="K807" s="59">
        <f t="shared" si="52"/>
        <v>-74.56</v>
      </c>
    </row>
    <row r="808" spans="1:11" x14ac:dyDescent="0.2">
      <c r="A808" t="s">
        <v>1300</v>
      </c>
      <c r="B808" t="s">
        <v>1717</v>
      </c>
      <c r="C808" s="57">
        <f>VLOOKUP(A808,'Original vs Adjsuted Budget'!$B$1:$H$1098,6,FALSE)</f>
        <v>-550</v>
      </c>
      <c r="E808" s="59">
        <f t="shared" si="53"/>
        <v>550</v>
      </c>
      <c r="F808" s="57"/>
      <c r="G808" s="57">
        <f>VLOOKUP(A808,'Original vs Adjsuted Budget'!$B$1:$H$1098,7,FALSE)</f>
        <v>0</v>
      </c>
      <c r="I808" s="57">
        <f>VLOOKUP(A808,'Adjust Budget 1'!$B$8:$H$1107,7,FALSE)</f>
        <v>0</v>
      </c>
      <c r="K808" s="59">
        <f t="shared" si="52"/>
        <v>0</v>
      </c>
    </row>
    <row r="809" spans="1:11" x14ac:dyDescent="0.2">
      <c r="A809" t="s">
        <v>1301</v>
      </c>
      <c r="B809" t="s">
        <v>1718</v>
      </c>
      <c r="C809" s="57">
        <f>VLOOKUP(A809,'Original vs Adjsuted Budget'!$B$1:$H$1098,6,FALSE)</f>
        <v>-1470220</v>
      </c>
      <c r="E809" s="59">
        <f t="shared" si="53"/>
        <v>687900.15</v>
      </c>
      <c r="F809" s="57"/>
      <c r="G809" s="57">
        <f>VLOOKUP(A809,'Original vs Adjsuted Budget'!$B$1:$H$1098,7,FALSE)</f>
        <v>-782319.85</v>
      </c>
      <c r="I809" s="57">
        <f>VLOOKUP(A809,'Adjust Budget 1'!$B$8:$H$1107,7,FALSE)</f>
        <v>0</v>
      </c>
      <c r="K809" s="59">
        <f t="shared" si="52"/>
        <v>-782319.85</v>
      </c>
    </row>
    <row r="810" spans="1:11" x14ac:dyDescent="0.2">
      <c r="A810" t="s">
        <v>1302</v>
      </c>
      <c r="B810" t="s">
        <v>1719</v>
      </c>
      <c r="C810" s="57">
        <f>VLOOKUP(A810,'Original vs Adjsuted Budget'!$B$1:$H$1098,6,FALSE)</f>
        <v>-552100</v>
      </c>
      <c r="E810" s="59">
        <f t="shared" si="53"/>
        <v>552100</v>
      </c>
      <c r="F810" s="57"/>
      <c r="G810" s="57">
        <f>VLOOKUP(A810,'Original vs Adjsuted Budget'!$B$1:$H$1098,7,FALSE)</f>
        <v>0</v>
      </c>
      <c r="I810" s="57">
        <f>VLOOKUP(A810,'Adjust Budget 1'!$B$8:$H$1107,7,FALSE)</f>
        <v>0</v>
      </c>
      <c r="K810" s="59">
        <f t="shared" si="52"/>
        <v>0</v>
      </c>
    </row>
    <row r="811" spans="1:11" x14ac:dyDescent="0.2">
      <c r="A811" t="s">
        <v>1303</v>
      </c>
      <c r="B811" t="s">
        <v>3028</v>
      </c>
      <c r="C811" s="57">
        <f>VLOOKUP(A811,'Original vs Adjsuted Budget'!$B$1:$H$1098,6,FALSE)</f>
        <v>-2683068</v>
      </c>
      <c r="E811" s="59">
        <f t="shared" si="53"/>
        <v>0</v>
      </c>
      <c r="F811" s="57"/>
      <c r="G811" s="57">
        <f>VLOOKUP(A811,'Original vs Adjsuted Budget'!$B$1:$H$1098,7,FALSE)</f>
        <v>-2683068</v>
      </c>
      <c r="I811" s="57">
        <f>VLOOKUP(A811,'Adjust Budget 1'!$B$8:$H$1107,7,FALSE)</f>
        <v>0</v>
      </c>
      <c r="K811" s="59">
        <f t="shared" si="52"/>
        <v>-2683068</v>
      </c>
    </row>
    <row r="812" spans="1:11" x14ac:dyDescent="0.2">
      <c r="A812" t="s">
        <v>2335</v>
      </c>
      <c r="B812" t="s">
        <v>3029</v>
      </c>
      <c r="C812" s="57">
        <f>VLOOKUP(A812,'Original vs Adjsuted Budget'!$B$1:$H$1098,6,FALSE)</f>
        <v>0</v>
      </c>
      <c r="E812" s="59">
        <f t="shared" si="53"/>
        <v>0</v>
      </c>
      <c r="F812" s="57"/>
      <c r="G812" s="57">
        <f>VLOOKUP(A812,'Original vs Adjsuted Budget'!$B$1:$H$1098,7,FALSE)</f>
        <v>0</v>
      </c>
      <c r="I812" s="57">
        <f>VLOOKUP(A812,'Adjust Budget 1'!$B$8:$H$1107,7,FALSE)</f>
        <v>0</v>
      </c>
      <c r="K812" s="59">
        <f t="shared" si="52"/>
        <v>0</v>
      </c>
    </row>
    <row r="813" spans="1:11" x14ac:dyDescent="0.2">
      <c r="A813" s="71"/>
      <c r="B813" s="71" t="s">
        <v>2908</v>
      </c>
      <c r="C813" s="72">
        <f>SUM(C754:C812)</f>
        <v>-220170</v>
      </c>
      <c r="D813" s="72">
        <f>SUM(D754:D812)</f>
        <v>0</v>
      </c>
      <c r="E813" s="72">
        <f>SUM(E754:E812)</f>
        <v>922650.71880000003</v>
      </c>
      <c r="F813" s="72"/>
      <c r="G813" s="72">
        <f t="shared" ref="G813" si="54">SUM(G754:G812)</f>
        <v>702480.71879999945</v>
      </c>
      <c r="K813" s="59"/>
    </row>
    <row r="814" spans="1:11" x14ac:dyDescent="0.2">
      <c r="A814" s="71">
        <v>801</v>
      </c>
      <c r="B814" s="71" t="s">
        <v>2909</v>
      </c>
      <c r="C814" s="72"/>
      <c r="D814" s="72"/>
      <c r="E814" s="72"/>
      <c r="F814" s="72"/>
      <c r="G814" s="72"/>
      <c r="K814" s="59"/>
    </row>
    <row r="815" spans="1:11" x14ac:dyDescent="0.2">
      <c r="A815" t="s">
        <v>2910</v>
      </c>
      <c r="B815" t="s">
        <v>2911</v>
      </c>
      <c r="C815" s="57" t="s">
        <v>2912</v>
      </c>
      <c r="D815" s="57" t="s">
        <v>2912</v>
      </c>
      <c r="E815" s="57" t="s">
        <v>2912</v>
      </c>
      <c r="F815" s="57"/>
      <c r="G815" s="57" t="s">
        <v>2912</v>
      </c>
      <c r="K815" s="59"/>
    </row>
    <row r="816" spans="1:11" x14ac:dyDescent="0.2">
      <c r="A816" s="63">
        <v>903</v>
      </c>
      <c r="B816" s="63" t="s">
        <v>455</v>
      </c>
      <c r="C816" s="70"/>
      <c r="D816" s="70"/>
      <c r="E816" s="70"/>
      <c r="F816" s="70"/>
      <c r="G816" s="70"/>
      <c r="K816" s="59"/>
    </row>
    <row r="817" spans="1:11" x14ac:dyDescent="0.2">
      <c r="A817" t="s">
        <v>2337</v>
      </c>
      <c r="B817" t="s">
        <v>7</v>
      </c>
      <c r="C817" s="57">
        <f>VLOOKUP(A817,'Original vs Adjsuted Budget'!$B$1:$H$1098,6,FALSE)</f>
        <v>0</v>
      </c>
      <c r="E817" s="59">
        <f t="shared" ref="E817:E834" si="55">G817-C817</f>
        <v>0</v>
      </c>
      <c r="F817" s="57"/>
      <c r="G817" s="57">
        <f>VLOOKUP(A817,'Original vs Adjsuted Budget'!$B$1:$H$1098,7,FALSE)</f>
        <v>0</v>
      </c>
      <c r="I817" s="57">
        <f>VLOOKUP(A817,'Adjust Budget 1'!$B$8:$H$1107,7,FALSE)</f>
        <v>0</v>
      </c>
      <c r="K817" s="59">
        <f t="shared" si="52"/>
        <v>0</v>
      </c>
    </row>
    <row r="818" spans="1:11" x14ac:dyDescent="0.2">
      <c r="A818" t="s">
        <v>2338</v>
      </c>
      <c r="B818" t="s">
        <v>220</v>
      </c>
      <c r="C818" s="57">
        <f>VLOOKUP(A818,'Original vs Adjsuted Budget'!$B$1:$H$1098,6,FALSE)</f>
        <v>0</v>
      </c>
      <c r="E818" s="59">
        <f t="shared" si="55"/>
        <v>0</v>
      </c>
      <c r="F818" s="57"/>
      <c r="G818" s="57">
        <f>VLOOKUP(A818,'Original vs Adjsuted Budget'!$B$1:$H$1098,7,FALSE)</f>
        <v>0</v>
      </c>
      <c r="I818" s="57">
        <f>VLOOKUP(A818,'Adjust Budget 1'!$B$8:$H$1107,7,FALSE)</f>
        <v>0</v>
      </c>
      <c r="K818" s="59">
        <f t="shared" si="52"/>
        <v>0</v>
      </c>
    </row>
    <row r="819" spans="1:11" x14ac:dyDescent="0.2">
      <c r="A819" t="s">
        <v>2339</v>
      </c>
      <c r="B819" t="s">
        <v>221</v>
      </c>
      <c r="C819" s="57">
        <f>VLOOKUP(A819,'Original vs Adjsuted Budget'!$B$1:$H$1098,6,FALSE)</f>
        <v>0</v>
      </c>
      <c r="E819" s="59">
        <f t="shared" si="55"/>
        <v>0</v>
      </c>
      <c r="F819" s="57"/>
      <c r="G819" s="57">
        <f>VLOOKUP(A819,'Original vs Adjsuted Budget'!$B$1:$H$1098,7,FALSE)</f>
        <v>0</v>
      </c>
      <c r="I819" s="57">
        <f>VLOOKUP(A819,'Adjust Budget 1'!$B$8:$H$1107,7,FALSE)</f>
        <v>0</v>
      </c>
      <c r="K819" s="59">
        <f t="shared" si="52"/>
        <v>0</v>
      </c>
    </row>
    <row r="820" spans="1:11" x14ac:dyDescent="0.2">
      <c r="A820" t="s">
        <v>2340</v>
      </c>
      <c r="B820" t="s">
        <v>228</v>
      </c>
      <c r="C820" s="57">
        <f>VLOOKUP(A820,'Original vs Adjsuted Budget'!$B$1:$H$1098,6,FALSE)</f>
        <v>0</v>
      </c>
      <c r="E820" s="59">
        <f t="shared" si="55"/>
        <v>0</v>
      </c>
      <c r="F820" s="57"/>
      <c r="G820" s="57">
        <f>VLOOKUP(A820,'Original vs Adjsuted Budget'!$B$1:$H$1098,7,FALSE)</f>
        <v>0</v>
      </c>
      <c r="I820" s="57">
        <f>VLOOKUP(A820,'Adjust Budget 1'!$B$8:$H$1107,7,FALSE)</f>
        <v>0</v>
      </c>
      <c r="K820" s="59">
        <f t="shared" si="52"/>
        <v>0</v>
      </c>
    </row>
    <row r="821" spans="1:11" x14ac:dyDescent="0.2">
      <c r="A821" t="s">
        <v>2341</v>
      </c>
      <c r="B821" t="s">
        <v>229</v>
      </c>
      <c r="C821" s="57">
        <f>VLOOKUP(A821,'Original vs Adjsuted Budget'!$B$1:$H$1098,6,FALSE)</f>
        <v>0</v>
      </c>
      <c r="E821" s="59">
        <f t="shared" si="55"/>
        <v>0</v>
      </c>
      <c r="F821" s="57"/>
      <c r="G821" s="57">
        <f>VLOOKUP(A821,'Original vs Adjsuted Budget'!$B$1:$H$1098,7,FALSE)</f>
        <v>0</v>
      </c>
      <c r="I821" s="57">
        <f>VLOOKUP(A821,'Adjust Budget 1'!$B$8:$H$1107,7,FALSE)</f>
        <v>0</v>
      </c>
      <c r="K821" s="59">
        <f t="shared" si="52"/>
        <v>0</v>
      </c>
    </row>
    <row r="822" spans="1:11" x14ac:dyDescent="0.2">
      <c r="A822" t="s">
        <v>2342</v>
      </c>
      <c r="B822" t="s">
        <v>230</v>
      </c>
      <c r="C822" s="57">
        <f>VLOOKUP(A822,'Original vs Adjsuted Budget'!$B$1:$H$1098,6,FALSE)</f>
        <v>0</v>
      </c>
      <c r="E822" s="59">
        <f t="shared" si="55"/>
        <v>0</v>
      </c>
      <c r="F822" s="57"/>
      <c r="G822" s="57">
        <f>VLOOKUP(A822,'Original vs Adjsuted Budget'!$B$1:$H$1098,7,FALSE)</f>
        <v>0</v>
      </c>
      <c r="I822" s="57">
        <f>VLOOKUP(A822,'Adjust Budget 1'!$B$8:$H$1107,7,FALSE)</f>
        <v>0</v>
      </c>
      <c r="K822" s="59">
        <f t="shared" si="52"/>
        <v>0</v>
      </c>
    </row>
    <row r="823" spans="1:11" x14ac:dyDescent="0.2">
      <c r="A823" t="s">
        <v>2343</v>
      </c>
      <c r="B823" t="s">
        <v>231</v>
      </c>
      <c r="C823" s="57">
        <f>VLOOKUP(A823,'Original vs Adjsuted Budget'!$B$1:$H$1098,6,FALSE)</f>
        <v>0</v>
      </c>
      <c r="E823" s="59">
        <f t="shared" si="55"/>
        <v>0</v>
      </c>
      <c r="F823" s="57"/>
      <c r="G823" s="57">
        <f>VLOOKUP(A823,'Original vs Adjsuted Budget'!$B$1:$H$1098,7,FALSE)</f>
        <v>0</v>
      </c>
      <c r="I823" s="57">
        <f>VLOOKUP(A823,'Adjust Budget 1'!$B$8:$H$1107,7,FALSE)</f>
        <v>0</v>
      </c>
      <c r="K823" s="59">
        <f t="shared" si="52"/>
        <v>0</v>
      </c>
    </row>
    <row r="824" spans="1:11" x14ac:dyDescent="0.2">
      <c r="A824" t="s">
        <v>2344</v>
      </c>
      <c r="B824" t="s">
        <v>232</v>
      </c>
      <c r="C824" s="57">
        <f>VLOOKUP(A824,'Original vs Adjsuted Budget'!$B$1:$H$1098,6,FALSE)</f>
        <v>0</v>
      </c>
      <c r="E824" s="59">
        <f t="shared" si="55"/>
        <v>0</v>
      </c>
      <c r="F824" s="57"/>
      <c r="G824" s="57">
        <f>VLOOKUP(A824,'Original vs Adjsuted Budget'!$B$1:$H$1098,7,FALSE)</f>
        <v>0</v>
      </c>
      <c r="I824" s="57">
        <f>VLOOKUP(A824,'Adjust Budget 1'!$B$8:$H$1107,7,FALSE)</f>
        <v>0</v>
      </c>
      <c r="K824" s="59">
        <f t="shared" si="52"/>
        <v>0</v>
      </c>
    </row>
    <row r="825" spans="1:11" x14ac:dyDescent="0.2">
      <c r="A825" t="s">
        <v>2345</v>
      </c>
      <c r="B825" t="s">
        <v>233</v>
      </c>
      <c r="C825" s="57">
        <f>VLOOKUP(A825,'Original vs Adjsuted Budget'!$B$1:$H$1098,6,FALSE)</f>
        <v>0</v>
      </c>
      <c r="E825" s="59">
        <f t="shared" si="55"/>
        <v>0</v>
      </c>
      <c r="F825" s="57"/>
      <c r="G825" s="57">
        <f>VLOOKUP(A825,'Original vs Adjsuted Budget'!$B$1:$H$1098,7,FALSE)</f>
        <v>0</v>
      </c>
      <c r="I825" s="57">
        <f>VLOOKUP(A825,'Adjust Budget 1'!$B$8:$H$1107,7,FALSE)</f>
        <v>0</v>
      </c>
      <c r="K825" s="59">
        <f t="shared" si="52"/>
        <v>0</v>
      </c>
    </row>
    <row r="826" spans="1:11" x14ac:dyDescent="0.2">
      <c r="A826" t="s">
        <v>2346</v>
      </c>
      <c r="B826" t="s">
        <v>285</v>
      </c>
      <c r="C826" s="57">
        <f>VLOOKUP(A826,'Original vs Adjsuted Budget'!$B$1:$H$1098,6,FALSE)</f>
        <v>0</v>
      </c>
      <c r="E826" s="59">
        <f t="shared" si="55"/>
        <v>0</v>
      </c>
      <c r="F826" s="57"/>
      <c r="G826" s="57">
        <f>VLOOKUP(A826,'Original vs Adjsuted Budget'!$B$1:$H$1098,7,FALSE)</f>
        <v>0</v>
      </c>
      <c r="I826" s="57">
        <f>VLOOKUP(A826,'Adjust Budget 1'!$B$8:$H$1107,7,FALSE)</f>
        <v>0</v>
      </c>
      <c r="K826" s="59">
        <f t="shared" si="52"/>
        <v>0</v>
      </c>
    </row>
    <row r="827" spans="1:11" x14ac:dyDescent="0.2">
      <c r="A827" t="s">
        <v>2347</v>
      </c>
      <c r="B827" t="s">
        <v>307</v>
      </c>
      <c r="C827" s="57">
        <f>VLOOKUP(A827,'Original vs Adjsuted Budget'!$B$1:$H$1098,6,FALSE)</f>
        <v>0</v>
      </c>
      <c r="E827" s="59">
        <f t="shared" si="55"/>
        <v>0</v>
      </c>
      <c r="F827" s="57"/>
      <c r="G827" s="57">
        <f>VLOOKUP(A827,'Original vs Adjsuted Budget'!$B$1:$H$1098,7,FALSE)</f>
        <v>0</v>
      </c>
      <c r="I827" s="57">
        <f>VLOOKUP(A827,'Adjust Budget 1'!$B$8:$H$1107,7,FALSE)</f>
        <v>0</v>
      </c>
      <c r="K827" s="59">
        <f t="shared" si="52"/>
        <v>0</v>
      </c>
    </row>
    <row r="828" spans="1:11" x14ac:dyDescent="0.2">
      <c r="A828" t="s">
        <v>2348</v>
      </c>
      <c r="B828" t="s">
        <v>310</v>
      </c>
      <c r="C828" s="57">
        <f>VLOOKUP(A828,'Original vs Adjsuted Budget'!$B$1:$H$1098,6,FALSE)</f>
        <v>0</v>
      </c>
      <c r="E828" s="59">
        <f t="shared" si="55"/>
        <v>0</v>
      </c>
      <c r="F828" s="57"/>
      <c r="G828" s="57">
        <f>VLOOKUP(A828,'Original vs Adjsuted Budget'!$B$1:$H$1098,7,FALSE)</f>
        <v>0</v>
      </c>
      <c r="I828" s="57">
        <f>VLOOKUP(A828,'Adjust Budget 1'!$B$8:$H$1107,7,FALSE)</f>
        <v>0</v>
      </c>
      <c r="K828" s="59">
        <f t="shared" si="52"/>
        <v>0</v>
      </c>
    </row>
    <row r="829" spans="1:11" x14ac:dyDescent="0.2">
      <c r="A829" t="s">
        <v>1304</v>
      </c>
      <c r="B829" t="s">
        <v>312</v>
      </c>
      <c r="C829" s="57">
        <f>VLOOKUP(A829,'Original vs Adjsuted Budget'!$B$1:$H$1098,6,FALSE)</f>
        <v>660</v>
      </c>
      <c r="E829" s="59">
        <f t="shared" si="55"/>
        <v>-660</v>
      </c>
      <c r="F829" s="57"/>
      <c r="G829" s="57">
        <f>VLOOKUP(A829,'Original vs Adjsuted Budget'!$B$1:$H$1098,7,FALSE)</f>
        <v>0</v>
      </c>
      <c r="I829" s="57">
        <f>VLOOKUP(A829,'Adjust Budget 1'!$B$8:$H$1107,7,FALSE)</f>
        <v>0</v>
      </c>
      <c r="K829" s="59">
        <f t="shared" si="52"/>
        <v>0</v>
      </c>
    </row>
    <row r="830" spans="1:11" x14ac:dyDescent="0.2">
      <c r="A830" t="s">
        <v>2349</v>
      </c>
      <c r="B830" t="s">
        <v>314</v>
      </c>
      <c r="C830" s="57">
        <f>VLOOKUP(A830,'Original vs Adjsuted Budget'!$B$1:$H$1098,6,FALSE)</f>
        <v>0</v>
      </c>
      <c r="E830" s="59">
        <f t="shared" si="55"/>
        <v>0</v>
      </c>
      <c r="F830" s="57"/>
      <c r="G830" s="57">
        <f>VLOOKUP(A830,'Original vs Adjsuted Budget'!$B$1:$H$1098,7,FALSE)</f>
        <v>0</v>
      </c>
      <c r="I830" s="57">
        <f>VLOOKUP(A830,'Adjust Budget 1'!$B$8:$H$1107,7,FALSE)</f>
        <v>0</v>
      </c>
      <c r="K830" s="59">
        <f t="shared" si="52"/>
        <v>0</v>
      </c>
    </row>
    <row r="831" spans="1:11" x14ac:dyDescent="0.2">
      <c r="A831" t="s">
        <v>2350</v>
      </c>
      <c r="B831" t="s">
        <v>1670</v>
      </c>
      <c r="C831" s="57">
        <f>VLOOKUP(A831,'Original vs Adjsuted Budget'!$B$1:$H$1098,6,FALSE)</f>
        <v>0</v>
      </c>
      <c r="E831" s="59">
        <f t="shared" si="55"/>
        <v>0</v>
      </c>
      <c r="F831" s="57"/>
      <c r="G831" s="57">
        <f>VLOOKUP(A831,'Original vs Adjsuted Budget'!$B$1:$H$1098,7,FALSE)</f>
        <v>0</v>
      </c>
      <c r="I831" s="57">
        <f>VLOOKUP(A831,'Adjust Budget 1'!$B$8:$H$1107,7,FALSE)</f>
        <v>0</v>
      </c>
      <c r="K831" s="59">
        <f t="shared" si="52"/>
        <v>0</v>
      </c>
    </row>
    <row r="832" spans="1:11" x14ac:dyDescent="0.2">
      <c r="A832" t="s">
        <v>2351</v>
      </c>
      <c r="B832" t="s">
        <v>320</v>
      </c>
      <c r="C832" s="57">
        <f>VLOOKUP(A832,'Original vs Adjsuted Budget'!$B$1:$H$1098,6,FALSE)</f>
        <v>0</v>
      </c>
      <c r="E832" s="59">
        <f t="shared" si="55"/>
        <v>0</v>
      </c>
      <c r="F832" s="57"/>
      <c r="G832" s="57">
        <f>VLOOKUP(A832,'Original vs Adjsuted Budget'!$B$1:$H$1098,7,FALSE)</f>
        <v>0</v>
      </c>
      <c r="I832" s="57">
        <f>VLOOKUP(A832,'Adjust Budget 1'!$B$8:$H$1107,7,FALSE)</f>
        <v>0</v>
      </c>
      <c r="K832" s="59">
        <f t="shared" si="52"/>
        <v>0</v>
      </c>
    </row>
    <row r="833" spans="1:11" x14ac:dyDescent="0.2">
      <c r="A833" t="s">
        <v>2352</v>
      </c>
      <c r="B833" t="s">
        <v>342</v>
      </c>
      <c r="C833" s="57">
        <f>VLOOKUP(A833,'Original vs Adjsuted Budget'!$B$1:$H$1098,6,FALSE)</f>
        <v>0</v>
      </c>
      <c r="E833" s="59">
        <f t="shared" si="55"/>
        <v>0</v>
      </c>
      <c r="F833" s="57"/>
      <c r="G833" s="57">
        <f>VLOOKUP(A833,'Original vs Adjsuted Budget'!$B$1:$H$1098,7,FALSE)</f>
        <v>0</v>
      </c>
      <c r="I833" s="57">
        <f>VLOOKUP(A833,'Adjust Budget 1'!$B$8:$H$1107,7,FALSE)</f>
        <v>0</v>
      </c>
      <c r="K833" s="59">
        <f t="shared" si="52"/>
        <v>0</v>
      </c>
    </row>
    <row r="834" spans="1:11" x14ac:dyDescent="0.2">
      <c r="A834" t="s">
        <v>2353</v>
      </c>
      <c r="B834" t="s">
        <v>392</v>
      </c>
      <c r="C834" s="57">
        <f>VLOOKUP(A834,'Original vs Adjsuted Budget'!$B$1:$H$1098,6,FALSE)</f>
        <v>0</v>
      </c>
      <c r="E834" s="59">
        <f t="shared" si="55"/>
        <v>0</v>
      </c>
      <c r="F834" s="57"/>
      <c r="G834" s="57">
        <f>VLOOKUP(A834,'Original vs Adjsuted Budget'!$B$1:$H$1098,7,FALSE)</f>
        <v>0</v>
      </c>
      <c r="I834" s="57">
        <f>VLOOKUP(A834,'Adjust Budget 1'!$B$8:$H$1107,7,FALSE)</f>
        <v>0</v>
      </c>
      <c r="K834" s="59">
        <f t="shared" si="52"/>
        <v>0</v>
      </c>
    </row>
    <row r="835" spans="1:11" x14ac:dyDescent="0.2">
      <c r="A835" s="71"/>
      <c r="B835" s="71" t="s">
        <v>2908</v>
      </c>
      <c r="C835" s="72">
        <f>SUM(C817:C834)</f>
        <v>660</v>
      </c>
      <c r="D835" s="72">
        <f>SUM(D817:D834)</f>
        <v>0</v>
      </c>
      <c r="E835" s="72">
        <f>SUM(E817:E834)</f>
        <v>-660</v>
      </c>
      <c r="F835" s="72"/>
      <c r="G835" s="72">
        <f t="shared" ref="G835" si="56">SUM(G817:G834)</f>
        <v>0</v>
      </c>
      <c r="K835" s="59"/>
    </row>
    <row r="836" spans="1:11" x14ac:dyDescent="0.2">
      <c r="A836" s="71">
        <v>903</v>
      </c>
      <c r="B836" s="71" t="s">
        <v>2909</v>
      </c>
      <c r="C836" s="72"/>
      <c r="D836" s="72"/>
      <c r="E836" s="72"/>
      <c r="F836" s="72"/>
      <c r="G836" s="72"/>
      <c r="K836" s="59"/>
    </row>
    <row r="837" spans="1:11" x14ac:dyDescent="0.2">
      <c r="A837" t="s">
        <v>2910</v>
      </c>
      <c r="B837" t="s">
        <v>2911</v>
      </c>
      <c r="C837" s="57" t="s">
        <v>2912</v>
      </c>
      <c r="D837" s="57" t="s">
        <v>2912</v>
      </c>
      <c r="E837" s="57" t="s">
        <v>2912</v>
      </c>
      <c r="F837" s="57"/>
      <c r="G837" s="57" t="s">
        <v>2912</v>
      </c>
      <c r="K837" s="59"/>
    </row>
    <row r="838" spans="1:11" x14ac:dyDescent="0.2">
      <c r="A838" s="63">
        <v>1001</v>
      </c>
      <c r="B838" s="63" t="s">
        <v>456</v>
      </c>
      <c r="C838" s="70"/>
      <c r="D838" s="70"/>
      <c r="E838" s="70"/>
      <c r="F838" s="70"/>
      <c r="G838" s="70"/>
      <c r="K838" s="59"/>
    </row>
    <row r="839" spans="1:11" x14ac:dyDescent="0.2">
      <c r="A839" t="s">
        <v>1305</v>
      </c>
      <c r="B839" t="s">
        <v>7</v>
      </c>
      <c r="C839" s="57">
        <f>VLOOKUP(A839,'Original vs Adjsuted Budget'!$B$1:$H$1098,6,FALSE)</f>
        <v>4456980</v>
      </c>
      <c r="E839" s="59">
        <f t="shared" ref="E839:E870" si="57">G839-C839</f>
        <v>537864.18280000053</v>
      </c>
      <c r="F839" s="57"/>
      <c r="G839" s="57">
        <f>VLOOKUP(A839,'Original vs Adjsuted Budget'!$B$1:$H$1098,7,FALSE)</f>
        <v>4994844.1828000005</v>
      </c>
      <c r="I839" s="57">
        <f>VLOOKUP(A839,'Adjust Budget 1'!$B$8:$H$1107,7,FALSE)</f>
        <v>2472695.14</v>
      </c>
      <c r="K839" s="59">
        <f t="shared" si="52"/>
        <v>2522149.0428000004</v>
      </c>
    </row>
    <row r="840" spans="1:11" x14ac:dyDescent="0.2">
      <c r="A840" t="s">
        <v>1306</v>
      </c>
      <c r="B840" t="s">
        <v>220</v>
      </c>
      <c r="C840" s="57">
        <f>VLOOKUP(A840,'Original vs Adjsuted Budget'!$B$1:$H$1098,6,FALSE)</f>
        <v>368140</v>
      </c>
      <c r="E840" s="59">
        <f t="shared" si="57"/>
        <v>-93931.807399999991</v>
      </c>
      <c r="F840" s="57"/>
      <c r="G840" s="57">
        <f>VLOOKUP(A840,'Original vs Adjsuted Budget'!$B$1:$H$1098,7,FALSE)</f>
        <v>274208.19260000001</v>
      </c>
      <c r="I840" s="57">
        <f>VLOOKUP(A840,'Adjust Budget 1'!$B$8:$H$1107,7,FALSE)</f>
        <v>135746.63</v>
      </c>
      <c r="K840" s="59">
        <f t="shared" si="52"/>
        <v>138461.5626</v>
      </c>
    </row>
    <row r="841" spans="1:11" x14ac:dyDescent="0.2">
      <c r="A841" t="s">
        <v>2355</v>
      </c>
      <c r="B841" t="s">
        <v>221</v>
      </c>
      <c r="C841" s="57">
        <f>VLOOKUP(A841,'Original vs Adjsuted Budget'!$B$1:$H$1098,6,FALSE)</f>
        <v>0</v>
      </c>
      <c r="E841" s="59">
        <f t="shared" si="57"/>
        <v>0</v>
      </c>
      <c r="F841" s="57"/>
      <c r="G841" s="57">
        <f>VLOOKUP(A841,'Original vs Adjsuted Budget'!$B$1:$H$1098,7,FALSE)</f>
        <v>0</v>
      </c>
      <c r="I841" s="57">
        <f>VLOOKUP(A841,'Adjust Budget 1'!$B$8:$H$1107,7,FALSE)</f>
        <v>0</v>
      </c>
      <c r="K841" s="59">
        <f t="shared" ref="K841:K904" si="58">G841-I841</f>
        <v>0</v>
      </c>
    </row>
    <row r="842" spans="1:11" x14ac:dyDescent="0.2">
      <c r="A842" t="s">
        <v>1307</v>
      </c>
      <c r="B842" t="s">
        <v>222</v>
      </c>
      <c r="C842" s="57">
        <f>VLOOKUP(A842,'Original vs Adjsuted Budget'!$B$1:$H$1098,6,FALSE)</f>
        <v>115150</v>
      </c>
      <c r="E842" s="59">
        <f t="shared" si="57"/>
        <v>3475.6716000000015</v>
      </c>
      <c r="F842" s="57"/>
      <c r="G842" s="57">
        <f>VLOOKUP(A842,'Original vs Adjsuted Budget'!$B$1:$H$1098,7,FALSE)</f>
        <v>118625.6716</v>
      </c>
      <c r="I842" s="57">
        <f>VLOOKUP(A842,'Adjust Budget 1'!$B$8:$H$1107,7,FALSE)</f>
        <v>58725.58</v>
      </c>
      <c r="K842" s="59">
        <f t="shared" si="58"/>
        <v>59900.0916</v>
      </c>
    </row>
    <row r="843" spans="1:11" x14ac:dyDescent="0.2">
      <c r="A843" t="s">
        <v>1308</v>
      </c>
      <c r="B843" t="s">
        <v>224</v>
      </c>
      <c r="C843" s="57">
        <f>VLOOKUP(A843,'Original vs Adjsuted Budget'!$B$1:$H$1098,6,FALSE)</f>
        <v>609020</v>
      </c>
      <c r="E843" s="59">
        <f t="shared" si="57"/>
        <v>195980</v>
      </c>
      <c r="F843" s="57"/>
      <c r="G843" s="57">
        <f>VLOOKUP(A843,'Original vs Adjsuted Budget'!$B$1:$H$1098,7,FALSE)</f>
        <v>805000</v>
      </c>
      <c r="I843" s="57">
        <f>VLOOKUP(A843,'Adjust Budget 1'!$B$8:$H$1107,7,FALSE)</f>
        <v>448778.47</v>
      </c>
      <c r="K843" s="59">
        <f t="shared" si="58"/>
        <v>356221.53</v>
      </c>
    </row>
    <row r="844" spans="1:11" x14ac:dyDescent="0.2">
      <c r="A844" t="s">
        <v>1309</v>
      </c>
      <c r="B844" t="s">
        <v>225</v>
      </c>
      <c r="C844" s="57">
        <f>VLOOKUP(A844,'Original vs Adjsuted Budget'!$B$1:$H$1098,6,FALSE)</f>
        <v>194270</v>
      </c>
      <c r="E844" s="59">
        <f t="shared" si="57"/>
        <v>-194270</v>
      </c>
      <c r="F844" s="57"/>
      <c r="G844" s="57">
        <f>VLOOKUP(A844,'Original vs Adjsuted Budget'!$B$1:$H$1098,7,FALSE)</f>
        <v>0</v>
      </c>
      <c r="I844" s="57">
        <f>VLOOKUP(A844,'Adjust Budget 1'!$B$8:$H$1107,7,FALSE)</f>
        <v>0</v>
      </c>
      <c r="K844" s="59">
        <f t="shared" si="58"/>
        <v>0</v>
      </c>
    </row>
    <row r="845" spans="1:11" x14ac:dyDescent="0.2">
      <c r="A845" t="s">
        <v>2357</v>
      </c>
      <c r="B845" t="s">
        <v>226</v>
      </c>
      <c r="C845" s="57">
        <f>VLOOKUP(A845,'Original vs Adjsuted Budget'!$B$1:$H$1098,6,FALSE)</f>
        <v>0</v>
      </c>
      <c r="E845" s="59">
        <f t="shared" si="57"/>
        <v>0</v>
      </c>
      <c r="F845" s="57"/>
      <c r="G845" s="57">
        <f>VLOOKUP(A845,'Original vs Adjsuted Budget'!$B$1:$H$1098,7,FALSE)</f>
        <v>0</v>
      </c>
      <c r="I845" s="57">
        <f>VLOOKUP(A845,'Adjust Budget 1'!$B$8:$H$1107,7,FALSE)</f>
        <v>0</v>
      </c>
      <c r="K845" s="59">
        <f t="shared" si="58"/>
        <v>0</v>
      </c>
    </row>
    <row r="846" spans="1:11" x14ac:dyDescent="0.2">
      <c r="A846" t="s">
        <v>1310</v>
      </c>
      <c r="B846" t="s">
        <v>227</v>
      </c>
      <c r="C846" s="57">
        <f>VLOOKUP(A846,'Original vs Adjsuted Budget'!$B$1:$H$1098,6,FALSE)</f>
        <v>45870</v>
      </c>
      <c r="E846" s="59">
        <f t="shared" si="57"/>
        <v>-2440</v>
      </c>
      <c r="F846" s="57"/>
      <c r="G846" s="57">
        <f>VLOOKUP(A846,'Original vs Adjsuted Budget'!$B$1:$H$1098,7,FALSE)</f>
        <v>43430</v>
      </c>
      <c r="I846" s="57">
        <f>VLOOKUP(A846,'Adjust Budget 1'!$B$8:$H$1107,7,FALSE)</f>
        <v>21500</v>
      </c>
      <c r="K846" s="59">
        <f t="shared" si="58"/>
        <v>21930</v>
      </c>
    </row>
    <row r="847" spans="1:11" x14ac:dyDescent="0.2">
      <c r="A847" t="s">
        <v>1311</v>
      </c>
      <c r="B847" t="s">
        <v>228</v>
      </c>
      <c r="C847" s="57">
        <f>VLOOKUP(A847,'Original vs Adjsuted Budget'!$B$1:$H$1098,6,FALSE)</f>
        <v>6700</v>
      </c>
      <c r="E847" s="59">
        <f t="shared" si="57"/>
        <v>-2236.2039999999997</v>
      </c>
      <c r="F847" s="57"/>
      <c r="G847" s="57">
        <f>VLOOKUP(A847,'Original vs Adjsuted Budget'!$B$1:$H$1098,7,FALSE)</f>
        <v>4463.7960000000003</v>
      </c>
      <c r="I847" s="57">
        <f>VLOOKUP(A847,'Adjust Budget 1'!$B$8:$H$1107,7,FALSE)</f>
        <v>2209.8000000000002</v>
      </c>
      <c r="K847" s="59">
        <f t="shared" si="58"/>
        <v>2253.9960000000001</v>
      </c>
    </row>
    <row r="848" spans="1:11" x14ac:dyDescent="0.2">
      <c r="A848" t="s">
        <v>1312</v>
      </c>
      <c r="B848" t="s">
        <v>229</v>
      </c>
      <c r="C848" s="57">
        <f>VLOOKUP(A848,'Original vs Adjsuted Budget'!$B$1:$H$1098,6,FALSE)</f>
        <v>55720</v>
      </c>
      <c r="E848" s="59">
        <f t="shared" si="57"/>
        <v>8281.3366000000024</v>
      </c>
      <c r="F848" s="57"/>
      <c r="G848" s="57">
        <f>VLOOKUP(A848,'Original vs Adjsuted Budget'!$B$1:$H$1098,7,FALSE)</f>
        <v>64001.336600000002</v>
      </c>
      <c r="I848" s="57">
        <f>VLOOKUP(A848,'Adjust Budget 1'!$B$8:$H$1107,7,FALSE)</f>
        <v>31683.83</v>
      </c>
      <c r="K848" s="59">
        <f t="shared" si="58"/>
        <v>32317.506600000001</v>
      </c>
    </row>
    <row r="849" spans="1:11" x14ac:dyDescent="0.2">
      <c r="A849" t="s">
        <v>2358</v>
      </c>
      <c r="B849" t="s">
        <v>230</v>
      </c>
      <c r="C849" s="57">
        <f>VLOOKUP(A849,'Original vs Adjsuted Budget'!$B$1:$H$1098,6,FALSE)</f>
        <v>0</v>
      </c>
      <c r="E849" s="59">
        <f t="shared" si="57"/>
        <v>0</v>
      </c>
      <c r="F849" s="57"/>
      <c r="G849" s="57">
        <f>VLOOKUP(A849,'Original vs Adjsuted Budget'!$B$1:$H$1098,7,FALSE)</f>
        <v>0</v>
      </c>
      <c r="I849" s="57">
        <f>VLOOKUP(A849,'Adjust Budget 1'!$B$8:$H$1107,7,FALSE)</f>
        <v>0</v>
      </c>
      <c r="K849" s="59">
        <f t="shared" si="58"/>
        <v>0</v>
      </c>
    </row>
    <row r="850" spans="1:11" x14ac:dyDescent="0.2">
      <c r="A850" t="s">
        <v>1313</v>
      </c>
      <c r="B850" t="s">
        <v>231</v>
      </c>
      <c r="C850" s="57">
        <f>VLOOKUP(A850,'Original vs Adjsuted Budget'!$B$1:$H$1098,6,FALSE)</f>
        <v>296600</v>
      </c>
      <c r="E850" s="59">
        <f t="shared" si="57"/>
        <v>52423.235600000015</v>
      </c>
      <c r="F850" s="57"/>
      <c r="G850" s="57">
        <f>VLOOKUP(A850,'Original vs Adjsuted Budget'!$B$1:$H$1098,7,FALSE)</f>
        <v>349023.23560000001</v>
      </c>
      <c r="I850" s="57">
        <f>VLOOKUP(A850,'Adjust Budget 1'!$B$8:$H$1107,7,FALSE)</f>
        <v>172783.78</v>
      </c>
      <c r="K850" s="59">
        <f t="shared" si="58"/>
        <v>176239.45560000002</v>
      </c>
    </row>
    <row r="851" spans="1:11" x14ac:dyDescent="0.2">
      <c r="A851" t="s">
        <v>1314</v>
      </c>
      <c r="B851" t="s">
        <v>232</v>
      </c>
      <c r="C851" s="57">
        <f>VLOOKUP(A851,'Original vs Adjsuted Budget'!$B$1:$H$1098,6,FALSE)</f>
        <v>787090</v>
      </c>
      <c r="E851" s="59">
        <f t="shared" si="57"/>
        <v>190142.54980000004</v>
      </c>
      <c r="F851" s="57"/>
      <c r="G851" s="57">
        <f>VLOOKUP(A851,'Original vs Adjsuted Budget'!$B$1:$H$1098,7,FALSE)</f>
        <v>977232.54980000004</v>
      </c>
      <c r="I851" s="57">
        <f>VLOOKUP(A851,'Adjust Budget 1'!$B$8:$H$1107,7,FALSE)</f>
        <v>483778.49</v>
      </c>
      <c r="K851" s="59">
        <f t="shared" si="58"/>
        <v>493454.05980000005</v>
      </c>
    </row>
    <row r="852" spans="1:11" x14ac:dyDescent="0.2">
      <c r="A852" t="s">
        <v>1315</v>
      </c>
      <c r="B852" t="s">
        <v>233</v>
      </c>
      <c r="C852" s="57">
        <f>VLOOKUP(A852,'Original vs Adjsuted Budget'!$B$1:$H$1098,6,FALSE)</f>
        <v>47860</v>
      </c>
      <c r="E852" s="59">
        <f t="shared" si="57"/>
        <v>13701.923999999999</v>
      </c>
      <c r="F852" s="57"/>
      <c r="G852" s="57">
        <f>VLOOKUP(A852,'Original vs Adjsuted Budget'!$B$1:$H$1098,7,FALSE)</f>
        <v>61561.923999999999</v>
      </c>
      <c r="I852" s="57">
        <f>VLOOKUP(A852,'Adjust Budget 1'!$B$8:$H$1107,7,FALSE)</f>
        <v>30476.2</v>
      </c>
      <c r="K852" s="59">
        <f t="shared" si="58"/>
        <v>31085.723999999998</v>
      </c>
    </row>
    <row r="853" spans="1:11" x14ac:dyDescent="0.2">
      <c r="A853" t="s">
        <v>1316</v>
      </c>
      <c r="B853" t="s">
        <v>241</v>
      </c>
      <c r="C853" s="57">
        <f>VLOOKUP(A853,'Original vs Adjsuted Budget'!$B$1:$H$1098,6,FALSE)</f>
        <v>1288790</v>
      </c>
      <c r="E853" s="59">
        <f t="shared" si="57"/>
        <v>311210</v>
      </c>
      <c r="F853" s="57"/>
      <c r="G853" s="57">
        <f>VLOOKUP(A853,'Original vs Adjsuted Budget'!$B$1:$H$1098,7,FALSE)</f>
        <v>1600000</v>
      </c>
      <c r="I853" s="57">
        <f>VLOOKUP(A853,'Adjust Budget 1'!$B$8:$H$1107,7,FALSE)</f>
        <v>0</v>
      </c>
      <c r="K853" s="59">
        <f t="shared" si="58"/>
        <v>1600000</v>
      </c>
    </row>
    <row r="854" spans="1:11" x14ac:dyDescent="0.2">
      <c r="A854" t="s">
        <v>1317</v>
      </c>
      <c r="B854" t="s">
        <v>242</v>
      </c>
      <c r="C854" s="57">
        <f>VLOOKUP(A854,'Original vs Adjsuted Budget'!$B$1:$H$1098,6,FALSE)</f>
        <v>6336000</v>
      </c>
      <c r="E854" s="59">
        <f t="shared" si="57"/>
        <v>1000000</v>
      </c>
      <c r="F854" s="57"/>
      <c r="G854" s="57">
        <f>VLOOKUP(A854,'Original vs Adjsuted Budget'!$B$1:$H$1098,7,FALSE)</f>
        <v>7336000</v>
      </c>
      <c r="I854" s="57">
        <f>VLOOKUP(A854,'Adjust Budget 1'!$B$8:$H$1107,7,FALSE)</f>
        <v>0</v>
      </c>
      <c r="K854" s="59">
        <f t="shared" si="58"/>
        <v>7336000</v>
      </c>
    </row>
    <row r="855" spans="1:11" x14ac:dyDescent="0.2">
      <c r="A855" t="s">
        <v>1318</v>
      </c>
      <c r="B855" t="s">
        <v>245</v>
      </c>
      <c r="C855" s="57">
        <f>VLOOKUP(A855,'Original vs Adjsuted Budget'!$B$1:$H$1098,6,FALSE)</f>
        <v>190000</v>
      </c>
      <c r="E855" s="59">
        <f t="shared" si="57"/>
        <v>-122156.02</v>
      </c>
      <c r="F855" s="57"/>
      <c r="G855" s="57">
        <f>VLOOKUP(A855,'Original vs Adjsuted Budget'!$B$1:$H$1098,7,FALSE)</f>
        <v>67843.98</v>
      </c>
      <c r="I855" s="57">
        <f>VLOOKUP(A855,'Adjust Budget 1'!$B$8:$H$1107,7,FALSE)</f>
        <v>33921.99</v>
      </c>
      <c r="K855" s="59">
        <f t="shared" si="58"/>
        <v>33921.99</v>
      </c>
    </row>
    <row r="856" spans="1:11" x14ac:dyDescent="0.2">
      <c r="A856" t="s">
        <v>1319</v>
      </c>
      <c r="B856" t="s">
        <v>248</v>
      </c>
      <c r="C856" s="57">
        <f>VLOOKUP(A856,'Original vs Adjsuted Budget'!$B$1:$H$1098,6,FALSE)</f>
        <v>164880</v>
      </c>
      <c r="E856" s="59">
        <f t="shared" si="57"/>
        <v>6390.1600000000035</v>
      </c>
      <c r="F856" s="57"/>
      <c r="G856" s="57">
        <f>VLOOKUP(A856,'Original vs Adjsuted Budget'!$B$1:$H$1098,7,FALSE)</f>
        <v>171270.16</v>
      </c>
      <c r="I856" s="57">
        <f>VLOOKUP(A856,'Adjust Budget 1'!$B$8:$H$1107,7,FALSE)</f>
        <v>85635.08</v>
      </c>
      <c r="K856" s="59">
        <f t="shared" si="58"/>
        <v>85635.08</v>
      </c>
    </row>
    <row r="857" spans="1:11" x14ac:dyDescent="0.2">
      <c r="A857" t="s">
        <v>1320</v>
      </c>
      <c r="B857" t="s">
        <v>1586</v>
      </c>
      <c r="C857" s="57">
        <f>VLOOKUP(A857,'Original vs Adjsuted Budget'!$B$1:$H$1098,6,FALSE)</f>
        <v>1427020</v>
      </c>
      <c r="E857" s="59">
        <f t="shared" si="57"/>
        <v>0</v>
      </c>
      <c r="F857" s="57"/>
      <c r="G857" s="57">
        <f>VLOOKUP(A857,'Original vs Adjsuted Budget'!$B$1:$H$1098,7,FALSE)</f>
        <v>1427020</v>
      </c>
      <c r="I857" s="57">
        <f>VLOOKUP(A857,'Adjust Budget 1'!$B$8:$H$1107,7,FALSE)</f>
        <v>0</v>
      </c>
      <c r="K857" s="59">
        <f t="shared" si="58"/>
        <v>1427020</v>
      </c>
    </row>
    <row r="858" spans="1:11" x14ac:dyDescent="0.2">
      <c r="A858" t="s">
        <v>1321</v>
      </c>
      <c r="B858" t="s">
        <v>263</v>
      </c>
      <c r="C858" s="57">
        <f>VLOOKUP(A858,'Original vs Adjsuted Budget'!$B$1:$H$1098,6,FALSE)</f>
        <v>11864265</v>
      </c>
      <c r="E858" s="59">
        <f t="shared" si="57"/>
        <v>0</v>
      </c>
      <c r="F858" s="57"/>
      <c r="G858" s="57">
        <f>VLOOKUP(A858,'Original vs Adjsuted Budget'!$B$1:$H$1098,7,FALSE)</f>
        <v>11864265</v>
      </c>
      <c r="I858" s="57">
        <f>VLOOKUP(A858,'Adjust Budget 1'!$B$8:$H$1107,7,FALSE)</f>
        <v>6081801.1299999999</v>
      </c>
      <c r="K858" s="59">
        <f t="shared" si="58"/>
        <v>5782463.8700000001</v>
      </c>
    </row>
    <row r="859" spans="1:11" x14ac:dyDescent="0.2">
      <c r="A859" t="s">
        <v>2364</v>
      </c>
      <c r="B859" t="s">
        <v>501</v>
      </c>
      <c r="C859" s="57">
        <f>VLOOKUP(A859,'Original vs Adjsuted Budget'!$B$1:$H$1098,6,FALSE)</f>
        <v>0</v>
      </c>
      <c r="E859" s="59">
        <f t="shared" si="57"/>
        <v>0</v>
      </c>
      <c r="F859" s="57"/>
      <c r="G859" s="57">
        <f>VLOOKUP(A859,'Original vs Adjsuted Budget'!$B$1:$H$1098,7,FALSE)</f>
        <v>0</v>
      </c>
      <c r="I859" s="57">
        <f>VLOOKUP(A859,'Adjust Budget 1'!$B$8:$H$1107,7,FALSE)</f>
        <v>0</v>
      </c>
      <c r="K859" s="59">
        <f t="shared" si="58"/>
        <v>0</v>
      </c>
    </row>
    <row r="860" spans="1:11" x14ac:dyDescent="0.2">
      <c r="A860" t="s">
        <v>2365</v>
      </c>
      <c r="B860" t="s">
        <v>285</v>
      </c>
      <c r="C860" s="57">
        <f>VLOOKUP(A860,'Original vs Adjsuted Budget'!$B$1:$H$1098,6,FALSE)</f>
        <v>0</v>
      </c>
      <c r="E860" s="59">
        <f t="shared" si="57"/>
        <v>0</v>
      </c>
      <c r="F860" s="57"/>
      <c r="G860" s="57">
        <f>VLOOKUP(A860,'Original vs Adjsuted Budget'!$B$1:$H$1098,7,FALSE)</f>
        <v>0</v>
      </c>
      <c r="I860" s="57">
        <f>VLOOKUP(A860,'Adjust Budget 1'!$B$8:$H$1107,7,FALSE)</f>
        <v>0</v>
      </c>
      <c r="K860" s="59">
        <f t="shared" si="58"/>
        <v>0</v>
      </c>
    </row>
    <row r="861" spans="1:11" x14ac:dyDescent="0.2">
      <c r="A861" t="s">
        <v>2366</v>
      </c>
      <c r="B861" t="s">
        <v>296</v>
      </c>
      <c r="C861" s="57">
        <f>VLOOKUP(A861,'Original vs Adjsuted Budget'!$B$1:$H$1098,6,FALSE)</f>
        <v>0</v>
      </c>
      <c r="E861" s="59">
        <f t="shared" si="57"/>
        <v>0</v>
      </c>
      <c r="F861" s="57"/>
      <c r="G861" s="57">
        <f>VLOOKUP(A861,'Original vs Adjsuted Budget'!$B$1:$H$1098,7,FALSE)</f>
        <v>0</v>
      </c>
      <c r="I861" s="57">
        <f>VLOOKUP(A861,'Adjust Budget 1'!$B$8:$H$1107,7,FALSE)</f>
        <v>0</v>
      </c>
      <c r="K861" s="59">
        <f t="shared" si="58"/>
        <v>0</v>
      </c>
    </row>
    <row r="862" spans="1:11" x14ac:dyDescent="0.2">
      <c r="A862" t="s">
        <v>1322</v>
      </c>
      <c r="B862" t="s">
        <v>298</v>
      </c>
      <c r="C862" s="57">
        <f>VLOOKUP(A862,'Original vs Adjsuted Budget'!$B$1:$H$1098,6,FALSE)</f>
        <v>7500</v>
      </c>
      <c r="E862" s="59">
        <f t="shared" si="57"/>
        <v>-2166.666666666667</v>
      </c>
      <c r="F862" s="57"/>
      <c r="G862" s="57">
        <f>VLOOKUP(A862,'Original vs Adjsuted Budget'!$B$1:$H$1098,7,FALSE)</f>
        <v>5333.333333333333</v>
      </c>
      <c r="I862" s="57">
        <f>VLOOKUP(A862,'Adjust Budget 1'!$B$8:$H$1107,7,FALSE)</f>
        <v>2000</v>
      </c>
      <c r="K862" s="59">
        <f t="shared" si="58"/>
        <v>3333.333333333333</v>
      </c>
    </row>
    <row r="863" spans="1:11" x14ac:dyDescent="0.2">
      <c r="A863" t="s">
        <v>2367</v>
      </c>
      <c r="B863" t="s">
        <v>302</v>
      </c>
      <c r="C863" s="57">
        <f>VLOOKUP(A863,'Original vs Adjsuted Budget'!$B$1:$H$1098,6,FALSE)</f>
        <v>0</v>
      </c>
      <c r="E863" s="59">
        <f t="shared" si="57"/>
        <v>0</v>
      </c>
      <c r="F863" s="57"/>
      <c r="G863" s="57">
        <f>VLOOKUP(A863,'Original vs Adjsuted Budget'!$B$1:$H$1098,7,FALSE)</f>
        <v>0</v>
      </c>
      <c r="I863" s="57">
        <f>VLOOKUP(A863,'Adjust Budget 1'!$B$8:$H$1107,7,FALSE)</f>
        <v>0</v>
      </c>
      <c r="K863" s="59">
        <f t="shared" si="58"/>
        <v>0</v>
      </c>
    </row>
    <row r="864" spans="1:11" x14ac:dyDescent="0.2">
      <c r="A864" t="s">
        <v>2368</v>
      </c>
      <c r="B864" t="s">
        <v>303</v>
      </c>
      <c r="C864" s="57">
        <f>VLOOKUP(A864,'Original vs Adjsuted Budget'!$B$1:$H$1098,6,FALSE)</f>
        <v>0</v>
      </c>
      <c r="E864" s="59">
        <f t="shared" si="57"/>
        <v>0</v>
      </c>
      <c r="F864" s="57"/>
      <c r="G864" s="57">
        <f>VLOOKUP(A864,'Original vs Adjsuted Budget'!$B$1:$H$1098,7,FALSE)</f>
        <v>0</v>
      </c>
      <c r="I864" s="57">
        <f>VLOOKUP(A864,'Adjust Budget 1'!$B$8:$H$1107,7,FALSE)</f>
        <v>0</v>
      </c>
      <c r="K864" s="59">
        <f t="shared" si="58"/>
        <v>0</v>
      </c>
    </row>
    <row r="865" spans="1:11" x14ac:dyDescent="0.2">
      <c r="A865" t="s">
        <v>2369</v>
      </c>
      <c r="B865" t="s">
        <v>304</v>
      </c>
      <c r="C865" s="57">
        <f>VLOOKUP(A865,'Original vs Adjsuted Budget'!$B$1:$H$1098,6,FALSE)</f>
        <v>0</v>
      </c>
      <c r="E865" s="59">
        <f t="shared" si="57"/>
        <v>0</v>
      </c>
      <c r="F865" s="57"/>
      <c r="G865" s="57">
        <f>VLOOKUP(A865,'Original vs Adjsuted Budget'!$B$1:$H$1098,7,FALSE)</f>
        <v>0</v>
      </c>
      <c r="I865" s="57">
        <f>VLOOKUP(A865,'Adjust Budget 1'!$B$8:$H$1107,7,FALSE)</f>
        <v>0</v>
      </c>
      <c r="K865" s="59">
        <f t="shared" si="58"/>
        <v>0</v>
      </c>
    </row>
    <row r="866" spans="1:11" x14ac:dyDescent="0.2">
      <c r="A866" t="s">
        <v>1323</v>
      </c>
      <c r="B866" t="s">
        <v>1572</v>
      </c>
      <c r="C866" s="57">
        <f>VLOOKUP(A866,'Original vs Adjsuted Budget'!$B$1:$H$1098,6,FALSE)</f>
        <v>0</v>
      </c>
      <c r="E866" s="59">
        <f t="shared" si="57"/>
        <v>8774.0266666666666</v>
      </c>
      <c r="F866" s="57"/>
      <c r="G866" s="57">
        <f>VLOOKUP(A866,'Original vs Adjsuted Budget'!$B$1:$H$1098,7,FALSE)</f>
        <v>8774.0266666666666</v>
      </c>
      <c r="I866" s="57">
        <f>VLOOKUP(A866,'Adjust Budget 1'!$B$8:$H$1107,7,FALSE)</f>
        <v>3290.26</v>
      </c>
      <c r="K866" s="59">
        <f t="shared" si="58"/>
        <v>5483.7666666666664</v>
      </c>
    </row>
    <row r="867" spans="1:11" x14ac:dyDescent="0.2">
      <c r="A867" t="s">
        <v>1324</v>
      </c>
      <c r="B867" t="s">
        <v>1572</v>
      </c>
      <c r="C867" s="57">
        <f>VLOOKUP(A867,'Original vs Adjsuted Budget'!$B$1:$H$1098,6,FALSE)</f>
        <v>4030</v>
      </c>
      <c r="E867" s="59">
        <f t="shared" si="57"/>
        <v>7567.9733333333315</v>
      </c>
      <c r="F867" s="57"/>
      <c r="G867" s="57">
        <f>VLOOKUP(A867,'Original vs Adjsuted Budget'!$B$1:$H$1098,7,FALSE)</f>
        <v>11597.973333333332</v>
      </c>
      <c r="I867" s="57">
        <f>VLOOKUP(A867,'Adjust Budget 1'!$B$8:$H$1107,7,FALSE)</f>
        <v>4349.24</v>
      </c>
      <c r="K867" s="59">
        <f t="shared" si="58"/>
        <v>7248.7333333333318</v>
      </c>
    </row>
    <row r="868" spans="1:11" x14ac:dyDescent="0.2">
      <c r="A868" t="s">
        <v>1325</v>
      </c>
      <c r="B868" t="s">
        <v>1572</v>
      </c>
      <c r="C868" s="57">
        <f>VLOOKUP(A868,'Original vs Adjsuted Budget'!$B$1:$H$1098,6,FALSE)</f>
        <v>1480</v>
      </c>
      <c r="E868" s="59">
        <f t="shared" si="57"/>
        <v>-1480</v>
      </c>
      <c r="F868" s="57"/>
      <c r="G868" s="57">
        <f>VLOOKUP(A868,'Original vs Adjsuted Budget'!$B$1:$H$1098,7,FALSE)</f>
        <v>0</v>
      </c>
      <c r="I868" s="57">
        <f>VLOOKUP(A868,'Adjust Budget 1'!$B$8:$H$1107,7,FALSE)</f>
        <v>0</v>
      </c>
      <c r="K868" s="59">
        <f t="shared" si="58"/>
        <v>0</v>
      </c>
    </row>
    <row r="869" spans="1:11" x14ac:dyDescent="0.2">
      <c r="A869" t="s">
        <v>1326</v>
      </c>
      <c r="B869" t="s">
        <v>1572</v>
      </c>
      <c r="C869" s="57">
        <f>VLOOKUP(A869,'Original vs Adjsuted Budget'!$B$1:$H$1098,6,FALSE)</f>
        <v>1210</v>
      </c>
      <c r="E869" s="59">
        <f t="shared" si="57"/>
        <v>-1210</v>
      </c>
      <c r="F869" s="57"/>
      <c r="G869" s="57">
        <f>VLOOKUP(A869,'Original vs Adjsuted Budget'!$B$1:$H$1098,7,FALSE)</f>
        <v>0</v>
      </c>
      <c r="I869" s="57">
        <f>VLOOKUP(A869,'Adjust Budget 1'!$B$8:$H$1107,7,FALSE)</f>
        <v>0</v>
      </c>
      <c r="K869" s="59">
        <f t="shared" si="58"/>
        <v>0</v>
      </c>
    </row>
    <row r="870" spans="1:11" x14ac:dyDescent="0.2">
      <c r="A870" t="s">
        <v>2370</v>
      </c>
      <c r="B870" t="s">
        <v>310</v>
      </c>
      <c r="C870" s="57">
        <f>VLOOKUP(A870,'Original vs Adjsuted Budget'!$B$1:$H$1098,6,FALSE)</f>
        <v>0</v>
      </c>
      <c r="E870" s="59">
        <f t="shared" si="57"/>
        <v>0</v>
      </c>
      <c r="F870" s="57"/>
      <c r="G870" s="57">
        <f>VLOOKUP(A870,'Original vs Adjsuted Budget'!$B$1:$H$1098,7,FALSE)</f>
        <v>0</v>
      </c>
      <c r="I870" s="57">
        <f>VLOOKUP(A870,'Adjust Budget 1'!$B$8:$H$1107,7,FALSE)</f>
        <v>0</v>
      </c>
      <c r="K870" s="59">
        <f t="shared" si="58"/>
        <v>0</v>
      </c>
    </row>
    <row r="871" spans="1:11" x14ac:dyDescent="0.2">
      <c r="A871" t="s">
        <v>1327</v>
      </c>
      <c r="B871" t="s">
        <v>312</v>
      </c>
      <c r="C871" s="57">
        <f>VLOOKUP(A871,'Original vs Adjsuted Budget'!$B$1:$H$1098,6,FALSE)</f>
        <v>73690</v>
      </c>
      <c r="E871" s="59">
        <f t="shared" ref="E871:E902" si="59">G871-C871</f>
        <v>6310</v>
      </c>
      <c r="F871" s="57"/>
      <c r="G871" s="57">
        <f>VLOOKUP(A871,'Original vs Adjsuted Budget'!$B$1:$H$1098,7,FALSE)</f>
        <v>80000</v>
      </c>
      <c r="I871" s="57">
        <f>VLOOKUP(A871,'Adjust Budget 1'!$B$8:$H$1107,7,FALSE)</f>
        <v>37230.47</v>
      </c>
      <c r="K871" s="59">
        <f t="shared" si="58"/>
        <v>42769.53</v>
      </c>
    </row>
    <row r="872" spans="1:11" x14ac:dyDescent="0.2">
      <c r="A872" t="s">
        <v>1328</v>
      </c>
      <c r="B872" t="s">
        <v>314</v>
      </c>
      <c r="C872" s="57">
        <f>VLOOKUP(A872,'Original vs Adjsuted Budget'!$B$1:$H$1098,6,FALSE)</f>
        <v>2340</v>
      </c>
      <c r="E872" s="59">
        <f t="shared" si="59"/>
        <v>5927.626666666667</v>
      </c>
      <c r="F872" s="57"/>
      <c r="G872" s="57">
        <f>VLOOKUP(A872,'Original vs Adjsuted Budget'!$B$1:$H$1098,7,FALSE)</f>
        <v>8267.626666666667</v>
      </c>
      <c r="I872" s="57">
        <f>VLOOKUP(A872,'Adjust Budget 1'!$B$8:$H$1107,7,FALSE)</f>
        <v>3100.36</v>
      </c>
      <c r="K872" s="59">
        <f t="shared" si="58"/>
        <v>5167.2666666666664</v>
      </c>
    </row>
    <row r="873" spans="1:11" x14ac:dyDescent="0.2">
      <c r="A873" t="s">
        <v>1329</v>
      </c>
      <c r="B873" t="s">
        <v>315</v>
      </c>
      <c r="C873" s="57">
        <f>VLOOKUP(A873,'Original vs Adjsuted Budget'!$B$1:$H$1098,6,FALSE)</f>
        <v>790</v>
      </c>
      <c r="E873" s="59">
        <f t="shared" si="59"/>
        <v>-790</v>
      </c>
      <c r="F873" s="57"/>
      <c r="G873" s="57">
        <f>VLOOKUP(A873,'Original vs Adjsuted Budget'!$B$1:$H$1098,7,FALSE)</f>
        <v>0</v>
      </c>
      <c r="I873" s="57">
        <f>VLOOKUP(A873,'Adjust Budget 1'!$B$8:$H$1107,7,FALSE)</f>
        <v>0</v>
      </c>
      <c r="K873" s="59">
        <f t="shared" si="58"/>
        <v>0</v>
      </c>
    </row>
    <row r="874" spans="1:11" x14ac:dyDescent="0.2">
      <c r="A874" t="s">
        <v>1330</v>
      </c>
      <c r="B874" t="s">
        <v>1670</v>
      </c>
      <c r="C874" s="57">
        <f>VLOOKUP(A874,'Original vs Adjsuted Budget'!$B$1:$H$1098,6,FALSE)</f>
        <v>0</v>
      </c>
      <c r="E874" s="59">
        <f t="shared" si="59"/>
        <v>8307.0666666666657</v>
      </c>
      <c r="F874" s="57"/>
      <c r="G874" s="57">
        <f>VLOOKUP(A874,'Original vs Adjsuted Budget'!$B$1:$H$1098,7,FALSE)</f>
        <v>8307.0666666666657</v>
      </c>
      <c r="I874" s="57">
        <f>VLOOKUP(A874,'Adjust Budget 1'!$B$8:$H$1107,7,FALSE)</f>
        <v>3115.15</v>
      </c>
      <c r="K874" s="59">
        <f t="shared" si="58"/>
        <v>5191.9166666666661</v>
      </c>
    </row>
    <row r="875" spans="1:11" x14ac:dyDescent="0.2">
      <c r="A875" t="s">
        <v>2371</v>
      </c>
      <c r="B875" t="s">
        <v>1670</v>
      </c>
      <c r="C875" s="57">
        <f>VLOOKUP(A875,'Original vs Adjsuted Budget'!$B$1:$H$1098,6,FALSE)</f>
        <v>0</v>
      </c>
      <c r="E875" s="59">
        <f t="shared" si="59"/>
        <v>0</v>
      </c>
      <c r="F875" s="57"/>
      <c r="G875" s="57">
        <f>VLOOKUP(A875,'Original vs Adjsuted Budget'!$B$1:$H$1098,7,FALSE)</f>
        <v>0</v>
      </c>
      <c r="I875" s="57">
        <f>VLOOKUP(A875,'Adjust Budget 1'!$B$8:$H$1107,7,FALSE)</f>
        <v>0</v>
      </c>
      <c r="K875" s="59">
        <f t="shared" si="58"/>
        <v>0</v>
      </c>
    </row>
    <row r="876" spans="1:11" x14ac:dyDescent="0.2">
      <c r="A876" t="s">
        <v>2372</v>
      </c>
      <c r="B876" t="s">
        <v>1670</v>
      </c>
      <c r="C876" s="57">
        <f>VLOOKUP(A876,'Original vs Adjsuted Budget'!$B$1:$H$1098,6,FALSE)</f>
        <v>0</v>
      </c>
      <c r="E876" s="59">
        <f t="shared" si="59"/>
        <v>0</v>
      </c>
      <c r="F876" s="57"/>
      <c r="G876" s="57">
        <f>VLOOKUP(A876,'Original vs Adjsuted Budget'!$B$1:$H$1098,7,FALSE)</f>
        <v>0</v>
      </c>
      <c r="I876" s="57">
        <f>VLOOKUP(A876,'Adjust Budget 1'!$B$8:$H$1107,7,FALSE)</f>
        <v>0</v>
      </c>
      <c r="K876" s="59">
        <f t="shared" si="58"/>
        <v>0</v>
      </c>
    </row>
    <row r="877" spans="1:11" x14ac:dyDescent="0.2">
      <c r="A877" t="s">
        <v>2373</v>
      </c>
      <c r="B877" t="s">
        <v>1670</v>
      </c>
      <c r="C877" s="57">
        <f>VLOOKUP(A877,'Original vs Adjsuted Budget'!$B$1:$H$1098,6,FALSE)</f>
        <v>0</v>
      </c>
      <c r="E877" s="59">
        <f t="shared" si="59"/>
        <v>0</v>
      </c>
      <c r="F877" s="57"/>
      <c r="G877" s="57">
        <f>VLOOKUP(A877,'Original vs Adjsuted Budget'!$B$1:$H$1098,7,FALSE)</f>
        <v>0</v>
      </c>
      <c r="I877" s="57">
        <f>VLOOKUP(A877,'Adjust Budget 1'!$B$8:$H$1107,7,FALSE)</f>
        <v>0</v>
      </c>
      <c r="K877" s="59">
        <f t="shared" si="58"/>
        <v>0</v>
      </c>
    </row>
    <row r="878" spans="1:11" x14ac:dyDescent="0.2">
      <c r="A878" t="s">
        <v>2374</v>
      </c>
      <c r="B878" t="s">
        <v>320</v>
      </c>
      <c r="C878" s="57">
        <f>VLOOKUP(A878,'Original vs Adjsuted Budget'!$B$1:$H$1098,6,FALSE)</f>
        <v>0</v>
      </c>
      <c r="E878" s="59">
        <f t="shared" si="59"/>
        <v>0</v>
      </c>
      <c r="F878" s="57"/>
      <c r="G878" s="57">
        <f>VLOOKUP(A878,'Original vs Adjsuted Budget'!$B$1:$H$1098,7,FALSE)</f>
        <v>0</v>
      </c>
      <c r="I878" s="57">
        <f>VLOOKUP(A878,'Adjust Budget 1'!$B$8:$H$1107,7,FALSE)</f>
        <v>0</v>
      </c>
      <c r="K878" s="59">
        <f t="shared" si="58"/>
        <v>0</v>
      </c>
    </row>
    <row r="879" spans="1:11" x14ac:dyDescent="0.2">
      <c r="A879" t="s">
        <v>1331</v>
      </c>
      <c r="B879" t="s">
        <v>323</v>
      </c>
      <c r="C879" s="57">
        <f>VLOOKUP(A879,'Original vs Adjsuted Budget'!$B$1:$H$1098,6,FALSE)</f>
        <v>0</v>
      </c>
      <c r="E879" s="59">
        <f t="shared" si="59"/>
        <v>472.98</v>
      </c>
      <c r="F879" s="57"/>
      <c r="G879" s="57">
        <f>VLOOKUP(A879,'Original vs Adjsuted Budget'!$B$1:$H$1098,7,FALSE)</f>
        <v>472.98</v>
      </c>
      <c r="I879" s="57">
        <f>VLOOKUP(A879,'Adjust Budget 1'!$B$8:$H$1107,7,FALSE)</f>
        <v>236.49</v>
      </c>
      <c r="K879" s="59">
        <f t="shared" si="58"/>
        <v>236.49</v>
      </c>
    </row>
    <row r="880" spans="1:11" x14ac:dyDescent="0.2">
      <c r="A880" t="s">
        <v>1332</v>
      </c>
      <c r="B880" t="s">
        <v>1720</v>
      </c>
      <c r="C880" s="57">
        <f>VLOOKUP(A880,'Original vs Adjsuted Budget'!$B$1:$H$1098,6,FALSE)</f>
        <v>24370</v>
      </c>
      <c r="E880" s="59">
        <f t="shared" si="59"/>
        <v>-24370</v>
      </c>
      <c r="F880" s="57"/>
      <c r="G880" s="57">
        <f>VLOOKUP(A880,'Original vs Adjsuted Budget'!$B$1:$H$1098,7,FALSE)</f>
        <v>0</v>
      </c>
      <c r="I880" s="57">
        <f>VLOOKUP(A880,'Adjust Budget 1'!$B$8:$H$1107,7,FALSE)</f>
        <v>0</v>
      </c>
      <c r="K880" s="59">
        <f t="shared" si="58"/>
        <v>0</v>
      </c>
    </row>
    <row r="881" spans="1:11" x14ac:dyDescent="0.2">
      <c r="A881" t="s">
        <v>1333</v>
      </c>
      <c r="B881" t="s">
        <v>1721</v>
      </c>
      <c r="C881" s="57">
        <f>VLOOKUP(A881,'Original vs Adjsuted Budget'!$B$1:$H$1098,6,FALSE)</f>
        <v>8940</v>
      </c>
      <c r="E881" s="59">
        <f t="shared" si="59"/>
        <v>-8940</v>
      </c>
      <c r="F881" s="57"/>
      <c r="G881" s="57">
        <f>VLOOKUP(A881,'Original vs Adjsuted Budget'!$B$1:$H$1098,7,FALSE)</f>
        <v>0</v>
      </c>
      <c r="I881" s="57">
        <f>VLOOKUP(A881,'Adjust Budget 1'!$B$8:$H$1107,7,FALSE)</f>
        <v>0</v>
      </c>
      <c r="K881" s="59">
        <f t="shared" si="58"/>
        <v>0</v>
      </c>
    </row>
    <row r="882" spans="1:11" x14ac:dyDescent="0.2">
      <c r="A882" t="s">
        <v>1334</v>
      </c>
      <c r="B882" t="s">
        <v>1722</v>
      </c>
      <c r="C882" s="57">
        <f>VLOOKUP(A882,'Original vs Adjsuted Budget'!$B$1:$H$1098,6,FALSE)</f>
        <v>7310</v>
      </c>
      <c r="E882" s="59">
        <f t="shared" si="59"/>
        <v>-7310</v>
      </c>
      <c r="F882" s="57"/>
      <c r="G882" s="57">
        <f>VLOOKUP(A882,'Original vs Adjsuted Budget'!$B$1:$H$1098,7,FALSE)</f>
        <v>0</v>
      </c>
      <c r="I882" s="57">
        <f>VLOOKUP(A882,'Adjust Budget 1'!$B$8:$H$1107,7,FALSE)</f>
        <v>0</v>
      </c>
      <c r="K882" s="59">
        <f t="shared" si="58"/>
        <v>0</v>
      </c>
    </row>
    <row r="883" spans="1:11" x14ac:dyDescent="0.2">
      <c r="A883" t="s">
        <v>1335</v>
      </c>
      <c r="B883" t="s">
        <v>325</v>
      </c>
      <c r="C883" s="57">
        <f>VLOOKUP(A883,'Original vs Adjsuted Budget'!$B$1:$H$1098,6,FALSE)</f>
        <v>0</v>
      </c>
      <c r="E883" s="59">
        <f t="shared" si="59"/>
        <v>14397.6</v>
      </c>
      <c r="F883" s="57"/>
      <c r="G883" s="57">
        <f>VLOOKUP(A883,'Original vs Adjsuted Budget'!$B$1:$H$1098,7,FALSE)</f>
        <v>14397.6</v>
      </c>
      <c r="I883" s="57">
        <f>VLOOKUP(A883,'Adjust Budget 1'!$B$8:$H$1107,7,FALSE)</f>
        <v>5399.1</v>
      </c>
      <c r="K883" s="59">
        <f t="shared" si="58"/>
        <v>8998.5</v>
      </c>
    </row>
    <row r="884" spans="1:11" x14ac:dyDescent="0.2">
      <c r="A884" t="s">
        <v>1336</v>
      </c>
      <c r="B884" t="s">
        <v>329</v>
      </c>
      <c r="C884" s="57">
        <f>VLOOKUP(A884,'Original vs Adjsuted Budget'!$B$1:$H$1098,6,FALSE)</f>
        <v>600000</v>
      </c>
      <c r="E884" s="59">
        <f t="shared" si="59"/>
        <v>0</v>
      </c>
      <c r="F884" s="57"/>
      <c r="G884" s="57">
        <f>VLOOKUP(A884,'Original vs Adjsuted Budget'!$B$1:$H$1098,7,FALSE)</f>
        <v>600000</v>
      </c>
      <c r="I884" s="57">
        <f>VLOOKUP(A884,'Adjust Budget 1'!$B$8:$H$1107,7,FALSE)</f>
        <v>30319.01</v>
      </c>
      <c r="K884" s="59">
        <f t="shared" si="58"/>
        <v>569680.99</v>
      </c>
    </row>
    <row r="885" spans="1:11" x14ac:dyDescent="0.2">
      <c r="A885" t="s">
        <v>2375</v>
      </c>
      <c r="B885" t="s">
        <v>330</v>
      </c>
      <c r="C885" s="57">
        <f>VLOOKUP(A885,'Original vs Adjsuted Budget'!$B$1:$H$1098,6,FALSE)</f>
        <v>0</v>
      </c>
      <c r="E885" s="59">
        <f t="shared" si="59"/>
        <v>0</v>
      </c>
      <c r="F885" s="57"/>
      <c r="G885" s="57">
        <f>VLOOKUP(A885,'Original vs Adjsuted Budget'!$B$1:$H$1098,7,FALSE)</f>
        <v>0</v>
      </c>
      <c r="I885" s="57">
        <f>VLOOKUP(A885,'Adjust Budget 1'!$B$8:$H$1107,7,FALSE)</f>
        <v>0</v>
      </c>
      <c r="K885" s="59">
        <f t="shared" si="58"/>
        <v>0</v>
      </c>
    </row>
    <row r="886" spans="1:11" x14ac:dyDescent="0.2">
      <c r="A886" t="s">
        <v>2377</v>
      </c>
      <c r="B886" t="s">
        <v>331</v>
      </c>
      <c r="C886" s="57">
        <f>VLOOKUP(A886,'Original vs Adjsuted Budget'!$B$1:$H$1098,6,FALSE)</f>
        <v>0</v>
      </c>
      <c r="E886" s="59">
        <f t="shared" si="59"/>
        <v>0</v>
      </c>
      <c r="F886" s="57"/>
      <c r="G886" s="57">
        <f>VLOOKUP(A886,'Original vs Adjsuted Budget'!$B$1:$H$1098,7,FALSE)</f>
        <v>0</v>
      </c>
      <c r="I886" s="57">
        <f>VLOOKUP(A886,'Adjust Budget 1'!$B$8:$H$1107,7,FALSE)</f>
        <v>0</v>
      </c>
      <c r="K886" s="59">
        <f t="shared" si="58"/>
        <v>0</v>
      </c>
    </row>
    <row r="887" spans="1:11" x14ac:dyDescent="0.2">
      <c r="A887" t="s">
        <v>2378</v>
      </c>
      <c r="B887" t="s">
        <v>1713</v>
      </c>
      <c r="C887" s="57">
        <f>VLOOKUP(A887,'Original vs Adjsuted Budget'!$B$1:$H$1098,6,FALSE)</f>
        <v>0</v>
      </c>
      <c r="E887" s="59">
        <f t="shared" si="59"/>
        <v>0</v>
      </c>
      <c r="F887" s="57"/>
      <c r="G887" s="57">
        <f>VLOOKUP(A887,'Original vs Adjsuted Budget'!$B$1:$H$1098,7,FALSE)</f>
        <v>0</v>
      </c>
      <c r="I887" s="57">
        <f>VLOOKUP(A887,'Adjust Budget 1'!$B$8:$H$1107,7,FALSE)</f>
        <v>0</v>
      </c>
      <c r="K887" s="59">
        <f t="shared" si="58"/>
        <v>0</v>
      </c>
    </row>
    <row r="888" spans="1:11" x14ac:dyDescent="0.2">
      <c r="A888" t="s">
        <v>2379</v>
      </c>
      <c r="B888" t="s">
        <v>337</v>
      </c>
      <c r="C888" s="57">
        <f>VLOOKUP(A888,'Original vs Adjsuted Budget'!$B$1:$H$1098,6,FALSE)</f>
        <v>0</v>
      </c>
      <c r="E888" s="59">
        <f t="shared" si="59"/>
        <v>0</v>
      </c>
      <c r="F888" s="57"/>
      <c r="G888" s="57">
        <f>VLOOKUP(A888,'Original vs Adjsuted Budget'!$B$1:$H$1098,7,FALSE)</f>
        <v>0</v>
      </c>
      <c r="I888" s="57">
        <f>VLOOKUP(A888,'Adjust Budget 1'!$B$8:$H$1107,7,FALSE)</f>
        <v>0</v>
      </c>
      <c r="K888" s="59">
        <f t="shared" si="58"/>
        <v>0</v>
      </c>
    </row>
    <row r="889" spans="1:11" x14ac:dyDescent="0.2">
      <c r="A889" t="s">
        <v>2381</v>
      </c>
      <c r="B889" t="s">
        <v>341</v>
      </c>
      <c r="C889" s="57">
        <f>VLOOKUP(A889,'Original vs Adjsuted Budget'!$B$1:$H$1098,6,FALSE)</f>
        <v>0</v>
      </c>
      <c r="E889" s="59">
        <f t="shared" si="59"/>
        <v>0</v>
      </c>
      <c r="F889" s="57"/>
      <c r="G889" s="57">
        <f>VLOOKUP(A889,'Original vs Adjsuted Budget'!$B$1:$H$1098,7,FALSE)</f>
        <v>0</v>
      </c>
      <c r="I889" s="57">
        <f>VLOOKUP(A889,'Adjust Budget 1'!$B$8:$H$1107,7,FALSE)</f>
        <v>0</v>
      </c>
      <c r="K889" s="59">
        <f t="shared" si="58"/>
        <v>0</v>
      </c>
    </row>
    <row r="890" spans="1:11" x14ac:dyDescent="0.2">
      <c r="A890" t="s">
        <v>2382</v>
      </c>
      <c r="B890" t="s">
        <v>342</v>
      </c>
      <c r="C890" s="57">
        <f>VLOOKUP(A890,'Original vs Adjsuted Budget'!$B$1:$H$1098,6,FALSE)</f>
        <v>0</v>
      </c>
      <c r="E890" s="59">
        <f t="shared" si="59"/>
        <v>0</v>
      </c>
      <c r="F890" s="57"/>
      <c r="G890" s="57">
        <f>VLOOKUP(A890,'Original vs Adjsuted Budget'!$B$1:$H$1098,7,FALSE)</f>
        <v>0</v>
      </c>
      <c r="I890" s="57">
        <f>VLOOKUP(A890,'Adjust Budget 1'!$B$8:$H$1107,7,FALSE)</f>
        <v>0</v>
      </c>
      <c r="K890" s="59">
        <f t="shared" si="58"/>
        <v>0</v>
      </c>
    </row>
    <row r="891" spans="1:11" x14ac:dyDescent="0.2">
      <c r="A891" t="s">
        <v>1337</v>
      </c>
      <c r="B891" t="s">
        <v>1723</v>
      </c>
      <c r="C891" s="57">
        <f>VLOOKUP(A891,'Original vs Adjsuted Budget'!$B$1:$H$1098,6,FALSE)</f>
        <v>1280</v>
      </c>
      <c r="E891" s="59">
        <f t="shared" si="59"/>
        <v>-1280</v>
      </c>
      <c r="F891" s="57"/>
      <c r="G891" s="57">
        <f>VLOOKUP(A891,'Original vs Adjsuted Budget'!$B$1:$H$1098,7,FALSE)</f>
        <v>0</v>
      </c>
      <c r="I891" s="57">
        <f>VLOOKUP(A891,'Adjust Budget 1'!$B$8:$H$1107,7,FALSE)</f>
        <v>0</v>
      </c>
      <c r="K891" s="59">
        <f t="shared" si="58"/>
        <v>0</v>
      </c>
    </row>
    <row r="892" spans="1:11" x14ac:dyDescent="0.2">
      <c r="A892" t="s">
        <v>1338</v>
      </c>
      <c r="B892" t="s">
        <v>1724</v>
      </c>
      <c r="C892" s="57">
        <f>VLOOKUP(A892,'Original vs Adjsuted Budget'!$B$1:$H$1098,6,FALSE)</f>
        <v>470</v>
      </c>
      <c r="E892" s="59">
        <f t="shared" si="59"/>
        <v>-470</v>
      </c>
      <c r="F892" s="57"/>
      <c r="G892" s="57">
        <f>VLOOKUP(A892,'Original vs Adjsuted Budget'!$B$1:$H$1098,7,FALSE)</f>
        <v>0</v>
      </c>
      <c r="I892" s="57">
        <f>VLOOKUP(A892,'Adjust Budget 1'!$B$8:$H$1107,7,FALSE)</f>
        <v>0</v>
      </c>
      <c r="K892" s="59">
        <f t="shared" si="58"/>
        <v>0</v>
      </c>
    </row>
    <row r="893" spans="1:11" x14ac:dyDescent="0.2">
      <c r="A893" t="s">
        <v>1339</v>
      </c>
      <c r="B893" t="s">
        <v>1725</v>
      </c>
      <c r="C893" s="57">
        <f>VLOOKUP(A893,'Original vs Adjsuted Budget'!$B$1:$H$1098,6,FALSE)</f>
        <v>390</v>
      </c>
      <c r="E893" s="59">
        <f t="shared" si="59"/>
        <v>-390</v>
      </c>
      <c r="F893" s="57"/>
      <c r="G893" s="57">
        <f>VLOOKUP(A893,'Original vs Adjsuted Budget'!$B$1:$H$1098,7,FALSE)</f>
        <v>0</v>
      </c>
      <c r="I893" s="57">
        <f>VLOOKUP(A893,'Adjust Budget 1'!$B$8:$H$1107,7,FALSE)</f>
        <v>0</v>
      </c>
      <c r="K893" s="59">
        <f t="shared" si="58"/>
        <v>0</v>
      </c>
    </row>
    <row r="894" spans="1:11" x14ac:dyDescent="0.2">
      <c r="A894" t="s">
        <v>2383</v>
      </c>
      <c r="B894" t="s">
        <v>2904</v>
      </c>
      <c r="C894" s="57">
        <f>VLOOKUP(A894,'Original vs Adjsuted Budget'!$B$1:$H$1098,6,FALSE)</f>
        <v>0</v>
      </c>
      <c r="E894" s="59">
        <f t="shared" si="59"/>
        <v>0</v>
      </c>
      <c r="F894" s="57"/>
      <c r="G894" s="57">
        <f>VLOOKUP(A894,'Original vs Adjsuted Budget'!$B$1:$H$1098,7,FALSE)</f>
        <v>0</v>
      </c>
      <c r="I894" s="57">
        <f>VLOOKUP(A894,'Adjust Budget 1'!$B$8:$H$1107,7,FALSE)</f>
        <v>0</v>
      </c>
      <c r="K894" s="59">
        <f t="shared" si="58"/>
        <v>0</v>
      </c>
    </row>
    <row r="895" spans="1:11" x14ac:dyDescent="0.2">
      <c r="A895" t="s">
        <v>1340</v>
      </c>
      <c r="B895" t="s">
        <v>1726</v>
      </c>
      <c r="C895" s="57">
        <f>VLOOKUP(A895,'Original vs Adjsuted Budget'!$B$1:$H$1098,6,FALSE)</f>
        <v>13450</v>
      </c>
      <c r="E895" s="59">
        <f t="shared" si="59"/>
        <v>-13450</v>
      </c>
      <c r="F895" s="57"/>
      <c r="G895" s="57">
        <f>VLOOKUP(A895,'Original vs Adjsuted Budget'!$B$1:$H$1098,7,FALSE)</f>
        <v>0</v>
      </c>
      <c r="I895" s="57">
        <f>VLOOKUP(A895,'Adjust Budget 1'!$B$8:$H$1107,7,FALSE)</f>
        <v>0</v>
      </c>
      <c r="K895" s="59">
        <f t="shared" si="58"/>
        <v>0</v>
      </c>
    </row>
    <row r="896" spans="1:11" x14ac:dyDescent="0.2">
      <c r="A896" t="s">
        <v>1341</v>
      </c>
      <c r="B896" t="s">
        <v>1727</v>
      </c>
      <c r="C896" s="57">
        <f>VLOOKUP(A896,'Original vs Adjsuted Budget'!$B$1:$H$1098,6,FALSE)</f>
        <v>4930</v>
      </c>
      <c r="E896" s="59">
        <f t="shared" si="59"/>
        <v>-4930</v>
      </c>
      <c r="F896" s="57"/>
      <c r="G896" s="57">
        <f>VLOOKUP(A896,'Original vs Adjsuted Budget'!$B$1:$H$1098,7,FALSE)</f>
        <v>0</v>
      </c>
      <c r="I896" s="57">
        <f>VLOOKUP(A896,'Adjust Budget 1'!$B$8:$H$1107,7,FALSE)</f>
        <v>0</v>
      </c>
      <c r="K896" s="59">
        <f t="shared" si="58"/>
        <v>0</v>
      </c>
    </row>
    <row r="897" spans="1:11" x14ac:dyDescent="0.2">
      <c r="A897" t="s">
        <v>1342</v>
      </c>
      <c r="B897" t="s">
        <v>1728</v>
      </c>
      <c r="C897" s="57">
        <f>VLOOKUP(A897,'Original vs Adjsuted Budget'!$B$1:$H$1098,6,FALSE)</f>
        <v>4030</v>
      </c>
      <c r="E897" s="59">
        <f t="shared" si="59"/>
        <v>-4030</v>
      </c>
      <c r="F897" s="57"/>
      <c r="G897" s="57">
        <f>VLOOKUP(A897,'Original vs Adjsuted Budget'!$B$1:$H$1098,7,FALSE)</f>
        <v>0</v>
      </c>
      <c r="I897" s="57">
        <f>VLOOKUP(A897,'Adjust Budget 1'!$B$8:$H$1107,7,FALSE)</f>
        <v>0</v>
      </c>
      <c r="K897" s="59">
        <f t="shared" si="58"/>
        <v>0</v>
      </c>
    </row>
    <row r="898" spans="1:11" x14ac:dyDescent="0.2">
      <c r="A898" t="s">
        <v>2384</v>
      </c>
      <c r="B898" t="s">
        <v>352</v>
      </c>
      <c r="C898" s="57">
        <f>VLOOKUP(A898,'Original vs Adjsuted Budget'!$B$1:$H$1098,6,FALSE)</f>
        <v>0</v>
      </c>
      <c r="E898" s="59">
        <f t="shared" si="59"/>
        <v>0</v>
      </c>
      <c r="F898" s="57"/>
      <c r="G898" s="57">
        <f>VLOOKUP(A898,'Original vs Adjsuted Budget'!$B$1:$H$1098,7,FALSE)</f>
        <v>0</v>
      </c>
      <c r="I898" s="57">
        <f>VLOOKUP(A898,'Adjust Budget 1'!$B$8:$H$1107,7,FALSE)</f>
        <v>0</v>
      </c>
      <c r="K898" s="59">
        <f t="shared" si="58"/>
        <v>0</v>
      </c>
    </row>
    <row r="899" spans="1:11" x14ac:dyDescent="0.2">
      <c r="A899" t="s">
        <v>2386</v>
      </c>
      <c r="B899" t="s">
        <v>355</v>
      </c>
      <c r="C899" s="57">
        <f>VLOOKUP(A899,'Original vs Adjsuted Budget'!$B$1:$H$1098,6,FALSE)</f>
        <v>0</v>
      </c>
      <c r="E899" s="59">
        <f t="shared" si="59"/>
        <v>0</v>
      </c>
      <c r="F899" s="57"/>
      <c r="G899" s="57">
        <f>VLOOKUP(A899,'Original vs Adjsuted Budget'!$B$1:$H$1098,7,FALSE)</f>
        <v>0</v>
      </c>
      <c r="I899" s="57">
        <f>VLOOKUP(A899,'Adjust Budget 1'!$B$8:$H$1107,7,FALSE)</f>
        <v>0</v>
      </c>
      <c r="K899" s="59">
        <f t="shared" si="58"/>
        <v>0</v>
      </c>
    </row>
    <row r="900" spans="1:11" x14ac:dyDescent="0.2">
      <c r="A900" t="s">
        <v>1343</v>
      </c>
      <c r="B900" t="s">
        <v>1729</v>
      </c>
      <c r="C900" s="57">
        <f>VLOOKUP(A900,'Original vs Adjsuted Budget'!$B$1:$H$1098,6,FALSE)</f>
        <v>150</v>
      </c>
      <c r="E900" s="59">
        <f t="shared" si="59"/>
        <v>-150</v>
      </c>
      <c r="F900" s="57"/>
      <c r="G900" s="57">
        <f>VLOOKUP(A900,'Original vs Adjsuted Budget'!$B$1:$H$1098,7,FALSE)</f>
        <v>0</v>
      </c>
      <c r="I900" s="57">
        <f>VLOOKUP(A900,'Adjust Budget 1'!$B$8:$H$1107,7,FALSE)</f>
        <v>0</v>
      </c>
      <c r="K900" s="59">
        <f t="shared" si="58"/>
        <v>0</v>
      </c>
    </row>
    <row r="901" spans="1:11" x14ac:dyDescent="0.2">
      <c r="A901" t="s">
        <v>1344</v>
      </c>
      <c r="B901" t="s">
        <v>1730</v>
      </c>
      <c r="C901" s="57">
        <f>VLOOKUP(A901,'Original vs Adjsuted Budget'!$B$1:$H$1098,6,FALSE)</f>
        <v>60</v>
      </c>
      <c r="E901" s="59">
        <f t="shared" si="59"/>
        <v>-60</v>
      </c>
      <c r="F901" s="57"/>
      <c r="G901" s="57">
        <f>VLOOKUP(A901,'Original vs Adjsuted Budget'!$B$1:$H$1098,7,FALSE)</f>
        <v>0</v>
      </c>
      <c r="I901" s="57">
        <f>VLOOKUP(A901,'Adjust Budget 1'!$B$8:$H$1107,7,FALSE)</f>
        <v>0</v>
      </c>
      <c r="K901" s="59">
        <f t="shared" si="58"/>
        <v>0</v>
      </c>
    </row>
    <row r="902" spans="1:11" x14ac:dyDescent="0.2">
      <c r="A902" t="s">
        <v>1345</v>
      </c>
      <c r="B902" t="s">
        <v>1731</v>
      </c>
      <c r="C902" s="57">
        <f>VLOOKUP(A902,'Original vs Adjsuted Budget'!$B$1:$H$1098,6,FALSE)</f>
        <v>50</v>
      </c>
      <c r="E902" s="59">
        <f t="shared" si="59"/>
        <v>-50</v>
      </c>
      <c r="F902" s="57"/>
      <c r="G902" s="57">
        <f>VLOOKUP(A902,'Original vs Adjsuted Budget'!$B$1:$H$1098,7,FALSE)</f>
        <v>0</v>
      </c>
      <c r="I902" s="57">
        <f>VLOOKUP(A902,'Adjust Budget 1'!$B$8:$H$1107,7,FALSE)</f>
        <v>0</v>
      </c>
      <c r="K902" s="59">
        <f t="shared" si="58"/>
        <v>0</v>
      </c>
    </row>
    <row r="903" spans="1:11" x14ac:dyDescent="0.2">
      <c r="A903" t="s">
        <v>2388</v>
      </c>
      <c r="B903" t="s">
        <v>358</v>
      </c>
      <c r="C903" s="57">
        <f>VLOOKUP(A903,'Original vs Adjsuted Budget'!$B$1:$H$1098,6,FALSE)</f>
        <v>0</v>
      </c>
      <c r="E903" s="59">
        <f t="shared" ref="E903:E914" si="60">G903-C903</f>
        <v>0</v>
      </c>
      <c r="F903" s="57"/>
      <c r="G903" s="57">
        <f>VLOOKUP(A903,'Original vs Adjsuted Budget'!$B$1:$H$1098,7,FALSE)</f>
        <v>0</v>
      </c>
      <c r="I903" s="57">
        <f>VLOOKUP(A903,'Adjust Budget 1'!$B$8:$H$1107,7,FALSE)</f>
        <v>0</v>
      </c>
      <c r="K903" s="59">
        <f t="shared" si="58"/>
        <v>0</v>
      </c>
    </row>
    <row r="904" spans="1:11" x14ac:dyDescent="0.2">
      <c r="A904" t="s">
        <v>2389</v>
      </c>
      <c r="B904" t="s">
        <v>359</v>
      </c>
      <c r="C904" s="57">
        <f>VLOOKUP(A904,'Original vs Adjsuted Budget'!$B$1:$H$1098,6,FALSE)</f>
        <v>0</v>
      </c>
      <c r="E904" s="59">
        <f t="shared" si="60"/>
        <v>0</v>
      </c>
      <c r="F904" s="57"/>
      <c r="G904" s="57">
        <f>VLOOKUP(A904,'Original vs Adjsuted Budget'!$B$1:$H$1098,7,FALSE)</f>
        <v>0</v>
      </c>
      <c r="I904" s="57">
        <f>VLOOKUP(A904,'Adjust Budget 1'!$B$8:$H$1107,7,FALSE)</f>
        <v>0</v>
      </c>
      <c r="K904" s="59">
        <f t="shared" si="58"/>
        <v>0</v>
      </c>
    </row>
    <row r="905" spans="1:11" x14ac:dyDescent="0.2">
      <c r="A905" t="s">
        <v>1346</v>
      </c>
      <c r="B905" t="s">
        <v>360</v>
      </c>
      <c r="C905" s="57">
        <f>VLOOKUP(A905,'Original vs Adjsuted Budget'!$B$1:$H$1098,6,FALSE)</f>
        <v>110</v>
      </c>
      <c r="E905" s="59">
        <f t="shared" si="60"/>
        <v>0</v>
      </c>
      <c r="F905" s="57"/>
      <c r="G905" s="57">
        <f>VLOOKUP(A905,'Original vs Adjsuted Budget'!$B$1:$H$1098,7,FALSE)</f>
        <v>110</v>
      </c>
      <c r="I905" s="57">
        <f>VLOOKUP(A905,'Adjust Budget 1'!$B$8:$H$1107,7,FALSE)</f>
        <v>0</v>
      </c>
      <c r="K905" s="59">
        <f t="shared" ref="K905:K968" si="61">G905-I905</f>
        <v>110</v>
      </c>
    </row>
    <row r="906" spans="1:11" x14ac:dyDescent="0.2">
      <c r="A906" t="s">
        <v>1347</v>
      </c>
      <c r="B906" t="s">
        <v>2905</v>
      </c>
      <c r="C906" s="57">
        <f>VLOOKUP(A906,'Original vs Adjsuted Budget'!$B$1:$H$1098,6,FALSE)</f>
        <v>25520</v>
      </c>
      <c r="E906" s="59">
        <f t="shared" si="60"/>
        <v>0</v>
      </c>
      <c r="F906" s="57"/>
      <c r="G906" s="57">
        <f>VLOOKUP(A906,'Original vs Adjsuted Budget'!$B$1:$H$1098,7,FALSE)</f>
        <v>25520</v>
      </c>
      <c r="I906" s="57">
        <f>VLOOKUP(A906,'Adjust Budget 1'!$B$8:$H$1107,7,FALSE)</f>
        <v>0</v>
      </c>
      <c r="K906" s="59">
        <f t="shared" si="61"/>
        <v>25520</v>
      </c>
    </row>
    <row r="907" spans="1:11" x14ac:dyDescent="0.2">
      <c r="A907" t="s">
        <v>1348</v>
      </c>
      <c r="B907" t="s">
        <v>374</v>
      </c>
      <c r="C907" s="57">
        <f>VLOOKUP(A907,'Original vs Adjsuted Budget'!$B$1:$H$1098,6,FALSE)</f>
        <v>-6796120</v>
      </c>
      <c r="E907" s="59">
        <f t="shared" si="60"/>
        <v>-1553838.1000000006</v>
      </c>
      <c r="F907" s="57"/>
      <c r="G907" s="57">
        <f>VLOOKUP(A907,'Original vs Adjsuted Budget'!$B$1:$H$1098,7,FALSE)</f>
        <v>-8349958.1000000006</v>
      </c>
      <c r="I907" s="57">
        <f>VLOOKUP(A907,'Adjust Budget 1'!$B$8:$H$1107,7,FALSE)</f>
        <v>-4174979.0500000003</v>
      </c>
      <c r="K907" s="59">
        <f t="shared" si="61"/>
        <v>-4174979.0500000003</v>
      </c>
    </row>
    <row r="908" spans="1:11" x14ac:dyDescent="0.2">
      <c r="A908" t="s">
        <v>1349</v>
      </c>
      <c r="B908" t="s">
        <v>2906</v>
      </c>
      <c r="C908" s="57">
        <f>VLOOKUP(A908,'Original vs Adjsuted Budget'!$B$1:$H$1098,6,FALSE)</f>
        <v>-1890860</v>
      </c>
      <c r="E908" s="59">
        <f t="shared" si="60"/>
        <v>-3697138.96</v>
      </c>
      <c r="F908" s="57"/>
      <c r="G908" s="57">
        <f>VLOOKUP(A908,'Original vs Adjsuted Budget'!$B$1:$H$1098,7,FALSE)</f>
        <v>-5587998.96</v>
      </c>
      <c r="I908" s="57">
        <f>VLOOKUP(A908,'Adjust Budget 1'!$B$8:$H$1107,7,FALSE)</f>
        <v>0</v>
      </c>
      <c r="K908" s="59">
        <f t="shared" si="61"/>
        <v>-5587998.96</v>
      </c>
    </row>
    <row r="909" spans="1:11" x14ac:dyDescent="0.2">
      <c r="A909" t="s">
        <v>1350</v>
      </c>
      <c r="B909" t="s">
        <v>398</v>
      </c>
      <c r="C909" s="57">
        <f>VLOOKUP(A909,'Original vs Adjsuted Budget'!$B$1:$H$1098,6,FALSE)</f>
        <v>-11864265</v>
      </c>
      <c r="E909" s="59">
        <f t="shared" si="60"/>
        <v>0</v>
      </c>
      <c r="F909" s="57"/>
      <c r="G909" s="57">
        <f>VLOOKUP(A909,'Original vs Adjsuted Budget'!$B$1:$H$1098,7,FALSE)</f>
        <v>-11864265</v>
      </c>
      <c r="I909" s="57">
        <f>VLOOKUP(A909,'Adjust Budget 1'!$B$8:$H$1107,7,FALSE)</f>
        <v>0</v>
      </c>
      <c r="K909" s="59">
        <f t="shared" si="61"/>
        <v>-11864265</v>
      </c>
    </row>
    <row r="910" spans="1:11" x14ac:dyDescent="0.2">
      <c r="A910" t="s">
        <v>2393</v>
      </c>
      <c r="B910" t="s">
        <v>403</v>
      </c>
      <c r="C910" s="57">
        <f>VLOOKUP(A910,'Original vs Adjsuted Budget'!$B$1:$H$1098,6,FALSE)</f>
        <v>0</v>
      </c>
      <c r="E910" s="59">
        <f t="shared" si="60"/>
        <v>0</v>
      </c>
      <c r="F910" s="57"/>
      <c r="G910" s="57">
        <f>VLOOKUP(A910,'Original vs Adjsuted Budget'!$B$1:$H$1098,7,FALSE)</f>
        <v>0</v>
      </c>
      <c r="I910" s="57">
        <f>VLOOKUP(A910,'Adjust Budget 1'!$B$8:$H$1107,7,FALSE)</f>
        <v>0</v>
      </c>
      <c r="K910" s="59">
        <f t="shared" si="61"/>
        <v>0</v>
      </c>
    </row>
    <row r="911" spans="1:11" x14ac:dyDescent="0.2">
      <c r="A911" t="s">
        <v>2395</v>
      </c>
      <c r="B911" t="s">
        <v>3030</v>
      </c>
      <c r="C911" s="57">
        <f>VLOOKUP(A911,'Original vs Adjsuted Budget'!$B$1:$H$1098,6,FALSE)</f>
        <v>0</v>
      </c>
      <c r="E911" s="59">
        <f t="shared" si="60"/>
        <v>0</v>
      </c>
      <c r="F911" s="57"/>
      <c r="G911" s="57">
        <f>VLOOKUP(A911,'Original vs Adjsuted Budget'!$B$1:$H$1098,7,FALSE)</f>
        <v>0</v>
      </c>
      <c r="I911" s="57">
        <f>VLOOKUP(A911,'Adjust Budget 1'!$B$8:$H$1107,7,FALSE)</f>
        <v>0</v>
      </c>
      <c r="K911" s="59">
        <f t="shared" si="61"/>
        <v>0</v>
      </c>
    </row>
    <row r="912" spans="1:11" x14ac:dyDescent="0.2">
      <c r="A912" t="s">
        <v>1351</v>
      </c>
      <c r="B912" t="s">
        <v>410</v>
      </c>
      <c r="C912" s="57">
        <f>VLOOKUP(A912,'Original vs Adjsuted Budget'!$B$1:$H$1098,6,FALSE)</f>
        <v>-960</v>
      </c>
      <c r="E912" s="59">
        <f t="shared" si="60"/>
        <v>-21026</v>
      </c>
      <c r="F912" s="57"/>
      <c r="G912" s="57">
        <f>VLOOKUP(A912,'Original vs Adjsuted Budget'!$B$1:$H$1098,7,FALSE)</f>
        <v>-21986</v>
      </c>
      <c r="I912" s="57">
        <f>VLOOKUP(A912,'Adjust Budget 1'!$B$8:$H$1107,7,FALSE)</f>
        <v>-10993</v>
      </c>
      <c r="K912" s="59">
        <f t="shared" si="61"/>
        <v>-10993</v>
      </c>
    </row>
    <row r="913" spans="1:11" x14ac:dyDescent="0.2">
      <c r="A913" t="s">
        <v>1352</v>
      </c>
      <c r="B913" t="s">
        <v>415</v>
      </c>
      <c r="C913" s="57">
        <f>VLOOKUP(A913,'Original vs Adjsuted Budget'!$B$1:$H$1098,6,FALSE)</f>
        <v>-8110</v>
      </c>
      <c r="E913" s="59">
        <f t="shared" si="60"/>
        <v>2733.7200000000003</v>
      </c>
      <c r="F913" s="57"/>
      <c r="G913" s="57">
        <f>VLOOKUP(A913,'Original vs Adjsuted Budget'!$B$1:$H$1098,7,FALSE)</f>
        <v>-5376.28</v>
      </c>
      <c r="I913" s="57">
        <f>VLOOKUP(A913,'Adjust Budget 1'!$B$8:$H$1107,7,FALSE)</f>
        <v>-2688.14</v>
      </c>
      <c r="K913" s="59">
        <f t="shared" si="61"/>
        <v>-2688.14</v>
      </c>
    </row>
    <row r="914" spans="1:11" x14ac:dyDescent="0.2">
      <c r="A914" t="s">
        <v>2399</v>
      </c>
      <c r="B914" t="s">
        <v>3031</v>
      </c>
      <c r="C914" s="57">
        <f>VLOOKUP(A914,'Original vs Adjsuted Budget'!$B$1:$H$1098,6,FALSE)</f>
        <v>0</v>
      </c>
      <c r="E914" s="59">
        <f t="shared" si="60"/>
        <v>0</v>
      </c>
      <c r="F914" s="57"/>
      <c r="G914" s="57">
        <f>VLOOKUP(A914,'Original vs Adjsuted Budget'!$B$1:$H$1098,7,FALSE)</f>
        <v>0</v>
      </c>
      <c r="I914" s="57">
        <f>VLOOKUP(A914,'Adjust Budget 1'!$B$8:$H$1107,7,FALSE)</f>
        <v>0</v>
      </c>
      <c r="K914" s="59">
        <f t="shared" si="61"/>
        <v>0</v>
      </c>
    </row>
    <row r="915" spans="1:11" x14ac:dyDescent="0.2">
      <c r="A915" s="71"/>
      <c r="B915" s="71" t="s">
        <v>2908</v>
      </c>
      <c r="C915" s="72">
        <f>SUM(C839:C914)</f>
        <v>8476140</v>
      </c>
      <c r="D915" s="72">
        <f>SUM(D839:D914)</f>
        <v>0</v>
      </c>
      <c r="E915" s="72">
        <f>SUM(E839:E914)</f>
        <v>-3384153.7043333333</v>
      </c>
      <c r="F915" s="72"/>
      <c r="G915" s="72">
        <f t="shared" ref="G915" si="62">SUM(G839:G914)</f>
        <v>5091986.295666662</v>
      </c>
      <c r="K915" s="59"/>
    </row>
    <row r="916" spans="1:11" x14ac:dyDescent="0.2">
      <c r="A916" s="71">
        <v>1001</v>
      </c>
      <c r="B916" s="71" t="s">
        <v>2909</v>
      </c>
      <c r="C916" s="72"/>
      <c r="D916" s="72"/>
      <c r="E916" s="72"/>
      <c r="F916" s="72"/>
      <c r="G916" s="72"/>
      <c r="K916" s="59"/>
    </row>
    <row r="917" spans="1:11" x14ac:dyDescent="0.2">
      <c r="A917" t="s">
        <v>2910</v>
      </c>
      <c r="B917" t="s">
        <v>2911</v>
      </c>
      <c r="C917" s="57" t="s">
        <v>2912</v>
      </c>
      <c r="D917" s="57" t="s">
        <v>2912</v>
      </c>
      <c r="E917" s="57" t="s">
        <v>2912</v>
      </c>
      <c r="F917" s="57"/>
      <c r="G917" s="57" t="s">
        <v>2912</v>
      </c>
      <c r="K917" s="59"/>
    </row>
    <row r="918" spans="1:11" x14ac:dyDescent="0.2">
      <c r="A918" s="63">
        <v>1010</v>
      </c>
      <c r="B918" s="63" t="s">
        <v>457</v>
      </c>
      <c r="C918" s="70"/>
      <c r="D918" s="70"/>
      <c r="E918" s="70"/>
      <c r="F918" s="70"/>
      <c r="G918" s="70"/>
      <c r="K918" s="59"/>
    </row>
    <row r="919" spans="1:11" x14ac:dyDescent="0.2">
      <c r="A919" t="s">
        <v>1353</v>
      </c>
      <c r="B919" t="s">
        <v>217</v>
      </c>
      <c r="C919" s="57">
        <f>VLOOKUP(A919,'Original vs Adjsuted Budget'!$B$1:$H$1098,6,FALSE)</f>
        <v>0</v>
      </c>
      <c r="E919" s="59">
        <f>G919-C919</f>
        <v>0</v>
      </c>
      <c r="F919" s="57"/>
      <c r="G919" s="57">
        <f>VLOOKUP(A919,'Original vs Adjsuted Budget'!$B$1:$H$1098,7,FALSE)</f>
        <v>0</v>
      </c>
      <c r="I919" s="57">
        <f>VLOOKUP(A919,'Adjust Budget 1'!$B$8:$H$1107,7,FALSE)</f>
        <v>-95.96</v>
      </c>
      <c r="K919" s="59">
        <f t="shared" si="61"/>
        <v>95.96</v>
      </c>
    </row>
    <row r="920" spans="1:11" x14ac:dyDescent="0.2">
      <c r="A920" s="71"/>
      <c r="B920" s="71" t="s">
        <v>2908</v>
      </c>
      <c r="C920" s="72">
        <f>C919</f>
        <v>0</v>
      </c>
      <c r="D920" s="72">
        <f>D919</f>
        <v>0</v>
      </c>
      <c r="E920" s="72">
        <f>E919</f>
        <v>0</v>
      </c>
      <c r="F920" s="72"/>
      <c r="G920" s="72">
        <f t="shared" ref="G920" si="63">G919</f>
        <v>0</v>
      </c>
      <c r="K920" s="59"/>
    </row>
    <row r="921" spans="1:11" x14ac:dyDescent="0.2">
      <c r="A921" s="71">
        <v>1010</v>
      </c>
      <c r="B921" s="71" t="s">
        <v>2909</v>
      </c>
      <c r="C921" s="72"/>
      <c r="D921" s="72"/>
      <c r="E921" s="72"/>
      <c r="F921" s="72"/>
      <c r="G921" s="72"/>
      <c r="K921" s="59"/>
    </row>
    <row r="922" spans="1:11" x14ac:dyDescent="0.2">
      <c r="A922" t="s">
        <v>2910</v>
      </c>
      <c r="B922" t="s">
        <v>2911</v>
      </c>
      <c r="C922" s="57" t="s">
        <v>2912</v>
      </c>
      <c r="D922" s="57" t="s">
        <v>2912</v>
      </c>
      <c r="E922" s="57" t="s">
        <v>2912</v>
      </c>
      <c r="F922" s="57"/>
      <c r="G922" s="57" t="s">
        <v>2912</v>
      </c>
      <c r="K922" s="59"/>
    </row>
    <row r="923" spans="1:11" x14ac:dyDescent="0.2">
      <c r="A923" s="63">
        <v>1011</v>
      </c>
      <c r="B923" s="63" t="s">
        <v>458</v>
      </c>
      <c r="C923" s="70"/>
      <c r="D923" s="70"/>
      <c r="E923" s="70"/>
      <c r="F923" s="70"/>
      <c r="G923" s="70"/>
      <c r="K923" s="59"/>
    </row>
    <row r="924" spans="1:11" x14ac:dyDescent="0.2">
      <c r="A924" t="s">
        <v>1354</v>
      </c>
      <c r="B924" t="s">
        <v>7</v>
      </c>
      <c r="C924" s="57">
        <f>VLOOKUP(A924,'Original vs Adjsuted Budget'!$B$1:$H$1098,6,FALSE)</f>
        <v>2302800</v>
      </c>
      <c r="E924" s="59">
        <f t="shared" ref="E924:E955" si="64">G924-C924</f>
        <v>547190.44720000029</v>
      </c>
      <c r="F924" s="57"/>
      <c r="G924" s="57">
        <f>VLOOKUP(A924,'Original vs Adjsuted Budget'!$B$1:$H$1098,7,FALSE)</f>
        <v>2849990.4472000003</v>
      </c>
      <c r="I924" s="57">
        <f>VLOOKUP(A924,'Adjust Budget 1'!$B$8:$H$1107,7,FALSE)</f>
        <v>1410886.36</v>
      </c>
      <c r="K924" s="59">
        <f t="shared" si="61"/>
        <v>1439104.0872000002</v>
      </c>
    </row>
    <row r="925" spans="1:11" x14ac:dyDescent="0.2">
      <c r="A925" t="s">
        <v>1355</v>
      </c>
      <c r="B925" t="s">
        <v>220</v>
      </c>
      <c r="C925" s="57">
        <f>VLOOKUP(A925,'Original vs Adjsuted Budget'!$B$1:$H$1098,6,FALSE)</f>
        <v>189250</v>
      </c>
      <c r="E925" s="59">
        <f t="shared" si="64"/>
        <v>33284.612999999983</v>
      </c>
      <c r="F925" s="57"/>
      <c r="G925" s="57">
        <f>VLOOKUP(A925,'Original vs Adjsuted Budget'!$B$1:$H$1098,7,FALSE)</f>
        <v>222534.61299999998</v>
      </c>
      <c r="I925" s="57">
        <f>VLOOKUP(A925,'Adjust Budget 1'!$B$8:$H$1107,7,FALSE)</f>
        <v>110165.65</v>
      </c>
      <c r="K925" s="59">
        <f t="shared" si="61"/>
        <v>112368.96299999999</v>
      </c>
    </row>
    <row r="926" spans="1:11" x14ac:dyDescent="0.2">
      <c r="A926" t="s">
        <v>2401</v>
      </c>
      <c r="B926" t="s">
        <v>221</v>
      </c>
      <c r="C926" s="57">
        <f>VLOOKUP(A926,'Original vs Adjsuted Budget'!$B$1:$H$1098,6,FALSE)</f>
        <v>0</v>
      </c>
      <c r="E926" s="59">
        <f t="shared" si="64"/>
        <v>0</v>
      </c>
      <c r="F926" s="57"/>
      <c r="G926" s="57">
        <f>VLOOKUP(A926,'Original vs Adjsuted Budget'!$B$1:$H$1098,7,FALSE)</f>
        <v>0</v>
      </c>
      <c r="I926" s="57">
        <f>VLOOKUP(A926,'Adjust Budget 1'!$B$8:$H$1107,7,FALSE)</f>
        <v>0</v>
      </c>
      <c r="K926" s="59">
        <f t="shared" si="61"/>
        <v>0</v>
      </c>
    </row>
    <row r="927" spans="1:11" x14ac:dyDescent="0.2">
      <c r="A927" t="s">
        <v>1356</v>
      </c>
      <c r="B927" t="s">
        <v>222</v>
      </c>
      <c r="C927" s="57">
        <f>VLOOKUP(A927,'Original vs Adjsuted Budget'!$B$1:$H$1098,6,FALSE)</f>
        <v>59000</v>
      </c>
      <c r="E927" s="59">
        <f t="shared" si="64"/>
        <v>-6323.1469999999972</v>
      </c>
      <c r="F927" s="57"/>
      <c r="G927" s="57">
        <f>VLOOKUP(A927,'Original vs Adjsuted Budget'!$B$1:$H$1098,7,FALSE)</f>
        <v>52676.853000000003</v>
      </c>
      <c r="I927" s="57">
        <f>VLOOKUP(A927,'Adjust Budget 1'!$B$8:$H$1107,7,FALSE)</f>
        <v>26077.65</v>
      </c>
      <c r="K927" s="59">
        <f t="shared" si="61"/>
        <v>26599.203000000001</v>
      </c>
    </row>
    <row r="928" spans="1:11" x14ac:dyDescent="0.2">
      <c r="A928" t="s">
        <v>1357</v>
      </c>
      <c r="B928" t="s">
        <v>223</v>
      </c>
      <c r="C928" s="57">
        <f>VLOOKUP(A928,'Original vs Adjsuted Budget'!$B$1:$H$1098,6,FALSE)</f>
        <v>2200</v>
      </c>
      <c r="E928" s="59">
        <f t="shared" si="64"/>
        <v>-270.98079999999982</v>
      </c>
      <c r="F928" s="57"/>
      <c r="G928" s="57">
        <f>VLOOKUP(A928,'Original vs Adjsuted Budget'!$B$1:$H$1098,7,FALSE)</f>
        <v>1929.0192000000002</v>
      </c>
      <c r="I928" s="57">
        <f>VLOOKUP(A928,'Adjust Budget 1'!$B$8:$H$1107,7,FALSE)</f>
        <v>954.96</v>
      </c>
      <c r="K928" s="59">
        <f t="shared" si="61"/>
        <v>974.05920000000015</v>
      </c>
    </row>
    <row r="929" spans="1:11" x14ac:dyDescent="0.2">
      <c r="A929" t="s">
        <v>1358</v>
      </c>
      <c r="B929" t="s">
        <v>224</v>
      </c>
      <c r="C929" s="57">
        <f>VLOOKUP(A929,'Original vs Adjsuted Budget'!$B$1:$H$1098,6,FALSE)</f>
        <v>142870</v>
      </c>
      <c r="E929" s="59">
        <f t="shared" si="64"/>
        <v>40021.002000000008</v>
      </c>
      <c r="F929" s="57"/>
      <c r="G929" s="57">
        <f>VLOOKUP(A929,'Original vs Adjsuted Budget'!$B$1:$H$1098,7,FALSE)</f>
        <v>182891.00200000001</v>
      </c>
      <c r="I929" s="57">
        <f>VLOOKUP(A929,'Adjust Budget 1'!$B$8:$H$1107,7,FALSE)</f>
        <v>90540.1</v>
      </c>
      <c r="K929" s="59">
        <f t="shared" si="61"/>
        <v>92350.902000000002</v>
      </c>
    </row>
    <row r="930" spans="1:11" x14ac:dyDescent="0.2">
      <c r="A930" t="s">
        <v>1359</v>
      </c>
      <c r="B930" t="s">
        <v>225</v>
      </c>
      <c r="C930" s="57">
        <f>VLOOKUP(A930,'Original vs Adjsuted Budget'!$B$1:$H$1098,6,FALSE)</f>
        <v>15520</v>
      </c>
      <c r="E930" s="59">
        <f t="shared" si="64"/>
        <v>-15520</v>
      </c>
      <c r="F930" s="57"/>
      <c r="G930" s="57">
        <f>VLOOKUP(A930,'Original vs Adjsuted Budget'!$B$1:$H$1098,7,FALSE)</f>
        <v>0</v>
      </c>
      <c r="I930" s="57">
        <f>VLOOKUP(A930,'Adjust Budget 1'!$B$8:$H$1107,7,FALSE)</f>
        <v>0</v>
      </c>
      <c r="K930" s="59">
        <f t="shared" si="61"/>
        <v>0</v>
      </c>
    </row>
    <row r="931" spans="1:11" x14ac:dyDescent="0.2">
      <c r="A931" t="s">
        <v>2402</v>
      </c>
      <c r="B931" t="s">
        <v>226</v>
      </c>
      <c r="C931" s="57">
        <f>VLOOKUP(A931,'Original vs Adjsuted Budget'!$B$1:$H$1098,6,FALSE)</f>
        <v>0</v>
      </c>
      <c r="E931" s="59">
        <f t="shared" si="64"/>
        <v>0</v>
      </c>
      <c r="F931" s="57"/>
      <c r="G931" s="57">
        <f>VLOOKUP(A931,'Original vs Adjsuted Budget'!$B$1:$H$1098,7,FALSE)</f>
        <v>0</v>
      </c>
      <c r="I931" s="57">
        <f>VLOOKUP(A931,'Adjust Budget 1'!$B$8:$H$1107,7,FALSE)</f>
        <v>0</v>
      </c>
      <c r="K931" s="59">
        <f t="shared" si="61"/>
        <v>0</v>
      </c>
    </row>
    <row r="932" spans="1:11" x14ac:dyDescent="0.2">
      <c r="A932" t="s">
        <v>1360</v>
      </c>
      <c r="B932" t="s">
        <v>228</v>
      </c>
      <c r="C932" s="57">
        <f>VLOOKUP(A932,'Original vs Adjsuted Budget'!$B$1:$H$1098,6,FALSE)</f>
        <v>4240</v>
      </c>
      <c r="E932" s="59">
        <f t="shared" si="64"/>
        <v>-1174.3469999999998</v>
      </c>
      <c r="F932" s="57"/>
      <c r="G932" s="57">
        <f>VLOOKUP(A932,'Original vs Adjsuted Budget'!$B$1:$H$1098,7,FALSE)</f>
        <v>3065.6530000000002</v>
      </c>
      <c r="I932" s="57">
        <f>VLOOKUP(A932,'Adjust Budget 1'!$B$8:$H$1107,7,FALSE)</f>
        <v>1517.65</v>
      </c>
      <c r="K932" s="59">
        <f t="shared" si="61"/>
        <v>1548.0030000000002</v>
      </c>
    </row>
    <row r="933" spans="1:11" x14ac:dyDescent="0.2">
      <c r="A933" t="s">
        <v>1361</v>
      </c>
      <c r="B933" t="s">
        <v>229</v>
      </c>
      <c r="C933" s="57">
        <f>VLOOKUP(A933,'Original vs Adjsuted Budget'!$B$1:$H$1098,6,FALSE)</f>
        <v>26490</v>
      </c>
      <c r="E933" s="59">
        <f t="shared" si="64"/>
        <v>7104.7614000000031</v>
      </c>
      <c r="F933" s="57"/>
      <c r="G933" s="57">
        <f>VLOOKUP(A933,'Original vs Adjsuted Budget'!$B$1:$H$1098,7,FALSE)</f>
        <v>33594.761400000003</v>
      </c>
      <c r="I933" s="57">
        <f>VLOOKUP(A933,'Adjust Budget 1'!$B$8:$H$1107,7,FALSE)</f>
        <v>16631.07</v>
      </c>
      <c r="K933" s="59">
        <f t="shared" si="61"/>
        <v>16963.691400000003</v>
      </c>
    </row>
    <row r="934" spans="1:11" x14ac:dyDescent="0.2">
      <c r="A934" t="s">
        <v>2403</v>
      </c>
      <c r="B934" t="s">
        <v>230</v>
      </c>
      <c r="C934" s="57">
        <f>VLOOKUP(A934,'Original vs Adjsuted Budget'!$B$1:$H$1098,6,FALSE)</f>
        <v>0</v>
      </c>
      <c r="E934" s="59">
        <f t="shared" si="64"/>
        <v>0</v>
      </c>
      <c r="F934" s="57"/>
      <c r="G934" s="57">
        <f>VLOOKUP(A934,'Original vs Adjsuted Budget'!$B$1:$H$1098,7,FALSE)</f>
        <v>0</v>
      </c>
      <c r="I934" s="57">
        <f>VLOOKUP(A934,'Adjust Budget 1'!$B$8:$H$1107,7,FALSE)</f>
        <v>0</v>
      </c>
      <c r="K934" s="59">
        <f t="shared" si="61"/>
        <v>0</v>
      </c>
    </row>
    <row r="935" spans="1:11" x14ac:dyDescent="0.2">
      <c r="A935" t="s">
        <v>1362</v>
      </c>
      <c r="B935" t="s">
        <v>231</v>
      </c>
      <c r="C935" s="57">
        <f>VLOOKUP(A935,'Original vs Adjsuted Budget'!$B$1:$H$1098,6,FALSE)</f>
        <v>95460</v>
      </c>
      <c r="E935" s="59">
        <f t="shared" si="64"/>
        <v>63124.140000000014</v>
      </c>
      <c r="F935" s="57"/>
      <c r="G935" s="57">
        <f>VLOOKUP(A935,'Original vs Adjsuted Budget'!$B$1:$H$1098,7,FALSE)</f>
        <v>158584.14000000001</v>
      </c>
      <c r="I935" s="57">
        <f>VLOOKUP(A935,'Adjust Budget 1'!$B$8:$H$1107,7,FALSE)</f>
        <v>78507</v>
      </c>
      <c r="K935" s="59">
        <f t="shared" si="61"/>
        <v>80077.140000000014</v>
      </c>
    </row>
    <row r="936" spans="1:11" x14ac:dyDescent="0.2">
      <c r="A936" t="s">
        <v>1363</v>
      </c>
      <c r="B936" t="s">
        <v>232</v>
      </c>
      <c r="C936" s="57">
        <f>VLOOKUP(A936,'Original vs Adjsuted Budget'!$B$1:$H$1098,6,FALSE)</f>
        <v>407250</v>
      </c>
      <c r="E936" s="59">
        <f t="shared" si="64"/>
        <v>143820.2006000001</v>
      </c>
      <c r="F936" s="57"/>
      <c r="G936" s="57">
        <f>VLOOKUP(A936,'Original vs Adjsuted Budget'!$B$1:$H$1098,7,FALSE)</f>
        <v>551070.2006000001</v>
      </c>
      <c r="I936" s="57">
        <f>VLOOKUP(A936,'Adjust Budget 1'!$B$8:$H$1107,7,FALSE)</f>
        <v>272807.03000000003</v>
      </c>
      <c r="K936" s="59">
        <f t="shared" si="61"/>
        <v>278263.17060000007</v>
      </c>
    </row>
    <row r="937" spans="1:11" x14ac:dyDescent="0.2">
      <c r="A937" t="s">
        <v>1364</v>
      </c>
      <c r="B937" t="s">
        <v>233</v>
      </c>
      <c r="C937" s="57">
        <f>VLOOKUP(A937,'Original vs Adjsuted Budget'!$B$1:$H$1098,6,FALSE)</f>
        <v>24600</v>
      </c>
      <c r="E937" s="59">
        <f t="shared" si="64"/>
        <v>9040.4537999999957</v>
      </c>
      <c r="F937" s="57"/>
      <c r="G937" s="57">
        <f>VLOOKUP(A937,'Original vs Adjsuted Budget'!$B$1:$H$1098,7,FALSE)</f>
        <v>33640.453799999996</v>
      </c>
      <c r="I937" s="57">
        <f>VLOOKUP(A937,'Adjust Budget 1'!$B$8:$H$1107,7,FALSE)</f>
        <v>16653.689999999999</v>
      </c>
      <c r="K937" s="59">
        <f t="shared" si="61"/>
        <v>16986.763799999997</v>
      </c>
    </row>
    <row r="938" spans="1:11" x14ac:dyDescent="0.2">
      <c r="A938" t="s">
        <v>1365</v>
      </c>
      <c r="B938" t="s">
        <v>241</v>
      </c>
      <c r="C938" s="57">
        <f>VLOOKUP(A938,'Original vs Adjsuted Budget'!$B$1:$H$1098,6,FALSE)</f>
        <v>904370</v>
      </c>
      <c r="E938" s="59">
        <f t="shared" si="64"/>
        <v>295630</v>
      </c>
      <c r="F938" s="57"/>
      <c r="G938" s="57">
        <f>VLOOKUP(A938,'Original vs Adjsuted Budget'!$B$1:$H$1098,7,FALSE)</f>
        <v>1200000</v>
      </c>
      <c r="I938" s="57">
        <f>VLOOKUP(A938,'Adjust Budget 1'!$B$8:$H$1107,7,FALSE)</f>
        <v>0</v>
      </c>
      <c r="K938" s="59">
        <f t="shared" si="61"/>
        <v>1200000</v>
      </c>
    </row>
    <row r="939" spans="1:11" x14ac:dyDescent="0.2">
      <c r="A939" t="s">
        <v>1366</v>
      </c>
      <c r="B939" t="s">
        <v>242</v>
      </c>
      <c r="C939" s="57">
        <f>VLOOKUP(A939,'Original vs Adjsuted Budget'!$B$1:$H$1098,6,FALSE)</f>
        <v>2112000</v>
      </c>
      <c r="E939" s="59">
        <f t="shared" si="64"/>
        <v>1000000</v>
      </c>
      <c r="F939" s="57"/>
      <c r="G939" s="57">
        <f>VLOOKUP(A939,'Original vs Adjsuted Budget'!$B$1:$H$1098,7,FALSE)</f>
        <v>3112000</v>
      </c>
      <c r="I939" s="57">
        <f>VLOOKUP(A939,'Adjust Budget 1'!$B$8:$H$1107,7,FALSE)</f>
        <v>0</v>
      </c>
      <c r="K939" s="59">
        <f t="shared" si="61"/>
        <v>3112000</v>
      </c>
    </row>
    <row r="940" spans="1:11" x14ac:dyDescent="0.2">
      <c r="A940" t="s">
        <v>2404</v>
      </c>
      <c r="B940" t="s">
        <v>244</v>
      </c>
      <c r="C940" s="57">
        <f>VLOOKUP(A940,'Original vs Adjsuted Budget'!$B$1:$H$1098,6,FALSE)</f>
        <v>0</v>
      </c>
      <c r="E940" s="59">
        <f t="shared" si="64"/>
        <v>0</v>
      </c>
      <c r="F940" s="57"/>
      <c r="G940" s="57">
        <f>VLOOKUP(A940,'Original vs Adjsuted Budget'!$B$1:$H$1098,7,FALSE)</f>
        <v>0</v>
      </c>
      <c r="I940" s="57">
        <f>VLOOKUP(A940,'Adjust Budget 1'!$B$8:$H$1107,7,FALSE)</f>
        <v>0</v>
      </c>
      <c r="K940" s="59">
        <f t="shared" si="61"/>
        <v>0</v>
      </c>
    </row>
    <row r="941" spans="1:11" x14ac:dyDescent="0.2">
      <c r="A941" t="s">
        <v>2405</v>
      </c>
      <c r="B941" t="s">
        <v>2147</v>
      </c>
      <c r="C941" s="57">
        <f>VLOOKUP(A941,'Original vs Adjsuted Budget'!$B$1:$H$1098,6,FALSE)</f>
        <v>0</v>
      </c>
      <c r="E941" s="59">
        <f t="shared" si="64"/>
        <v>0</v>
      </c>
      <c r="F941" s="57"/>
      <c r="G941" s="57">
        <f>VLOOKUP(A941,'Original vs Adjsuted Budget'!$B$1:$H$1098,7,FALSE)</f>
        <v>0</v>
      </c>
      <c r="I941" s="57">
        <f>VLOOKUP(A941,'Adjust Budget 1'!$B$8:$H$1107,7,FALSE)</f>
        <v>0</v>
      </c>
      <c r="K941" s="59">
        <f t="shared" si="61"/>
        <v>0</v>
      </c>
    </row>
    <row r="942" spans="1:11" x14ac:dyDescent="0.2">
      <c r="A942" t="s">
        <v>1367</v>
      </c>
      <c r="B942" t="s">
        <v>1586</v>
      </c>
      <c r="C942" s="57">
        <f>VLOOKUP(A942,'Original vs Adjsuted Budget'!$B$1:$H$1098,6,FALSE)</f>
        <v>1077000</v>
      </c>
      <c r="E942" s="59">
        <f t="shared" si="64"/>
        <v>0</v>
      </c>
      <c r="F942" s="57"/>
      <c r="G942" s="57">
        <f>VLOOKUP(A942,'Original vs Adjsuted Budget'!$B$1:$H$1098,7,FALSE)</f>
        <v>1077000</v>
      </c>
      <c r="I942" s="57">
        <f>VLOOKUP(A942,'Adjust Budget 1'!$B$8:$H$1107,7,FALSE)</f>
        <v>0</v>
      </c>
      <c r="K942" s="59">
        <f t="shared" si="61"/>
        <v>1077000</v>
      </c>
    </row>
    <row r="943" spans="1:11" x14ac:dyDescent="0.2">
      <c r="A943" t="s">
        <v>1732</v>
      </c>
      <c r="B943" t="s">
        <v>297</v>
      </c>
      <c r="C943" s="57">
        <f>VLOOKUP(A943,'Original vs Adjsuted Budget'!$B$1:$H$1098,6,FALSE)</f>
        <v>0</v>
      </c>
      <c r="E943" s="59">
        <f t="shared" si="64"/>
        <v>3658.2666666666664</v>
      </c>
      <c r="F943" s="57"/>
      <c r="G943" s="57">
        <f>VLOOKUP(A943,'Original vs Adjsuted Budget'!$B$1:$H$1098,7,FALSE)</f>
        <v>3658.2666666666664</v>
      </c>
      <c r="I943" s="57">
        <f>VLOOKUP(A943,'Adjust Budget 1'!$B$8:$H$1107,7,FALSE)</f>
        <v>1371.85</v>
      </c>
      <c r="K943" s="59">
        <f t="shared" si="61"/>
        <v>2286.4166666666665</v>
      </c>
    </row>
    <row r="944" spans="1:11" x14ac:dyDescent="0.2">
      <c r="A944" t="s">
        <v>2407</v>
      </c>
      <c r="B944" t="s">
        <v>301</v>
      </c>
      <c r="C944" s="57">
        <f>VLOOKUP(A944,'Original vs Adjsuted Budget'!$B$1:$H$1098,6,FALSE)</f>
        <v>0</v>
      </c>
      <c r="E944" s="59">
        <f t="shared" si="64"/>
        <v>0</v>
      </c>
      <c r="F944" s="57"/>
      <c r="G944" s="57">
        <f>VLOOKUP(A944,'Original vs Adjsuted Budget'!$B$1:$H$1098,7,FALSE)</f>
        <v>0</v>
      </c>
      <c r="I944" s="57">
        <f>VLOOKUP(A944,'Adjust Budget 1'!$B$8:$H$1107,7,FALSE)</f>
        <v>0</v>
      </c>
      <c r="K944" s="59">
        <f t="shared" si="61"/>
        <v>0</v>
      </c>
    </row>
    <row r="945" spans="1:11" x14ac:dyDescent="0.2">
      <c r="A945" t="s">
        <v>2408</v>
      </c>
      <c r="B945" t="s">
        <v>302</v>
      </c>
      <c r="C945" s="57">
        <f>VLOOKUP(A945,'Original vs Adjsuted Budget'!$B$1:$H$1098,6,FALSE)</f>
        <v>0</v>
      </c>
      <c r="E945" s="59">
        <f t="shared" si="64"/>
        <v>0</v>
      </c>
      <c r="F945" s="57"/>
      <c r="G945" s="57">
        <f>VLOOKUP(A945,'Original vs Adjsuted Budget'!$B$1:$H$1098,7,FALSE)</f>
        <v>0</v>
      </c>
      <c r="I945" s="57">
        <f>VLOOKUP(A945,'Adjust Budget 1'!$B$8:$H$1107,7,FALSE)</f>
        <v>0</v>
      </c>
      <c r="K945" s="59">
        <f t="shared" si="61"/>
        <v>0</v>
      </c>
    </row>
    <row r="946" spans="1:11" x14ac:dyDescent="0.2">
      <c r="A946" t="s">
        <v>2409</v>
      </c>
      <c r="B946" t="s">
        <v>303</v>
      </c>
      <c r="C946" s="57">
        <f>VLOOKUP(A946,'Original vs Adjsuted Budget'!$B$1:$H$1098,6,FALSE)</f>
        <v>0</v>
      </c>
      <c r="E946" s="59">
        <f t="shared" si="64"/>
        <v>0</v>
      </c>
      <c r="F946" s="57"/>
      <c r="G946" s="57">
        <f>VLOOKUP(A946,'Original vs Adjsuted Budget'!$B$1:$H$1098,7,FALSE)</f>
        <v>0</v>
      </c>
      <c r="I946" s="57">
        <f>VLOOKUP(A946,'Adjust Budget 1'!$B$8:$H$1107,7,FALSE)</f>
        <v>0</v>
      </c>
      <c r="K946" s="59">
        <f t="shared" si="61"/>
        <v>0</v>
      </c>
    </row>
    <row r="947" spans="1:11" x14ac:dyDescent="0.2">
      <c r="A947" t="s">
        <v>1368</v>
      </c>
      <c r="B947" t="s">
        <v>304</v>
      </c>
      <c r="C947" s="57">
        <f>VLOOKUP(A947,'Original vs Adjsuted Budget'!$B$1:$H$1098,6,FALSE)</f>
        <v>790</v>
      </c>
      <c r="E947" s="59">
        <f t="shared" si="64"/>
        <v>653.28</v>
      </c>
      <c r="F947" s="57"/>
      <c r="G947" s="57">
        <f>VLOOKUP(A947,'Original vs Adjsuted Budget'!$B$1:$H$1098,7,FALSE)</f>
        <v>1443.28</v>
      </c>
      <c r="I947" s="57">
        <f>VLOOKUP(A947,'Adjust Budget 1'!$B$8:$H$1107,7,FALSE)</f>
        <v>541.23</v>
      </c>
      <c r="K947" s="59">
        <f t="shared" si="61"/>
        <v>902.05</v>
      </c>
    </row>
    <row r="948" spans="1:11" x14ac:dyDescent="0.2">
      <c r="A948" t="s">
        <v>1369</v>
      </c>
      <c r="B948" t="s">
        <v>1572</v>
      </c>
      <c r="C948" s="57">
        <f>VLOOKUP(A948,'Original vs Adjsuted Budget'!$B$1:$H$1098,6,FALSE)</f>
        <v>0</v>
      </c>
      <c r="E948" s="59">
        <f t="shared" si="64"/>
        <v>1989.3866666666665</v>
      </c>
      <c r="F948" s="57"/>
      <c r="G948" s="57">
        <f>VLOOKUP(A948,'Original vs Adjsuted Budget'!$B$1:$H$1098,7,FALSE)</f>
        <v>1989.3866666666665</v>
      </c>
      <c r="I948" s="57">
        <f>VLOOKUP(A948,'Adjust Budget 1'!$B$8:$H$1107,7,FALSE)</f>
        <v>746.02</v>
      </c>
      <c r="K948" s="59">
        <f t="shared" si="61"/>
        <v>1243.3666666666666</v>
      </c>
    </row>
    <row r="949" spans="1:11" x14ac:dyDescent="0.2">
      <c r="A949" t="s">
        <v>1370</v>
      </c>
      <c r="B949" t="s">
        <v>1572</v>
      </c>
      <c r="C949" s="57">
        <f>VLOOKUP(A949,'Original vs Adjsuted Budget'!$B$1:$H$1098,6,FALSE)</f>
        <v>1560</v>
      </c>
      <c r="E949" s="59">
        <f t="shared" si="64"/>
        <v>-1560</v>
      </c>
      <c r="F949" s="57"/>
      <c r="G949" s="57">
        <f>VLOOKUP(A949,'Original vs Adjsuted Budget'!$B$1:$H$1098,7,FALSE)</f>
        <v>0</v>
      </c>
      <c r="I949" s="57">
        <f>VLOOKUP(A949,'Adjust Budget 1'!$B$8:$H$1107,7,FALSE)</f>
        <v>0</v>
      </c>
      <c r="K949" s="59">
        <f t="shared" si="61"/>
        <v>0</v>
      </c>
    </row>
    <row r="950" spans="1:11" x14ac:dyDescent="0.2">
      <c r="A950" t="s">
        <v>1371</v>
      </c>
      <c r="B950" t="s">
        <v>1572</v>
      </c>
      <c r="C950" s="57">
        <f>VLOOKUP(A950,'Original vs Adjsuted Budget'!$B$1:$H$1098,6,FALSE)</f>
        <v>570</v>
      </c>
      <c r="E950" s="59">
        <f t="shared" si="64"/>
        <v>-570</v>
      </c>
      <c r="F950" s="57"/>
      <c r="G950" s="57">
        <f>VLOOKUP(A950,'Original vs Adjsuted Budget'!$B$1:$H$1098,7,FALSE)</f>
        <v>0</v>
      </c>
      <c r="I950" s="57">
        <f>VLOOKUP(A950,'Adjust Budget 1'!$B$8:$H$1107,7,FALSE)</f>
        <v>0</v>
      </c>
      <c r="K950" s="59">
        <f t="shared" si="61"/>
        <v>0</v>
      </c>
    </row>
    <row r="951" spans="1:11" x14ac:dyDescent="0.2">
      <c r="A951" t="s">
        <v>1372</v>
      </c>
      <c r="B951" t="s">
        <v>1572</v>
      </c>
      <c r="C951" s="57">
        <f>VLOOKUP(A951,'Original vs Adjsuted Budget'!$B$1:$H$1098,6,FALSE)</f>
        <v>470</v>
      </c>
      <c r="E951" s="59">
        <f t="shared" si="64"/>
        <v>-470</v>
      </c>
      <c r="F951" s="57"/>
      <c r="G951" s="57">
        <f>VLOOKUP(A951,'Original vs Adjsuted Budget'!$B$1:$H$1098,7,FALSE)</f>
        <v>0</v>
      </c>
      <c r="I951" s="57">
        <f>VLOOKUP(A951,'Adjust Budget 1'!$B$8:$H$1107,7,FALSE)</f>
        <v>0</v>
      </c>
      <c r="K951" s="59">
        <f t="shared" si="61"/>
        <v>0</v>
      </c>
    </row>
    <row r="952" spans="1:11" x14ac:dyDescent="0.2">
      <c r="A952" t="s">
        <v>2410</v>
      </c>
      <c r="B952" t="s">
        <v>310</v>
      </c>
      <c r="C952" s="57">
        <f>VLOOKUP(A952,'Original vs Adjsuted Budget'!$B$1:$H$1098,6,FALSE)</f>
        <v>0</v>
      </c>
      <c r="E952" s="59">
        <f t="shared" si="64"/>
        <v>0</v>
      </c>
      <c r="F952" s="57"/>
      <c r="G952" s="57">
        <f>VLOOKUP(A952,'Original vs Adjsuted Budget'!$B$1:$H$1098,7,FALSE)</f>
        <v>0</v>
      </c>
      <c r="I952" s="57">
        <f>VLOOKUP(A952,'Adjust Budget 1'!$B$8:$H$1107,7,FALSE)</f>
        <v>0</v>
      </c>
      <c r="K952" s="59">
        <f t="shared" si="61"/>
        <v>0</v>
      </c>
    </row>
    <row r="953" spans="1:11" x14ac:dyDescent="0.2">
      <c r="A953" t="s">
        <v>1373</v>
      </c>
      <c r="B953" t="s">
        <v>312</v>
      </c>
      <c r="C953" s="57">
        <f>VLOOKUP(A953,'Original vs Adjsuted Budget'!$B$1:$H$1098,6,FALSE)</f>
        <v>14650</v>
      </c>
      <c r="E953" s="59">
        <f t="shared" si="64"/>
        <v>-13866</v>
      </c>
      <c r="F953" s="57"/>
      <c r="G953" s="57">
        <f>VLOOKUP(A953,'Original vs Adjsuted Budget'!$B$1:$H$1098,7,FALSE)</f>
        <v>784</v>
      </c>
      <c r="I953" s="57">
        <f>VLOOKUP(A953,'Adjust Budget 1'!$B$8:$H$1107,7,FALSE)</f>
        <v>294</v>
      </c>
      <c r="K953" s="59">
        <f t="shared" si="61"/>
        <v>490</v>
      </c>
    </row>
    <row r="954" spans="1:11" x14ac:dyDescent="0.2">
      <c r="A954" t="s">
        <v>1374</v>
      </c>
      <c r="B954" t="s">
        <v>314</v>
      </c>
      <c r="C954" s="57">
        <f>VLOOKUP(A954,'Original vs Adjsuted Budget'!$B$1:$H$1098,6,FALSE)</f>
        <v>5110</v>
      </c>
      <c r="E954" s="59">
        <f t="shared" si="64"/>
        <v>-4163.7333333333336</v>
      </c>
      <c r="F954" s="57"/>
      <c r="G954" s="57">
        <f>VLOOKUP(A954,'Original vs Adjsuted Budget'!$B$1:$H$1098,7,FALSE)</f>
        <v>946.26666666666665</v>
      </c>
      <c r="I954" s="57">
        <f>VLOOKUP(A954,'Adjust Budget 1'!$B$8:$H$1107,7,FALSE)</f>
        <v>354.85</v>
      </c>
      <c r="K954" s="59">
        <f t="shared" si="61"/>
        <v>591.41666666666663</v>
      </c>
    </row>
    <row r="955" spans="1:11" x14ac:dyDescent="0.2">
      <c r="A955" t="s">
        <v>1375</v>
      </c>
      <c r="B955" t="s">
        <v>315</v>
      </c>
      <c r="C955" s="57">
        <f>VLOOKUP(A955,'Original vs Adjsuted Budget'!$B$1:$H$1098,6,FALSE)</f>
        <v>2560</v>
      </c>
      <c r="E955" s="59">
        <f t="shared" si="64"/>
        <v>-2560</v>
      </c>
      <c r="F955" s="57"/>
      <c r="G955" s="57">
        <f>VLOOKUP(A955,'Original vs Adjsuted Budget'!$B$1:$H$1098,7,FALSE)</f>
        <v>0</v>
      </c>
      <c r="I955" s="57">
        <f>VLOOKUP(A955,'Adjust Budget 1'!$B$8:$H$1107,7,FALSE)</f>
        <v>0</v>
      </c>
      <c r="K955" s="59">
        <f t="shared" si="61"/>
        <v>0</v>
      </c>
    </row>
    <row r="956" spans="1:11" x14ac:dyDescent="0.2">
      <c r="A956" t="s">
        <v>1376</v>
      </c>
      <c r="B956" t="s">
        <v>1670</v>
      </c>
      <c r="C956" s="57">
        <f>VLOOKUP(A956,'Original vs Adjsuted Budget'!$B$1:$H$1098,6,FALSE)</f>
        <v>0</v>
      </c>
      <c r="E956" s="59">
        <f t="shared" ref="E956:E985" si="65">G956-C956</f>
        <v>15125.04</v>
      </c>
      <c r="F956" s="57"/>
      <c r="G956" s="57">
        <f>VLOOKUP(A956,'Original vs Adjsuted Budget'!$B$1:$H$1098,7,FALSE)</f>
        <v>15125.04</v>
      </c>
      <c r="I956" s="57">
        <f>VLOOKUP(A956,'Adjust Budget 1'!$B$8:$H$1107,7,FALSE)</f>
        <v>5671.89</v>
      </c>
      <c r="K956" s="59">
        <f t="shared" si="61"/>
        <v>9453.1500000000015</v>
      </c>
    </row>
    <row r="957" spans="1:11" x14ac:dyDescent="0.2">
      <c r="A957" t="s">
        <v>2411</v>
      </c>
      <c r="B957" t="s">
        <v>1670</v>
      </c>
      <c r="C957" s="57">
        <f>VLOOKUP(A957,'Original vs Adjsuted Budget'!$B$1:$H$1098,6,FALSE)</f>
        <v>0</v>
      </c>
      <c r="E957" s="59">
        <f t="shared" si="65"/>
        <v>0</v>
      </c>
      <c r="F957" s="57"/>
      <c r="G957" s="57">
        <f>VLOOKUP(A957,'Original vs Adjsuted Budget'!$B$1:$H$1098,7,FALSE)</f>
        <v>0</v>
      </c>
      <c r="I957" s="57">
        <f>VLOOKUP(A957,'Adjust Budget 1'!$B$8:$H$1107,7,FALSE)</f>
        <v>0</v>
      </c>
      <c r="K957" s="59">
        <f t="shared" si="61"/>
        <v>0</v>
      </c>
    </row>
    <row r="958" spans="1:11" x14ac:dyDescent="0.2">
      <c r="A958" t="s">
        <v>2412</v>
      </c>
      <c r="B958" t="s">
        <v>1670</v>
      </c>
      <c r="C958" s="57">
        <f>VLOOKUP(A958,'Original vs Adjsuted Budget'!$B$1:$H$1098,6,FALSE)</f>
        <v>0</v>
      </c>
      <c r="E958" s="59">
        <f t="shared" si="65"/>
        <v>0</v>
      </c>
      <c r="F958" s="57"/>
      <c r="G958" s="57">
        <f>VLOOKUP(A958,'Original vs Adjsuted Budget'!$B$1:$H$1098,7,FALSE)</f>
        <v>0</v>
      </c>
      <c r="I958" s="57">
        <f>VLOOKUP(A958,'Adjust Budget 1'!$B$8:$H$1107,7,FALSE)</f>
        <v>0</v>
      </c>
      <c r="K958" s="59">
        <f t="shared" si="61"/>
        <v>0</v>
      </c>
    </row>
    <row r="959" spans="1:11" x14ac:dyDescent="0.2">
      <c r="A959" t="s">
        <v>2413</v>
      </c>
      <c r="B959" t="s">
        <v>1670</v>
      </c>
      <c r="C959" s="57">
        <f>VLOOKUP(A959,'Original vs Adjsuted Budget'!$B$1:$H$1098,6,FALSE)</f>
        <v>0</v>
      </c>
      <c r="E959" s="59">
        <f t="shared" si="65"/>
        <v>0</v>
      </c>
      <c r="F959" s="57"/>
      <c r="G959" s="57">
        <f>VLOOKUP(A959,'Original vs Adjsuted Budget'!$B$1:$H$1098,7,FALSE)</f>
        <v>0</v>
      </c>
      <c r="I959" s="57">
        <f>VLOOKUP(A959,'Adjust Budget 1'!$B$8:$H$1107,7,FALSE)</f>
        <v>0</v>
      </c>
      <c r="K959" s="59">
        <f t="shared" si="61"/>
        <v>0</v>
      </c>
    </row>
    <row r="960" spans="1:11" x14ac:dyDescent="0.2">
      <c r="A960" t="s">
        <v>2414</v>
      </c>
      <c r="B960" t="s">
        <v>320</v>
      </c>
      <c r="C960" s="57">
        <f>VLOOKUP(A960,'Original vs Adjsuted Budget'!$B$1:$H$1098,6,FALSE)</f>
        <v>0</v>
      </c>
      <c r="E960" s="59">
        <f t="shared" si="65"/>
        <v>0</v>
      </c>
      <c r="F960" s="57"/>
      <c r="G960" s="57">
        <f>VLOOKUP(A960,'Original vs Adjsuted Budget'!$B$1:$H$1098,7,FALSE)</f>
        <v>0</v>
      </c>
      <c r="I960" s="57">
        <f>VLOOKUP(A960,'Adjust Budget 1'!$B$8:$H$1107,7,FALSE)</f>
        <v>0</v>
      </c>
      <c r="K960" s="59">
        <f t="shared" si="61"/>
        <v>0</v>
      </c>
    </row>
    <row r="961" spans="1:11" x14ac:dyDescent="0.2">
      <c r="A961" t="s">
        <v>1377</v>
      </c>
      <c r="B961" t="s">
        <v>323</v>
      </c>
      <c r="C961" s="57">
        <f>VLOOKUP(A961,'Original vs Adjsuted Budget'!$B$1:$H$1098,6,FALSE)</f>
        <v>0</v>
      </c>
      <c r="E961" s="59">
        <f t="shared" si="65"/>
        <v>33329.18</v>
      </c>
      <c r="F961" s="57"/>
      <c r="G961" s="57">
        <f>VLOOKUP(A961,'Original vs Adjsuted Budget'!$B$1:$H$1098,7,FALSE)</f>
        <v>33329.18</v>
      </c>
      <c r="I961" s="57">
        <f>VLOOKUP(A961,'Adjust Budget 1'!$B$8:$H$1107,7,FALSE)</f>
        <v>16664.59</v>
      </c>
      <c r="K961" s="59">
        <f t="shared" si="61"/>
        <v>16664.59</v>
      </c>
    </row>
    <row r="962" spans="1:11" x14ac:dyDescent="0.2">
      <c r="A962" t="s">
        <v>1378</v>
      </c>
      <c r="B962" t="s">
        <v>1720</v>
      </c>
      <c r="C962" s="57">
        <f>VLOOKUP(A962,'Original vs Adjsuted Budget'!$B$1:$H$1098,6,FALSE)</f>
        <v>720</v>
      </c>
      <c r="E962" s="59">
        <f t="shared" si="65"/>
        <v>-720</v>
      </c>
      <c r="F962" s="57"/>
      <c r="G962" s="57">
        <f>VLOOKUP(A962,'Original vs Adjsuted Budget'!$B$1:$H$1098,7,FALSE)</f>
        <v>0</v>
      </c>
      <c r="I962" s="57">
        <f>VLOOKUP(A962,'Adjust Budget 1'!$B$8:$H$1107,7,FALSE)</f>
        <v>0</v>
      </c>
      <c r="K962" s="59">
        <f t="shared" si="61"/>
        <v>0</v>
      </c>
    </row>
    <row r="963" spans="1:11" x14ac:dyDescent="0.2">
      <c r="A963" t="s">
        <v>1379</v>
      </c>
      <c r="B963" t="s">
        <v>1721</v>
      </c>
      <c r="C963" s="57">
        <f>VLOOKUP(A963,'Original vs Adjsuted Budget'!$B$1:$H$1098,6,FALSE)</f>
        <v>260</v>
      </c>
      <c r="E963" s="59">
        <f t="shared" si="65"/>
        <v>-260</v>
      </c>
      <c r="F963" s="57"/>
      <c r="G963" s="57">
        <f>VLOOKUP(A963,'Original vs Adjsuted Budget'!$B$1:$H$1098,7,FALSE)</f>
        <v>0</v>
      </c>
      <c r="I963" s="57">
        <f>VLOOKUP(A963,'Adjust Budget 1'!$B$8:$H$1107,7,FALSE)</f>
        <v>0</v>
      </c>
      <c r="K963" s="59">
        <f t="shared" si="61"/>
        <v>0</v>
      </c>
    </row>
    <row r="964" spans="1:11" x14ac:dyDescent="0.2">
      <c r="A964" t="s">
        <v>1380</v>
      </c>
      <c r="B964" t="s">
        <v>1722</v>
      </c>
      <c r="C964" s="57">
        <f>VLOOKUP(A964,'Original vs Adjsuted Budget'!$B$1:$H$1098,6,FALSE)</f>
        <v>220</v>
      </c>
      <c r="E964" s="59">
        <f t="shared" si="65"/>
        <v>-220</v>
      </c>
      <c r="F964" s="57"/>
      <c r="G964" s="57">
        <f>VLOOKUP(A964,'Original vs Adjsuted Budget'!$B$1:$H$1098,7,FALSE)</f>
        <v>0</v>
      </c>
      <c r="I964" s="57">
        <f>VLOOKUP(A964,'Adjust Budget 1'!$B$8:$H$1107,7,FALSE)</f>
        <v>0</v>
      </c>
      <c r="K964" s="59">
        <f t="shared" si="61"/>
        <v>0</v>
      </c>
    </row>
    <row r="965" spans="1:11" x14ac:dyDescent="0.2">
      <c r="A965" t="s">
        <v>1381</v>
      </c>
      <c r="B965" t="s">
        <v>325</v>
      </c>
      <c r="C965" s="57">
        <f>VLOOKUP(A965,'Original vs Adjsuted Budget'!$B$1:$H$1098,6,FALSE)</f>
        <v>0</v>
      </c>
      <c r="E965" s="59">
        <f t="shared" si="65"/>
        <v>34063.306666666664</v>
      </c>
      <c r="F965" s="57"/>
      <c r="G965" s="57">
        <f>VLOOKUP(A965,'Original vs Adjsuted Budget'!$B$1:$H$1098,7,FALSE)</f>
        <v>34063.306666666664</v>
      </c>
      <c r="I965" s="57">
        <f>VLOOKUP(A965,'Adjust Budget 1'!$B$8:$H$1107,7,FALSE)</f>
        <v>12773.74</v>
      </c>
      <c r="K965" s="59">
        <f t="shared" si="61"/>
        <v>21289.566666666666</v>
      </c>
    </row>
    <row r="966" spans="1:11" x14ac:dyDescent="0.2">
      <c r="A966" t="s">
        <v>2415</v>
      </c>
      <c r="B966" t="s">
        <v>331</v>
      </c>
      <c r="C966" s="57">
        <f>VLOOKUP(A966,'Original vs Adjsuted Budget'!$B$1:$H$1098,6,FALSE)</f>
        <v>0</v>
      </c>
      <c r="E966" s="59">
        <f t="shared" si="65"/>
        <v>0</v>
      </c>
      <c r="F966" s="57"/>
      <c r="G966" s="57">
        <f>VLOOKUP(A966,'Original vs Adjsuted Budget'!$B$1:$H$1098,7,FALSE)</f>
        <v>0</v>
      </c>
      <c r="I966" s="57">
        <f>VLOOKUP(A966,'Adjust Budget 1'!$B$8:$H$1107,7,FALSE)</f>
        <v>0</v>
      </c>
      <c r="K966" s="59">
        <f t="shared" si="61"/>
        <v>0</v>
      </c>
    </row>
    <row r="967" spans="1:11" x14ac:dyDescent="0.2">
      <c r="A967" t="s">
        <v>1382</v>
      </c>
      <c r="B967" t="s">
        <v>342</v>
      </c>
      <c r="C967" s="57">
        <f>VLOOKUP(A967,'Original vs Adjsuted Budget'!$B$1:$H$1098,6,FALSE)</f>
        <v>0</v>
      </c>
      <c r="E967" s="59">
        <f t="shared" si="65"/>
        <v>624</v>
      </c>
      <c r="F967" s="57"/>
      <c r="G967" s="57">
        <f>VLOOKUP(A967,'Original vs Adjsuted Budget'!$B$1:$H$1098,7,FALSE)</f>
        <v>624</v>
      </c>
      <c r="I967" s="57">
        <f>VLOOKUP(A967,'Adjust Budget 1'!$B$8:$H$1107,7,FALSE)</f>
        <v>195</v>
      </c>
      <c r="K967" s="59">
        <f t="shared" si="61"/>
        <v>429</v>
      </c>
    </row>
    <row r="968" spans="1:11" x14ac:dyDescent="0.2">
      <c r="A968" t="s">
        <v>1383</v>
      </c>
      <c r="B968" t="s">
        <v>344</v>
      </c>
      <c r="C968" s="57">
        <f>VLOOKUP(A968,'Original vs Adjsuted Budget'!$B$1:$H$1098,6,FALSE)</f>
        <v>0</v>
      </c>
      <c r="E968" s="59">
        <f t="shared" si="65"/>
        <v>2958.3999999999996</v>
      </c>
      <c r="F968" s="57"/>
      <c r="G968" s="57">
        <f>VLOOKUP(A968,'Original vs Adjsuted Budget'!$B$1:$H$1098,7,FALSE)</f>
        <v>2958.3999999999996</v>
      </c>
      <c r="I968" s="57">
        <f>VLOOKUP(A968,'Adjust Budget 1'!$B$8:$H$1107,7,FALSE)</f>
        <v>924.5</v>
      </c>
      <c r="K968" s="59">
        <f t="shared" si="61"/>
        <v>2033.8999999999996</v>
      </c>
    </row>
    <row r="969" spans="1:11" x14ac:dyDescent="0.2">
      <c r="A969" t="s">
        <v>1384</v>
      </c>
      <c r="B969" t="s">
        <v>3032</v>
      </c>
      <c r="C969" s="57">
        <f>VLOOKUP(A969,'Original vs Adjsuted Budget'!$B$1:$H$1098,6,FALSE)</f>
        <v>78000</v>
      </c>
      <c r="E969" s="59">
        <f t="shared" si="65"/>
        <v>-73392</v>
      </c>
      <c r="F969" s="57"/>
      <c r="G969" s="57">
        <f>VLOOKUP(A969,'Original vs Adjsuted Budget'!$B$1:$H$1098,7,FALSE)</f>
        <v>4608</v>
      </c>
      <c r="I969" s="57">
        <f>VLOOKUP(A969,'Adjust Budget 1'!$B$8:$H$1107,7,FALSE)</f>
        <v>1440</v>
      </c>
      <c r="K969" s="59">
        <f t="shared" ref="K969:K1032" si="66">G969-I969</f>
        <v>3168</v>
      </c>
    </row>
    <row r="970" spans="1:11" x14ac:dyDescent="0.2">
      <c r="A970" t="s">
        <v>1385</v>
      </c>
      <c r="B970" t="s">
        <v>1733</v>
      </c>
      <c r="C970" s="57">
        <f>VLOOKUP(A970,'Original vs Adjsuted Budget'!$B$1:$H$1098,6,FALSE)</f>
        <v>28600</v>
      </c>
      <c r="E970" s="59">
        <f t="shared" si="65"/>
        <v>-28600</v>
      </c>
      <c r="F970" s="57"/>
      <c r="G970" s="57">
        <f>VLOOKUP(A970,'Original vs Adjsuted Budget'!$B$1:$H$1098,7,FALSE)</f>
        <v>0</v>
      </c>
      <c r="I970" s="57">
        <f>VLOOKUP(A970,'Adjust Budget 1'!$B$8:$H$1107,7,FALSE)</f>
        <v>0</v>
      </c>
      <c r="K970" s="59">
        <f t="shared" si="66"/>
        <v>0</v>
      </c>
    </row>
    <row r="971" spans="1:11" x14ac:dyDescent="0.2">
      <c r="A971" t="s">
        <v>1386</v>
      </c>
      <c r="B971" t="s">
        <v>1734</v>
      </c>
      <c r="C971" s="57">
        <f>VLOOKUP(A971,'Original vs Adjsuted Budget'!$B$1:$H$1098,6,FALSE)</f>
        <v>23400</v>
      </c>
      <c r="E971" s="59">
        <f t="shared" si="65"/>
        <v>-23400</v>
      </c>
      <c r="F971" s="57"/>
      <c r="G971" s="57">
        <f>VLOOKUP(A971,'Original vs Adjsuted Budget'!$B$1:$H$1098,7,FALSE)</f>
        <v>0</v>
      </c>
      <c r="I971" s="57">
        <f>VLOOKUP(A971,'Adjust Budget 1'!$B$8:$H$1107,7,FALSE)</f>
        <v>0</v>
      </c>
      <c r="K971" s="59">
        <f t="shared" si="66"/>
        <v>0</v>
      </c>
    </row>
    <row r="972" spans="1:11" x14ac:dyDescent="0.2">
      <c r="A972" t="s">
        <v>1387</v>
      </c>
      <c r="B972" t="s">
        <v>2904</v>
      </c>
      <c r="C972" s="57">
        <f>VLOOKUP(A972,'Original vs Adjsuted Budget'!$B$1:$H$1098,6,FALSE)</f>
        <v>0</v>
      </c>
      <c r="E972" s="59">
        <f t="shared" si="65"/>
        <v>209272.28799999997</v>
      </c>
      <c r="F972" s="57"/>
      <c r="G972" s="57">
        <f>VLOOKUP(A972,'Original vs Adjsuted Budget'!$B$1:$H$1098,7,FALSE)</f>
        <v>209272.28799999997</v>
      </c>
      <c r="I972" s="57">
        <f>VLOOKUP(A972,'Adjust Budget 1'!$B$8:$H$1107,7,FALSE)</f>
        <v>65397.59</v>
      </c>
      <c r="K972" s="59">
        <f t="shared" si="66"/>
        <v>143874.69799999997</v>
      </c>
    </row>
    <row r="973" spans="1:11" x14ac:dyDescent="0.2">
      <c r="A973" t="s">
        <v>1388</v>
      </c>
      <c r="B973" t="s">
        <v>1726</v>
      </c>
      <c r="C973" s="57">
        <f>VLOOKUP(A973,'Original vs Adjsuted Budget'!$B$1:$H$1098,6,FALSE)</f>
        <v>339840</v>
      </c>
      <c r="E973" s="59">
        <f t="shared" si="65"/>
        <v>-334580.06400000001</v>
      </c>
      <c r="F973" s="57"/>
      <c r="G973" s="57">
        <f>VLOOKUP(A973,'Original vs Adjsuted Budget'!$B$1:$H$1098,7,FALSE)</f>
        <v>5259.9359999999997</v>
      </c>
      <c r="I973" s="57">
        <f>VLOOKUP(A973,'Adjust Budget 1'!$B$8:$H$1107,7,FALSE)</f>
        <v>1643.73</v>
      </c>
      <c r="K973" s="59">
        <f t="shared" si="66"/>
        <v>3616.2059999999997</v>
      </c>
    </row>
    <row r="974" spans="1:11" x14ac:dyDescent="0.2">
      <c r="A974" t="s">
        <v>1389</v>
      </c>
      <c r="B974" t="s">
        <v>1727</v>
      </c>
      <c r="C974" s="57">
        <f>VLOOKUP(A974,'Original vs Adjsuted Budget'!$B$1:$H$1098,6,FALSE)</f>
        <v>124610</v>
      </c>
      <c r="E974" s="59">
        <f t="shared" si="65"/>
        <v>-114088.4</v>
      </c>
      <c r="F974" s="57"/>
      <c r="G974" s="57">
        <f>VLOOKUP(A974,'Original vs Adjsuted Budget'!$B$1:$H$1098,7,FALSE)</f>
        <v>10521.6</v>
      </c>
      <c r="I974" s="57">
        <f>VLOOKUP(A974,'Adjust Budget 1'!$B$8:$H$1107,7,FALSE)</f>
        <v>3288</v>
      </c>
      <c r="K974" s="59">
        <f t="shared" si="66"/>
        <v>7233.6</v>
      </c>
    </row>
    <row r="975" spans="1:11" x14ac:dyDescent="0.2">
      <c r="A975" t="s">
        <v>1390</v>
      </c>
      <c r="B975" t="s">
        <v>1728</v>
      </c>
      <c r="C975" s="57">
        <f>VLOOKUP(A975,'Original vs Adjsuted Budget'!$B$1:$H$1098,6,FALSE)</f>
        <v>101950</v>
      </c>
      <c r="E975" s="59">
        <f t="shared" si="65"/>
        <v>-85992.88</v>
      </c>
      <c r="F975" s="57"/>
      <c r="G975" s="57">
        <f>VLOOKUP(A975,'Original vs Adjsuted Budget'!$B$1:$H$1098,7,FALSE)</f>
        <v>15957.12</v>
      </c>
      <c r="I975" s="57">
        <f>VLOOKUP(A975,'Adjust Budget 1'!$B$8:$H$1107,7,FALSE)</f>
        <v>4986.6000000000004</v>
      </c>
      <c r="K975" s="59">
        <f t="shared" si="66"/>
        <v>10970.52</v>
      </c>
    </row>
    <row r="976" spans="1:11" x14ac:dyDescent="0.2">
      <c r="A976" t="s">
        <v>1391</v>
      </c>
      <c r="B976" t="s">
        <v>350</v>
      </c>
      <c r="C976" s="57">
        <f>VLOOKUP(A976,'Original vs Adjsuted Budget'!$B$1:$H$1098,6,FALSE)</f>
        <v>0</v>
      </c>
      <c r="E976" s="59">
        <f t="shared" si="65"/>
        <v>2188.8000000000002</v>
      </c>
      <c r="F976" s="57"/>
      <c r="G976" s="57">
        <f>VLOOKUP(A976,'Original vs Adjsuted Budget'!$B$1:$H$1098,7,FALSE)</f>
        <v>2188.8000000000002</v>
      </c>
      <c r="I976" s="57">
        <f>VLOOKUP(A976,'Adjust Budget 1'!$B$8:$H$1107,7,FALSE)</f>
        <v>684</v>
      </c>
      <c r="K976" s="59">
        <f t="shared" si="66"/>
        <v>1504.8000000000002</v>
      </c>
    </row>
    <row r="977" spans="1:11" x14ac:dyDescent="0.2">
      <c r="A977" t="s">
        <v>2418</v>
      </c>
      <c r="B977" t="s">
        <v>355</v>
      </c>
      <c r="C977" s="57">
        <f>VLOOKUP(A977,'Original vs Adjsuted Budget'!$B$1:$H$1098,6,FALSE)</f>
        <v>0</v>
      </c>
      <c r="E977" s="59">
        <f t="shared" si="65"/>
        <v>0</v>
      </c>
      <c r="F977" s="57"/>
      <c r="G977" s="57">
        <f>VLOOKUP(A977,'Original vs Adjsuted Budget'!$B$1:$H$1098,7,FALSE)</f>
        <v>0</v>
      </c>
      <c r="I977" s="57">
        <f>VLOOKUP(A977,'Adjust Budget 1'!$B$8:$H$1107,7,FALSE)</f>
        <v>0</v>
      </c>
      <c r="K977" s="59">
        <f t="shared" si="66"/>
        <v>0</v>
      </c>
    </row>
    <row r="978" spans="1:11" x14ac:dyDescent="0.2">
      <c r="A978" t="s">
        <v>1392</v>
      </c>
      <c r="B978" t="s">
        <v>1729</v>
      </c>
      <c r="C978" s="57">
        <f>VLOOKUP(A978,'Original vs Adjsuted Budget'!$B$1:$H$1098,6,FALSE)</f>
        <v>2630</v>
      </c>
      <c r="E978" s="59">
        <f t="shared" si="65"/>
        <v>-2630</v>
      </c>
      <c r="F978" s="57"/>
      <c r="G978" s="57">
        <f>VLOOKUP(A978,'Original vs Adjsuted Budget'!$B$1:$H$1098,7,FALSE)</f>
        <v>0</v>
      </c>
      <c r="I978" s="57">
        <f>VLOOKUP(A978,'Adjust Budget 1'!$B$8:$H$1107,7,FALSE)</f>
        <v>0</v>
      </c>
      <c r="K978" s="59">
        <f t="shared" si="66"/>
        <v>0</v>
      </c>
    </row>
    <row r="979" spans="1:11" x14ac:dyDescent="0.2">
      <c r="A979" t="s">
        <v>1393</v>
      </c>
      <c r="B979" t="s">
        <v>1730</v>
      </c>
      <c r="C979" s="57">
        <f>VLOOKUP(A979,'Original vs Adjsuted Budget'!$B$1:$H$1098,6,FALSE)</f>
        <v>960</v>
      </c>
      <c r="E979" s="59">
        <f t="shared" si="65"/>
        <v>-960</v>
      </c>
      <c r="F979" s="57"/>
      <c r="G979" s="57">
        <f>VLOOKUP(A979,'Original vs Adjsuted Budget'!$B$1:$H$1098,7,FALSE)</f>
        <v>0</v>
      </c>
      <c r="I979" s="57">
        <f>VLOOKUP(A979,'Adjust Budget 1'!$B$8:$H$1107,7,FALSE)</f>
        <v>0</v>
      </c>
      <c r="K979" s="59">
        <f t="shared" si="66"/>
        <v>0</v>
      </c>
    </row>
    <row r="980" spans="1:11" x14ac:dyDescent="0.2">
      <c r="A980" t="s">
        <v>1394</v>
      </c>
      <c r="B980" t="s">
        <v>1731</v>
      </c>
      <c r="C980" s="57">
        <f>VLOOKUP(A980,'Original vs Adjsuted Budget'!$B$1:$H$1098,6,FALSE)</f>
        <v>790</v>
      </c>
      <c r="E980" s="59">
        <f t="shared" si="65"/>
        <v>-790</v>
      </c>
      <c r="F980" s="57"/>
      <c r="G980" s="57">
        <f>VLOOKUP(A980,'Original vs Adjsuted Budget'!$B$1:$H$1098,7,FALSE)</f>
        <v>0</v>
      </c>
      <c r="I980" s="57">
        <f>VLOOKUP(A980,'Adjust Budget 1'!$B$8:$H$1107,7,FALSE)</f>
        <v>0</v>
      </c>
      <c r="K980" s="59">
        <f t="shared" si="66"/>
        <v>0</v>
      </c>
    </row>
    <row r="981" spans="1:11" x14ac:dyDescent="0.2">
      <c r="A981" t="s">
        <v>2419</v>
      </c>
      <c r="B981" t="s">
        <v>359</v>
      </c>
      <c r="C981" s="57">
        <f>VLOOKUP(A981,'Original vs Adjsuted Budget'!$B$1:$H$1098,6,FALSE)</f>
        <v>0</v>
      </c>
      <c r="E981" s="59">
        <f t="shared" si="65"/>
        <v>0</v>
      </c>
      <c r="F981" s="57"/>
      <c r="G981" s="57">
        <f>VLOOKUP(A981,'Original vs Adjsuted Budget'!$B$1:$H$1098,7,FALSE)</f>
        <v>0</v>
      </c>
      <c r="I981" s="57">
        <f>VLOOKUP(A981,'Adjust Budget 1'!$B$8:$H$1107,7,FALSE)</f>
        <v>0</v>
      </c>
      <c r="K981" s="59">
        <f t="shared" si="66"/>
        <v>0</v>
      </c>
    </row>
    <row r="982" spans="1:11" x14ac:dyDescent="0.2">
      <c r="A982" t="s">
        <v>1395</v>
      </c>
      <c r="B982" t="s">
        <v>360</v>
      </c>
      <c r="C982" s="57">
        <f>VLOOKUP(A982,'Original vs Adjsuted Budget'!$B$1:$H$1098,6,FALSE)</f>
        <v>110</v>
      </c>
      <c r="E982" s="59">
        <f t="shared" si="65"/>
        <v>0</v>
      </c>
      <c r="F982" s="57"/>
      <c r="G982" s="57">
        <f>VLOOKUP(A982,'Original vs Adjsuted Budget'!$B$1:$H$1098,7,FALSE)</f>
        <v>110</v>
      </c>
      <c r="I982" s="57">
        <f>VLOOKUP(A982,'Adjust Budget 1'!$B$8:$H$1107,7,FALSE)</f>
        <v>2944.92</v>
      </c>
      <c r="K982" s="59">
        <f t="shared" si="66"/>
        <v>-2834.92</v>
      </c>
    </row>
    <row r="983" spans="1:11" x14ac:dyDescent="0.2">
      <c r="A983" t="s">
        <v>1396</v>
      </c>
      <c r="B983" t="s">
        <v>2905</v>
      </c>
      <c r="C983" s="57">
        <f>VLOOKUP(A983,'Original vs Adjsuted Budget'!$B$1:$H$1098,6,FALSE)</f>
        <v>26600</v>
      </c>
      <c r="E983" s="59">
        <f t="shared" si="65"/>
        <v>0</v>
      </c>
      <c r="F983" s="57"/>
      <c r="G983" s="57">
        <f>VLOOKUP(A983,'Original vs Adjsuted Budget'!$B$1:$H$1098,7,FALSE)</f>
        <v>26600</v>
      </c>
      <c r="I983" s="57">
        <f>VLOOKUP(A983,'Adjust Budget 1'!$B$8:$H$1107,7,FALSE)</f>
        <v>0</v>
      </c>
      <c r="K983" s="59">
        <f t="shared" si="66"/>
        <v>26600</v>
      </c>
    </row>
    <row r="984" spans="1:11" x14ac:dyDescent="0.2">
      <c r="A984" t="s">
        <v>1397</v>
      </c>
      <c r="B984" t="s">
        <v>370</v>
      </c>
      <c r="C984" s="57">
        <f>VLOOKUP(A984,'Original vs Adjsuted Budget'!$B$1:$H$1098,6,FALSE)</f>
        <v>-4248090</v>
      </c>
      <c r="E984" s="59">
        <f t="shared" si="65"/>
        <v>-1355495.1600000001</v>
      </c>
      <c r="F984" s="57"/>
      <c r="G984" s="57">
        <f>VLOOKUP(A984,'Original vs Adjsuted Budget'!$B$1:$H$1098,7,FALSE)</f>
        <v>-5603585.1600000001</v>
      </c>
      <c r="I984" s="57">
        <f>VLOOKUP(A984,'Adjust Budget 1'!$B$8:$H$1107,7,FALSE)</f>
        <v>-2801792.58</v>
      </c>
      <c r="K984" s="59">
        <f t="shared" si="66"/>
        <v>-2801792.58</v>
      </c>
    </row>
    <row r="985" spans="1:11" x14ac:dyDescent="0.2">
      <c r="A985" t="s">
        <v>1398</v>
      </c>
      <c r="B985" t="s">
        <v>2906</v>
      </c>
      <c r="C985" s="57">
        <f>VLOOKUP(A985,'Original vs Adjsuted Budget'!$B$1:$H$1098,6,FALSE)</f>
        <v>-1427060</v>
      </c>
      <c r="E985" s="59">
        <f t="shared" si="65"/>
        <v>-1646339.4300000002</v>
      </c>
      <c r="F985" s="57"/>
      <c r="G985" s="57">
        <f>VLOOKUP(A985,'Original vs Adjsuted Budget'!$B$1:$H$1098,7,FALSE)</f>
        <v>-3073399.43</v>
      </c>
      <c r="I985" s="57">
        <f>VLOOKUP(A985,'Adjust Budget 1'!$B$8:$H$1107,7,FALSE)</f>
        <v>0</v>
      </c>
      <c r="K985" s="59">
        <f t="shared" si="66"/>
        <v>-3073399.43</v>
      </c>
    </row>
    <row r="986" spans="1:11" x14ac:dyDescent="0.2">
      <c r="A986" s="71"/>
      <c r="B986" s="71" t="s">
        <v>2908</v>
      </c>
      <c r="C986" s="72">
        <f>SUM(C924:C985)</f>
        <v>2442300</v>
      </c>
      <c r="D986" s="72">
        <f>SUM(D924:D985)</f>
        <v>0</v>
      </c>
      <c r="E986" s="72">
        <f>SUM(E924:E985)</f>
        <v>-1270868.5761333334</v>
      </c>
      <c r="F986" s="72"/>
      <c r="G986" s="72">
        <f t="shared" ref="G986" si="67">SUM(G924:G985)</f>
        <v>1171431.4238666683</v>
      </c>
      <c r="K986" s="59"/>
    </row>
    <row r="987" spans="1:11" x14ac:dyDescent="0.2">
      <c r="A987" s="71">
        <v>1011</v>
      </c>
      <c r="B987" s="71" t="s">
        <v>2909</v>
      </c>
      <c r="C987" s="72"/>
      <c r="D987" s="72"/>
      <c r="E987" s="72"/>
      <c r="F987" s="72"/>
      <c r="G987" s="72"/>
      <c r="K987" s="59"/>
    </row>
    <row r="988" spans="1:11" x14ac:dyDescent="0.2">
      <c r="A988" t="s">
        <v>2910</v>
      </c>
      <c r="B988" t="s">
        <v>2911</v>
      </c>
      <c r="C988" s="57" t="s">
        <v>2912</v>
      </c>
      <c r="D988" s="57" t="s">
        <v>2912</v>
      </c>
      <c r="E988" s="57" t="s">
        <v>2912</v>
      </c>
      <c r="F988" s="57"/>
      <c r="G988" s="57" t="s">
        <v>2912</v>
      </c>
      <c r="K988" s="59"/>
    </row>
    <row r="989" spans="1:11" x14ac:dyDescent="0.2">
      <c r="A989" s="63">
        <v>1101</v>
      </c>
      <c r="B989" s="63" t="s">
        <v>460</v>
      </c>
      <c r="C989" s="70"/>
      <c r="D989" s="70"/>
      <c r="E989" s="70"/>
      <c r="F989" s="70"/>
      <c r="G989" s="70"/>
      <c r="K989" s="59"/>
    </row>
    <row r="990" spans="1:11" x14ac:dyDescent="0.2">
      <c r="A990" t="s">
        <v>1399</v>
      </c>
      <c r="B990" t="s">
        <v>7</v>
      </c>
      <c r="C990" s="57">
        <f>VLOOKUP(A990,'Original vs Adjsuted Budget'!$B$1:$H$1098,6,FALSE)</f>
        <v>2111440</v>
      </c>
      <c r="E990" s="59">
        <f t="shared" ref="E990:E1021" si="68">G990-C990</f>
        <v>312667.64580000006</v>
      </c>
      <c r="F990" s="57"/>
      <c r="G990" s="57">
        <f>VLOOKUP(A990,'Original vs Adjsuted Budget'!$B$1:$H$1098,7,FALSE)</f>
        <v>2424107.6458000001</v>
      </c>
      <c r="I990" s="57">
        <f>VLOOKUP(A990,'Adjust Budget 1'!$B$8:$H$1107,7,FALSE)</f>
        <v>1200053.29</v>
      </c>
      <c r="K990" s="59">
        <f t="shared" si="66"/>
        <v>1224054.3558</v>
      </c>
    </row>
    <row r="991" spans="1:11" x14ac:dyDescent="0.2">
      <c r="A991" t="s">
        <v>1400</v>
      </c>
      <c r="B991" t="s">
        <v>220</v>
      </c>
      <c r="C991" s="57">
        <f>VLOOKUP(A991,'Original vs Adjsuted Budget'!$B$1:$H$1098,6,FALSE)</f>
        <v>174590</v>
      </c>
      <c r="E991" s="59">
        <f t="shared" si="68"/>
        <v>-51156.243600000002</v>
      </c>
      <c r="F991" s="57"/>
      <c r="G991" s="57">
        <f>VLOOKUP(A991,'Original vs Adjsuted Budget'!$B$1:$H$1098,7,FALSE)</f>
        <v>123433.7564</v>
      </c>
      <c r="I991" s="57">
        <f>VLOOKUP(A991,'Adjust Budget 1'!$B$8:$H$1107,7,FALSE)</f>
        <v>61105.82</v>
      </c>
      <c r="K991" s="59">
        <f t="shared" si="66"/>
        <v>62327.936399999999</v>
      </c>
    </row>
    <row r="992" spans="1:11" x14ac:dyDescent="0.2">
      <c r="A992" t="s">
        <v>2421</v>
      </c>
      <c r="B992" t="s">
        <v>221</v>
      </c>
      <c r="C992" s="57">
        <f>VLOOKUP(A992,'Original vs Adjsuted Budget'!$B$1:$H$1098,6,FALSE)</f>
        <v>0</v>
      </c>
      <c r="E992" s="59">
        <f t="shared" si="68"/>
        <v>0</v>
      </c>
      <c r="F992" s="57"/>
      <c r="G992" s="57">
        <f>VLOOKUP(A992,'Original vs Adjsuted Budget'!$B$1:$H$1098,7,FALSE)</f>
        <v>0</v>
      </c>
      <c r="I992" s="57">
        <f>VLOOKUP(A992,'Adjust Budget 1'!$B$8:$H$1107,7,FALSE)</f>
        <v>0</v>
      </c>
      <c r="K992" s="59">
        <f t="shared" si="66"/>
        <v>0</v>
      </c>
    </row>
    <row r="993" spans="1:11" x14ac:dyDescent="0.2">
      <c r="A993" t="s">
        <v>1401</v>
      </c>
      <c r="B993" t="s">
        <v>222</v>
      </c>
      <c r="C993" s="57">
        <f>VLOOKUP(A993,'Original vs Adjsuted Budget'!$B$1:$H$1098,6,FALSE)</f>
        <v>42750</v>
      </c>
      <c r="E993" s="59">
        <f t="shared" si="68"/>
        <v>-9509.89</v>
      </c>
      <c r="F993" s="57"/>
      <c r="G993" s="57">
        <f>VLOOKUP(A993,'Original vs Adjsuted Budget'!$B$1:$H$1098,7,FALSE)</f>
        <v>33240.11</v>
      </c>
      <c r="I993" s="57">
        <f>VLOOKUP(A993,'Adjust Budget 1'!$B$8:$H$1107,7,FALSE)</f>
        <v>16455.5</v>
      </c>
      <c r="K993" s="59">
        <f t="shared" si="66"/>
        <v>16784.61</v>
      </c>
    </row>
    <row r="994" spans="1:11" x14ac:dyDescent="0.2">
      <c r="A994" t="s">
        <v>1402</v>
      </c>
      <c r="B994" t="s">
        <v>223</v>
      </c>
      <c r="C994" s="57">
        <f>VLOOKUP(A994,'Original vs Adjsuted Budget'!$B$1:$H$1098,6,FALSE)</f>
        <v>6600</v>
      </c>
      <c r="E994" s="59">
        <f t="shared" si="68"/>
        <v>-806.64000000000033</v>
      </c>
      <c r="F994" s="57"/>
      <c r="G994" s="57">
        <f>VLOOKUP(A994,'Original vs Adjsuted Budget'!$B$1:$H$1098,7,FALSE)</f>
        <v>5793.36</v>
      </c>
      <c r="I994" s="57">
        <f>VLOOKUP(A994,'Adjust Budget 1'!$B$8:$H$1107,7,FALSE)</f>
        <v>2868</v>
      </c>
      <c r="K994" s="59">
        <f t="shared" si="66"/>
        <v>2925.3599999999997</v>
      </c>
    </row>
    <row r="995" spans="1:11" x14ac:dyDescent="0.2">
      <c r="A995" t="s">
        <v>1403</v>
      </c>
      <c r="B995" t="s">
        <v>224</v>
      </c>
      <c r="C995" s="57">
        <f>VLOOKUP(A995,'Original vs Adjsuted Budget'!$B$1:$H$1098,6,FALSE)</f>
        <v>61120</v>
      </c>
      <c r="E995" s="59">
        <f t="shared" si="68"/>
        <v>21355.489000000001</v>
      </c>
      <c r="F995" s="57"/>
      <c r="G995" s="57">
        <f>VLOOKUP(A995,'Original vs Adjsuted Budget'!$B$1:$H$1098,7,FALSE)</f>
        <v>82475.489000000001</v>
      </c>
      <c r="I995" s="57">
        <f>VLOOKUP(A995,'Adjust Budget 1'!$B$8:$H$1107,7,FALSE)</f>
        <v>40829.449999999997</v>
      </c>
      <c r="K995" s="59">
        <f t="shared" si="66"/>
        <v>41646.039000000004</v>
      </c>
    </row>
    <row r="996" spans="1:11" x14ac:dyDescent="0.2">
      <c r="A996" t="s">
        <v>1404</v>
      </c>
      <c r="B996" t="s">
        <v>225</v>
      </c>
      <c r="C996" s="57">
        <f>VLOOKUP(A996,'Original vs Adjsuted Budget'!$B$1:$H$1098,6,FALSE)</f>
        <v>31640</v>
      </c>
      <c r="E996" s="59">
        <f t="shared" si="68"/>
        <v>-31640</v>
      </c>
      <c r="F996" s="57"/>
      <c r="G996" s="57">
        <f>VLOOKUP(A996,'Original vs Adjsuted Budget'!$B$1:$H$1098,7,FALSE)</f>
        <v>0</v>
      </c>
      <c r="I996" s="57">
        <f>VLOOKUP(A996,'Adjust Budget 1'!$B$8:$H$1107,7,FALSE)</f>
        <v>0</v>
      </c>
      <c r="K996" s="59">
        <f t="shared" si="66"/>
        <v>0</v>
      </c>
    </row>
    <row r="997" spans="1:11" x14ac:dyDescent="0.2">
      <c r="A997" t="s">
        <v>2422</v>
      </c>
      <c r="B997" t="s">
        <v>226</v>
      </c>
      <c r="C997" s="57">
        <f>VLOOKUP(A997,'Original vs Adjsuted Budget'!$B$1:$H$1098,6,FALSE)</f>
        <v>0</v>
      </c>
      <c r="E997" s="59">
        <f t="shared" si="68"/>
        <v>0</v>
      </c>
      <c r="F997" s="57"/>
      <c r="G997" s="57">
        <f>VLOOKUP(A997,'Original vs Adjsuted Budget'!$B$1:$H$1098,7,FALSE)</f>
        <v>0</v>
      </c>
      <c r="I997" s="57">
        <f>VLOOKUP(A997,'Adjust Budget 1'!$B$8:$H$1107,7,FALSE)</f>
        <v>0</v>
      </c>
      <c r="K997" s="59">
        <f t="shared" si="66"/>
        <v>0</v>
      </c>
    </row>
    <row r="998" spans="1:11" x14ac:dyDescent="0.2">
      <c r="A998" t="s">
        <v>2423</v>
      </c>
      <c r="B998" t="s">
        <v>227</v>
      </c>
      <c r="C998" s="57">
        <f>VLOOKUP(A998,'Original vs Adjsuted Budget'!$B$1:$H$1098,6,FALSE)</f>
        <v>0</v>
      </c>
      <c r="E998" s="59">
        <f t="shared" si="68"/>
        <v>0</v>
      </c>
      <c r="F998" s="57"/>
      <c r="G998" s="57">
        <f>VLOOKUP(A998,'Original vs Adjsuted Budget'!$B$1:$H$1098,7,FALSE)</f>
        <v>0</v>
      </c>
      <c r="I998" s="57">
        <f>VLOOKUP(A998,'Adjust Budget 1'!$B$8:$H$1107,7,FALSE)</f>
        <v>0</v>
      </c>
      <c r="K998" s="59">
        <f t="shared" si="66"/>
        <v>0</v>
      </c>
    </row>
    <row r="999" spans="1:11" x14ac:dyDescent="0.2">
      <c r="A999" t="s">
        <v>1405</v>
      </c>
      <c r="B999" t="s">
        <v>228</v>
      </c>
      <c r="C999" s="57">
        <f>VLOOKUP(A999,'Original vs Adjsuted Budget'!$B$1:$H$1098,6,FALSE)</f>
        <v>3970</v>
      </c>
      <c r="E999" s="59">
        <f t="shared" si="68"/>
        <v>-1366.1190000000001</v>
      </c>
      <c r="F999" s="57"/>
      <c r="G999" s="57">
        <f>VLOOKUP(A999,'Original vs Adjsuted Budget'!$B$1:$H$1098,7,FALSE)</f>
        <v>2603.8809999999999</v>
      </c>
      <c r="I999" s="57">
        <f>VLOOKUP(A999,'Adjust Budget 1'!$B$8:$H$1107,7,FALSE)</f>
        <v>1289.05</v>
      </c>
      <c r="K999" s="59">
        <f t="shared" si="66"/>
        <v>1314.8309999999999</v>
      </c>
    </row>
    <row r="1000" spans="1:11" x14ac:dyDescent="0.2">
      <c r="A1000" t="s">
        <v>1406</v>
      </c>
      <c r="B1000" t="s">
        <v>229</v>
      </c>
      <c r="C1000" s="57">
        <f>VLOOKUP(A1000,'Original vs Adjsuted Budget'!$B$1:$H$1098,6,FALSE)</f>
        <v>24310</v>
      </c>
      <c r="E1000" s="59">
        <f t="shared" si="68"/>
        <v>2915.6811999999991</v>
      </c>
      <c r="F1000" s="57"/>
      <c r="G1000" s="57">
        <f>VLOOKUP(A1000,'Original vs Adjsuted Budget'!$B$1:$H$1098,7,FALSE)</f>
        <v>27225.681199999999</v>
      </c>
      <c r="I1000" s="57">
        <f>VLOOKUP(A1000,'Adjust Budget 1'!$B$8:$H$1107,7,FALSE)</f>
        <v>13478.06</v>
      </c>
      <c r="K1000" s="59">
        <f t="shared" si="66"/>
        <v>13747.6212</v>
      </c>
    </row>
    <row r="1001" spans="1:11" x14ac:dyDescent="0.2">
      <c r="A1001" t="s">
        <v>2424</v>
      </c>
      <c r="B1001" t="s">
        <v>230</v>
      </c>
      <c r="C1001" s="57">
        <f>VLOOKUP(A1001,'Original vs Adjsuted Budget'!$B$1:$H$1098,6,FALSE)</f>
        <v>0</v>
      </c>
      <c r="E1001" s="59">
        <f t="shared" si="68"/>
        <v>0</v>
      </c>
      <c r="F1001" s="57"/>
      <c r="G1001" s="57">
        <f>VLOOKUP(A1001,'Original vs Adjsuted Budget'!$B$1:$H$1098,7,FALSE)</f>
        <v>0</v>
      </c>
      <c r="I1001" s="57">
        <f>VLOOKUP(A1001,'Adjust Budget 1'!$B$8:$H$1107,7,FALSE)</f>
        <v>0</v>
      </c>
      <c r="K1001" s="59">
        <f t="shared" si="66"/>
        <v>0</v>
      </c>
    </row>
    <row r="1002" spans="1:11" x14ac:dyDescent="0.2">
      <c r="A1002" t="s">
        <v>1407</v>
      </c>
      <c r="B1002" t="s">
        <v>231</v>
      </c>
      <c r="C1002" s="57">
        <f>VLOOKUP(A1002,'Original vs Adjsuted Budget'!$B$1:$H$1098,6,FALSE)</f>
        <v>143010</v>
      </c>
      <c r="E1002" s="59">
        <f t="shared" si="68"/>
        <v>2494.9631999999983</v>
      </c>
      <c r="F1002" s="57"/>
      <c r="G1002" s="57">
        <f>VLOOKUP(A1002,'Original vs Adjsuted Budget'!$B$1:$H$1098,7,FALSE)</f>
        <v>145504.9632</v>
      </c>
      <c r="I1002" s="57">
        <f>VLOOKUP(A1002,'Adjust Budget 1'!$B$8:$H$1107,7,FALSE)</f>
        <v>72032.160000000003</v>
      </c>
      <c r="K1002" s="59">
        <f t="shared" si="66"/>
        <v>73472.803199999995</v>
      </c>
    </row>
    <row r="1003" spans="1:11" x14ac:dyDescent="0.2">
      <c r="A1003" t="s">
        <v>1408</v>
      </c>
      <c r="B1003" t="s">
        <v>232</v>
      </c>
      <c r="C1003" s="57">
        <f>VLOOKUP(A1003,'Original vs Adjsuted Budget'!$B$1:$H$1098,6,FALSE)</f>
        <v>374270</v>
      </c>
      <c r="E1003" s="59">
        <f t="shared" si="68"/>
        <v>92731.55780000001</v>
      </c>
      <c r="F1003" s="57"/>
      <c r="G1003" s="57">
        <f>VLOOKUP(A1003,'Original vs Adjsuted Budget'!$B$1:$H$1098,7,FALSE)</f>
        <v>467001.55780000001</v>
      </c>
      <c r="I1003" s="57">
        <f>VLOOKUP(A1003,'Adjust Budget 1'!$B$8:$H$1107,7,FALSE)</f>
        <v>231188.89</v>
      </c>
      <c r="K1003" s="59">
        <f t="shared" si="66"/>
        <v>235812.6678</v>
      </c>
    </row>
    <row r="1004" spans="1:11" x14ac:dyDescent="0.2">
      <c r="A1004" t="s">
        <v>1409</v>
      </c>
      <c r="B1004" t="s">
        <v>233</v>
      </c>
      <c r="C1004" s="57">
        <f>VLOOKUP(A1004,'Original vs Adjsuted Budget'!$B$1:$H$1098,6,FALSE)</f>
        <v>22700</v>
      </c>
      <c r="E1004" s="59">
        <f t="shared" si="68"/>
        <v>4649.7900000000009</v>
      </c>
      <c r="F1004" s="57"/>
      <c r="G1004" s="57">
        <f>VLOOKUP(A1004,'Original vs Adjsuted Budget'!$B$1:$H$1098,7,FALSE)</f>
        <v>27349.79</v>
      </c>
      <c r="I1004" s="57">
        <f>VLOOKUP(A1004,'Adjust Budget 1'!$B$8:$H$1107,7,FALSE)</f>
        <v>13539.5</v>
      </c>
      <c r="K1004" s="59">
        <f t="shared" si="66"/>
        <v>13810.29</v>
      </c>
    </row>
    <row r="1005" spans="1:11" x14ac:dyDescent="0.2">
      <c r="A1005" t="s">
        <v>1410</v>
      </c>
      <c r="B1005" t="s">
        <v>242</v>
      </c>
      <c r="C1005" s="57">
        <f>VLOOKUP(A1005,'Original vs Adjsuted Budget'!$B$1:$H$1098,6,FALSE)</f>
        <v>5280000</v>
      </c>
      <c r="E1005" s="59">
        <f t="shared" si="68"/>
        <v>1000000</v>
      </c>
      <c r="F1005" s="57"/>
      <c r="G1005" s="57">
        <f>VLOOKUP(A1005,'Original vs Adjsuted Budget'!$B$1:$H$1098,7,FALSE)</f>
        <v>6280000</v>
      </c>
      <c r="I1005" s="57">
        <f>VLOOKUP(A1005,'Adjust Budget 1'!$B$8:$H$1107,7,FALSE)</f>
        <v>0</v>
      </c>
      <c r="K1005" s="59">
        <f t="shared" si="66"/>
        <v>6280000</v>
      </c>
    </row>
    <row r="1006" spans="1:11" x14ac:dyDescent="0.2">
      <c r="A1006" t="s">
        <v>2425</v>
      </c>
      <c r="B1006" t="s">
        <v>243</v>
      </c>
      <c r="C1006" s="57">
        <f>VLOOKUP(A1006,'Original vs Adjsuted Budget'!$B$1:$H$1098,6,FALSE)</f>
        <v>0</v>
      </c>
      <c r="E1006" s="59">
        <f t="shared" si="68"/>
        <v>0</v>
      </c>
      <c r="F1006" s="57"/>
      <c r="G1006" s="57">
        <f>VLOOKUP(A1006,'Original vs Adjsuted Budget'!$B$1:$H$1098,7,FALSE)</f>
        <v>0</v>
      </c>
      <c r="I1006" s="57">
        <f>VLOOKUP(A1006,'Adjust Budget 1'!$B$8:$H$1107,7,FALSE)</f>
        <v>0</v>
      </c>
      <c r="K1006" s="59">
        <f t="shared" si="66"/>
        <v>0</v>
      </c>
    </row>
    <row r="1007" spans="1:11" x14ac:dyDescent="0.2">
      <c r="A1007" t="s">
        <v>1411</v>
      </c>
      <c r="B1007" t="s">
        <v>244</v>
      </c>
      <c r="C1007" s="57">
        <f>VLOOKUP(A1007,'Original vs Adjsuted Budget'!$B$1:$H$1098,6,FALSE)</f>
        <v>250000</v>
      </c>
      <c r="E1007" s="59">
        <f t="shared" si="68"/>
        <v>-250000</v>
      </c>
      <c r="F1007" s="57"/>
      <c r="G1007" s="57">
        <f>VLOOKUP(A1007,'Original vs Adjsuted Budget'!$B$1:$H$1098,7,FALSE)</f>
        <v>0</v>
      </c>
      <c r="I1007" s="57">
        <f>VLOOKUP(A1007,'Adjust Budget 1'!$B$8:$H$1107,7,FALSE)</f>
        <v>0</v>
      </c>
      <c r="K1007" s="59">
        <f t="shared" si="66"/>
        <v>0</v>
      </c>
    </row>
    <row r="1008" spans="1:11" x14ac:dyDescent="0.2">
      <c r="A1008" t="s">
        <v>1412</v>
      </c>
      <c r="B1008" t="s">
        <v>263</v>
      </c>
      <c r="C1008" s="57">
        <f>VLOOKUP(A1008,'Original vs Adjsuted Budget'!$B$1:$H$1098,6,FALSE)</f>
        <v>7000000</v>
      </c>
      <c r="E1008" s="59">
        <f t="shared" si="68"/>
        <v>-7000000</v>
      </c>
      <c r="F1008" s="57"/>
      <c r="G1008" s="57">
        <f>VLOOKUP(A1008,'Original vs Adjsuted Budget'!$B$1:$H$1098,7,FALSE)</f>
        <v>0</v>
      </c>
      <c r="I1008" s="57">
        <f>VLOOKUP(A1008,'Adjust Budget 1'!$B$8:$H$1107,7,FALSE)</f>
        <v>553686.82999999996</v>
      </c>
      <c r="K1008" s="59">
        <f t="shared" si="66"/>
        <v>-553686.82999999996</v>
      </c>
    </row>
    <row r="1009" spans="1:11" x14ac:dyDescent="0.2">
      <c r="A1009" t="s">
        <v>1413</v>
      </c>
      <c r="B1009" t="s">
        <v>264</v>
      </c>
      <c r="C1009" s="57">
        <f>VLOOKUP(A1009,'Original vs Adjsuted Budget'!$B$1:$H$1098,6,FALSE)</f>
        <v>1300000</v>
      </c>
      <c r="E1009" s="59">
        <f t="shared" si="68"/>
        <v>700000</v>
      </c>
      <c r="F1009" s="57"/>
      <c r="G1009" s="57">
        <f>VLOOKUP(A1009,'Original vs Adjsuted Budget'!$B$1:$H$1098,7,FALSE)</f>
        <v>2000000</v>
      </c>
      <c r="I1009" s="57">
        <f>VLOOKUP(A1009,'Adjust Budget 1'!$B$8:$H$1107,7,FALSE)</f>
        <v>1609164.95</v>
      </c>
      <c r="K1009" s="59">
        <f t="shared" si="66"/>
        <v>390835.05000000005</v>
      </c>
    </row>
    <row r="1010" spans="1:11" x14ac:dyDescent="0.2">
      <c r="A1010" t="s">
        <v>2428</v>
      </c>
      <c r="B1010" t="s">
        <v>2429</v>
      </c>
      <c r="C1010" s="57">
        <f>VLOOKUP(A1010,'Original vs Adjsuted Budget'!$B$1:$H$1098,6,FALSE)</f>
        <v>0</v>
      </c>
      <c r="E1010" s="59">
        <f t="shared" si="68"/>
        <v>0</v>
      </c>
      <c r="F1010" s="57"/>
      <c r="G1010" s="57">
        <f>VLOOKUP(A1010,'Original vs Adjsuted Budget'!$B$1:$H$1098,7,FALSE)</f>
        <v>0</v>
      </c>
      <c r="I1010" s="57">
        <f>VLOOKUP(A1010,'Adjust Budget 1'!$B$8:$H$1107,7,FALSE)</f>
        <v>0</v>
      </c>
      <c r="K1010" s="59">
        <f t="shared" si="66"/>
        <v>0</v>
      </c>
    </row>
    <row r="1011" spans="1:11" x14ac:dyDescent="0.2">
      <c r="A1011" t="s">
        <v>2430</v>
      </c>
      <c r="B1011" t="s">
        <v>282</v>
      </c>
      <c r="C1011" s="57">
        <f>VLOOKUP(A1011,'Original vs Adjsuted Budget'!$B$1:$H$1098,6,FALSE)</f>
        <v>0</v>
      </c>
      <c r="E1011" s="59">
        <f t="shared" si="68"/>
        <v>0</v>
      </c>
      <c r="F1011" s="57"/>
      <c r="G1011" s="57">
        <f>VLOOKUP(A1011,'Original vs Adjsuted Budget'!$B$1:$H$1098,7,FALSE)</f>
        <v>0</v>
      </c>
      <c r="I1011" s="57">
        <f>VLOOKUP(A1011,'Adjust Budget 1'!$B$8:$H$1107,7,FALSE)</f>
        <v>0</v>
      </c>
      <c r="K1011" s="59">
        <f t="shared" si="66"/>
        <v>0</v>
      </c>
    </row>
    <row r="1012" spans="1:11" x14ac:dyDescent="0.2">
      <c r="A1012" t="s">
        <v>2431</v>
      </c>
      <c r="B1012" t="s">
        <v>285</v>
      </c>
      <c r="C1012" s="57">
        <f>VLOOKUP(A1012,'Original vs Adjsuted Budget'!$B$1:$H$1098,6,FALSE)</f>
        <v>0</v>
      </c>
      <c r="E1012" s="59">
        <f t="shared" si="68"/>
        <v>0</v>
      </c>
      <c r="F1012" s="57"/>
      <c r="G1012" s="57">
        <f>VLOOKUP(A1012,'Original vs Adjsuted Budget'!$B$1:$H$1098,7,FALSE)</f>
        <v>0</v>
      </c>
      <c r="I1012" s="57">
        <f>VLOOKUP(A1012,'Adjust Budget 1'!$B$8:$H$1107,7,FALSE)</f>
        <v>0</v>
      </c>
      <c r="K1012" s="59">
        <f t="shared" si="66"/>
        <v>0</v>
      </c>
    </row>
    <row r="1013" spans="1:11" x14ac:dyDescent="0.2">
      <c r="A1013" t="s">
        <v>2432</v>
      </c>
      <c r="B1013" t="s">
        <v>294</v>
      </c>
      <c r="C1013" s="57">
        <f>VLOOKUP(A1013,'Original vs Adjsuted Budget'!$B$1:$H$1098,6,FALSE)</f>
        <v>0</v>
      </c>
      <c r="E1013" s="59">
        <f t="shared" si="68"/>
        <v>0</v>
      </c>
      <c r="F1013" s="57"/>
      <c r="G1013" s="57">
        <f>VLOOKUP(A1013,'Original vs Adjsuted Budget'!$B$1:$H$1098,7,FALSE)</f>
        <v>0</v>
      </c>
      <c r="I1013" s="57">
        <f>VLOOKUP(A1013,'Adjust Budget 1'!$B$8:$H$1107,7,FALSE)</f>
        <v>0</v>
      </c>
      <c r="K1013" s="59">
        <f t="shared" si="66"/>
        <v>0</v>
      </c>
    </row>
    <row r="1014" spans="1:11" x14ac:dyDescent="0.2">
      <c r="A1014" t="s">
        <v>2433</v>
      </c>
      <c r="B1014" t="s">
        <v>297</v>
      </c>
      <c r="C1014" s="57">
        <f>VLOOKUP(A1014,'Original vs Adjsuted Budget'!$B$1:$H$1098,6,FALSE)</f>
        <v>0</v>
      </c>
      <c r="E1014" s="59">
        <f t="shared" si="68"/>
        <v>0</v>
      </c>
      <c r="F1014" s="57"/>
      <c r="G1014" s="57">
        <f>VLOOKUP(A1014,'Original vs Adjsuted Budget'!$B$1:$H$1098,7,FALSE)</f>
        <v>0</v>
      </c>
      <c r="I1014" s="57">
        <f>VLOOKUP(A1014,'Adjust Budget 1'!$B$8:$H$1107,7,FALSE)</f>
        <v>0</v>
      </c>
      <c r="K1014" s="59">
        <f t="shared" si="66"/>
        <v>0</v>
      </c>
    </row>
    <row r="1015" spans="1:11" x14ac:dyDescent="0.2">
      <c r="A1015" t="s">
        <v>1414</v>
      </c>
      <c r="B1015" t="s">
        <v>298</v>
      </c>
      <c r="C1015" s="57">
        <f>VLOOKUP(A1015,'Original vs Adjsuted Budget'!$B$1:$H$1098,6,FALSE)</f>
        <v>4930</v>
      </c>
      <c r="E1015" s="59">
        <f t="shared" si="68"/>
        <v>-4930</v>
      </c>
      <c r="F1015" s="57"/>
      <c r="G1015" s="57">
        <f>VLOOKUP(A1015,'Original vs Adjsuted Budget'!$B$1:$H$1098,7,FALSE)</f>
        <v>0</v>
      </c>
      <c r="I1015" s="57">
        <f>VLOOKUP(A1015,'Adjust Budget 1'!$B$8:$H$1107,7,FALSE)</f>
        <v>0</v>
      </c>
      <c r="K1015" s="59">
        <f t="shared" si="66"/>
        <v>0</v>
      </c>
    </row>
    <row r="1016" spans="1:11" x14ac:dyDescent="0.2">
      <c r="A1016" t="s">
        <v>1415</v>
      </c>
      <c r="B1016" t="s">
        <v>301</v>
      </c>
      <c r="C1016" s="57">
        <f>VLOOKUP(A1016,'Original vs Adjsuted Budget'!$B$1:$H$1098,6,FALSE)</f>
        <v>2560</v>
      </c>
      <c r="E1016" s="59">
        <f t="shared" si="68"/>
        <v>8125.626666666667</v>
      </c>
      <c r="F1016" s="57"/>
      <c r="G1016" s="57">
        <f>VLOOKUP(A1016,'Original vs Adjsuted Budget'!$B$1:$H$1098,7,FALSE)</f>
        <v>10685.626666666667</v>
      </c>
      <c r="I1016" s="57">
        <f>VLOOKUP(A1016,'Adjust Budget 1'!$B$8:$H$1107,7,FALSE)</f>
        <v>4007.11</v>
      </c>
      <c r="K1016" s="59">
        <f t="shared" si="66"/>
        <v>6678.5166666666664</v>
      </c>
    </row>
    <row r="1017" spans="1:11" x14ac:dyDescent="0.2">
      <c r="A1017" t="s">
        <v>2434</v>
      </c>
      <c r="B1017" t="s">
        <v>303</v>
      </c>
      <c r="C1017" s="57">
        <f>VLOOKUP(A1017,'Original vs Adjsuted Budget'!$B$1:$H$1098,6,FALSE)</f>
        <v>0</v>
      </c>
      <c r="E1017" s="59">
        <f t="shared" si="68"/>
        <v>0</v>
      </c>
      <c r="F1017" s="57"/>
      <c r="G1017" s="57">
        <f>VLOOKUP(A1017,'Original vs Adjsuted Budget'!$B$1:$H$1098,7,FALSE)</f>
        <v>0</v>
      </c>
      <c r="I1017" s="57">
        <f>VLOOKUP(A1017,'Adjust Budget 1'!$B$8:$H$1107,7,FALSE)</f>
        <v>0</v>
      </c>
      <c r="K1017" s="59">
        <f t="shared" si="66"/>
        <v>0</v>
      </c>
    </row>
    <row r="1018" spans="1:11" x14ac:dyDescent="0.2">
      <c r="A1018" t="s">
        <v>2435</v>
      </c>
      <c r="B1018" t="s">
        <v>304</v>
      </c>
      <c r="C1018" s="57">
        <f>VLOOKUP(A1018,'Original vs Adjsuted Budget'!$B$1:$H$1098,6,FALSE)</f>
        <v>0</v>
      </c>
      <c r="E1018" s="59">
        <f t="shared" si="68"/>
        <v>0</v>
      </c>
      <c r="F1018" s="57"/>
      <c r="G1018" s="57">
        <f>VLOOKUP(A1018,'Original vs Adjsuted Budget'!$B$1:$H$1098,7,FALSE)</f>
        <v>0</v>
      </c>
      <c r="I1018" s="57">
        <f>VLOOKUP(A1018,'Adjust Budget 1'!$B$8:$H$1107,7,FALSE)</f>
        <v>0</v>
      </c>
      <c r="K1018" s="59">
        <f t="shared" si="66"/>
        <v>0</v>
      </c>
    </row>
    <row r="1019" spans="1:11" x14ac:dyDescent="0.2">
      <c r="A1019" t="s">
        <v>1416</v>
      </c>
      <c r="B1019" t="s">
        <v>1572</v>
      </c>
      <c r="C1019" s="57">
        <f>VLOOKUP(A1019,'Original vs Adjsuted Budget'!$B$1:$H$1098,6,FALSE)</f>
        <v>0</v>
      </c>
      <c r="E1019" s="59">
        <f t="shared" si="68"/>
        <v>935.68</v>
      </c>
      <c r="F1019" s="57"/>
      <c r="G1019" s="57">
        <f>VLOOKUP(A1019,'Original vs Adjsuted Budget'!$B$1:$H$1098,7,FALSE)</f>
        <v>935.68</v>
      </c>
      <c r="I1019" s="57">
        <f>VLOOKUP(A1019,'Adjust Budget 1'!$B$8:$H$1107,7,FALSE)</f>
        <v>350.88</v>
      </c>
      <c r="K1019" s="59">
        <f t="shared" si="66"/>
        <v>584.79999999999995</v>
      </c>
    </row>
    <row r="1020" spans="1:11" x14ac:dyDescent="0.2">
      <c r="A1020" t="s">
        <v>1417</v>
      </c>
      <c r="B1020" t="s">
        <v>1572</v>
      </c>
      <c r="C1020" s="57">
        <f>VLOOKUP(A1020,'Original vs Adjsuted Budget'!$B$1:$H$1098,6,FALSE)</f>
        <v>7050</v>
      </c>
      <c r="E1020" s="59">
        <f t="shared" si="68"/>
        <v>-7050</v>
      </c>
      <c r="F1020" s="57"/>
      <c r="G1020" s="57">
        <f>VLOOKUP(A1020,'Original vs Adjsuted Budget'!$B$1:$H$1098,7,FALSE)</f>
        <v>0</v>
      </c>
      <c r="I1020" s="57">
        <f>VLOOKUP(A1020,'Adjust Budget 1'!$B$8:$H$1107,7,FALSE)</f>
        <v>0</v>
      </c>
      <c r="K1020" s="59">
        <f t="shared" si="66"/>
        <v>0</v>
      </c>
    </row>
    <row r="1021" spans="1:11" x14ac:dyDescent="0.2">
      <c r="A1021" t="s">
        <v>1418</v>
      </c>
      <c r="B1021" t="s">
        <v>1572</v>
      </c>
      <c r="C1021" s="57">
        <f>VLOOKUP(A1021,'Original vs Adjsuted Budget'!$B$1:$H$1098,6,FALSE)</f>
        <v>2590</v>
      </c>
      <c r="E1021" s="59">
        <f t="shared" si="68"/>
        <v>-2590</v>
      </c>
      <c r="F1021" s="57"/>
      <c r="G1021" s="57">
        <f>VLOOKUP(A1021,'Original vs Adjsuted Budget'!$B$1:$H$1098,7,FALSE)</f>
        <v>0</v>
      </c>
      <c r="I1021" s="57">
        <f>VLOOKUP(A1021,'Adjust Budget 1'!$B$8:$H$1107,7,FALSE)</f>
        <v>0</v>
      </c>
      <c r="K1021" s="59">
        <f t="shared" si="66"/>
        <v>0</v>
      </c>
    </row>
    <row r="1022" spans="1:11" x14ac:dyDescent="0.2">
      <c r="A1022" t="s">
        <v>1419</v>
      </c>
      <c r="B1022" t="s">
        <v>1572</v>
      </c>
      <c r="C1022" s="57">
        <f>VLOOKUP(A1022,'Original vs Adjsuted Budget'!$B$1:$H$1098,6,FALSE)</f>
        <v>2120</v>
      </c>
      <c r="E1022" s="59">
        <f t="shared" ref="E1022:E1053" si="69">G1022-C1022</f>
        <v>-2120</v>
      </c>
      <c r="F1022" s="57"/>
      <c r="G1022" s="57">
        <f>VLOOKUP(A1022,'Original vs Adjsuted Budget'!$B$1:$H$1098,7,FALSE)</f>
        <v>0</v>
      </c>
      <c r="I1022" s="57">
        <f>VLOOKUP(A1022,'Adjust Budget 1'!$B$8:$H$1107,7,FALSE)</f>
        <v>0</v>
      </c>
      <c r="K1022" s="59">
        <f t="shared" si="66"/>
        <v>0</v>
      </c>
    </row>
    <row r="1023" spans="1:11" x14ac:dyDescent="0.2">
      <c r="A1023" t="s">
        <v>2436</v>
      </c>
      <c r="B1023" t="s">
        <v>310</v>
      </c>
      <c r="C1023" s="57">
        <f>VLOOKUP(A1023,'Original vs Adjsuted Budget'!$B$1:$H$1098,6,FALSE)</f>
        <v>0</v>
      </c>
      <c r="E1023" s="59">
        <f t="shared" si="69"/>
        <v>0</v>
      </c>
      <c r="F1023" s="57"/>
      <c r="G1023" s="57">
        <f>VLOOKUP(A1023,'Original vs Adjsuted Budget'!$B$1:$H$1098,7,FALSE)</f>
        <v>0</v>
      </c>
      <c r="I1023" s="57">
        <f>VLOOKUP(A1023,'Adjust Budget 1'!$B$8:$H$1107,7,FALSE)</f>
        <v>0</v>
      </c>
      <c r="K1023" s="59">
        <f t="shared" si="66"/>
        <v>0</v>
      </c>
    </row>
    <row r="1024" spans="1:11" x14ac:dyDescent="0.2">
      <c r="A1024" t="s">
        <v>1420</v>
      </c>
      <c r="B1024" t="s">
        <v>312</v>
      </c>
      <c r="C1024" s="57">
        <f>VLOOKUP(A1024,'Original vs Adjsuted Budget'!$B$1:$H$1098,6,FALSE)</f>
        <v>63560</v>
      </c>
      <c r="E1024" s="59">
        <f t="shared" si="69"/>
        <v>56440</v>
      </c>
      <c r="F1024" s="57"/>
      <c r="G1024" s="57">
        <f>VLOOKUP(A1024,'Original vs Adjsuted Budget'!$B$1:$H$1098,7,FALSE)</f>
        <v>120000</v>
      </c>
      <c r="I1024" s="57">
        <f>VLOOKUP(A1024,'Adjust Budget 1'!$B$8:$H$1107,7,FALSE)</f>
        <v>52019.88</v>
      </c>
      <c r="K1024" s="59">
        <f t="shared" si="66"/>
        <v>67980.12</v>
      </c>
    </row>
    <row r="1025" spans="1:11" x14ac:dyDescent="0.2">
      <c r="A1025" t="s">
        <v>2437</v>
      </c>
      <c r="B1025" t="s">
        <v>313</v>
      </c>
      <c r="C1025" s="57">
        <f>VLOOKUP(A1025,'Original vs Adjsuted Budget'!$B$1:$H$1098,6,FALSE)</f>
        <v>0</v>
      </c>
      <c r="E1025" s="59">
        <f t="shared" si="69"/>
        <v>0</v>
      </c>
      <c r="F1025" s="57"/>
      <c r="G1025" s="57">
        <f>VLOOKUP(A1025,'Original vs Adjsuted Budget'!$B$1:$H$1098,7,FALSE)</f>
        <v>0</v>
      </c>
      <c r="I1025" s="57">
        <f>VLOOKUP(A1025,'Adjust Budget 1'!$B$8:$H$1107,7,FALSE)</f>
        <v>0</v>
      </c>
      <c r="K1025" s="59">
        <f t="shared" si="66"/>
        <v>0</v>
      </c>
    </row>
    <row r="1026" spans="1:11" x14ac:dyDescent="0.2">
      <c r="A1026" t="s">
        <v>1421</v>
      </c>
      <c r="B1026" t="s">
        <v>315</v>
      </c>
      <c r="C1026" s="57">
        <f>VLOOKUP(A1026,'Original vs Adjsuted Budget'!$B$1:$H$1098,6,FALSE)</f>
        <v>25910</v>
      </c>
      <c r="E1026" s="59">
        <f t="shared" si="69"/>
        <v>-25910</v>
      </c>
      <c r="F1026" s="57"/>
      <c r="G1026" s="57">
        <f>VLOOKUP(A1026,'Original vs Adjsuted Budget'!$B$1:$H$1098,7,FALSE)</f>
        <v>0</v>
      </c>
      <c r="I1026" s="57">
        <f>VLOOKUP(A1026,'Adjust Budget 1'!$B$8:$H$1107,7,FALSE)</f>
        <v>0</v>
      </c>
      <c r="K1026" s="59">
        <f t="shared" si="66"/>
        <v>0</v>
      </c>
    </row>
    <row r="1027" spans="1:11" x14ac:dyDescent="0.2">
      <c r="A1027" t="s">
        <v>1422</v>
      </c>
      <c r="B1027" t="s">
        <v>1670</v>
      </c>
      <c r="C1027" s="57">
        <f>VLOOKUP(A1027,'Original vs Adjsuted Budget'!$B$1:$H$1098,6,FALSE)</f>
        <v>0</v>
      </c>
      <c r="E1027" s="59">
        <f t="shared" si="69"/>
        <v>1720.0533333333333</v>
      </c>
      <c r="F1027" s="57"/>
      <c r="G1027" s="57">
        <f>VLOOKUP(A1027,'Original vs Adjsuted Budget'!$B$1:$H$1098,7,FALSE)</f>
        <v>1720.0533333333333</v>
      </c>
      <c r="I1027" s="57">
        <f>VLOOKUP(A1027,'Adjust Budget 1'!$B$8:$H$1107,7,FALSE)</f>
        <v>645.02</v>
      </c>
      <c r="K1027" s="59">
        <f t="shared" si="66"/>
        <v>1075.0333333333333</v>
      </c>
    </row>
    <row r="1028" spans="1:11" x14ac:dyDescent="0.2">
      <c r="A1028" t="s">
        <v>2438</v>
      </c>
      <c r="B1028" t="s">
        <v>1670</v>
      </c>
      <c r="C1028" s="57">
        <f>VLOOKUP(A1028,'Original vs Adjsuted Budget'!$B$1:$H$1098,6,FALSE)</f>
        <v>0</v>
      </c>
      <c r="E1028" s="59">
        <f t="shared" si="69"/>
        <v>0</v>
      </c>
      <c r="F1028" s="57"/>
      <c r="G1028" s="57">
        <f>VLOOKUP(A1028,'Original vs Adjsuted Budget'!$B$1:$H$1098,7,FALSE)</f>
        <v>0</v>
      </c>
      <c r="I1028" s="57">
        <f>VLOOKUP(A1028,'Adjust Budget 1'!$B$8:$H$1107,7,FALSE)</f>
        <v>0</v>
      </c>
      <c r="K1028" s="59">
        <f t="shared" si="66"/>
        <v>0</v>
      </c>
    </row>
    <row r="1029" spans="1:11" x14ac:dyDescent="0.2">
      <c r="A1029" t="s">
        <v>2439</v>
      </c>
      <c r="B1029" t="s">
        <v>1670</v>
      </c>
      <c r="C1029" s="57">
        <f>VLOOKUP(A1029,'Original vs Adjsuted Budget'!$B$1:$H$1098,6,FALSE)</f>
        <v>0</v>
      </c>
      <c r="E1029" s="59">
        <f t="shared" si="69"/>
        <v>0</v>
      </c>
      <c r="F1029" s="57"/>
      <c r="G1029" s="57">
        <f>VLOOKUP(A1029,'Original vs Adjsuted Budget'!$B$1:$H$1098,7,FALSE)</f>
        <v>0</v>
      </c>
      <c r="I1029" s="57">
        <f>VLOOKUP(A1029,'Adjust Budget 1'!$B$8:$H$1107,7,FALSE)</f>
        <v>0</v>
      </c>
      <c r="K1029" s="59">
        <f t="shared" si="66"/>
        <v>0</v>
      </c>
    </row>
    <row r="1030" spans="1:11" x14ac:dyDescent="0.2">
      <c r="A1030" t="s">
        <v>2440</v>
      </c>
      <c r="B1030" t="s">
        <v>1670</v>
      </c>
      <c r="C1030" s="57">
        <f>VLOOKUP(A1030,'Original vs Adjsuted Budget'!$B$1:$H$1098,6,FALSE)</f>
        <v>0</v>
      </c>
      <c r="E1030" s="59">
        <f t="shared" si="69"/>
        <v>0</v>
      </c>
      <c r="F1030" s="57"/>
      <c r="G1030" s="57">
        <f>VLOOKUP(A1030,'Original vs Adjsuted Budget'!$B$1:$H$1098,7,FALSE)</f>
        <v>0</v>
      </c>
      <c r="I1030" s="57">
        <f>VLOOKUP(A1030,'Adjust Budget 1'!$B$8:$H$1107,7,FALSE)</f>
        <v>0</v>
      </c>
      <c r="K1030" s="59">
        <f t="shared" si="66"/>
        <v>0</v>
      </c>
    </row>
    <row r="1031" spans="1:11" x14ac:dyDescent="0.2">
      <c r="A1031" t="s">
        <v>2441</v>
      </c>
      <c r="B1031" t="s">
        <v>320</v>
      </c>
      <c r="C1031" s="57">
        <f>VLOOKUP(A1031,'Original vs Adjsuted Budget'!$B$1:$H$1098,6,FALSE)</f>
        <v>0</v>
      </c>
      <c r="E1031" s="59">
        <f t="shared" si="69"/>
        <v>0</v>
      </c>
      <c r="F1031" s="57"/>
      <c r="G1031" s="57">
        <f>VLOOKUP(A1031,'Original vs Adjsuted Budget'!$B$1:$H$1098,7,FALSE)</f>
        <v>0</v>
      </c>
      <c r="I1031" s="57">
        <f>VLOOKUP(A1031,'Adjust Budget 1'!$B$8:$H$1107,7,FALSE)</f>
        <v>0</v>
      </c>
      <c r="K1031" s="59">
        <f t="shared" si="66"/>
        <v>0</v>
      </c>
    </row>
    <row r="1032" spans="1:11" x14ac:dyDescent="0.2">
      <c r="A1032" t="s">
        <v>1423</v>
      </c>
      <c r="B1032" t="s">
        <v>323</v>
      </c>
      <c r="C1032" s="57">
        <f>VLOOKUP(A1032,'Original vs Adjsuted Budget'!$B$1:$H$1098,6,FALSE)</f>
        <v>0</v>
      </c>
      <c r="E1032" s="59">
        <f t="shared" si="69"/>
        <v>8781.9599999999991</v>
      </c>
      <c r="F1032" s="57"/>
      <c r="G1032" s="57">
        <f>VLOOKUP(A1032,'Original vs Adjsuted Budget'!$B$1:$H$1098,7,FALSE)</f>
        <v>8781.9599999999991</v>
      </c>
      <c r="I1032" s="57">
        <f>VLOOKUP(A1032,'Adjust Budget 1'!$B$8:$H$1107,7,FALSE)</f>
        <v>4390.9799999999996</v>
      </c>
      <c r="K1032" s="59">
        <f t="shared" si="66"/>
        <v>4390.9799999999996</v>
      </c>
    </row>
    <row r="1033" spans="1:11" x14ac:dyDescent="0.2">
      <c r="A1033" t="s">
        <v>1424</v>
      </c>
      <c r="B1033" t="s">
        <v>1720</v>
      </c>
      <c r="C1033" s="57">
        <f>VLOOKUP(A1033,'Original vs Adjsuted Budget'!$B$1:$H$1098,6,FALSE)</f>
        <v>46120</v>
      </c>
      <c r="E1033" s="59">
        <f t="shared" si="69"/>
        <v>-46120</v>
      </c>
      <c r="F1033" s="57"/>
      <c r="G1033" s="57">
        <f>VLOOKUP(A1033,'Original vs Adjsuted Budget'!$B$1:$H$1098,7,FALSE)</f>
        <v>0</v>
      </c>
      <c r="I1033" s="57">
        <f>VLOOKUP(A1033,'Adjust Budget 1'!$B$8:$H$1107,7,FALSE)</f>
        <v>0</v>
      </c>
      <c r="K1033" s="59">
        <f t="shared" ref="K1033:K1096" si="70">G1033-I1033</f>
        <v>0</v>
      </c>
    </row>
    <row r="1034" spans="1:11" x14ac:dyDescent="0.2">
      <c r="A1034" t="s">
        <v>1425</v>
      </c>
      <c r="B1034" t="s">
        <v>1721</v>
      </c>
      <c r="C1034" s="57">
        <f>VLOOKUP(A1034,'Original vs Adjsuted Budget'!$B$1:$H$1098,6,FALSE)</f>
        <v>16910</v>
      </c>
      <c r="E1034" s="59">
        <f t="shared" si="69"/>
        <v>-16910</v>
      </c>
      <c r="F1034" s="57"/>
      <c r="G1034" s="57">
        <f>VLOOKUP(A1034,'Original vs Adjsuted Budget'!$B$1:$H$1098,7,FALSE)</f>
        <v>0</v>
      </c>
      <c r="I1034" s="57">
        <f>VLOOKUP(A1034,'Adjust Budget 1'!$B$8:$H$1107,7,FALSE)</f>
        <v>0</v>
      </c>
      <c r="K1034" s="59">
        <f t="shared" si="70"/>
        <v>0</v>
      </c>
    </row>
    <row r="1035" spans="1:11" x14ac:dyDescent="0.2">
      <c r="A1035" t="s">
        <v>1426</v>
      </c>
      <c r="B1035" t="s">
        <v>1722</v>
      </c>
      <c r="C1035" s="57">
        <f>VLOOKUP(A1035,'Original vs Adjsuted Budget'!$B$1:$H$1098,6,FALSE)</f>
        <v>13840</v>
      </c>
      <c r="E1035" s="59">
        <f t="shared" si="69"/>
        <v>-13840</v>
      </c>
      <c r="F1035" s="57"/>
      <c r="G1035" s="57">
        <f>VLOOKUP(A1035,'Original vs Adjsuted Budget'!$B$1:$H$1098,7,FALSE)</f>
        <v>0</v>
      </c>
      <c r="I1035" s="57">
        <f>VLOOKUP(A1035,'Adjust Budget 1'!$B$8:$H$1107,7,FALSE)</f>
        <v>0</v>
      </c>
      <c r="K1035" s="59">
        <f t="shared" si="70"/>
        <v>0</v>
      </c>
    </row>
    <row r="1036" spans="1:11" x14ac:dyDescent="0.2">
      <c r="A1036" t="s">
        <v>1427</v>
      </c>
      <c r="B1036" t="s">
        <v>325</v>
      </c>
      <c r="C1036" s="57">
        <f>VLOOKUP(A1036,'Original vs Adjsuted Budget'!$B$1:$H$1098,6,FALSE)</f>
        <v>0</v>
      </c>
      <c r="E1036" s="59">
        <f t="shared" si="69"/>
        <v>3190.48</v>
      </c>
      <c r="F1036" s="57"/>
      <c r="G1036" s="57">
        <f>VLOOKUP(A1036,'Original vs Adjsuted Budget'!$B$1:$H$1098,7,FALSE)</f>
        <v>3190.48</v>
      </c>
      <c r="I1036" s="57">
        <f>VLOOKUP(A1036,'Adjust Budget 1'!$B$8:$H$1107,7,FALSE)</f>
        <v>1196.43</v>
      </c>
      <c r="K1036" s="59">
        <f t="shared" si="70"/>
        <v>1994.05</v>
      </c>
    </row>
    <row r="1037" spans="1:11" x14ac:dyDescent="0.2">
      <c r="A1037" t="s">
        <v>1428</v>
      </c>
      <c r="B1037" t="s">
        <v>331</v>
      </c>
      <c r="C1037" s="57">
        <f>VLOOKUP(A1037,'Original vs Adjsuted Budget'!$B$1:$H$1098,6,FALSE)</f>
        <v>229620</v>
      </c>
      <c r="E1037" s="59">
        <f t="shared" si="69"/>
        <v>-229620</v>
      </c>
      <c r="F1037" s="57"/>
      <c r="G1037" s="57">
        <f>VLOOKUP(A1037,'Original vs Adjsuted Budget'!$B$1:$H$1098,7,FALSE)</f>
        <v>0</v>
      </c>
      <c r="I1037" s="57">
        <f>VLOOKUP(A1037,'Adjust Budget 1'!$B$8:$H$1107,7,FALSE)</f>
        <v>0</v>
      </c>
      <c r="K1037" s="59">
        <f t="shared" si="70"/>
        <v>0</v>
      </c>
    </row>
    <row r="1038" spans="1:11" x14ac:dyDescent="0.2">
      <c r="A1038" s="75" t="s">
        <v>2442</v>
      </c>
      <c r="B1038" s="75" t="s">
        <v>1713</v>
      </c>
      <c r="C1038" s="57">
        <f>VLOOKUP(A1038,'Original vs Adjsuted Budget'!$B$1:$H$1098,6,FALSE)</f>
        <v>0</v>
      </c>
      <c r="E1038" s="59">
        <f t="shared" si="69"/>
        <v>1000000</v>
      </c>
      <c r="F1038" s="57"/>
      <c r="G1038" s="57">
        <f>VLOOKUP(A1038,'Original vs Adjsuted Budget'!$B$1:$H$1098,7,FALSE)</f>
        <v>1000000</v>
      </c>
      <c r="I1038" s="57">
        <f>VLOOKUP(A1038,'Adjust Budget 1'!$B$8:$H$1107,7,FALSE)</f>
        <v>0</v>
      </c>
      <c r="K1038" s="59">
        <f t="shared" si="70"/>
        <v>1000000</v>
      </c>
    </row>
    <row r="1039" spans="1:11" x14ac:dyDescent="0.2">
      <c r="A1039" t="s">
        <v>2443</v>
      </c>
      <c r="B1039" t="s">
        <v>341</v>
      </c>
      <c r="C1039" s="57">
        <f>VLOOKUP(A1039,'Original vs Adjsuted Budget'!$B$1:$H$1098,6,FALSE)</f>
        <v>0</v>
      </c>
      <c r="E1039" s="59">
        <f t="shared" si="69"/>
        <v>0</v>
      </c>
      <c r="F1039" s="57"/>
      <c r="G1039" s="57">
        <f>VLOOKUP(A1039,'Original vs Adjsuted Budget'!$B$1:$H$1098,7,FALSE)</f>
        <v>0</v>
      </c>
      <c r="I1039" s="57">
        <f>VLOOKUP(A1039,'Adjust Budget 1'!$B$8:$H$1107,7,FALSE)</f>
        <v>0</v>
      </c>
      <c r="K1039" s="59">
        <f t="shared" si="70"/>
        <v>0</v>
      </c>
    </row>
    <row r="1040" spans="1:11" x14ac:dyDescent="0.2">
      <c r="A1040" t="s">
        <v>2444</v>
      </c>
      <c r="B1040" t="s">
        <v>342</v>
      </c>
      <c r="C1040" s="57">
        <f>VLOOKUP(A1040,'Original vs Adjsuted Budget'!$B$1:$H$1098,6,FALSE)</f>
        <v>0</v>
      </c>
      <c r="E1040" s="59">
        <f t="shared" si="69"/>
        <v>0</v>
      </c>
      <c r="F1040" s="57"/>
      <c r="G1040" s="57">
        <f>VLOOKUP(A1040,'Original vs Adjsuted Budget'!$B$1:$H$1098,7,FALSE)</f>
        <v>0</v>
      </c>
      <c r="I1040" s="57">
        <f>VLOOKUP(A1040,'Adjust Budget 1'!$B$8:$H$1107,7,FALSE)</f>
        <v>0</v>
      </c>
      <c r="K1040" s="59">
        <f t="shared" si="70"/>
        <v>0</v>
      </c>
    </row>
    <row r="1041" spans="1:11" x14ac:dyDescent="0.2">
      <c r="A1041" t="s">
        <v>1429</v>
      </c>
      <c r="B1041" t="s">
        <v>1723</v>
      </c>
      <c r="C1041" s="57">
        <f>VLOOKUP(A1041,'Original vs Adjsuted Budget'!$B$1:$H$1098,6,FALSE)</f>
        <v>36950</v>
      </c>
      <c r="E1041" s="59">
        <f t="shared" si="69"/>
        <v>-36950</v>
      </c>
      <c r="F1041" s="57"/>
      <c r="G1041" s="57">
        <f>VLOOKUP(A1041,'Original vs Adjsuted Budget'!$B$1:$H$1098,7,FALSE)</f>
        <v>0</v>
      </c>
      <c r="I1041" s="57">
        <f>VLOOKUP(A1041,'Adjust Budget 1'!$B$8:$H$1107,7,FALSE)</f>
        <v>0</v>
      </c>
      <c r="K1041" s="59">
        <f t="shared" si="70"/>
        <v>0</v>
      </c>
    </row>
    <row r="1042" spans="1:11" x14ac:dyDescent="0.2">
      <c r="A1042" t="s">
        <v>1430</v>
      </c>
      <c r="B1042" t="s">
        <v>1724</v>
      </c>
      <c r="C1042" s="57">
        <f>VLOOKUP(A1042,'Original vs Adjsuted Budget'!$B$1:$H$1098,6,FALSE)</f>
        <v>13550</v>
      </c>
      <c r="E1042" s="59">
        <f t="shared" si="69"/>
        <v>-13550</v>
      </c>
      <c r="F1042" s="57"/>
      <c r="G1042" s="57">
        <f>VLOOKUP(A1042,'Original vs Adjsuted Budget'!$B$1:$H$1098,7,FALSE)</f>
        <v>0</v>
      </c>
      <c r="I1042" s="57">
        <f>VLOOKUP(A1042,'Adjust Budget 1'!$B$8:$H$1107,7,FALSE)</f>
        <v>0</v>
      </c>
      <c r="K1042" s="59">
        <f t="shared" si="70"/>
        <v>0</v>
      </c>
    </row>
    <row r="1043" spans="1:11" x14ac:dyDescent="0.2">
      <c r="A1043" t="s">
        <v>1431</v>
      </c>
      <c r="B1043" t="s">
        <v>1725</v>
      </c>
      <c r="C1043" s="57">
        <f>VLOOKUP(A1043,'Original vs Adjsuted Budget'!$B$1:$H$1098,6,FALSE)</f>
        <v>11090</v>
      </c>
      <c r="E1043" s="59">
        <f t="shared" si="69"/>
        <v>-11090</v>
      </c>
      <c r="F1043" s="57"/>
      <c r="G1043" s="57">
        <f>VLOOKUP(A1043,'Original vs Adjsuted Budget'!$B$1:$H$1098,7,FALSE)</f>
        <v>0</v>
      </c>
      <c r="I1043" s="57">
        <f>VLOOKUP(A1043,'Adjust Budget 1'!$B$8:$H$1107,7,FALSE)</f>
        <v>0</v>
      </c>
      <c r="K1043" s="59">
        <f t="shared" si="70"/>
        <v>0</v>
      </c>
    </row>
    <row r="1044" spans="1:11" x14ac:dyDescent="0.2">
      <c r="A1044" t="s">
        <v>1432</v>
      </c>
      <c r="B1044" t="s">
        <v>347</v>
      </c>
      <c r="C1044" s="57">
        <f>VLOOKUP(A1044,'Original vs Adjsuted Budget'!$B$1:$H$1098,6,FALSE)</f>
        <v>0</v>
      </c>
      <c r="E1044" s="59">
        <f t="shared" si="69"/>
        <v>227136</v>
      </c>
      <c r="F1044" s="57"/>
      <c r="G1044" s="57">
        <f>VLOOKUP(A1044,'Original vs Adjsuted Budget'!$B$1:$H$1098,7,FALSE)</f>
        <v>227136</v>
      </c>
      <c r="I1044" s="57">
        <f>VLOOKUP(A1044,'Adjust Budget 1'!$B$8:$H$1107,7,FALSE)</f>
        <v>70980</v>
      </c>
      <c r="K1044" s="59">
        <f t="shared" si="70"/>
        <v>156156</v>
      </c>
    </row>
    <row r="1045" spans="1:11" x14ac:dyDescent="0.2">
      <c r="A1045" t="s">
        <v>1433</v>
      </c>
      <c r="B1045" t="s">
        <v>1735</v>
      </c>
      <c r="C1045" s="57">
        <f>VLOOKUP(A1045,'Original vs Adjsuted Budget'!$B$1:$H$1098,6,FALSE)</f>
        <v>267610</v>
      </c>
      <c r="E1045" s="59">
        <f t="shared" si="69"/>
        <v>-267610</v>
      </c>
      <c r="F1045" s="57"/>
      <c r="G1045" s="57">
        <f>VLOOKUP(A1045,'Original vs Adjsuted Budget'!$B$1:$H$1098,7,FALSE)</f>
        <v>0</v>
      </c>
      <c r="I1045" s="57">
        <f>VLOOKUP(A1045,'Adjust Budget 1'!$B$8:$H$1107,7,FALSE)</f>
        <v>0</v>
      </c>
      <c r="K1045" s="59">
        <f t="shared" si="70"/>
        <v>0</v>
      </c>
    </row>
    <row r="1046" spans="1:11" x14ac:dyDescent="0.2">
      <c r="A1046" t="s">
        <v>1434</v>
      </c>
      <c r="B1046" t="s">
        <v>1736</v>
      </c>
      <c r="C1046" s="57">
        <f>VLOOKUP(A1046,'Original vs Adjsuted Budget'!$B$1:$H$1098,6,FALSE)</f>
        <v>98120</v>
      </c>
      <c r="E1046" s="59">
        <f t="shared" si="69"/>
        <v>-98120</v>
      </c>
      <c r="F1046" s="57"/>
      <c r="G1046" s="57">
        <f>VLOOKUP(A1046,'Original vs Adjsuted Budget'!$B$1:$H$1098,7,FALSE)</f>
        <v>0</v>
      </c>
      <c r="I1046" s="57">
        <f>VLOOKUP(A1046,'Adjust Budget 1'!$B$8:$H$1107,7,FALSE)</f>
        <v>0</v>
      </c>
      <c r="K1046" s="59">
        <f t="shared" si="70"/>
        <v>0</v>
      </c>
    </row>
    <row r="1047" spans="1:11" x14ac:dyDescent="0.2">
      <c r="A1047" t="s">
        <v>1435</v>
      </c>
      <c r="B1047" t="s">
        <v>1737</v>
      </c>
      <c r="C1047" s="57">
        <f>VLOOKUP(A1047,'Original vs Adjsuted Budget'!$B$1:$H$1098,6,FALSE)</f>
        <v>80280</v>
      </c>
      <c r="E1047" s="59">
        <f t="shared" si="69"/>
        <v>-72702.399999999994</v>
      </c>
      <c r="F1047" s="57"/>
      <c r="G1047" s="57">
        <f>VLOOKUP(A1047,'Original vs Adjsuted Budget'!$B$1:$H$1098,7,FALSE)</f>
        <v>7577.5999999999995</v>
      </c>
      <c r="I1047" s="57">
        <f>VLOOKUP(A1047,'Adjust Budget 1'!$B$8:$H$1107,7,FALSE)</f>
        <v>2368</v>
      </c>
      <c r="K1047" s="59">
        <f t="shared" si="70"/>
        <v>5209.5999999999995</v>
      </c>
    </row>
    <row r="1048" spans="1:11" x14ac:dyDescent="0.2">
      <c r="A1048" t="s">
        <v>1436</v>
      </c>
      <c r="B1048" t="s">
        <v>2904</v>
      </c>
      <c r="C1048" s="57">
        <f>VLOOKUP(A1048,'Original vs Adjsuted Budget'!$B$1:$H$1098,6,FALSE)</f>
        <v>0</v>
      </c>
      <c r="E1048" s="59">
        <f t="shared" si="69"/>
        <v>235000</v>
      </c>
      <c r="F1048" s="57"/>
      <c r="G1048" s="57">
        <f>VLOOKUP(A1048,'Original vs Adjsuted Budget'!$B$1:$H$1098,7,FALSE)</f>
        <v>235000</v>
      </c>
      <c r="I1048" s="57">
        <f>VLOOKUP(A1048,'Adjust Budget 1'!$B$8:$H$1107,7,FALSE)</f>
        <v>230836.58</v>
      </c>
      <c r="K1048" s="59">
        <f t="shared" si="70"/>
        <v>4163.4200000000128</v>
      </c>
    </row>
    <row r="1049" spans="1:11" x14ac:dyDescent="0.2">
      <c r="A1049" t="s">
        <v>1437</v>
      </c>
      <c r="B1049" t="s">
        <v>1726</v>
      </c>
      <c r="C1049" s="57">
        <f>VLOOKUP(A1049,'Original vs Adjsuted Budget'!$B$1:$H$1098,6,FALSE)</f>
        <v>167020</v>
      </c>
      <c r="E1049" s="59">
        <f t="shared" si="69"/>
        <v>-91418.656000000003</v>
      </c>
      <c r="F1049" s="57"/>
      <c r="G1049" s="57">
        <f>VLOOKUP(A1049,'Original vs Adjsuted Budget'!$B$1:$H$1098,7,FALSE)</f>
        <v>75601.343999999997</v>
      </c>
      <c r="I1049" s="57">
        <f>VLOOKUP(A1049,'Adjust Budget 1'!$B$8:$H$1107,7,FALSE)</f>
        <v>23625.42</v>
      </c>
      <c r="K1049" s="59">
        <f t="shared" si="70"/>
        <v>51975.923999999999</v>
      </c>
    </row>
    <row r="1050" spans="1:11" x14ac:dyDescent="0.2">
      <c r="A1050" t="s">
        <v>1438</v>
      </c>
      <c r="B1050" t="s">
        <v>1727</v>
      </c>
      <c r="C1050" s="57">
        <f>VLOOKUP(A1050,'Original vs Adjsuted Budget'!$B$1:$H$1098,6,FALSE)</f>
        <v>61240</v>
      </c>
      <c r="E1050" s="59">
        <f t="shared" si="69"/>
        <v>-61240</v>
      </c>
      <c r="F1050" s="57"/>
      <c r="G1050" s="57">
        <f>VLOOKUP(A1050,'Original vs Adjsuted Budget'!$B$1:$H$1098,7,FALSE)</f>
        <v>0</v>
      </c>
      <c r="I1050" s="57">
        <f>VLOOKUP(A1050,'Adjust Budget 1'!$B$8:$H$1107,7,FALSE)</f>
        <v>0</v>
      </c>
      <c r="K1050" s="59">
        <f t="shared" si="70"/>
        <v>0</v>
      </c>
    </row>
    <row r="1051" spans="1:11" x14ac:dyDescent="0.2">
      <c r="A1051" t="s">
        <v>1439</v>
      </c>
      <c r="B1051" t="s">
        <v>1728</v>
      </c>
      <c r="C1051" s="57">
        <f>VLOOKUP(A1051,'Original vs Adjsuted Budget'!$B$1:$H$1098,6,FALSE)</f>
        <v>50100</v>
      </c>
      <c r="E1051" s="59">
        <f t="shared" si="69"/>
        <v>-50100</v>
      </c>
      <c r="F1051" s="57"/>
      <c r="G1051" s="57">
        <f>VLOOKUP(A1051,'Original vs Adjsuted Budget'!$B$1:$H$1098,7,FALSE)</f>
        <v>0</v>
      </c>
      <c r="I1051" s="57">
        <f>VLOOKUP(A1051,'Adjust Budget 1'!$B$8:$H$1107,7,FALSE)</f>
        <v>0</v>
      </c>
      <c r="K1051" s="59">
        <f t="shared" si="70"/>
        <v>0</v>
      </c>
    </row>
    <row r="1052" spans="1:11" x14ac:dyDescent="0.2">
      <c r="A1052" t="s">
        <v>2446</v>
      </c>
      <c r="B1052" t="s">
        <v>355</v>
      </c>
      <c r="C1052" s="57">
        <f>VLOOKUP(A1052,'Original vs Adjsuted Budget'!$B$1:$H$1098,6,FALSE)</f>
        <v>0</v>
      </c>
      <c r="E1052" s="59">
        <f t="shared" si="69"/>
        <v>0</v>
      </c>
      <c r="F1052" s="57"/>
      <c r="G1052" s="57">
        <f>VLOOKUP(A1052,'Original vs Adjsuted Budget'!$B$1:$H$1098,7,FALSE)</f>
        <v>0</v>
      </c>
      <c r="I1052" s="57">
        <f>VLOOKUP(A1052,'Adjust Budget 1'!$B$8:$H$1107,7,FALSE)</f>
        <v>0</v>
      </c>
      <c r="K1052" s="59">
        <f t="shared" si="70"/>
        <v>0</v>
      </c>
    </row>
    <row r="1053" spans="1:11" x14ac:dyDescent="0.2">
      <c r="A1053" t="s">
        <v>1440</v>
      </c>
      <c r="B1053" t="s">
        <v>360</v>
      </c>
      <c r="C1053" s="57">
        <f>VLOOKUP(A1053,'Original vs Adjsuted Budget'!$B$1:$H$1098,6,FALSE)</f>
        <v>45020</v>
      </c>
      <c r="E1053" s="59">
        <f t="shared" si="69"/>
        <v>0</v>
      </c>
      <c r="F1053" s="57"/>
      <c r="G1053" s="57">
        <f>VLOOKUP(A1053,'Original vs Adjsuted Budget'!$B$1:$H$1098,7,FALSE)</f>
        <v>45020</v>
      </c>
      <c r="I1053" s="57">
        <f>VLOOKUP(A1053,'Adjust Budget 1'!$B$8:$H$1107,7,FALSE)</f>
        <v>0</v>
      </c>
      <c r="K1053" s="59">
        <f t="shared" si="70"/>
        <v>45020</v>
      </c>
    </row>
    <row r="1054" spans="1:11" x14ac:dyDescent="0.2">
      <c r="A1054" t="s">
        <v>1441</v>
      </c>
      <c r="B1054" t="s">
        <v>2905</v>
      </c>
      <c r="C1054" s="57">
        <f>VLOOKUP(A1054,'Original vs Adjsuted Budget'!$B$1:$H$1098,6,FALSE)</f>
        <v>17400</v>
      </c>
      <c r="E1054" s="59">
        <f t="shared" ref="E1054:E1060" si="71">G1054-C1054</f>
        <v>0</v>
      </c>
      <c r="F1054" s="57"/>
      <c r="G1054" s="57">
        <f>VLOOKUP(A1054,'Original vs Adjsuted Budget'!$B$1:$H$1098,7,FALSE)</f>
        <v>17400</v>
      </c>
      <c r="I1054" s="57">
        <f>VLOOKUP(A1054,'Adjust Budget 1'!$B$8:$H$1107,7,FALSE)</f>
        <v>0</v>
      </c>
      <c r="K1054" s="59">
        <f t="shared" si="70"/>
        <v>17400</v>
      </c>
    </row>
    <row r="1055" spans="1:11" x14ac:dyDescent="0.2">
      <c r="A1055" t="s">
        <v>1442</v>
      </c>
      <c r="B1055" t="s">
        <v>379</v>
      </c>
      <c r="C1055" s="57">
        <f>VLOOKUP(A1055,'Original vs Adjsuted Budget'!$B$1:$H$1098,6,FALSE)</f>
        <v>-550</v>
      </c>
      <c r="E1055" s="59">
        <f t="shared" si="71"/>
        <v>550</v>
      </c>
      <c r="F1055" s="57"/>
      <c r="G1055" s="57">
        <f>VLOOKUP(A1055,'Original vs Adjsuted Budget'!$B$1:$H$1098,7,FALSE)</f>
        <v>0</v>
      </c>
      <c r="I1055" s="57">
        <f>VLOOKUP(A1055,'Adjust Budget 1'!$B$8:$H$1107,7,FALSE)</f>
        <v>0</v>
      </c>
      <c r="K1055" s="59">
        <f t="shared" si="70"/>
        <v>0</v>
      </c>
    </row>
    <row r="1056" spans="1:11" x14ac:dyDescent="0.2">
      <c r="A1056" t="s">
        <v>1443</v>
      </c>
      <c r="B1056" t="s">
        <v>2906</v>
      </c>
      <c r="C1056" s="57">
        <f>VLOOKUP(A1056,'Original vs Adjsuted Budget'!$B$1:$H$1098,6,FALSE)</f>
        <v>-2798040</v>
      </c>
      <c r="E1056" s="59">
        <f t="shared" si="71"/>
        <v>283440.4700000002</v>
      </c>
      <c r="F1056" s="57"/>
      <c r="G1056" s="57">
        <f>VLOOKUP(A1056,'Original vs Adjsuted Budget'!$B$1:$H$1098,7,FALSE)</f>
        <v>-2514599.5299999998</v>
      </c>
      <c r="I1056" s="57">
        <f>VLOOKUP(A1056,'Adjust Budget 1'!$B$8:$H$1107,7,FALSE)</f>
        <v>0</v>
      </c>
      <c r="K1056" s="59">
        <f t="shared" si="70"/>
        <v>-2514599.5299999998</v>
      </c>
    </row>
    <row r="1057" spans="1:11" x14ac:dyDescent="0.2">
      <c r="A1057" t="s">
        <v>2448</v>
      </c>
      <c r="B1057" t="s">
        <v>398</v>
      </c>
      <c r="C1057" s="57">
        <f>VLOOKUP(A1057,'Original vs Adjsuted Budget'!$B$1:$H$1098,6,FALSE)</f>
        <v>0</v>
      </c>
      <c r="E1057" s="59">
        <f t="shared" si="71"/>
        <v>0</v>
      </c>
      <c r="F1057" s="57"/>
      <c r="G1057" s="57">
        <f>VLOOKUP(A1057,'Original vs Adjsuted Budget'!$B$1:$H$1098,7,FALSE)</f>
        <v>0</v>
      </c>
      <c r="I1057" s="57">
        <f>VLOOKUP(A1057,'Adjust Budget 1'!$B$8:$H$1107,7,FALSE)</f>
        <v>0</v>
      </c>
      <c r="K1057" s="59">
        <f t="shared" si="70"/>
        <v>0</v>
      </c>
    </row>
    <row r="1058" spans="1:11" x14ac:dyDescent="0.2">
      <c r="A1058" t="s">
        <v>1444</v>
      </c>
      <c r="B1058" t="s">
        <v>401</v>
      </c>
      <c r="C1058" s="57">
        <f>VLOOKUP(A1058,'Original vs Adjsuted Budget'!$B$1:$H$1098,6,FALSE)</f>
        <v>-1000000</v>
      </c>
      <c r="E1058" s="59">
        <f t="shared" si="71"/>
        <v>0</v>
      </c>
      <c r="F1058" s="57"/>
      <c r="G1058" s="57">
        <f>VLOOKUP(A1058,'Original vs Adjsuted Budget'!$B$1:$H$1098,7,FALSE)</f>
        <v>-1000000</v>
      </c>
      <c r="I1058" s="57">
        <f>VLOOKUP(A1058,'Adjust Budget 1'!$B$8:$H$1107,7,FALSE)</f>
        <v>-700000</v>
      </c>
      <c r="K1058" s="59">
        <f t="shared" si="70"/>
        <v>-300000</v>
      </c>
    </row>
    <row r="1059" spans="1:11" x14ac:dyDescent="0.2">
      <c r="A1059" t="s">
        <v>2450</v>
      </c>
      <c r="B1059" t="s">
        <v>3033</v>
      </c>
      <c r="C1059" s="57">
        <f>VLOOKUP(A1059,'Original vs Adjsuted Budget'!$B$1:$H$1098,6,FALSE)</f>
        <v>0</v>
      </c>
      <c r="E1059" s="59">
        <f t="shared" si="71"/>
        <v>0</v>
      </c>
      <c r="F1059" s="57"/>
      <c r="G1059" s="57">
        <f>VLOOKUP(A1059,'Original vs Adjsuted Budget'!$B$1:$H$1098,7,FALSE)</f>
        <v>0</v>
      </c>
      <c r="I1059" s="57">
        <f>VLOOKUP(A1059,'Adjust Budget 1'!$B$8:$H$1107,7,FALSE)</f>
        <v>0</v>
      </c>
      <c r="K1059" s="59">
        <f t="shared" si="70"/>
        <v>0</v>
      </c>
    </row>
    <row r="1060" spans="1:11" x14ac:dyDescent="0.2">
      <c r="A1060" t="s">
        <v>1445</v>
      </c>
      <c r="B1060" t="s">
        <v>414</v>
      </c>
      <c r="C1060" s="57">
        <f>VLOOKUP(A1060,'Original vs Adjsuted Budget'!$B$1:$H$1098,6,FALSE)</f>
        <v>-110</v>
      </c>
      <c r="E1060" s="59">
        <f t="shared" si="71"/>
        <v>0</v>
      </c>
      <c r="F1060" s="57"/>
      <c r="G1060" s="57">
        <f>VLOOKUP(A1060,'Original vs Adjsuted Budget'!$B$1:$H$1098,7,FALSE)</f>
        <v>-110</v>
      </c>
      <c r="I1060" s="57">
        <f>VLOOKUP(A1060,'Adjust Budget 1'!$B$8:$H$1107,7,FALSE)</f>
        <v>0</v>
      </c>
      <c r="K1060" s="59">
        <f t="shared" si="70"/>
        <v>-110</v>
      </c>
    </row>
    <row r="1061" spans="1:11" x14ac:dyDescent="0.2">
      <c r="A1061" s="71"/>
      <c r="B1061" s="71" t="s">
        <v>2908</v>
      </c>
      <c r="C1061" s="72">
        <f>SUM(C990:C1060)</f>
        <v>14291290</v>
      </c>
      <c r="D1061" s="72">
        <f>SUM(D990:D1060)</f>
        <v>0</v>
      </c>
      <c r="E1061" s="72">
        <f>SUM(E990:E1060)</f>
        <v>-4434214.5515999999</v>
      </c>
      <c r="F1061" s="72"/>
      <c r="G1061" s="72">
        <f t="shared" ref="G1061" si="72">SUM(G990:G1060)</f>
        <v>9857075.448400002</v>
      </c>
      <c r="K1061" s="59"/>
    </row>
    <row r="1062" spans="1:11" x14ac:dyDescent="0.2">
      <c r="A1062" s="71">
        <v>1101</v>
      </c>
      <c r="B1062" s="71" t="s">
        <v>2909</v>
      </c>
      <c r="C1062" s="72"/>
      <c r="D1062" s="72"/>
      <c r="E1062" s="72"/>
      <c r="F1062" s="72"/>
      <c r="G1062" s="72"/>
      <c r="K1062" s="59"/>
    </row>
    <row r="1063" spans="1:11" x14ac:dyDescent="0.2">
      <c r="A1063" t="s">
        <v>2910</v>
      </c>
      <c r="B1063" t="s">
        <v>2911</v>
      </c>
      <c r="C1063" s="57" t="s">
        <v>2912</v>
      </c>
      <c r="D1063" s="57" t="s">
        <v>2912</v>
      </c>
      <c r="E1063" s="57" t="s">
        <v>2912</v>
      </c>
      <c r="F1063" s="57"/>
      <c r="G1063" s="57" t="s">
        <v>2912</v>
      </c>
      <c r="K1063" s="59"/>
    </row>
    <row r="1064" spans="1:11" x14ac:dyDescent="0.2">
      <c r="A1064" s="63">
        <v>1201</v>
      </c>
      <c r="B1064" s="63" t="s">
        <v>462</v>
      </c>
      <c r="C1064" s="70"/>
      <c r="D1064" s="70"/>
      <c r="E1064" s="70"/>
      <c r="F1064" s="70"/>
      <c r="G1064" s="70"/>
      <c r="K1064" s="59"/>
    </row>
    <row r="1065" spans="1:11" x14ac:dyDescent="0.2">
      <c r="A1065" t="s">
        <v>1446</v>
      </c>
      <c r="B1065" t="s">
        <v>7</v>
      </c>
      <c r="C1065" s="57">
        <f>VLOOKUP(A1065,'Original vs Adjsuted Budget'!$B$1:$H$1098,6,FALSE)</f>
        <v>3095210</v>
      </c>
      <c r="E1065" s="59">
        <f t="shared" ref="E1065:E1096" si="73">G1065-C1065</f>
        <v>733353.20640000002</v>
      </c>
      <c r="F1065" s="57"/>
      <c r="G1065" s="57">
        <f>VLOOKUP(A1065,'Original vs Adjsuted Budget'!$B$1:$H$1098,7,FALSE)</f>
        <v>3828563.2064</v>
      </c>
      <c r="I1065" s="57">
        <f>VLOOKUP(A1065,'Adjust Budget 1'!$B$8:$H$1107,7,FALSE)</f>
        <v>1895328.32</v>
      </c>
      <c r="K1065" s="59">
        <f t="shared" si="70"/>
        <v>1933234.8864</v>
      </c>
    </row>
    <row r="1066" spans="1:11" x14ac:dyDescent="0.2">
      <c r="A1066" t="s">
        <v>1447</v>
      </c>
      <c r="B1066" t="s">
        <v>220</v>
      </c>
      <c r="C1066" s="57">
        <f>VLOOKUP(A1066,'Original vs Adjsuted Budget'!$B$1:$H$1098,6,FALSE)</f>
        <v>171780</v>
      </c>
      <c r="E1066" s="59">
        <f t="shared" si="73"/>
        <v>110968.38900000002</v>
      </c>
      <c r="F1066" s="57"/>
      <c r="G1066" s="57">
        <f>VLOOKUP(A1066,'Original vs Adjsuted Budget'!$B$1:$H$1098,7,FALSE)</f>
        <v>282748.38900000002</v>
      </c>
      <c r="I1066" s="57">
        <f>VLOOKUP(A1066,'Adjust Budget 1'!$B$8:$H$1107,7,FALSE)</f>
        <v>139974.45000000001</v>
      </c>
      <c r="K1066" s="59">
        <f t="shared" si="70"/>
        <v>142773.93900000001</v>
      </c>
    </row>
    <row r="1067" spans="1:11" x14ac:dyDescent="0.2">
      <c r="A1067" t="s">
        <v>2453</v>
      </c>
      <c r="B1067" t="s">
        <v>221</v>
      </c>
      <c r="C1067" s="57">
        <f>VLOOKUP(A1067,'Original vs Adjsuted Budget'!$B$1:$H$1098,6,FALSE)</f>
        <v>0</v>
      </c>
      <c r="E1067" s="59">
        <f t="shared" si="73"/>
        <v>0</v>
      </c>
      <c r="F1067" s="57"/>
      <c r="G1067" s="57">
        <f>VLOOKUP(A1067,'Original vs Adjsuted Budget'!$B$1:$H$1098,7,FALSE)</f>
        <v>0</v>
      </c>
      <c r="I1067" s="57">
        <f>VLOOKUP(A1067,'Adjust Budget 1'!$B$8:$H$1107,7,FALSE)</f>
        <v>0</v>
      </c>
      <c r="K1067" s="59">
        <f t="shared" si="70"/>
        <v>0</v>
      </c>
    </row>
    <row r="1068" spans="1:11" x14ac:dyDescent="0.2">
      <c r="A1068" t="s">
        <v>1448</v>
      </c>
      <c r="B1068" t="s">
        <v>222</v>
      </c>
      <c r="C1068" s="57">
        <f>VLOOKUP(A1068,'Original vs Adjsuted Budget'!$B$1:$H$1098,6,FALSE)</f>
        <v>80320</v>
      </c>
      <c r="E1068" s="59">
        <f t="shared" si="73"/>
        <v>62182.637199999997</v>
      </c>
      <c r="F1068" s="57"/>
      <c r="G1068" s="57">
        <f>VLOOKUP(A1068,'Original vs Adjsuted Budget'!$B$1:$H$1098,7,FALSE)</f>
        <v>142502.6372</v>
      </c>
      <c r="I1068" s="57">
        <f>VLOOKUP(A1068,'Adjust Budget 1'!$B$8:$H$1107,7,FALSE)</f>
        <v>70545.86</v>
      </c>
      <c r="K1068" s="59">
        <f t="shared" si="70"/>
        <v>71956.777199999997</v>
      </c>
    </row>
    <row r="1069" spans="1:11" x14ac:dyDescent="0.2">
      <c r="A1069" t="s">
        <v>2454</v>
      </c>
      <c r="B1069" t="s">
        <v>223</v>
      </c>
      <c r="C1069" s="57">
        <f>VLOOKUP(A1069,'Original vs Adjsuted Budget'!$B$1:$H$1098,6,FALSE)</f>
        <v>0</v>
      </c>
      <c r="E1069" s="59">
        <f t="shared" si="73"/>
        <v>0</v>
      </c>
      <c r="F1069" s="57"/>
      <c r="G1069" s="57">
        <f>VLOOKUP(A1069,'Original vs Adjsuted Budget'!$B$1:$H$1098,7,FALSE)</f>
        <v>0</v>
      </c>
      <c r="I1069" s="57">
        <f>VLOOKUP(A1069,'Adjust Budget 1'!$B$8:$H$1107,7,FALSE)</f>
        <v>0</v>
      </c>
      <c r="K1069" s="59">
        <f t="shared" si="70"/>
        <v>0</v>
      </c>
    </row>
    <row r="1070" spans="1:11" x14ac:dyDescent="0.2">
      <c r="A1070" t="s">
        <v>1449</v>
      </c>
      <c r="B1070" t="s">
        <v>224</v>
      </c>
      <c r="C1070" s="57">
        <f>VLOOKUP(A1070,'Original vs Adjsuted Budget'!$B$1:$H$1098,6,FALSE)</f>
        <v>201940</v>
      </c>
      <c r="E1070" s="59">
        <f t="shared" si="73"/>
        <v>248060</v>
      </c>
      <c r="F1070" s="57"/>
      <c r="G1070" s="57">
        <f>VLOOKUP(A1070,'Original vs Adjsuted Budget'!$B$1:$H$1098,7,FALSE)</f>
        <v>450000</v>
      </c>
      <c r="I1070" s="57">
        <f>VLOOKUP(A1070,'Adjust Budget 1'!$B$8:$H$1107,7,FALSE)</f>
        <v>293339.40999999997</v>
      </c>
      <c r="K1070" s="59">
        <f t="shared" si="70"/>
        <v>156660.59000000003</v>
      </c>
    </row>
    <row r="1071" spans="1:11" x14ac:dyDescent="0.2">
      <c r="A1071" t="s">
        <v>1450</v>
      </c>
      <c r="B1071" t="s">
        <v>225</v>
      </c>
      <c r="C1071" s="57">
        <f>VLOOKUP(A1071,'Original vs Adjsuted Budget'!$B$1:$H$1098,6,FALSE)</f>
        <v>50650</v>
      </c>
      <c r="E1071" s="59">
        <f t="shared" si="73"/>
        <v>42163.505600000004</v>
      </c>
      <c r="F1071" s="57"/>
      <c r="G1071" s="57">
        <f>VLOOKUP(A1071,'Original vs Adjsuted Budget'!$B$1:$H$1098,7,FALSE)</f>
        <v>92813.505600000004</v>
      </c>
      <c r="I1071" s="57">
        <f>VLOOKUP(A1071,'Adjust Budget 1'!$B$8:$H$1107,7,FALSE)</f>
        <v>45947.28</v>
      </c>
      <c r="K1071" s="59">
        <f t="shared" si="70"/>
        <v>46866.225600000005</v>
      </c>
    </row>
    <row r="1072" spans="1:11" x14ac:dyDescent="0.2">
      <c r="A1072" t="s">
        <v>1451</v>
      </c>
      <c r="B1072" t="s">
        <v>226</v>
      </c>
      <c r="C1072" s="57">
        <f>VLOOKUP(A1072,'Original vs Adjsuted Budget'!$B$1:$H$1098,6,FALSE)</f>
        <v>0</v>
      </c>
      <c r="E1072" s="59">
        <f t="shared" si="73"/>
        <v>118688.63499999999</v>
      </c>
      <c r="F1072" s="57"/>
      <c r="G1072" s="57">
        <f>VLOOKUP(A1072,'Original vs Adjsuted Budget'!$B$1:$H$1098,7,FALSE)</f>
        <v>118688.63499999999</v>
      </c>
      <c r="I1072" s="57">
        <f>VLOOKUP(A1072,'Adjust Budget 1'!$B$8:$H$1107,7,FALSE)</f>
        <v>58756.75</v>
      </c>
      <c r="K1072" s="59">
        <f t="shared" si="70"/>
        <v>59931.884999999995</v>
      </c>
    </row>
    <row r="1073" spans="1:11" x14ac:dyDescent="0.2">
      <c r="A1073" t="s">
        <v>1452</v>
      </c>
      <c r="B1073" t="s">
        <v>228</v>
      </c>
      <c r="C1073" s="57">
        <f>VLOOKUP(A1073,'Original vs Adjsuted Budget'!$B$1:$H$1098,6,FALSE)</f>
        <v>3560</v>
      </c>
      <c r="E1073" s="59">
        <f t="shared" si="73"/>
        <v>134.17599999999993</v>
      </c>
      <c r="F1073" s="57"/>
      <c r="G1073" s="57">
        <f>VLOOKUP(A1073,'Original vs Adjsuted Budget'!$B$1:$H$1098,7,FALSE)</f>
        <v>3694.1759999999999</v>
      </c>
      <c r="I1073" s="57">
        <f>VLOOKUP(A1073,'Adjust Budget 1'!$B$8:$H$1107,7,FALSE)</f>
        <v>1828.8</v>
      </c>
      <c r="K1073" s="59">
        <f t="shared" si="70"/>
        <v>1865.376</v>
      </c>
    </row>
    <row r="1074" spans="1:11" x14ac:dyDescent="0.2">
      <c r="A1074" t="s">
        <v>1453</v>
      </c>
      <c r="B1074" t="s">
        <v>229</v>
      </c>
      <c r="C1074" s="57">
        <f>VLOOKUP(A1074,'Original vs Adjsuted Budget'!$B$1:$H$1098,6,FALSE)</f>
        <v>25050</v>
      </c>
      <c r="E1074" s="59">
        <f t="shared" si="73"/>
        <v>25675.492600000005</v>
      </c>
      <c r="F1074" s="57"/>
      <c r="G1074" s="57">
        <f>VLOOKUP(A1074,'Original vs Adjsuted Budget'!$B$1:$H$1098,7,FALSE)</f>
        <v>50725.492600000005</v>
      </c>
      <c r="I1074" s="57">
        <f>VLOOKUP(A1074,'Adjust Budget 1'!$B$8:$H$1107,7,FALSE)</f>
        <v>25111.63</v>
      </c>
      <c r="K1074" s="59">
        <f t="shared" si="70"/>
        <v>25613.862600000004</v>
      </c>
    </row>
    <row r="1075" spans="1:11" x14ac:dyDescent="0.2">
      <c r="A1075" t="s">
        <v>2455</v>
      </c>
      <c r="B1075" t="s">
        <v>230</v>
      </c>
      <c r="C1075" s="57">
        <f>VLOOKUP(A1075,'Original vs Adjsuted Budget'!$B$1:$H$1098,6,FALSE)</f>
        <v>0</v>
      </c>
      <c r="E1075" s="59">
        <f t="shared" si="73"/>
        <v>0</v>
      </c>
      <c r="F1075" s="57"/>
      <c r="G1075" s="57">
        <f>VLOOKUP(A1075,'Original vs Adjsuted Budget'!$B$1:$H$1098,7,FALSE)</f>
        <v>0</v>
      </c>
      <c r="I1075" s="57">
        <f>VLOOKUP(A1075,'Adjust Budget 1'!$B$8:$H$1107,7,FALSE)</f>
        <v>0</v>
      </c>
      <c r="K1075" s="59">
        <f t="shared" si="70"/>
        <v>0</v>
      </c>
    </row>
    <row r="1076" spans="1:11" x14ac:dyDescent="0.2">
      <c r="A1076" t="s">
        <v>1454</v>
      </c>
      <c r="B1076" t="s">
        <v>231</v>
      </c>
      <c r="C1076" s="57">
        <f>VLOOKUP(A1076,'Original vs Adjsuted Budget'!$B$1:$H$1098,6,FALSE)</f>
        <v>141980</v>
      </c>
      <c r="E1076" s="59">
        <f t="shared" si="73"/>
        <v>137224.804</v>
      </c>
      <c r="F1076" s="57"/>
      <c r="G1076" s="57">
        <f>VLOOKUP(A1076,'Original vs Adjsuted Budget'!$B$1:$H$1098,7,FALSE)</f>
        <v>279204.804</v>
      </c>
      <c r="I1076" s="57">
        <f>VLOOKUP(A1076,'Adjust Budget 1'!$B$8:$H$1107,7,FALSE)</f>
        <v>138220.20000000001</v>
      </c>
      <c r="K1076" s="59">
        <f t="shared" si="70"/>
        <v>140984.60399999999</v>
      </c>
    </row>
    <row r="1077" spans="1:11" x14ac:dyDescent="0.2">
      <c r="A1077" t="s">
        <v>1455</v>
      </c>
      <c r="B1077" t="s">
        <v>232</v>
      </c>
      <c r="C1077" s="57">
        <f>VLOOKUP(A1077,'Original vs Adjsuted Budget'!$B$1:$H$1098,6,FALSE)</f>
        <v>365780</v>
      </c>
      <c r="E1077" s="59">
        <f t="shared" si="73"/>
        <v>364365.05900000001</v>
      </c>
      <c r="F1077" s="57"/>
      <c r="G1077" s="57">
        <f>VLOOKUP(A1077,'Original vs Adjsuted Budget'!$B$1:$H$1098,7,FALSE)</f>
        <v>730145.05900000001</v>
      </c>
      <c r="I1077" s="57">
        <f>VLOOKUP(A1077,'Adjust Budget 1'!$B$8:$H$1107,7,FALSE)</f>
        <v>361457.95</v>
      </c>
      <c r="K1077" s="59">
        <f t="shared" si="70"/>
        <v>368687.109</v>
      </c>
    </row>
    <row r="1078" spans="1:11" x14ac:dyDescent="0.2">
      <c r="A1078" t="s">
        <v>1456</v>
      </c>
      <c r="B1078" t="s">
        <v>233</v>
      </c>
      <c r="C1078" s="57">
        <f>VLOOKUP(A1078,'Original vs Adjsuted Budget'!$B$1:$H$1098,6,FALSE)</f>
        <v>22330</v>
      </c>
      <c r="E1078" s="59">
        <f t="shared" si="73"/>
        <v>27916.651600000005</v>
      </c>
      <c r="F1078" s="57"/>
      <c r="G1078" s="57">
        <f>VLOOKUP(A1078,'Original vs Adjsuted Budget'!$B$1:$H$1098,7,FALSE)</f>
        <v>50246.651600000005</v>
      </c>
      <c r="I1078" s="57">
        <f>VLOOKUP(A1078,'Adjust Budget 1'!$B$8:$H$1107,7,FALSE)</f>
        <v>24874.58</v>
      </c>
      <c r="K1078" s="59">
        <f t="shared" si="70"/>
        <v>25372.071600000003</v>
      </c>
    </row>
    <row r="1079" spans="1:11" x14ac:dyDescent="0.2">
      <c r="A1079" t="s">
        <v>1457</v>
      </c>
      <c r="B1079" t="s">
        <v>241</v>
      </c>
      <c r="C1079" s="57">
        <f>VLOOKUP(A1079,'Original vs Adjsuted Budget'!$B$1:$H$1098,6,FALSE)</f>
        <v>1844650</v>
      </c>
      <c r="E1079" s="59">
        <f t="shared" si="73"/>
        <v>255350</v>
      </c>
      <c r="F1079" s="57"/>
      <c r="G1079" s="57">
        <f>VLOOKUP(A1079,'Original vs Adjsuted Budget'!$B$1:$H$1098,7,FALSE)</f>
        <v>2100000</v>
      </c>
      <c r="I1079" s="57">
        <f>VLOOKUP(A1079,'Adjust Budget 1'!$B$8:$H$1107,7,FALSE)</f>
        <v>0</v>
      </c>
      <c r="K1079" s="59">
        <f t="shared" si="70"/>
        <v>2100000</v>
      </c>
    </row>
    <row r="1080" spans="1:11" x14ac:dyDescent="0.2">
      <c r="A1080" t="s">
        <v>1458</v>
      </c>
      <c r="B1080" t="s">
        <v>242</v>
      </c>
      <c r="C1080" s="57">
        <f>VLOOKUP(A1080,'Original vs Adjsuted Budget'!$B$1:$H$1098,6,FALSE)</f>
        <v>3168000</v>
      </c>
      <c r="E1080" s="59">
        <f t="shared" si="73"/>
        <v>1000000</v>
      </c>
      <c r="F1080" s="57"/>
      <c r="G1080" s="57">
        <f>VLOOKUP(A1080,'Original vs Adjsuted Budget'!$B$1:$H$1098,7,FALSE)</f>
        <v>4168000</v>
      </c>
      <c r="I1080" s="57">
        <f>VLOOKUP(A1080,'Adjust Budget 1'!$B$8:$H$1107,7,FALSE)</f>
        <v>0</v>
      </c>
      <c r="K1080" s="59">
        <f t="shared" si="70"/>
        <v>4168000</v>
      </c>
    </row>
    <row r="1081" spans="1:11" x14ac:dyDescent="0.2">
      <c r="A1081" t="s">
        <v>2456</v>
      </c>
      <c r="B1081" t="s">
        <v>244</v>
      </c>
      <c r="C1081" s="57">
        <f>VLOOKUP(A1081,'Original vs Adjsuted Budget'!$B$1:$H$1098,6,FALSE)</f>
        <v>0</v>
      </c>
      <c r="E1081" s="59">
        <f t="shared" si="73"/>
        <v>0</v>
      </c>
      <c r="F1081" s="57"/>
      <c r="G1081" s="57">
        <f>VLOOKUP(A1081,'Original vs Adjsuted Budget'!$B$1:$H$1098,7,FALSE)</f>
        <v>0</v>
      </c>
      <c r="I1081" s="57">
        <f>VLOOKUP(A1081,'Adjust Budget 1'!$B$8:$H$1107,7,FALSE)</f>
        <v>0</v>
      </c>
      <c r="K1081" s="59">
        <f t="shared" si="70"/>
        <v>0</v>
      </c>
    </row>
    <row r="1082" spans="1:11" x14ac:dyDescent="0.2">
      <c r="A1082" t="s">
        <v>2457</v>
      </c>
      <c r="B1082" t="s">
        <v>2147</v>
      </c>
      <c r="C1082" s="57">
        <f>VLOOKUP(A1082,'Original vs Adjsuted Budget'!$B$1:$H$1098,6,FALSE)</f>
        <v>0</v>
      </c>
      <c r="E1082" s="59">
        <f t="shared" si="73"/>
        <v>0</v>
      </c>
      <c r="F1082" s="57"/>
      <c r="G1082" s="57">
        <f>VLOOKUP(A1082,'Original vs Adjsuted Budget'!$B$1:$H$1098,7,FALSE)</f>
        <v>0</v>
      </c>
      <c r="I1082" s="57">
        <f>VLOOKUP(A1082,'Adjust Budget 1'!$B$8:$H$1107,7,FALSE)</f>
        <v>0</v>
      </c>
      <c r="K1082" s="59">
        <f t="shared" si="70"/>
        <v>0</v>
      </c>
    </row>
    <row r="1083" spans="1:11" x14ac:dyDescent="0.2">
      <c r="A1083" t="s">
        <v>2458</v>
      </c>
      <c r="B1083" t="s">
        <v>250</v>
      </c>
      <c r="C1083" s="57">
        <f>VLOOKUP(A1083,'Original vs Adjsuted Budget'!$B$1:$H$1098,6,FALSE)</f>
        <v>0</v>
      </c>
      <c r="E1083" s="59">
        <f t="shared" si="73"/>
        <v>0</v>
      </c>
      <c r="F1083" s="57"/>
      <c r="G1083" s="57">
        <f>VLOOKUP(A1083,'Original vs Adjsuted Budget'!$B$1:$H$1098,7,FALSE)</f>
        <v>0</v>
      </c>
      <c r="I1083" s="57">
        <f>VLOOKUP(A1083,'Adjust Budget 1'!$B$8:$H$1107,7,FALSE)</f>
        <v>0</v>
      </c>
      <c r="K1083" s="59">
        <f t="shared" si="70"/>
        <v>0</v>
      </c>
    </row>
    <row r="1084" spans="1:11" x14ac:dyDescent="0.2">
      <c r="A1084" t="s">
        <v>1459</v>
      </c>
      <c r="B1084" t="s">
        <v>254</v>
      </c>
      <c r="C1084" s="57">
        <f>VLOOKUP(A1084,'Original vs Adjsuted Budget'!$B$1:$H$1098,6,FALSE)</f>
        <v>1185890</v>
      </c>
      <c r="E1084" s="59">
        <f t="shared" si="73"/>
        <v>0</v>
      </c>
      <c r="F1084" s="57"/>
      <c r="G1084" s="57">
        <f>VLOOKUP(A1084,'Original vs Adjsuted Budget'!$B$1:$H$1098,7,FALSE)</f>
        <v>1185890</v>
      </c>
      <c r="I1084" s="57">
        <f>VLOOKUP(A1084,'Adjust Budget 1'!$B$8:$H$1107,7,FALSE)</f>
        <v>0</v>
      </c>
      <c r="K1084" s="59">
        <f t="shared" si="70"/>
        <v>1185890</v>
      </c>
    </row>
    <row r="1085" spans="1:11" x14ac:dyDescent="0.2">
      <c r="A1085" t="s">
        <v>1460</v>
      </c>
      <c r="B1085" t="s">
        <v>263</v>
      </c>
      <c r="C1085" s="57">
        <f>VLOOKUP(A1085,'Original vs Adjsuted Budget'!$B$1:$H$1098,6,FALSE)</f>
        <v>664450</v>
      </c>
      <c r="E1085" s="59">
        <f t="shared" si="73"/>
        <v>0</v>
      </c>
      <c r="F1085" s="57"/>
      <c r="G1085" s="57">
        <f>VLOOKUP(A1085,'Original vs Adjsuted Budget'!$B$1:$H$1098,7,FALSE)</f>
        <v>664450</v>
      </c>
      <c r="I1085" s="57">
        <f>VLOOKUP(A1085,'Adjust Budget 1'!$B$8:$H$1107,7,FALSE)</f>
        <v>4097912.72</v>
      </c>
      <c r="K1085" s="59">
        <f t="shared" si="70"/>
        <v>-3433462.72</v>
      </c>
    </row>
    <row r="1086" spans="1:11" x14ac:dyDescent="0.2">
      <c r="A1086" t="s">
        <v>1461</v>
      </c>
      <c r="B1086" t="s">
        <v>501</v>
      </c>
      <c r="C1086" s="57">
        <f>VLOOKUP(A1086,'Original vs Adjsuted Budget'!$B$1:$H$1098,6,FALSE)</f>
        <v>23000000</v>
      </c>
      <c r="E1086" s="59">
        <f t="shared" si="73"/>
        <v>-2100000</v>
      </c>
      <c r="F1086" s="57"/>
      <c r="G1086" s="57">
        <f>VLOOKUP(A1086,'Original vs Adjsuted Budget'!$B$1:$H$1098,7,FALSE)</f>
        <v>20900000</v>
      </c>
      <c r="I1086" s="57">
        <f>VLOOKUP(A1086,'Adjust Budget 1'!$B$8:$H$1107,7,FALSE)</f>
        <v>-1017113.2800000003</v>
      </c>
      <c r="K1086" s="59">
        <f t="shared" si="70"/>
        <v>21917113.280000001</v>
      </c>
    </row>
    <row r="1087" spans="1:11" x14ac:dyDescent="0.2">
      <c r="A1087" t="s">
        <v>1462</v>
      </c>
      <c r="B1087" t="s">
        <v>270</v>
      </c>
      <c r="C1087" s="57">
        <f>VLOOKUP(A1087,'Original vs Adjsuted Budget'!$B$1:$H$1098,6,FALSE)</f>
        <v>0</v>
      </c>
      <c r="E1087" s="59">
        <f t="shared" si="73"/>
        <v>0</v>
      </c>
      <c r="F1087" s="57"/>
      <c r="G1087" s="57">
        <f>VLOOKUP(A1087,'Original vs Adjsuted Budget'!$B$1:$H$1098,7,FALSE)</f>
        <v>0</v>
      </c>
      <c r="I1087" s="57">
        <f>VLOOKUP(A1087,'Adjust Budget 1'!$B$8:$H$1107,7,FALSE)</f>
        <v>48393.69</v>
      </c>
      <c r="K1087" s="59">
        <f t="shared" si="70"/>
        <v>-48393.69</v>
      </c>
    </row>
    <row r="1088" spans="1:11" x14ac:dyDescent="0.2">
      <c r="A1088" t="s">
        <v>1463</v>
      </c>
      <c r="B1088" t="s">
        <v>3034</v>
      </c>
      <c r="C1088" s="57">
        <f>VLOOKUP(A1088,'Original vs Adjsuted Budget'!$B$1:$H$1098,6,FALSE)</f>
        <v>1000000</v>
      </c>
      <c r="E1088" s="59">
        <f t="shared" si="73"/>
        <v>0</v>
      </c>
      <c r="F1088" s="57"/>
      <c r="G1088" s="57">
        <f>VLOOKUP(A1088,'Original vs Adjsuted Budget'!$B$1:$H$1098,7,FALSE)</f>
        <v>1000000</v>
      </c>
      <c r="I1088" s="57">
        <f>VLOOKUP(A1088,'Adjust Budget 1'!$B$8:$H$1107,7,FALSE)</f>
        <v>0</v>
      </c>
      <c r="K1088" s="59">
        <f t="shared" si="70"/>
        <v>1000000</v>
      </c>
    </row>
    <row r="1089" spans="1:11" x14ac:dyDescent="0.2">
      <c r="A1089" t="s">
        <v>1464</v>
      </c>
      <c r="B1089" t="s">
        <v>285</v>
      </c>
      <c r="C1089" s="57">
        <f>VLOOKUP(A1089,'Original vs Adjsuted Budget'!$B$1:$H$1098,6,FALSE)</f>
        <v>0</v>
      </c>
      <c r="E1089" s="59">
        <f t="shared" si="73"/>
        <v>2919.2959999999998</v>
      </c>
      <c r="F1089" s="57"/>
      <c r="G1089" s="57">
        <f>VLOOKUP(A1089,'Original vs Adjsuted Budget'!$B$1:$H$1098,7,FALSE)</f>
        <v>2919.2959999999998</v>
      </c>
      <c r="I1089" s="57">
        <f>VLOOKUP(A1089,'Adjust Budget 1'!$B$8:$H$1107,7,FALSE)</f>
        <v>684.21</v>
      </c>
      <c r="K1089" s="59">
        <f t="shared" si="70"/>
        <v>2235.0859999999998</v>
      </c>
    </row>
    <row r="1090" spans="1:11" x14ac:dyDescent="0.2">
      <c r="A1090" t="s">
        <v>2463</v>
      </c>
      <c r="B1090" t="s">
        <v>296</v>
      </c>
      <c r="C1090" s="57">
        <f>VLOOKUP(A1090,'Original vs Adjsuted Budget'!$B$1:$H$1098,6,FALSE)</f>
        <v>0</v>
      </c>
      <c r="E1090" s="59">
        <f t="shared" si="73"/>
        <v>0</v>
      </c>
      <c r="F1090" s="57"/>
      <c r="G1090" s="57">
        <f>VLOOKUP(A1090,'Original vs Adjsuted Budget'!$B$1:$H$1098,7,FALSE)</f>
        <v>0</v>
      </c>
      <c r="I1090" s="57">
        <f>VLOOKUP(A1090,'Adjust Budget 1'!$B$8:$H$1107,7,FALSE)</f>
        <v>0</v>
      </c>
      <c r="K1090" s="59">
        <f t="shared" si="70"/>
        <v>0</v>
      </c>
    </row>
    <row r="1091" spans="1:11" x14ac:dyDescent="0.2">
      <c r="A1091" t="s">
        <v>1465</v>
      </c>
      <c r="B1091" t="s">
        <v>297</v>
      </c>
      <c r="C1091" s="57">
        <f>VLOOKUP(A1091,'Original vs Adjsuted Budget'!$B$1:$H$1098,6,FALSE)</f>
        <v>1300</v>
      </c>
      <c r="E1091" s="59">
        <f t="shared" si="73"/>
        <v>-1300</v>
      </c>
      <c r="F1091" s="57"/>
      <c r="G1091" s="57">
        <f>VLOOKUP(A1091,'Original vs Adjsuted Budget'!$B$1:$H$1098,7,FALSE)</f>
        <v>0</v>
      </c>
      <c r="I1091" s="57">
        <f>VLOOKUP(A1091,'Adjust Budget 1'!$B$8:$H$1107,7,FALSE)</f>
        <v>0</v>
      </c>
      <c r="K1091" s="59">
        <f t="shared" si="70"/>
        <v>0</v>
      </c>
    </row>
    <row r="1092" spans="1:11" x14ac:dyDescent="0.2">
      <c r="A1092" t="s">
        <v>1466</v>
      </c>
      <c r="B1092" t="s">
        <v>298</v>
      </c>
      <c r="C1092" s="57">
        <f>VLOOKUP(A1092,'Original vs Adjsuted Budget'!$B$1:$H$1098,6,FALSE)</f>
        <v>16090</v>
      </c>
      <c r="E1092" s="59">
        <f t="shared" si="73"/>
        <v>-12386</v>
      </c>
      <c r="F1092" s="57"/>
      <c r="G1092" s="57">
        <f>VLOOKUP(A1092,'Original vs Adjsuted Budget'!$B$1:$H$1098,7,FALSE)</f>
        <v>3704</v>
      </c>
      <c r="I1092" s="57">
        <f>VLOOKUP(A1092,'Adjust Budget 1'!$B$8:$H$1107,7,FALSE)</f>
        <v>1389</v>
      </c>
      <c r="K1092" s="59">
        <f t="shared" si="70"/>
        <v>2315</v>
      </c>
    </row>
    <row r="1093" spans="1:11" x14ac:dyDescent="0.2">
      <c r="A1093" t="s">
        <v>2464</v>
      </c>
      <c r="B1093" t="s">
        <v>302</v>
      </c>
      <c r="C1093" s="57">
        <f>VLOOKUP(A1093,'Original vs Adjsuted Budget'!$B$1:$H$1098,6,FALSE)</f>
        <v>0</v>
      </c>
      <c r="E1093" s="59">
        <f t="shared" si="73"/>
        <v>0</v>
      </c>
      <c r="F1093" s="57"/>
      <c r="G1093" s="57">
        <f>VLOOKUP(A1093,'Original vs Adjsuted Budget'!$B$1:$H$1098,7,FALSE)</f>
        <v>0</v>
      </c>
      <c r="I1093" s="57">
        <f>VLOOKUP(A1093,'Adjust Budget 1'!$B$8:$H$1107,7,FALSE)</f>
        <v>0</v>
      </c>
      <c r="K1093" s="59">
        <f t="shared" si="70"/>
        <v>0</v>
      </c>
    </row>
    <row r="1094" spans="1:11" x14ac:dyDescent="0.2">
      <c r="A1094" t="s">
        <v>2465</v>
      </c>
      <c r="B1094" t="s">
        <v>303</v>
      </c>
      <c r="C1094" s="57">
        <f>VLOOKUP(A1094,'Original vs Adjsuted Budget'!$B$1:$H$1098,6,FALSE)</f>
        <v>0</v>
      </c>
      <c r="E1094" s="59">
        <f t="shared" si="73"/>
        <v>0</v>
      </c>
      <c r="F1094" s="57"/>
      <c r="G1094" s="57">
        <f>VLOOKUP(A1094,'Original vs Adjsuted Budget'!$B$1:$H$1098,7,FALSE)</f>
        <v>0</v>
      </c>
      <c r="I1094" s="57">
        <f>VLOOKUP(A1094,'Adjust Budget 1'!$B$8:$H$1107,7,FALSE)</f>
        <v>0</v>
      </c>
      <c r="K1094" s="59">
        <f t="shared" si="70"/>
        <v>0</v>
      </c>
    </row>
    <row r="1095" spans="1:11" x14ac:dyDescent="0.2">
      <c r="A1095" t="s">
        <v>1467</v>
      </c>
      <c r="B1095" t="s">
        <v>1572</v>
      </c>
      <c r="C1095" s="57">
        <f>VLOOKUP(A1095,'Original vs Adjsuted Budget'!$B$1:$H$1098,6,FALSE)</f>
        <v>0</v>
      </c>
      <c r="E1095" s="59">
        <f t="shared" si="73"/>
        <v>46396.213333333333</v>
      </c>
      <c r="F1095" s="57"/>
      <c r="G1095" s="57">
        <f>VLOOKUP(A1095,'Original vs Adjsuted Budget'!$B$1:$H$1098,7,FALSE)</f>
        <v>46396.213333333333</v>
      </c>
      <c r="I1095" s="57">
        <f>VLOOKUP(A1095,'Adjust Budget 1'!$B$8:$H$1107,7,FALSE)</f>
        <v>17398.580000000002</v>
      </c>
      <c r="K1095" s="59">
        <f t="shared" si="70"/>
        <v>28997.633333333331</v>
      </c>
    </row>
    <row r="1096" spans="1:11" x14ac:dyDescent="0.2">
      <c r="A1096" t="s">
        <v>1468</v>
      </c>
      <c r="B1096" t="s">
        <v>1572</v>
      </c>
      <c r="C1096" s="57">
        <f>VLOOKUP(A1096,'Original vs Adjsuted Budget'!$B$1:$H$1098,6,FALSE)</f>
        <v>194170</v>
      </c>
      <c r="E1096" s="59">
        <f t="shared" si="73"/>
        <v>-192394.23999999999</v>
      </c>
      <c r="F1096" s="57"/>
      <c r="G1096" s="57">
        <f>VLOOKUP(A1096,'Original vs Adjsuted Budget'!$B$1:$H$1098,7,FALSE)</f>
        <v>1775.7599999999998</v>
      </c>
      <c r="I1096" s="57">
        <f>VLOOKUP(A1096,'Adjust Budget 1'!$B$8:$H$1107,7,FALSE)</f>
        <v>665.91</v>
      </c>
      <c r="K1096" s="59">
        <f t="shared" si="70"/>
        <v>1109.8499999999999</v>
      </c>
    </row>
    <row r="1097" spans="1:11" x14ac:dyDescent="0.2">
      <c r="A1097" t="s">
        <v>1469</v>
      </c>
      <c r="B1097" t="s">
        <v>1572</v>
      </c>
      <c r="C1097" s="57">
        <f>VLOOKUP(A1097,'Original vs Adjsuted Budget'!$B$1:$H$1098,6,FALSE)</f>
        <v>71200</v>
      </c>
      <c r="E1097" s="59">
        <f t="shared" ref="E1097:E1128" si="74">G1097-C1097</f>
        <v>-71200</v>
      </c>
      <c r="F1097" s="57"/>
      <c r="G1097" s="57">
        <f>VLOOKUP(A1097,'Original vs Adjsuted Budget'!$B$1:$H$1098,7,FALSE)</f>
        <v>0</v>
      </c>
      <c r="I1097" s="57">
        <f>VLOOKUP(A1097,'Adjust Budget 1'!$B$8:$H$1107,7,FALSE)</f>
        <v>0</v>
      </c>
      <c r="K1097" s="59">
        <f t="shared" ref="K1097:K1160" si="75">G1097-I1097</f>
        <v>0</v>
      </c>
    </row>
    <row r="1098" spans="1:11" x14ac:dyDescent="0.2">
      <c r="A1098" t="s">
        <v>1470</v>
      </c>
      <c r="B1098" t="s">
        <v>3035</v>
      </c>
      <c r="C1098" s="57">
        <f>VLOOKUP(A1098,'Original vs Adjsuted Budget'!$B$1:$H$1098,6,FALSE)</f>
        <v>58250</v>
      </c>
      <c r="E1098" s="59">
        <f t="shared" si="74"/>
        <v>-57557.066666666666</v>
      </c>
      <c r="F1098" s="57"/>
      <c r="G1098" s="57">
        <f>VLOOKUP(A1098,'Original vs Adjsuted Budget'!$B$1:$H$1098,7,FALSE)</f>
        <v>692.93333333333339</v>
      </c>
      <c r="I1098" s="57">
        <f>VLOOKUP(A1098,'Adjust Budget 1'!$B$8:$H$1107,7,FALSE)</f>
        <v>259.85000000000002</v>
      </c>
      <c r="K1098" s="59">
        <f t="shared" si="75"/>
        <v>433.08333333333337</v>
      </c>
    </row>
    <row r="1099" spans="1:11" x14ac:dyDescent="0.2">
      <c r="A1099" t="s">
        <v>2467</v>
      </c>
      <c r="B1099" t="s">
        <v>309</v>
      </c>
      <c r="C1099" s="57">
        <f>VLOOKUP(A1099,'Original vs Adjsuted Budget'!$B$1:$H$1098,6,FALSE)</f>
        <v>0</v>
      </c>
      <c r="E1099" s="59">
        <f t="shared" si="74"/>
        <v>0</v>
      </c>
      <c r="F1099" s="57"/>
      <c r="G1099" s="57">
        <f>VLOOKUP(A1099,'Original vs Adjsuted Budget'!$B$1:$H$1098,7,FALSE)</f>
        <v>0</v>
      </c>
      <c r="I1099" s="57">
        <f>VLOOKUP(A1099,'Adjust Budget 1'!$B$8:$H$1107,7,FALSE)</f>
        <v>0</v>
      </c>
      <c r="K1099" s="59">
        <f t="shared" si="75"/>
        <v>0</v>
      </c>
    </row>
    <row r="1100" spans="1:11" x14ac:dyDescent="0.2">
      <c r="A1100" t="s">
        <v>2468</v>
      </c>
      <c r="B1100" t="s">
        <v>310</v>
      </c>
      <c r="C1100" s="57">
        <f>VLOOKUP(A1100,'Original vs Adjsuted Budget'!$B$1:$H$1098,6,FALSE)</f>
        <v>0</v>
      </c>
      <c r="E1100" s="59">
        <f t="shared" si="74"/>
        <v>0</v>
      </c>
      <c r="F1100" s="57"/>
      <c r="G1100" s="57">
        <f>VLOOKUP(A1100,'Original vs Adjsuted Budget'!$B$1:$H$1098,7,FALSE)</f>
        <v>0</v>
      </c>
      <c r="I1100" s="57">
        <f>VLOOKUP(A1100,'Adjust Budget 1'!$B$8:$H$1107,7,FALSE)</f>
        <v>0</v>
      </c>
      <c r="K1100" s="59">
        <f t="shared" si="75"/>
        <v>0</v>
      </c>
    </row>
    <row r="1101" spans="1:11" x14ac:dyDescent="0.2">
      <c r="A1101" t="s">
        <v>1471</v>
      </c>
      <c r="B1101" t="s">
        <v>311</v>
      </c>
      <c r="C1101" s="57">
        <f>VLOOKUP(A1101,'Original vs Adjsuted Budget'!$B$1:$H$1098,6,FALSE)</f>
        <v>3143790</v>
      </c>
      <c r="E1101" s="59">
        <f t="shared" si="74"/>
        <v>-598790</v>
      </c>
      <c r="F1101" s="57"/>
      <c r="G1101" s="57">
        <f>VLOOKUP(A1101,'Original vs Adjsuted Budget'!$B$1:$H$1098,7,FALSE)</f>
        <v>2545000</v>
      </c>
      <c r="I1101" s="57">
        <f>VLOOKUP(A1101,'Adjust Budget 1'!$B$8:$H$1107,7,FALSE)</f>
        <v>1065081.8600000001</v>
      </c>
      <c r="K1101" s="59">
        <f t="shared" si="75"/>
        <v>1479918.14</v>
      </c>
    </row>
    <row r="1102" spans="1:11" x14ac:dyDescent="0.2">
      <c r="A1102" t="s">
        <v>1472</v>
      </c>
      <c r="B1102" t="s">
        <v>312</v>
      </c>
      <c r="C1102" s="57">
        <f>VLOOKUP(A1102,'Original vs Adjsuted Budget'!$B$1:$H$1098,6,FALSE)</f>
        <v>6900</v>
      </c>
      <c r="E1102" s="59">
        <f t="shared" si="74"/>
        <v>48100</v>
      </c>
      <c r="F1102" s="57"/>
      <c r="G1102" s="57">
        <f>VLOOKUP(A1102,'Original vs Adjsuted Budget'!$B$1:$H$1098,7,FALSE)</f>
        <v>55000</v>
      </c>
      <c r="I1102" s="57">
        <f>VLOOKUP(A1102,'Adjust Budget 1'!$B$8:$H$1107,7,FALSE)</f>
        <v>22540</v>
      </c>
      <c r="K1102" s="59">
        <f t="shared" si="75"/>
        <v>32460</v>
      </c>
    </row>
    <row r="1103" spans="1:11" x14ac:dyDescent="0.2">
      <c r="A1103" t="s">
        <v>2470</v>
      </c>
      <c r="B1103" t="s">
        <v>314</v>
      </c>
      <c r="C1103" s="57">
        <f>VLOOKUP(A1103,'Original vs Adjsuted Budget'!$B$1:$H$1098,6,FALSE)</f>
        <v>0</v>
      </c>
      <c r="E1103" s="59">
        <f t="shared" si="74"/>
        <v>0</v>
      </c>
      <c r="F1103" s="57"/>
      <c r="G1103" s="57">
        <f>VLOOKUP(A1103,'Original vs Adjsuted Budget'!$B$1:$H$1098,7,FALSE)</f>
        <v>0</v>
      </c>
      <c r="I1103" s="57">
        <f>VLOOKUP(A1103,'Adjust Budget 1'!$B$8:$H$1107,7,FALSE)</f>
        <v>0</v>
      </c>
      <c r="K1103" s="59">
        <f t="shared" si="75"/>
        <v>0</v>
      </c>
    </row>
    <row r="1104" spans="1:11" x14ac:dyDescent="0.2">
      <c r="A1104" t="s">
        <v>1473</v>
      </c>
      <c r="B1104" t="s">
        <v>315</v>
      </c>
      <c r="C1104" s="57">
        <f>VLOOKUP(A1104,'Original vs Adjsuted Budget'!$B$1:$H$1098,6,FALSE)</f>
        <v>11710</v>
      </c>
      <c r="E1104" s="59">
        <f t="shared" si="74"/>
        <v>52955.216000000008</v>
      </c>
      <c r="F1104" s="57"/>
      <c r="G1104" s="57">
        <f>VLOOKUP(A1104,'Original vs Adjsuted Budget'!$B$1:$H$1098,7,FALSE)</f>
        <v>64665.216000000008</v>
      </c>
      <c r="I1104" s="57">
        <f>VLOOKUP(A1104,'Adjust Budget 1'!$B$8:$H$1107,7,FALSE)</f>
        <v>35925.120000000003</v>
      </c>
      <c r="K1104" s="59">
        <f t="shared" si="75"/>
        <v>28740.096000000005</v>
      </c>
    </row>
    <row r="1105" spans="1:11" x14ac:dyDescent="0.2">
      <c r="A1105" t="s">
        <v>1474</v>
      </c>
      <c r="B1105" t="s">
        <v>1670</v>
      </c>
      <c r="C1105" s="57">
        <f>VLOOKUP(A1105,'Original vs Adjsuted Budget'!$B$1:$H$1098,6,FALSE)</f>
        <v>0</v>
      </c>
      <c r="E1105" s="59">
        <f t="shared" si="74"/>
        <v>360000</v>
      </c>
      <c r="F1105" s="57"/>
      <c r="G1105" s="57">
        <f>VLOOKUP(A1105,'Original vs Adjsuted Budget'!$B$1:$H$1098,7,FALSE)</f>
        <v>360000</v>
      </c>
      <c r="I1105" s="57">
        <f>VLOOKUP(A1105,'Adjust Budget 1'!$B$8:$H$1107,7,FALSE)</f>
        <v>353170</v>
      </c>
      <c r="K1105" s="59">
        <f t="shared" si="75"/>
        <v>6830</v>
      </c>
    </row>
    <row r="1106" spans="1:11" x14ac:dyDescent="0.2">
      <c r="A1106" t="s">
        <v>1475</v>
      </c>
      <c r="B1106" t="s">
        <v>1670</v>
      </c>
      <c r="C1106" s="57">
        <f>VLOOKUP(A1106,'Original vs Adjsuted Budget'!$B$1:$H$1098,6,FALSE)</f>
        <v>0</v>
      </c>
      <c r="E1106" s="59">
        <f t="shared" si="74"/>
        <v>300000</v>
      </c>
      <c r="F1106" s="57"/>
      <c r="G1106" s="57">
        <f>VLOOKUP(A1106,'Original vs Adjsuted Budget'!$B$1:$H$1098,7,FALSE)</f>
        <v>300000</v>
      </c>
      <c r="I1106" s="57">
        <f>VLOOKUP(A1106,'Adjust Budget 1'!$B$8:$H$1107,7,FALSE)</f>
        <v>215325</v>
      </c>
      <c r="K1106" s="59">
        <f t="shared" si="75"/>
        <v>84675</v>
      </c>
    </row>
    <row r="1107" spans="1:11" x14ac:dyDescent="0.2">
      <c r="A1107" t="s">
        <v>2471</v>
      </c>
      <c r="B1107" t="s">
        <v>1670</v>
      </c>
      <c r="C1107" s="57">
        <f>VLOOKUP(A1107,'Original vs Adjsuted Budget'!$B$1:$H$1098,6,FALSE)</f>
        <v>0</v>
      </c>
      <c r="E1107" s="59">
        <f t="shared" si="74"/>
        <v>0</v>
      </c>
      <c r="F1107" s="57"/>
      <c r="G1107" s="57">
        <f>VLOOKUP(A1107,'Original vs Adjsuted Budget'!$B$1:$H$1098,7,FALSE)</f>
        <v>0</v>
      </c>
      <c r="I1107" s="57">
        <f>VLOOKUP(A1107,'Adjust Budget 1'!$B$8:$H$1107,7,FALSE)</f>
        <v>0</v>
      </c>
      <c r="K1107" s="59">
        <f t="shared" si="75"/>
        <v>0</v>
      </c>
    </row>
    <row r="1108" spans="1:11" x14ac:dyDescent="0.2">
      <c r="A1108" t="s">
        <v>2472</v>
      </c>
      <c r="B1108" t="s">
        <v>1670</v>
      </c>
      <c r="C1108" s="57">
        <f>VLOOKUP(A1108,'Original vs Adjsuted Budget'!$B$1:$H$1098,6,FALSE)</f>
        <v>0</v>
      </c>
      <c r="E1108" s="59">
        <f t="shared" si="74"/>
        <v>0</v>
      </c>
      <c r="F1108" s="57"/>
      <c r="G1108" s="57">
        <f>VLOOKUP(A1108,'Original vs Adjsuted Budget'!$B$1:$H$1098,7,FALSE)</f>
        <v>0</v>
      </c>
      <c r="I1108" s="57">
        <f>VLOOKUP(A1108,'Adjust Budget 1'!$B$8:$H$1107,7,FALSE)</f>
        <v>0</v>
      </c>
      <c r="K1108" s="59">
        <f t="shared" si="75"/>
        <v>0</v>
      </c>
    </row>
    <row r="1109" spans="1:11" x14ac:dyDescent="0.2">
      <c r="A1109" t="s">
        <v>2473</v>
      </c>
      <c r="B1109" t="s">
        <v>320</v>
      </c>
      <c r="C1109" s="57">
        <f>VLOOKUP(A1109,'Original vs Adjsuted Budget'!$B$1:$H$1098,6,FALSE)</f>
        <v>0</v>
      </c>
      <c r="E1109" s="59">
        <f t="shared" si="74"/>
        <v>0</v>
      </c>
      <c r="F1109" s="57"/>
      <c r="G1109" s="57">
        <f>VLOOKUP(A1109,'Original vs Adjsuted Budget'!$B$1:$H$1098,7,FALSE)</f>
        <v>0</v>
      </c>
      <c r="I1109" s="57">
        <f>VLOOKUP(A1109,'Adjust Budget 1'!$B$8:$H$1107,7,FALSE)</f>
        <v>0</v>
      </c>
      <c r="K1109" s="59">
        <f t="shared" si="75"/>
        <v>0</v>
      </c>
    </row>
    <row r="1110" spans="1:11" x14ac:dyDescent="0.2">
      <c r="A1110" t="s">
        <v>2474</v>
      </c>
      <c r="B1110" t="s">
        <v>322</v>
      </c>
      <c r="C1110" s="57">
        <f>VLOOKUP(A1110,'Original vs Adjsuted Budget'!$B$1:$H$1098,6,FALSE)</f>
        <v>0</v>
      </c>
      <c r="E1110" s="59">
        <f t="shared" si="74"/>
        <v>0</v>
      </c>
      <c r="F1110" s="57"/>
      <c r="G1110" s="57">
        <f>VLOOKUP(A1110,'Original vs Adjsuted Budget'!$B$1:$H$1098,7,FALSE)</f>
        <v>0</v>
      </c>
      <c r="I1110" s="57">
        <f>VLOOKUP(A1110,'Adjust Budget 1'!$B$8:$H$1107,7,FALSE)</f>
        <v>0</v>
      </c>
      <c r="K1110" s="59">
        <f t="shared" si="75"/>
        <v>0</v>
      </c>
    </row>
    <row r="1111" spans="1:11" x14ac:dyDescent="0.2">
      <c r="A1111" t="s">
        <v>1476</v>
      </c>
      <c r="B1111" t="s">
        <v>323</v>
      </c>
      <c r="C1111" s="57">
        <f>VLOOKUP(A1111,'Original vs Adjsuted Budget'!$B$1:$H$1098,6,FALSE)</f>
        <v>0</v>
      </c>
      <c r="E1111" s="59">
        <f t="shared" si="74"/>
        <v>32481.200000000001</v>
      </c>
      <c r="F1111" s="57"/>
      <c r="G1111" s="57">
        <f>VLOOKUP(A1111,'Original vs Adjsuted Budget'!$B$1:$H$1098,7,FALSE)</f>
        <v>32481.200000000001</v>
      </c>
      <c r="I1111" s="57">
        <f>VLOOKUP(A1111,'Adjust Budget 1'!$B$8:$H$1107,7,FALSE)</f>
        <v>16240.6</v>
      </c>
      <c r="K1111" s="59">
        <f t="shared" si="75"/>
        <v>16240.6</v>
      </c>
    </row>
    <row r="1112" spans="1:11" x14ac:dyDescent="0.2">
      <c r="A1112" t="s">
        <v>1477</v>
      </c>
      <c r="B1112" t="s">
        <v>1720</v>
      </c>
      <c r="C1112" s="57">
        <f>VLOOKUP(A1112,'Original vs Adjsuted Budget'!$B$1:$H$1098,6,FALSE)</f>
        <v>9370</v>
      </c>
      <c r="E1112" s="59">
        <f t="shared" si="74"/>
        <v>-6841.82</v>
      </c>
      <c r="F1112" s="57"/>
      <c r="G1112" s="57">
        <f>VLOOKUP(A1112,'Original vs Adjsuted Budget'!$B$1:$H$1098,7,FALSE)</f>
        <v>2528.1799999999998</v>
      </c>
      <c r="I1112" s="57">
        <f>VLOOKUP(A1112,'Adjust Budget 1'!$B$8:$H$1107,7,FALSE)</f>
        <v>1264.0899999999999</v>
      </c>
      <c r="K1112" s="59">
        <f t="shared" si="75"/>
        <v>1264.0899999999999</v>
      </c>
    </row>
    <row r="1113" spans="1:11" x14ac:dyDescent="0.2">
      <c r="A1113" t="s">
        <v>1478</v>
      </c>
      <c r="B1113" t="s">
        <v>1721</v>
      </c>
      <c r="C1113" s="57">
        <f>VLOOKUP(A1113,'Original vs Adjsuted Budget'!$B$1:$H$1098,6,FALSE)</f>
        <v>3440</v>
      </c>
      <c r="E1113" s="59">
        <f t="shared" si="74"/>
        <v>-3440</v>
      </c>
      <c r="F1113" s="57"/>
      <c r="G1113" s="57">
        <f>VLOOKUP(A1113,'Original vs Adjsuted Budget'!$B$1:$H$1098,7,FALSE)</f>
        <v>0</v>
      </c>
      <c r="I1113" s="57">
        <f>VLOOKUP(A1113,'Adjust Budget 1'!$B$8:$H$1107,7,FALSE)</f>
        <v>0</v>
      </c>
      <c r="K1113" s="59">
        <f t="shared" si="75"/>
        <v>0</v>
      </c>
    </row>
    <row r="1114" spans="1:11" x14ac:dyDescent="0.2">
      <c r="A1114" t="s">
        <v>1479</v>
      </c>
      <c r="B1114" t="s">
        <v>1722</v>
      </c>
      <c r="C1114" s="57">
        <f>VLOOKUP(A1114,'Original vs Adjsuted Budget'!$B$1:$H$1098,6,FALSE)</f>
        <v>2810</v>
      </c>
      <c r="E1114" s="59">
        <f t="shared" si="74"/>
        <v>-2810</v>
      </c>
      <c r="F1114" s="57"/>
      <c r="G1114" s="57">
        <f>VLOOKUP(A1114,'Original vs Adjsuted Budget'!$B$1:$H$1098,7,FALSE)</f>
        <v>0</v>
      </c>
      <c r="I1114" s="57">
        <f>VLOOKUP(A1114,'Adjust Budget 1'!$B$8:$H$1107,7,FALSE)</f>
        <v>0</v>
      </c>
      <c r="K1114" s="59">
        <f t="shared" si="75"/>
        <v>0</v>
      </c>
    </row>
    <row r="1115" spans="1:11" x14ac:dyDescent="0.2">
      <c r="A1115" t="s">
        <v>1480</v>
      </c>
      <c r="B1115" t="s">
        <v>325</v>
      </c>
      <c r="C1115" s="57">
        <f>VLOOKUP(A1115,'Original vs Adjsuted Budget'!$B$1:$H$1098,6,FALSE)</f>
        <v>15850</v>
      </c>
      <c r="E1115" s="59">
        <f t="shared" si="74"/>
        <v>7422.5866666666625</v>
      </c>
      <c r="F1115" s="57"/>
      <c r="G1115" s="57">
        <f>VLOOKUP(A1115,'Original vs Adjsuted Budget'!$B$1:$H$1098,7,FALSE)</f>
        <v>23272.586666666662</v>
      </c>
      <c r="I1115" s="57">
        <f>VLOOKUP(A1115,'Adjust Budget 1'!$B$8:$H$1107,7,FALSE)</f>
        <v>8727.2199999999993</v>
      </c>
      <c r="K1115" s="59">
        <f t="shared" si="75"/>
        <v>14545.366666666663</v>
      </c>
    </row>
    <row r="1116" spans="1:11" x14ac:dyDescent="0.2">
      <c r="A1116" t="s">
        <v>1481</v>
      </c>
      <c r="B1116" t="s">
        <v>329</v>
      </c>
      <c r="C1116" s="57">
        <f>VLOOKUP(A1116,'Original vs Adjsuted Budget'!$B$1:$H$1098,6,FALSE)</f>
        <v>900000</v>
      </c>
      <c r="E1116" s="59">
        <f t="shared" si="74"/>
        <v>0</v>
      </c>
      <c r="F1116" s="57"/>
      <c r="G1116" s="57">
        <f>VLOOKUP(A1116,'Original vs Adjsuted Budget'!$B$1:$H$1098,7,FALSE)</f>
        <v>900000</v>
      </c>
      <c r="I1116" s="57">
        <f>VLOOKUP(A1116,'Adjust Budget 1'!$B$8:$H$1107,7,FALSE)</f>
        <v>292809.84000000003</v>
      </c>
      <c r="K1116" s="59">
        <f t="shared" si="75"/>
        <v>607190.15999999992</v>
      </c>
    </row>
    <row r="1117" spans="1:11" x14ac:dyDescent="0.2">
      <c r="A1117" t="s">
        <v>2476</v>
      </c>
      <c r="B1117" t="s">
        <v>330</v>
      </c>
      <c r="C1117" s="57">
        <f>VLOOKUP(A1117,'Original vs Adjsuted Budget'!$B$1:$H$1098,6,FALSE)</f>
        <v>0</v>
      </c>
      <c r="E1117" s="59">
        <f t="shared" si="74"/>
        <v>0</v>
      </c>
      <c r="F1117" s="57"/>
      <c r="G1117" s="57">
        <f>VLOOKUP(A1117,'Original vs Adjsuted Budget'!$B$1:$H$1098,7,FALSE)</f>
        <v>0</v>
      </c>
      <c r="I1117" s="57">
        <f>VLOOKUP(A1117,'Adjust Budget 1'!$B$8:$H$1107,7,FALSE)</f>
        <v>0</v>
      </c>
      <c r="K1117" s="59">
        <f t="shared" si="75"/>
        <v>0</v>
      </c>
    </row>
    <row r="1118" spans="1:11" x14ac:dyDescent="0.2">
      <c r="A1118" s="75" t="s">
        <v>1482</v>
      </c>
      <c r="B1118" s="75" t="s">
        <v>331</v>
      </c>
      <c r="C1118" s="57">
        <f>VLOOKUP(A1118,'Original vs Adjsuted Budget'!$B$1:$H$1098,6,FALSE)</f>
        <v>451890</v>
      </c>
      <c r="E1118" s="59">
        <f t="shared" si="74"/>
        <v>108110</v>
      </c>
      <c r="F1118" s="57"/>
      <c r="G1118" s="57">
        <f>VLOOKUP(A1118,'Original vs Adjsuted Budget'!$B$1:$H$1098,7,FALSE)</f>
        <v>560000</v>
      </c>
      <c r="I1118" s="57">
        <f>VLOOKUP(A1118,'Adjust Budget 1'!$B$8:$H$1107,7,FALSE)</f>
        <v>490787.32</v>
      </c>
      <c r="K1118" s="59">
        <f t="shared" si="75"/>
        <v>69212.679999999993</v>
      </c>
    </row>
    <row r="1119" spans="1:11" x14ac:dyDescent="0.2">
      <c r="A1119" t="s">
        <v>2477</v>
      </c>
      <c r="B1119" t="s">
        <v>336</v>
      </c>
      <c r="C1119" s="57">
        <f>VLOOKUP(A1119,'Original vs Adjsuted Budget'!$B$1:$H$1098,6,FALSE)</f>
        <v>0</v>
      </c>
      <c r="E1119" s="59">
        <f t="shared" si="74"/>
        <v>0</v>
      </c>
      <c r="F1119" s="57"/>
      <c r="G1119" s="57">
        <f>VLOOKUP(A1119,'Original vs Adjsuted Budget'!$B$1:$H$1098,7,FALSE)</f>
        <v>0</v>
      </c>
      <c r="I1119" s="57">
        <f>VLOOKUP(A1119,'Adjust Budget 1'!$B$8:$H$1107,7,FALSE)</f>
        <v>0</v>
      </c>
      <c r="K1119" s="59">
        <f t="shared" si="75"/>
        <v>0</v>
      </c>
    </row>
    <row r="1120" spans="1:11" x14ac:dyDescent="0.2">
      <c r="A1120" t="s">
        <v>2478</v>
      </c>
      <c r="B1120" t="s">
        <v>341</v>
      </c>
      <c r="C1120" s="57">
        <f>VLOOKUP(A1120,'Original vs Adjsuted Budget'!$B$1:$H$1098,6,FALSE)</f>
        <v>0</v>
      </c>
      <c r="E1120" s="59">
        <f t="shared" si="74"/>
        <v>0</v>
      </c>
      <c r="F1120" s="57"/>
      <c r="G1120" s="57">
        <f>VLOOKUP(A1120,'Original vs Adjsuted Budget'!$B$1:$H$1098,7,FALSE)</f>
        <v>0</v>
      </c>
      <c r="I1120" s="57">
        <f>VLOOKUP(A1120,'Adjust Budget 1'!$B$8:$H$1107,7,FALSE)</f>
        <v>0</v>
      </c>
      <c r="K1120" s="59">
        <f t="shared" si="75"/>
        <v>0</v>
      </c>
    </row>
    <row r="1121" spans="1:11" x14ac:dyDescent="0.2">
      <c r="A1121" t="s">
        <v>1483</v>
      </c>
      <c r="B1121" t="s">
        <v>1738</v>
      </c>
      <c r="C1121" s="57">
        <f>VLOOKUP(A1121,'Original vs Adjsuted Budget'!$B$1:$H$1098,6,FALSE)</f>
        <v>460</v>
      </c>
      <c r="E1121" s="59">
        <f t="shared" si="74"/>
        <v>-460</v>
      </c>
      <c r="F1121" s="57"/>
      <c r="G1121" s="57">
        <f>VLOOKUP(A1121,'Original vs Adjsuted Budget'!$B$1:$H$1098,7,FALSE)</f>
        <v>0</v>
      </c>
      <c r="I1121" s="57">
        <f>VLOOKUP(A1121,'Adjust Budget 1'!$B$8:$H$1107,7,FALSE)</f>
        <v>0</v>
      </c>
      <c r="K1121" s="59">
        <f t="shared" si="75"/>
        <v>0</v>
      </c>
    </row>
    <row r="1122" spans="1:11" x14ac:dyDescent="0.2">
      <c r="A1122" t="s">
        <v>1484</v>
      </c>
      <c r="B1122" t="s">
        <v>1739</v>
      </c>
      <c r="C1122" s="57">
        <f>VLOOKUP(A1122,'Original vs Adjsuted Budget'!$B$1:$H$1098,6,FALSE)</f>
        <v>170</v>
      </c>
      <c r="E1122" s="59">
        <f t="shared" si="74"/>
        <v>-170</v>
      </c>
      <c r="F1122" s="57"/>
      <c r="G1122" s="57">
        <f>VLOOKUP(A1122,'Original vs Adjsuted Budget'!$B$1:$H$1098,7,FALSE)</f>
        <v>0</v>
      </c>
      <c r="I1122" s="57">
        <f>VLOOKUP(A1122,'Adjust Budget 1'!$B$8:$H$1107,7,FALSE)</f>
        <v>0</v>
      </c>
      <c r="K1122" s="59">
        <f t="shared" si="75"/>
        <v>0</v>
      </c>
    </row>
    <row r="1123" spans="1:11" x14ac:dyDescent="0.2">
      <c r="A1123" t="s">
        <v>1485</v>
      </c>
      <c r="B1123" t="s">
        <v>1740</v>
      </c>
      <c r="C1123" s="57">
        <f>VLOOKUP(A1123,'Original vs Adjsuted Budget'!$B$1:$H$1098,6,FALSE)</f>
        <v>140</v>
      </c>
      <c r="E1123" s="59">
        <f t="shared" si="74"/>
        <v>-140</v>
      </c>
      <c r="F1123" s="57"/>
      <c r="G1123" s="57">
        <f>VLOOKUP(A1123,'Original vs Adjsuted Budget'!$B$1:$H$1098,7,FALSE)</f>
        <v>0</v>
      </c>
      <c r="I1123" s="57">
        <f>VLOOKUP(A1123,'Adjust Budget 1'!$B$8:$H$1107,7,FALSE)</f>
        <v>0</v>
      </c>
      <c r="K1123" s="59">
        <f t="shared" si="75"/>
        <v>0</v>
      </c>
    </row>
    <row r="1124" spans="1:11" x14ac:dyDescent="0.2">
      <c r="A1124" t="s">
        <v>2479</v>
      </c>
      <c r="B1124" t="s">
        <v>342</v>
      </c>
      <c r="C1124" s="57">
        <f>VLOOKUP(A1124,'Original vs Adjsuted Budget'!$B$1:$H$1098,6,FALSE)</f>
        <v>0</v>
      </c>
      <c r="E1124" s="59">
        <f t="shared" si="74"/>
        <v>0</v>
      </c>
      <c r="F1124" s="57"/>
      <c r="G1124" s="57">
        <f>VLOOKUP(A1124,'Original vs Adjsuted Budget'!$B$1:$H$1098,7,FALSE)</f>
        <v>0</v>
      </c>
      <c r="I1124" s="57">
        <f>VLOOKUP(A1124,'Adjust Budget 1'!$B$8:$H$1107,7,FALSE)</f>
        <v>0</v>
      </c>
      <c r="K1124" s="59">
        <f t="shared" si="75"/>
        <v>0</v>
      </c>
    </row>
    <row r="1125" spans="1:11" x14ac:dyDescent="0.2">
      <c r="A1125" t="s">
        <v>1486</v>
      </c>
      <c r="B1125" t="s">
        <v>346</v>
      </c>
      <c r="C1125" s="57">
        <f>VLOOKUP(A1125,'Original vs Adjsuted Budget'!$B$1:$H$1098,6,FALSE)</f>
        <v>0</v>
      </c>
      <c r="E1125" s="59">
        <f t="shared" si="74"/>
        <v>600.38400000000001</v>
      </c>
      <c r="F1125" s="57"/>
      <c r="G1125" s="57">
        <f>VLOOKUP(A1125,'Original vs Adjsuted Budget'!$B$1:$H$1098,7,FALSE)</f>
        <v>600.38400000000001</v>
      </c>
      <c r="I1125" s="57">
        <f>VLOOKUP(A1125,'Adjust Budget 1'!$B$8:$H$1107,7,FALSE)</f>
        <v>187.62</v>
      </c>
      <c r="K1125" s="59">
        <f t="shared" si="75"/>
        <v>412.76400000000001</v>
      </c>
    </row>
    <row r="1126" spans="1:11" x14ac:dyDescent="0.2">
      <c r="A1126" t="s">
        <v>1487</v>
      </c>
      <c r="B1126" t="s">
        <v>2904</v>
      </c>
      <c r="C1126" s="57">
        <f>VLOOKUP(A1126,'Original vs Adjsuted Budget'!$B$1:$H$1098,6,FALSE)</f>
        <v>0</v>
      </c>
      <c r="E1126" s="59">
        <f t="shared" si="74"/>
        <v>1997.3439999999998</v>
      </c>
      <c r="F1126" s="57"/>
      <c r="G1126" s="57">
        <f>VLOOKUP(A1126,'Original vs Adjsuted Budget'!$B$1:$H$1098,7,FALSE)</f>
        <v>1997.3439999999998</v>
      </c>
      <c r="I1126" s="57">
        <f>VLOOKUP(A1126,'Adjust Budget 1'!$B$8:$H$1107,7,FALSE)</f>
        <v>624.16999999999996</v>
      </c>
      <c r="K1126" s="59">
        <f t="shared" si="75"/>
        <v>1373.174</v>
      </c>
    </row>
    <row r="1127" spans="1:11" x14ac:dyDescent="0.2">
      <c r="A1127" t="s">
        <v>1488</v>
      </c>
      <c r="B1127" t="s">
        <v>1726</v>
      </c>
      <c r="C1127" s="57">
        <f>VLOOKUP(A1127,'Original vs Adjsuted Budget'!$B$1:$H$1098,6,FALSE)</f>
        <v>1840</v>
      </c>
      <c r="E1127" s="59">
        <f t="shared" si="74"/>
        <v>16421.439999999999</v>
      </c>
      <c r="F1127" s="57"/>
      <c r="G1127" s="57">
        <f>VLOOKUP(A1127,'Original vs Adjsuted Budget'!$B$1:$H$1098,7,FALSE)</f>
        <v>18261.439999999999</v>
      </c>
      <c r="I1127" s="57">
        <f>VLOOKUP(A1127,'Adjust Budget 1'!$B$8:$H$1107,7,FALSE)</f>
        <v>5706.7</v>
      </c>
      <c r="K1127" s="59">
        <f t="shared" si="75"/>
        <v>12554.739999999998</v>
      </c>
    </row>
    <row r="1128" spans="1:11" x14ac:dyDescent="0.2">
      <c r="A1128" t="s">
        <v>1489</v>
      </c>
      <c r="B1128" t="s">
        <v>1727</v>
      </c>
      <c r="C1128" s="57">
        <f>VLOOKUP(A1128,'Original vs Adjsuted Budget'!$B$1:$H$1098,6,FALSE)</f>
        <v>680</v>
      </c>
      <c r="E1128" s="59">
        <f t="shared" si="74"/>
        <v>-399.29599999999999</v>
      </c>
      <c r="F1128" s="57"/>
      <c r="G1128" s="57">
        <f>VLOOKUP(A1128,'Original vs Adjsuted Budget'!$B$1:$H$1098,7,FALSE)</f>
        <v>280.70400000000001</v>
      </c>
      <c r="I1128" s="57">
        <f>VLOOKUP(A1128,'Adjust Budget 1'!$B$8:$H$1107,7,FALSE)</f>
        <v>87.72</v>
      </c>
      <c r="K1128" s="59">
        <f t="shared" si="75"/>
        <v>192.98400000000001</v>
      </c>
    </row>
    <row r="1129" spans="1:11" x14ac:dyDescent="0.2">
      <c r="A1129" t="s">
        <v>1490</v>
      </c>
      <c r="B1129" t="s">
        <v>1728</v>
      </c>
      <c r="C1129" s="57">
        <f>VLOOKUP(A1129,'Original vs Adjsuted Budget'!$B$1:$H$1098,6,FALSE)</f>
        <v>550</v>
      </c>
      <c r="E1129" s="59">
        <f t="shared" ref="E1129:E1147" si="76">G1129-C1129</f>
        <v>-550</v>
      </c>
      <c r="F1129" s="57"/>
      <c r="G1129" s="57">
        <f>VLOOKUP(A1129,'Original vs Adjsuted Budget'!$B$1:$H$1098,7,FALSE)</f>
        <v>0</v>
      </c>
      <c r="I1129" s="57">
        <f>VLOOKUP(A1129,'Adjust Budget 1'!$B$8:$H$1107,7,FALSE)</f>
        <v>0</v>
      </c>
      <c r="K1129" s="59">
        <f t="shared" si="75"/>
        <v>0</v>
      </c>
    </row>
    <row r="1130" spans="1:11" x14ac:dyDescent="0.2">
      <c r="A1130" t="s">
        <v>1491</v>
      </c>
      <c r="B1130" t="s">
        <v>349</v>
      </c>
      <c r="C1130" s="57">
        <f>VLOOKUP(A1130,'Original vs Adjsuted Budget'!$B$1:$H$1098,6,FALSE)</f>
        <v>720570</v>
      </c>
      <c r="E1130" s="59">
        <f t="shared" si="76"/>
        <v>-67547.056000000099</v>
      </c>
      <c r="F1130" s="57"/>
      <c r="G1130" s="57">
        <f>VLOOKUP(A1130,'Original vs Adjsuted Budget'!$B$1:$H$1098,7,FALSE)</f>
        <v>653022.9439999999</v>
      </c>
      <c r="I1130" s="57">
        <f>VLOOKUP(A1130,'Adjust Budget 1'!$B$8:$H$1107,7,FALSE)</f>
        <v>204069.67</v>
      </c>
      <c r="K1130" s="59">
        <f t="shared" si="75"/>
        <v>448953.27399999986</v>
      </c>
    </row>
    <row r="1131" spans="1:11" x14ac:dyDescent="0.2">
      <c r="A1131" t="s">
        <v>1492</v>
      </c>
      <c r="B1131" t="s">
        <v>355</v>
      </c>
      <c r="C1131" s="57">
        <f>VLOOKUP(A1131,'Original vs Adjsuted Budget'!$B$1:$H$1098,6,FALSE)</f>
        <v>0</v>
      </c>
      <c r="E1131" s="59">
        <f t="shared" si="76"/>
        <v>320155.90399999998</v>
      </c>
      <c r="F1131" s="57"/>
      <c r="G1131" s="57">
        <f>VLOOKUP(A1131,'Original vs Adjsuted Budget'!$B$1:$H$1098,7,FALSE)</f>
        <v>320155.90399999998</v>
      </c>
      <c r="I1131" s="57">
        <f>VLOOKUP(A1131,'Adjust Budget 1'!$B$8:$H$1107,7,FALSE)</f>
        <v>100048.72</v>
      </c>
      <c r="K1131" s="59">
        <f t="shared" si="75"/>
        <v>220107.18399999998</v>
      </c>
    </row>
    <row r="1132" spans="1:11" x14ac:dyDescent="0.2">
      <c r="A1132" t="s">
        <v>1493</v>
      </c>
      <c r="B1132" t="s">
        <v>1729</v>
      </c>
      <c r="C1132" s="57">
        <f>VLOOKUP(A1132,'Original vs Adjsuted Budget'!$B$1:$H$1098,6,FALSE)</f>
        <v>279280</v>
      </c>
      <c r="E1132" s="59">
        <f t="shared" si="76"/>
        <v>29005.407999999996</v>
      </c>
      <c r="F1132" s="57"/>
      <c r="G1132" s="57">
        <f>VLOOKUP(A1132,'Original vs Adjsuted Budget'!$B$1:$H$1098,7,FALSE)</f>
        <v>308285.408</v>
      </c>
      <c r="I1132" s="57">
        <f>VLOOKUP(A1132,'Adjust Budget 1'!$B$8:$H$1107,7,FALSE)</f>
        <v>96339.19</v>
      </c>
      <c r="K1132" s="59">
        <f t="shared" si="75"/>
        <v>211946.21799999999</v>
      </c>
    </row>
    <row r="1133" spans="1:11" x14ac:dyDescent="0.2">
      <c r="A1133" t="s">
        <v>1494</v>
      </c>
      <c r="B1133" t="s">
        <v>1730</v>
      </c>
      <c r="C1133" s="57">
        <f>VLOOKUP(A1133,'Original vs Adjsuted Budget'!$B$1:$H$1098,6,FALSE)</f>
        <v>102400</v>
      </c>
      <c r="E1133" s="59">
        <f t="shared" si="76"/>
        <v>-102400</v>
      </c>
      <c r="F1133" s="57"/>
      <c r="G1133" s="57">
        <f>VLOOKUP(A1133,'Original vs Adjsuted Budget'!$B$1:$H$1098,7,FALSE)</f>
        <v>0</v>
      </c>
      <c r="I1133" s="57">
        <f>VLOOKUP(A1133,'Adjust Budget 1'!$B$8:$H$1107,7,FALSE)</f>
        <v>0</v>
      </c>
      <c r="K1133" s="59">
        <f t="shared" si="75"/>
        <v>0</v>
      </c>
    </row>
    <row r="1134" spans="1:11" x14ac:dyDescent="0.2">
      <c r="A1134" t="s">
        <v>1495</v>
      </c>
      <c r="B1134" t="s">
        <v>1731</v>
      </c>
      <c r="C1134" s="57">
        <f>VLOOKUP(A1134,'Original vs Adjsuted Budget'!$B$1:$H$1098,6,FALSE)</f>
        <v>83780</v>
      </c>
      <c r="E1134" s="59">
        <f t="shared" si="76"/>
        <v>-83780</v>
      </c>
      <c r="F1134" s="57"/>
      <c r="G1134" s="57">
        <f>VLOOKUP(A1134,'Original vs Adjsuted Budget'!$B$1:$H$1098,7,FALSE)</f>
        <v>0</v>
      </c>
      <c r="I1134" s="57">
        <f>VLOOKUP(A1134,'Adjust Budget 1'!$B$8:$H$1107,7,FALSE)</f>
        <v>0</v>
      </c>
      <c r="K1134" s="59">
        <f t="shared" si="75"/>
        <v>0</v>
      </c>
    </row>
    <row r="1135" spans="1:11" x14ac:dyDescent="0.2">
      <c r="A1135" t="s">
        <v>2482</v>
      </c>
      <c r="B1135" t="s">
        <v>359</v>
      </c>
      <c r="C1135" s="57">
        <f>VLOOKUP(A1135,'Original vs Adjsuted Budget'!$B$1:$H$1098,6,FALSE)</f>
        <v>0</v>
      </c>
      <c r="E1135" s="59">
        <f t="shared" si="76"/>
        <v>0</v>
      </c>
      <c r="F1135" s="57"/>
      <c r="G1135" s="57">
        <f>VLOOKUP(A1135,'Original vs Adjsuted Budget'!$B$1:$H$1098,7,FALSE)</f>
        <v>0</v>
      </c>
      <c r="I1135" s="57">
        <f>VLOOKUP(A1135,'Adjust Budget 1'!$B$8:$H$1107,7,FALSE)</f>
        <v>0</v>
      </c>
      <c r="K1135" s="59">
        <f t="shared" si="75"/>
        <v>0</v>
      </c>
    </row>
    <row r="1136" spans="1:11" x14ac:dyDescent="0.2">
      <c r="A1136" t="s">
        <v>1496</v>
      </c>
      <c r="B1136" t="s">
        <v>360</v>
      </c>
      <c r="C1136" s="57">
        <f>VLOOKUP(A1136,'Original vs Adjsuted Budget'!$B$1:$H$1098,6,FALSE)</f>
        <v>36440</v>
      </c>
      <c r="E1136" s="59">
        <f t="shared" si="76"/>
        <v>0</v>
      </c>
      <c r="F1136" s="57"/>
      <c r="G1136" s="57">
        <f>VLOOKUP(A1136,'Original vs Adjsuted Budget'!$B$1:$H$1098,7,FALSE)</f>
        <v>36440</v>
      </c>
      <c r="I1136" s="57">
        <f>VLOOKUP(A1136,'Adjust Budget 1'!$B$8:$H$1107,7,FALSE)</f>
        <v>0</v>
      </c>
      <c r="K1136" s="59">
        <f t="shared" si="75"/>
        <v>36440</v>
      </c>
    </row>
    <row r="1137" spans="1:11" x14ac:dyDescent="0.2">
      <c r="A1137" t="s">
        <v>1497</v>
      </c>
      <c r="B1137" t="s">
        <v>2905</v>
      </c>
      <c r="C1137" s="57">
        <f>VLOOKUP(A1137,'Original vs Adjsuted Budget'!$B$1:$H$1098,6,FALSE)</f>
        <v>22370</v>
      </c>
      <c r="E1137" s="59">
        <f t="shared" si="76"/>
        <v>0</v>
      </c>
      <c r="F1137" s="57"/>
      <c r="G1137" s="57">
        <f>VLOOKUP(A1137,'Original vs Adjsuted Budget'!$B$1:$H$1098,7,FALSE)</f>
        <v>22370</v>
      </c>
      <c r="I1137" s="57">
        <f>VLOOKUP(A1137,'Adjust Budget 1'!$B$8:$H$1107,7,FALSE)</f>
        <v>0</v>
      </c>
      <c r="K1137" s="59">
        <f t="shared" si="75"/>
        <v>22370</v>
      </c>
    </row>
    <row r="1138" spans="1:11" x14ac:dyDescent="0.2">
      <c r="A1138" t="s">
        <v>2483</v>
      </c>
      <c r="B1138" t="s">
        <v>674</v>
      </c>
      <c r="C1138" s="57">
        <f>VLOOKUP(A1138,'Original vs Adjsuted Budget'!$B$1:$H$1098,6,FALSE)</f>
        <v>0</v>
      </c>
      <c r="E1138" s="59">
        <f t="shared" si="76"/>
        <v>0</v>
      </c>
      <c r="F1138" s="57"/>
      <c r="G1138" s="57">
        <f>VLOOKUP(A1138,'Original vs Adjsuted Budget'!$B$1:$H$1098,7,FALSE)</f>
        <v>0</v>
      </c>
      <c r="I1138" s="57">
        <f>VLOOKUP(A1138,'Adjust Budget 1'!$B$8:$H$1107,7,FALSE)</f>
        <v>0</v>
      </c>
      <c r="K1138" s="59">
        <f t="shared" si="75"/>
        <v>0</v>
      </c>
    </row>
    <row r="1139" spans="1:11" x14ac:dyDescent="0.2">
      <c r="A1139" t="s">
        <v>1498</v>
      </c>
      <c r="B1139" t="s">
        <v>371</v>
      </c>
      <c r="C1139" s="57">
        <f>VLOOKUP(A1139,'Original vs Adjsuted Budget'!$B$1:$H$1098,6,FALSE)</f>
        <v>-8521670</v>
      </c>
      <c r="E1139" s="59">
        <f t="shared" si="76"/>
        <v>-978330</v>
      </c>
      <c r="F1139" s="57"/>
      <c r="G1139" s="57">
        <f>VLOOKUP(A1139,'Original vs Adjsuted Budget'!$B$1:$H$1098,7,FALSE)</f>
        <v>-9500000</v>
      </c>
      <c r="I1139" s="57">
        <f>VLOOKUP(A1139,'Adjust Budget 1'!$B$8:$H$1107,7,FALSE)</f>
        <v>-16306290.52</v>
      </c>
      <c r="K1139" s="59">
        <f t="shared" si="75"/>
        <v>6806290.5199999996</v>
      </c>
    </row>
    <row r="1140" spans="1:11" x14ac:dyDescent="0.2">
      <c r="A1140" t="s">
        <v>1499</v>
      </c>
      <c r="B1140" t="s">
        <v>2906</v>
      </c>
      <c r="C1140" s="57">
        <f>VLOOKUP(A1140,'Original vs Adjsuted Budget'!$B$1:$H$1098,6,FALSE)</f>
        <v>-1571350</v>
      </c>
      <c r="E1140" s="59">
        <f t="shared" si="76"/>
        <v>-5693048.6500000004</v>
      </c>
      <c r="F1140" s="57"/>
      <c r="G1140" s="57">
        <f>VLOOKUP(A1140,'Original vs Adjsuted Budget'!$B$1:$H$1098,7,FALSE)</f>
        <v>-7264398.6500000004</v>
      </c>
      <c r="I1140" s="57">
        <f>VLOOKUP(A1140,'Adjust Budget 1'!$B$8:$H$1107,7,FALSE)</f>
        <v>0</v>
      </c>
      <c r="K1140" s="59">
        <f t="shared" si="75"/>
        <v>-7264398.6500000004</v>
      </c>
    </row>
    <row r="1141" spans="1:11" x14ac:dyDescent="0.2">
      <c r="A1141" t="s">
        <v>1500</v>
      </c>
      <c r="B1141" t="s">
        <v>398</v>
      </c>
      <c r="C1141" s="57">
        <f>VLOOKUP(A1141,'Original vs Adjsuted Budget'!$B$1:$H$1098,6,FALSE)</f>
        <v>-664450</v>
      </c>
      <c r="E1141" s="59">
        <f t="shared" si="76"/>
        <v>0</v>
      </c>
      <c r="F1141" s="57"/>
      <c r="G1141" s="57">
        <f>VLOOKUP(A1141,'Original vs Adjsuted Budget'!$B$1:$H$1098,7,FALSE)</f>
        <v>-664450</v>
      </c>
      <c r="I1141" s="57">
        <f>VLOOKUP(A1141,'Adjust Budget 1'!$B$8:$H$1107,7,FALSE)</f>
        <v>0</v>
      </c>
      <c r="K1141" s="59">
        <f t="shared" si="75"/>
        <v>-664450</v>
      </c>
    </row>
    <row r="1142" spans="1:11" x14ac:dyDescent="0.2">
      <c r="A1142" t="s">
        <v>1501</v>
      </c>
      <c r="B1142" t="s">
        <v>403</v>
      </c>
      <c r="C1142" s="57">
        <f>VLOOKUP(A1142,'Original vs Adjsuted Budget'!$B$1:$H$1098,6,FALSE)</f>
        <v>-23000000</v>
      </c>
      <c r="E1142" s="59">
        <f t="shared" si="76"/>
        <v>2100000</v>
      </c>
      <c r="F1142" s="57"/>
      <c r="G1142" s="57">
        <f>VLOOKUP(A1142,'Original vs Adjsuted Budget'!$B$1:$H$1098,7,FALSE)</f>
        <v>-20900000</v>
      </c>
      <c r="I1142" s="57">
        <f>VLOOKUP(A1142,'Adjust Budget 1'!$B$8:$H$1107,7,FALSE)</f>
        <v>-9641249.7699999996</v>
      </c>
      <c r="K1142" s="59">
        <f t="shared" si="75"/>
        <v>-11258750.23</v>
      </c>
    </row>
    <row r="1143" spans="1:11" x14ac:dyDescent="0.2">
      <c r="A1143" t="s">
        <v>1502</v>
      </c>
      <c r="B1143" t="s">
        <v>3036</v>
      </c>
      <c r="C1143" s="57">
        <f>VLOOKUP(A1143,'Original vs Adjsuted Budget'!$B$1:$H$1098,6,FALSE)</f>
        <v>-1000000</v>
      </c>
      <c r="E1143" s="59">
        <f t="shared" si="76"/>
        <v>0</v>
      </c>
      <c r="F1143" s="57"/>
      <c r="G1143" s="57">
        <f>VLOOKUP(A1143,'Original vs Adjsuted Budget'!$B$1:$H$1098,7,FALSE)</f>
        <v>-1000000</v>
      </c>
      <c r="I1143" s="57">
        <f>VLOOKUP(A1143,'Adjust Budget 1'!$B$8:$H$1107,7,FALSE)</f>
        <v>0</v>
      </c>
      <c r="K1143" s="59">
        <f t="shared" si="75"/>
        <v>-1000000</v>
      </c>
    </row>
    <row r="1144" spans="1:11" x14ac:dyDescent="0.2">
      <c r="A1144" t="s">
        <v>1503</v>
      </c>
      <c r="B1144" t="s">
        <v>410</v>
      </c>
      <c r="C1144" s="57">
        <f>VLOOKUP(A1144,'Original vs Adjsuted Budget'!$B$1:$H$1098,6,FALSE)</f>
        <v>-420</v>
      </c>
      <c r="E1144" s="59">
        <f t="shared" si="76"/>
        <v>420</v>
      </c>
      <c r="F1144" s="57"/>
      <c r="G1144" s="57">
        <f>VLOOKUP(A1144,'Original vs Adjsuted Budget'!$B$1:$H$1098,7,FALSE)</f>
        <v>0</v>
      </c>
      <c r="I1144" s="57">
        <f>VLOOKUP(A1144,'Adjust Budget 1'!$B$8:$H$1107,7,FALSE)</f>
        <v>0</v>
      </c>
      <c r="K1144" s="59">
        <f t="shared" si="75"/>
        <v>0</v>
      </c>
    </row>
    <row r="1145" spans="1:11" x14ac:dyDescent="0.2">
      <c r="A1145" t="s">
        <v>2486</v>
      </c>
      <c r="B1145" t="s">
        <v>413</v>
      </c>
      <c r="C1145" s="57">
        <f>VLOOKUP(A1145,'Original vs Adjsuted Budget'!$B$1:$H$1098,6,FALSE)</f>
        <v>0</v>
      </c>
      <c r="E1145" s="59">
        <f t="shared" si="76"/>
        <v>0</v>
      </c>
      <c r="F1145" s="57"/>
      <c r="G1145" s="57">
        <f>VLOOKUP(A1145,'Original vs Adjsuted Budget'!$B$1:$H$1098,7,FALSE)</f>
        <v>0</v>
      </c>
      <c r="I1145" s="57">
        <f>VLOOKUP(A1145,'Adjust Budget 1'!$B$8:$H$1107,7,FALSE)</f>
        <v>0</v>
      </c>
      <c r="K1145" s="59">
        <f t="shared" si="75"/>
        <v>0</v>
      </c>
    </row>
    <row r="1146" spans="1:11" x14ac:dyDescent="0.2">
      <c r="A1146" t="s">
        <v>2487</v>
      </c>
      <c r="B1146" t="s">
        <v>418</v>
      </c>
      <c r="C1146" s="57">
        <f>VLOOKUP(A1146,'Original vs Adjsuted Budget'!$B$1:$H$1098,6,FALSE)</f>
        <v>0</v>
      </c>
      <c r="E1146" s="59">
        <f t="shared" si="76"/>
        <v>0</v>
      </c>
      <c r="F1146" s="57"/>
      <c r="G1146" s="57">
        <f>VLOOKUP(A1146,'Original vs Adjsuted Budget'!$B$1:$H$1098,7,FALSE)</f>
        <v>0</v>
      </c>
      <c r="I1146" s="57">
        <f>VLOOKUP(A1146,'Adjust Budget 1'!$B$8:$H$1107,7,FALSE)</f>
        <v>0</v>
      </c>
      <c r="K1146" s="59">
        <f t="shared" si="75"/>
        <v>0</v>
      </c>
    </row>
    <row r="1147" spans="1:11" x14ac:dyDescent="0.2">
      <c r="A1147" t="s">
        <v>2489</v>
      </c>
      <c r="B1147" t="s">
        <v>421</v>
      </c>
      <c r="C1147" s="57">
        <f>VLOOKUP(A1147,'Original vs Adjsuted Budget'!$B$1:$H$1098,6,FALSE)</f>
        <v>0</v>
      </c>
      <c r="E1147" s="59">
        <f t="shared" si="76"/>
        <v>0</v>
      </c>
      <c r="F1147" s="57"/>
      <c r="G1147" s="57">
        <f>VLOOKUP(A1147,'Original vs Adjsuted Budget'!$B$1:$H$1098,7,FALSE)</f>
        <v>0</v>
      </c>
      <c r="I1147" s="57">
        <f>VLOOKUP(A1147,'Adjust Budget 1'!$B$8:$H$1107,7,FALSE)</f>
        <v>0</v>
      </c>
      <c r="K1147" s="59">
        <f t="shared" si="75"/>
        <v>0</v>
      </c>
    </row>
    <row r="1148" spans="1:11" x14ac:dyDescent="0.2">
      <c r="A1148" s="71"/>
      <c r="B1148" s="71" t="s">
        <v>2908</v>
      </c>
      <c r="C1148" s="72">
        <f>SUM(C1065:C1147)</f>
        <v>6399150</v>
      </c>
      <c r="D1148" s="72">
        <f>SUM(D1065:D1147)</f>
        <v>0</v>
      </c>
      <c r="E1148" s="72">
        <f>SUM(E1065:E1147)</f>
        <v>-3420476.5802666675</v>
      </c>
      <c r="F1148" s="72"/>
      <c r="G1148" s="72">
        <f t="shared" ref="G1148" si="77">SUM(G1065:G1147)</f>
        <v>2978673.4197333232</v>
      </c>
      <c r="K1148" s="59"/>
    </row>
    <row r="1149" spans="1:11" x14ac:dyDescent="0.2">
      <c r="A1149" s="71">
        <v>1201</v>
      </c>
      <c r="B1149" s="71" t="s">
        <v>2909</v>
      </c>
      <c r="C1149" s="72"/>
      <c r="D1149" s="72"/>
      <c r="E1149" s="72"/>
      <c r="F1149" s="72"/>
      <c r="G1149" s="72"/>
      <c r="K1149" s="59"/>
    </row>
    <row r="1150" spans="1:11" x14ac:dyDescent="0.2">
      <c r="A1150" t="s">
        <v>2910</v>
      </c>
      <c r="B1150" t="s">
        <v>2911</v>
      </c>
      <c r="C1150" s="57" t="s">
        <v>2912</v>
      </c>
      <c r="D1150" s="57" t="s">
        <v>2912</v>
      </c>
      <c r="E1150" s="57" t="s">
        <v>2912</v>
      </c>
      <c r="F1150" s="57"/>
      <c r="G1150" s="57" t="s">
        <v>2912</v>
      </c>
      <c r="K1150" s="59"/>
    </row>
    <row r="1151" spans="1:11" x14ac:dyDescent="0.2">
      <c r="A1151" s="63">
        <v>1301</v>
      </c>
      <c r="B1151" s="63" t="s">
        <v>464</v>
      </c>
      <c r="C1151" s="70"/>
      <c r="D1151" s="70"/>
      <c r="E1151" s="70"/>
      <c r="F1151" s="70"/>
      <c r="G1151" s="70"/>
      <c r="K1151" s="59"/>
    </row>
    <row r="1152" spans="1:11" x14ac:dyDescent="0.2">
      <c r="A1152" t="s">
        <v>1504</v>
      </c>
      <c r="B1152" t="s">
        <v>7</v>
      </c>
      <c r="C1152" s="57">
        <f>VLOOKUP(A1152,'Original vs Adjsuted Budget'!$B$1:$H$1098,6,FALSE)</f>
        <v>1578570</v>
      </c>
      <c r="E1152" s="59">
        <f t="shared" ref="E1152:E1193" si="78">G1152-C1152</f>
        <v>-1012887.0183999999</v>
      </c>
      <c r="F1152" s="57"/>
      <c r="G1152" s="57">
        <f>VLOOKUP(A1152,'Original vs Adjsuted Budget'!$B$1:$H$1098,7,FALSE)</f>
        <v>565682.98160000006</v>
      </c>
      <c r="I1152" s="57">
        <f>VLOOKUP(A1152,'Adjust Budget 1'!$B$8:$H$1107,7,FALSE)</f>
        <v>280041.08</v>
      </c>
      <c r="K1152" s="59">
        <f t="shared" si="75"/>
        <v>285641.90160000004</v>
      </c>
    </row>
    <row r="1153" spans="1:11" x14ac:dyDescent="0.2">
      <c r="A1153" t="s">
        <v>1505</v>
      </c>
      <c r="B1153" t="s">
        <v>220</v>
      </c>
      <c r="C1153" s="57">
        <f>VLOOKUP(A1153,'Original vs Adjsuted Budget'!$B$1:$H$1098,6,FALSE)</f>
        <v>47260</v>
      </c>
      <c r="E1153" s="59">
        <f t="shared" si="78"/>
        <v>1473.0655999999944</v>
      </c>
      <c r="F1153" s="57"/>
      <c r="G1153" s="57">
        <f>VLOOKUP(A1153,'Original vs Adjsuted Budget'!$B$1:$H$1098,7,FALSE)</f>
        <v>48733.065599999994</v>
      </c>
      <c r="I1153" s="57">
        <f>VLOOKUP(A1153,'Adjust Budget 1'!$B$8:$H$1107,7,FALSE)</f>
        <v>24125.279999999999</v>
      </c>
      <c r="K1153" s="59">
        <f t="shared" si="75"/>
        <v>24607.785599999996</v>
      </c>
    </row>
    <row r="1154" spans="1:11" x14ac:dyDescent="0.2">
      <c r="A1154" t="s">
        <v>1506</v>
      </c>
      <c r="B1154" t="s">
        <v>221</v>
      </c>
      <c r="C1154" s="57">
        <f>VLOOKUP(A1154,'Original vs Adjsuted Budget'!$B$1:$H$1098,6,FALSE)</f>
        <v>8980</v>
      </c>
      <c r="E1154" s="59">
        <f t="shared" si="78"/>
        <v>-496</v>
      </c>
      <c r="F1154" s="57"/>
      <c r="G1154" s="57">
        <f>VLOOKUP(A1154,'Original vs Adjsuted Budget'!$B$1:$H$1098,7,FALSE)</f>
        <v>8484</v>
      </c>
      <c r="I1154" s="57">
        <f>VLOOKUP(A1154,'Adjust Budget 1'!$B$8:$H$1107,7,FALSE)</f>
        <v>4200</v>
      </c>
      <c r="K1154" s="59">
        <f t="shared" si="75"/>
        <v>4284</v>
      </c>
    </row>
    <row r="1155" spans="1:11" x14ac:dyDescent="0.2">
      <c r="A1155" t="s">
        <v>1507</v>
      </c>
      <c r="B1155" t="s">
        <v>224</v>
      </c>
      <c r="C1155" s="57">
        <f>VLOOKUP(A1155,'Original vs Adjsuted Budget'!$B$1:$H$1098,6,FALSE)</f>
        <v>26690</v>
      </c>
      <c r="E1155" s="59">
        <f t="shared" si="78"/>
        <v>-13981.6548</v>
      </c>
      <c r="F1155" s="57"/>
      <c r="G1155" s="57">
        <f>VLOOKUP(A1155,'Original vs Adjsuted Budget'!$B$1:$H$1098,7,FALSE)</f>
        <v>12708.3452</v>
      </c>
      <c r="I1155" s="57">
        <f>VLOOKUP(A1155,'Adjust Budget 1'!$B$8:$H$1107,7,FALSE)</f>
        <v>6291.26</v>
      </c>
      <c r="K1155" s="59">
        <f t="shared" si="75"/>
        <v>6417.0851999999995</v>
      </c>
    </row>
    <row r="1156" spans="1:11" x14ac:dyDescent="0.2">
      <c r="A1156" t="s">
        <v>1508</v>
      </c>
      <c r="B1156" t="s">
        <v>228</v>
      </c>
      <c r="C1156" s="57">
        <f>VLOOKUP(A1156,'Original vs Adjsuted Budget'!$B$1:$H$1098,6,FALSE)</f>
        <v>410</v>
      </c>
      <c r="E1156" s="59">
        <f t="shared" si="78"/>
        <v>-179.114</v>
      </c>
      <c r="F1156" s="57"/>
      <c r="G1156" s="57">
        <f>VLOOKUP(A1156,'Original vs Adjsuted Budget'!$B$1:$H$1098,7,FALSE)</f>
        <v>230.886</v>
      </c>
      <c r="I1156" s="57">
        <f>VLOOKUP(A1156,'Adjust Budget 1'!$B$8:$H$1107,7,FALSE)</f>
        <v>114.3</v>
      </c>
      <c r="K1156" s="59">
        <f t="shared" si="75"/>
        <v>116.586</v>
      </c>
    </row>
    <row r="1157" spans="1:11" x14ac:dyDescent="0.2">
      <c r="A1157" t="s">
        <v>1509</v>
      </c>
      <c r="B1157" t="s">
        <v>229</v>
      </c>
      <c r="C1157" s="57">
        <f>VLOOKUP(A1157,'Original vs Adjsuted Budget'!$B$1:$H$1098,6,FALSE)</f>
        <v>6440</v>
      </c>
      <c r="E1157" s="59">
        <f t="shared" si="78"/>
        <v>-16.58179999999993</v>
      </c>
      <c r="F1157" s="57"/>
      <c r="G1157" s="57">
        <f>VLOOKUP(A1157,'Original vs Adjsuted Budget'!$B$1:$H$1098,7,FALSE)</f>
        <v>6423.4182000000001</v>
      </c>
      <c r="I1157" s="57">
        <f>VLOOKUP(A1157,'Adjust Budget 1'!$B$8:$H$1107,7,FALSE)</f>
        <v>3179.91</v>
      </c>
      <c r="K1157" s="59">
        <f t="shared" si="75"/>
        <v>3243.5082000000002</v>
      </c>
    </row>
    <row r="1158" spans="1:11" x14ac:dyDescent="0.2">
      <c r="A1158" t="s">
        <v>2491</v>
      </c>
      <c r="B1158" t="s">
        <v>230</v>
      </c>
      <c r="C1158" s="57">
        <f>VLOOKUP(A1158,'Original vs Adjsuted Budget'!$B$1:$H$1098,6,FALSE)</f>
        <v>0</v>
      </c>
      <c r="E1158" s="59">
        <f t="shared" si="78"/>
        <v>0</v>
      </c>
      <c r="F1158" s="57"/>
      <c r="G1158" s="57">
        <f>VLOOKUP(A1158,'Original vs Adjsuted Budget'!$B$1:$H$1098,7,FALSE)</f>
        <v>0</v>
      </c>
      <c r="I1158" s="57">
        <f>VLOOKUP(A1158,'Adjust Budget 1'!$B$8:$H$1107,7,FALSE)</f>
        <v>0</v>
      </c>
      <c r="K1158" s="59">
        <f t="shared" si="75"/>
        <v>0</v>
      </c>
    </row>
    <row r="1159" spans="1:11" x14ac:dyDescent="0.2">
      <c r="A1159" t="s">
        <v>1510</v>
      </c>
      <c r="B1159" t="s">
        <v>231</v>
      </c>
      <c r="C1159" s="57">
        <f>VLOOKUP(A1159,'Original vs Adjsuted Budget'!$B$1:$H$1098,6,FALSE)</f>
        <v>45490</v>
      </c>
      <c r="E1159" s="59">
        <f t="shared" si="78"/>
        <v>-2948.8000000000029</v>
      </c>
      <c r="F1159" s="57"/>
      <c r="G1159" s="57">
        <f>VLOOKUP(A1159,'Original vs Adjsuted Budget'!$B$1:$H$1098,7,FALSE)</f>
        <v>42541.2</v>
      </c>
      <c r="I1159" s="57">
        <f>VLOOKUP(A1159,'Adjust Budget 1'!$B$8:$H$1107,7,FALSE)</f>
        <v>21060</v>
      </c>
      <c r="K1159" s="59">
        <f t="shared" si="75"/>
        <v>21481.199999999997</v>
      </c>
    </row>
    <row r="1160" spans="1:11" x14ac:dyDescent="0.2">
      <c r="A1160" t="s">
        <v>1511</v>
      </c>
      <c r="B1160" t="s">
        <v>232</v>
      </c>
      <c r="C1160" s="57">
        <f>VLOOKUP(A1160,'Original vs Adjsuted Budget'!$B$1:$H$1098,6,FALSE)</f>
        <v>86210</v>
      </c>
      <c r="E1160" s="59">
        <f t="shared" si="78"/>
        <v>13004.118000000002</v>
      </c>
      <c r="F1160" s="57"/>
      <c r="G1160" s="57">
        <f>VLOOKUP(A1160,'Original vs Adjsuted Budget'!$B$1:$H$1098,7,FALSE)</f>
        <v>99214.118000000002</v>
      </c>
      <c r="I1160" s="57">
        <f>VLOOKUP(A1160,'Adjust Budget 1'!$B$8:$H$1107,7,FALSE)</f>
        <v>49115.9</v>
      </c>
      <c r="K1160" s="59">
        <f t="shared" si="75"/>
        <v>50098.218000000001</v>
      </c>
    </row>
    <row r="1161" spans="1:11" x14ac:dyDescent="0.2">
      <c r="A1161" t="s">
        <v>1512</v>
      </c>
      <c r="B1161" t="s">
        <v>233</v>
      </c>
      <c r="C1161" s="57">
        <f>VLOOKUP(A1161,'Original vs Adjsuted Budget'!$B$1:$H$1098,6,FALSE)</f>
        <v>6140</v>
      </c>
      <c r="E1161" s="59">
        <f t="shared" si="78"/>
        <v>-1542.1365999999998</v>
      </c>
      <c r="F1161" s="57"/>
      <c r="G1161" s="57">
        <f>VLOOKUP(A1161,'Original vs Adjsuted Budget'!$B$1:$H$1098,7,FALSE)</f>
        <v>4597.8634000000002</v>
      </c>
      <c r="I1161" s="57">
        <f>VLOOKUP(A1161,'Adjust Budget 1'!$B$8:$H$1107,7,FALSE)</f>
        <v>2276.17</v>
      </c>
      <c r="K1161" s="59">
        <f t="shared" ref="K1161:K1193" si="79">G1161-I1161</f>
        <v>2321.6934000000001</v>
      </c>
    </row>
    <row r="1162" spans="1:11" x14ac:dyDescent="0.2">
      <c r="A1162" t="s">
        <v>1513</v>
      </c>
      <c r="B1162" t="s">
        <v>242</v>
      </c>
      <c r="C1162" s="57">
        <f>VLOOKUP(A1162,'Original vs Adjsuted Budget'!$B$1:$H$1098,6,FALSE)</f>
        <v>4000000</v>
      </c>
      <c r="E1162" s="59">
        <f t="shared" si="78"/>
        <v>1000000</v>
      </c>
      <c r="F1162" s="57"/>
      <c r="G1162" s="57">
        <f>VLOOKUP(A1162,'Original vs Adjsuted Budget'!$B$1:$H$1098,7,FALSE)</f>
        <v>5000000</v>
      </c>
      <c r="I1162" s="57">
        <f>VLOOKUP(A1162,'Adjust Budget 1'!$B$8:$H$1107,7,FALSE)</f>
        <v>0</v>
      </c>
      <c r="K1162" s="59">
        <f t="shared" si="79"/>
        <v>5000000</v>
      </c>
    </row>
    <row r="1163" spans="1:11" x14ac:dyDescent="0.2">
      <c r="A1163" t="s">
        <v>2492</v>
      </c>
      <c r="B1163" t="s">
        <v>246</v>
      </c>
      <c r="C1163" s="57">
        <f>VLOOKUP(A1163,'Original vs Adjsuted Budget'!$B$1:$H$1098,6,FALSE)</f>
        <v>0</v>
      </c>
      <c r="E1163" s="59">
        <f t="shared" si="78"/>
        <v>0</v>
      </c>
      <c r="F1163" s="57"/>
      <c r="G1163" s="57">
        <f>VLOOKUP(A1163,'Original vs Adjsuted Budget'!$B$1:$H$1098,7,FALSE)</f>
        <v>0</v>
      </c>
      <c r="I1163" s="57">
        <f>VLOOKUP(A1163,'Adjust Budget 1'!$B$8:$H$1107,7,FALSE)</f>
        <v>0</v>
      </c>
      <c r="K1163" s="59">
        <f t="shared" si="79"/>
        <v>0</v>
      </c>
    </row>
    <row r="1164" spans="1:11" x14ac:dyDescent="0.2">
      <c r="A1164" t="s">
        <v>2494</v>
      </c>
      <c r="B1164" t="s">
        <v>2147</v>
      </c>
      <c r="C1164" s="57">
        <f>VLOOKUP(A1164,'Original vs Adjsuted Budget'!$B$1:$H$1098,6,FALSE)</f>
        <v>0</v>
      </c>
      <c r="E1164" s="59">
        <f t="shared" si="78"/>
        <v>0</v>
      </c>
      <c r="F1164" s="57"/>
      <c r="G1164" s="57">
        <f>VLOOKUP(A1164,'Original vs Adjsuted Budget'!$B$1:$H$1098,7,FALSE)</f>
        <v>0</v>
      </c>
      <c r="I1164" s="57">
        <f>VLOOKUP(A1164,'Adjust Budget 1'!$B$8:$H$1107,7,FALSE)</f>
        <v>0</v>
      </c>
      <c r="K1164" s="59">
        <f t="shared" si="79"/>
        <v>0</v>
      </c>
    </row>
    <row r="1165" spans="1:11" x14ac:dyDescent="0.2">
      <c r="A1165" t="s">
        <v>1514</v>
      </c>
      <c r="B1165" t="s">
        <v>3037</v>
      </c>
      <c r="C1165" s="57">
        <f>VLOOKUP(A1165,'Original vs Adjsuted Budget'!$B$1:$H$1098,6,FALSE)</f>
        <v>16000000</v>
      </c>
      <c r="E1165" s="59">
        <f t="shared" si="78"/>
        <v>0</v>
      </c>
      <c r="F1165" s="57"/>
      <c r="G1165" s="57">
        <f>VLOOKUP(A1165,'Original vs Adjsuted Budget'!$B$1:$H$1098,7,FALSE)</f>
        <v>16000000</v>
      </c>
      <c r="I1165" s="57">
        <f>VLOOKUP(A1165,'Adjust Budget 1'!$B$8:$H$1107,7,FALSE)</f>
        <v>358063.18</v>
      </c>
      <c r="K1165" s="59">
        <f t="shared" si="79"/>
        <v>15641936.82</v>
      </c>
    </row>
    <row r="1166" spans="1:11" x14ac:dyDescent="0.2">
      <c r="A1166" t="s">
        <v>1515</v>
      </c>
      <c r="B1166" t="s">
        <v>254</v>
      </c>
      <c r="C1166" s="57">
        <f>VLOOKUP(A1166,'Original vs Adjsuted Budget'!$B$1:$H$1098,6,FALSE)</f>
        <v>1372550</v>
      </c>
      <c r="E1166" s="59">
        <f t="shared" si="78"/>
        <v>0</v>
      </c>
      <c r="F1166" s="57"/>
      <c r="G1166" s="57">
        <f>VLOOKUP(A1166,'Original vs Adjsuted Budget'!$B$1:$H$1098,7,FALSE)</f>
        <v>1372550</v>
      </c>
      <c r="I1166" s="57">
        <f>VLOOKUP(A1166,'Adjust Budget 1'!$B$8:$H$1107,7,FALSE)</f>
        <v>180085.41</v>
      </c>
      <c r="K1166" s="59">
        <f t="shared" si="79"/>
        <v>1192464.5900000001</v>
      </c>
    </row>
    <row r="1167" spans="1:11" x14ac:dyDescent="0.2">
      <c r="A1167" t="s">
        <v>1516</v>
      </c>
      <c r="B1167" t="s">
        <v>263</v>
      </c>
      <c r="C1167" s="57">
        <f>VLOOKUP(A1167,'Original vs Adjsuted Budget'!$B$1:$H$1098,6,FALSE)</f>
        <v>1780867</v>
      </c>
      <c r="E1167" s="59">
        <f t="shared" si="78"/>
        <v>0</v>
      </c>
      <c r="F1167" s="57"/>
      <c r="G1167" s="57">
        <f>VLOOKUP(A1167,'Original vs Adjsuted Budget'!$B$1:$H$1098,7,FALSE)</f>
        <v>1780867</v>
      </c>
      <c r="I1167" s="57">
        <f>VLOOKUP(A1167,'Adjust Budget 1'!$B$8:$H$1107,7,FALSE)</f>
        <v>303747.08</v>
      </c>
      <c r="K1167" s="59">
        <f t="shared" si="79"/>
        <v>1477119.92</v>
      </c>
    </row>
    <row r="1168" spans="1:11" x14ac:dyDescent="0.2">
      <c r="A1168" t="s">
        <v>2496</v>
      </c>
      <c r="B1168" t="s">
        <v>265</v>
      </c>
      <c r="C1168" s="57">
        <f>VLOOKUP(A1168,'Original vs Adjsuted Budget'!$B$1:$H$1098,6,FALSE)</f>
        <v>0</v>
      </c>
      <c r="E1168" s="59">
        <f t="shared" si="78"/>
        <v>69000</v>
      </c>
      <c r="F1168" s="57"/>
      <c r="G1168" s="57">
        <f>VLOOKUP(A1168,'Original vs Adjsuted Budget'!$B$1:$H$1098,7,FALSE)</f>
        <v>69000</v>
      </c>
      <c r="I1168" s="57">
        <f>VLOOKUP(A1168,'Adjust Budget 1'!$B$8:$H$1107,7,FALSE)</f>
        <v>0</v>
      </c>
      <c r="K1168" s="59">
        <f t="shared" si="79"/>
        <v>69000</v>
      </c>
    </row>
    <row r="1169" spans="1:11" x14ac:dyDescent="0.2">
      <c r="A1169" t="s">
        <v>2498</v>
      </c>
      <c r="B1169" t="s">
        <v>285</v>
      </c>
      <c r="C1169" s="57">
        <f>VLOOKUP(A1169,'Original vs Adjsuted Budget'!$B$1:$H$1098,6,FALSE)</f>
        <v>0</v>
      </c>
      <c r="E1169" s="59">
        <f t="shared" si="78"/>
        <v>0</v>
      </c>
      <c r="F1169" s="57"/>
      <c r="G1169" s="57">
        <f>VLOOKUP(A1169,'Original vs Adjsuted Budget'!$B$1:$H$1098,7,FALSE)</f>
        <v>0</v>
      </c>
      <c r="I1169" s="57">
        <f>VLOOKUP(A1169,'Adjust Budget 1'!$B$8:$H$1107,7,FALSE)</f>
        <v>0</v>
      </c>
      <c r="K1169" s="59">
        <f t="shared" si="79"/>
        <v>0</v>
      </c>
    </row>
    <row r="1170" spans="1:11" x14ac:dyDescent="0.2">
      <c r="A1170" t="s">
        <v>2499</v>
      </c>
      <c r="B1170" t="s">
        <v>286</v>
      </c>
      <c r="C1170" s="57">
        <f>VLOOKUP(A1170,'Original vs Adjsuted Budget'!$B$1:$H$1098,6,FALSE)</f>
        <v>0</v>
      </c>
      <c r="E1170" s="59">
        <f t="shared" si="78"/>
        <v>0</v>
      </c>
      <c r="F1170" s="57"/>
      <c r="G1170" s="57">
        <f>VLOOKUP(A1170,'Original vs Adjsuted Budget'!$B$1:$H$1098,7,FALSE)</f>
        <v>0</v>
      </c>
      <c r="I1170" s="57">
        <f>VLOOKUP(A1170,'Adjust Budget 1'!$B$8:$H$1107,7,FALSE)</f>
        <v>0</v>
      </c>
      <c r="K1170" s="59">
        <f t="shared" si="79"/>
        <v>0</v>
      </c>
    </row>
    <row r="1171" spans="1:11" x14ac:dyDescent="0.2">
      <c r="A1171" t="s">
        <v>2500</v>
      </c>
      <c r="B1171" t="s">
        <v>303</v>
      </c>
      <c r="C1171" s="57">
        <f>VLOOKUP(A1171,'Original vs Adjsuted Budget'!$B$1:$H$1098,6,FALSE)</f>
        <v>0</v>
      </c>
      <c r="E1171" s="59">
        <f t="shared" si="78"/>
        <v>0</v>
      </c>
      <c r="F1171" s="57"/>
      <c r="G1171" s="57">
        <f>VLOOKUP(A1171,'Original vs Adjsuted Budget'!$B$1:$H$1098,7,FALSE)</f>
        <v>0</v>
      </c>
      <c r="I1171" s="57">
        <f>VLOOKUP(A1171,'Adjust Budget 1'!$B$8:$H$1107,7,FALSE)</f>
        <v>0</v>
      </c>
      <c r="K1171" s="59">
        <f t="shared" si="79"/>
        <v>0</v>
      </c>
    </row>
    <row r="1172" spans="1:11" x14ac:dyDescent="0.2">
      <c r="A1172" t="s">
        <v>1517</v>
      </c>
      <c r="B1172" t="s">
        <v>1572</v>
      </c>
      <c r="C1172" s="57">
        <f>VLOOKUP(A1172,'Original vs Adjsuted Budget'!$B$1:$H$1098,6,FALSE)</f>
        <v>0</v>
      </c>
      <c r="E1172" s="59">
        <f t="shared" si="78"/>
        <v>16339.333333333332</v>
      </c>
      <c r="F1172" s="57"/>
      <c r="G1172" s="57">
        <f>VLOOKUP(A1172,'Original vs Adjsuted Budget'!$B$1:$H$1098,7,FALSE)</f>
        <v>16339.333333333332</v>
      </c>
      <c r="I1172" s="57">
        <f>VLOOKUP(A1172,'Adjust Budget 1'!$B$8:$H$1107,7,FALSE)</f>
        <v>6127.25</v>
      </c>
      <c r="K1172" s="59">
        <f t="shared" si="79"/>
        <v>10212.083333333332</v>
      </c>
    </row>
    <row r="1173" spans="1:11" x14ac:dyDescent="0.2">
      <c r="A1173" t="s">
        <v>1518</v>
      </c>
      <c r="B1173" t="s">
        <v>1572</v>
      </c>
      <c r="C1173" s="57">
        <f>VLOOKUP(A1173,'Original vs Adjsuted Budget'!$B$1:$H$1098,6,FALSE)</f>
        <v>1400</v>
      </c>
      <c r="E1173" s="59">
        <f t="shared" si="78"/>
        <v>-1400</v>
      </c>
      <c r="F1173" s="57"/>
      <c r="G1173" s="57">
        <f>VLOOKUP(A1173,'Original vs Adjsuted Budget'!$B$1:$H$1098,7,FALSE)</f>
        <v>0</v>
      </c>
      <c r="I1173" s="57">
        <f>VLOOKUP(A1173,'Adjust Budget 1'!$B$8:$H$1107,7,FALSE)</f>
        <v>0</v>
      </c>
      <c r="K1173" s="59">
        <f t="shared" si="79"/>
        <v>0</v>
      </c>
    </row>
    <row r="1174" spans="1:11" x14ac:dyDescent="0.2">
      <c r="A1174" t="s">
        <v>1519</v>
      </c>
      <c r="B1174" t="s">
        <v>1572</v>
      </c>
      <c r="C1174" s="57">
        <f>VLOOKUP(A1174,'Original vs Adjsuted Budget'!$B$1:$H$1098,6,FALSE)</f>
        <v>510</v>
      </c>
      <c r="E1174" s="59">
        <f t="shared" si="78"/>
        <v>-510</v>
      </c>
      <c r="F1174" s="57"/>
      <c r="G1174" s="57">
        <f>VLOOKUP(A1174,'Original vs Adjsuted Budget'!$B$1:$H$1098,7,FALSE)</f>
        <v>0</v>
      </c>
      <c r="I1174" s="57">
        <f>VLOOKUP(A1174,'Adjust Budget 1'!$B$8:$H$1107,7,FALSE)</f>
        <v>0</v>
      </c>
      <c r="K1174" s="59">
        <f t="shared" si="79"/>
        <v>0</v>
      </c>
    </row>
    <row r="1175" spans="1:11" x14ac:dyDescent="0.2">
      <c r="A1175" t="s">
        <v>1520</v>
      </c>
      <c r="B1175" t="s">
        <v>1572</v>
      </c>
      <c r="C1175" s="57">
        <f>VLOOKUP(A1175,'Original vs Adjsuted Budget'!$B$1:$H$1098,6,FALSE)</f>
        <v>420</v>
      </c>
      <c r="E1175" s="59">
        <f t="shared" si="78"/>
        <v>-420</v>
      </c>
      <c r="F1175" s="57"/>
      <c r="G1175" s="57">
        <f>VLOOKUP(A1175,'Original vs Adjsuted Budget'!$B$1:$H$1098,7,FALSE)</f>
        <v>0</v>
      </c>
      <c r="I1175" s="57">
        <f>VLOOKUP(A1175,'Adjust Budget 1'!$B$8:$H$1107,7,FALSE)</f>
        <v>0</v>
      </c>
      <c r="K1175" s="59">
        <f t="shared" si="79"/>
        <v>0</v>
      </c>
    </row>
    <row r="1176" spans="1:11" x14ac:dyDescent="0.2">
      <c r="A1176" t="s">
        <v>1521</v>
      </c>
      <c r="B1176" t="s">
        <v>312</v>
      </c>
      <c r="C1176" s="57">
        <f>VLOOKUP(A1176,'Original vs Adjsuted Budget'!$B$1:$H$1098,6,FALSE)</f>
        <v>59390</v>
      </c>
      <c r="E1176" s="59">
        <f t="shared" si="78"/>
        <v>-29390</v>
      </c>
      <c r="F1176" s="57"/>
      <c r="G1176" s="57">
        <f>VLOOKUP(A1176,'Original vs Adjsuted Budget'!$B$1:$H$1098,7,FALSE)</f>
        <v>30000</v>
      </c>
      <c r="I1176" s="57">
        <f>VLOOKUP(A1176,'Adjust Budget 1'!$B$8:$H$1107,7,FALSE)</f>
        <v>12871.67</v>
      </c>
      <c r="K1176" s="59">
        <f t="shared" si="79"/>
        <v>17128.330000000002</v>
      </c>
    </row>
    <row r="1177" spans="1:11" x14ac:dyDescent="0.2">
      <c r="A1177" t="s">
        <v>2501</v>
      </c>
      <c r="B1177" t="s">
        <v>1670</v>
      </c>
      <c r="C1177" s="57">
        <f>VLOOKUP(A1177,'Original vs Adjsuted Budget'!$B$1:$H$1098,6,FALSE)</f>
        <v>0</v>
      </c>
      <c r="E1177" s="59">
        <f t="shared" si="78"/>
        <v>0</v>
      </c>
      <c r="F1177" s="57"/>
      <c r="G1177" s="57">
        <f>VLOOKUP(A1177,'Original vs Adjsuted Budget'!$B$1:$H$1098,7,FALSE)</f>
        <v>0</v>
      </c>
      <c r="I1177" s="57">
        <f>VLOOKUP(A1177,'Adjust Budget 1'!$B$8:$H$1107,7,FALSE)</f>
        <v>0</v>
      </c>
      <c r="K1177" s="59">
        <f t="shared" si="79"/>
        <v>0</v>
      </c>
    </row>
    <row r="1178" spans="1:11" x14ac:dyDescent="0.2">
      <c r="A1178" t="s">
        <v>2502</v>
      </c>
      <c r="B1178" t="s">
        <v>320</v>
      </c>
      <c r="C1178" s="57">
        <f>VLOOKUP(A1178,'Original vs Adjsuted Budget'!$B$1:$H$1098,6,FALSE)</f>
        <v>0</v>
      </c>
      <c r="E1178" s="59">
        <f t="shared" si="78"/>
        <v>0</v>
      </c>
      <c r="F1178" s="57"/>
      <c r="G1178" s="57">
        <f>VLOOKUP(A1178,'Original vs Adjsuted Budget'!$B$1:$H$1098,7,FALSE)</f>
        <v>0</v>
      </c>
      <c r="I1178" s="57">
        <f>VLOOKUP(A1178,'Adjust Budget 1'!$B$8:$H$1107,7,FALSE)</f>
        <v>0</v>
      </c>
      <c r="K1178" s="59">
        <f t="shared" si="79"/>
        <v>0</v>
      </c>
    </row>
    <row r="1179" spans="1:11" x14ac:dyDescent="0.2">
      <c r="A1179" t="s">
        <v>1522</v>
      </c>
      <c r="B1179" t="s">
        <v>323</v>
      </c>
      <c r="C1179" s="57">
        <f>VLOOKUP(A1179,'Original vs Adjsuted Budget'!$B$1:$H$1098,6,FALSE)</f>
        <v>1000000</v>
      </c>
      <c r="E1179" s="59">
        <f t="shared" si="78"/>
        <v>0</v>
      </c>
      <c r="F1179" s="57"/>
      <c r="G1179" s="57">
        <f>VLOOKUP(A1179,'Original vs Adjsuted Budget'!$B$1:$H$1098,7,FALSE)</f>
        <v>1000000</v>
      </c>
      <c r="I1179" s="57">
        <f>VLOOKUP(A1179,'Adjust Budget 1'!$B$8:$H$1107,7,FALSE)</f>
        <v>0</v>
      </c>
      <c r="K1179" s="59">
        <f t="shared" si="79"/>
        <v>1000000</v>
      </c>
    </row>
    <row r="1180" spans="1:11" x14ac:dyDescent="0.2">
      <c r="A1180" t="s">
        <v>1523</v>
      </c>
      <c r="B1180" t="s">
        <v>325</v>
      </c>
      <c r="C1180" s="57">
        <f>VLOOKUP(A1180,'Original vs Adjsuted Budget'!$B$1:$H$1098,6,FALSE)</f>
        <v>119090</v>
      </c>
      <c r="E1180" s="59">
        <f t="shared" si="78"/>
        <v>-105266.10666666666</v>
      </c>
      <c r="F1180" s="57"/>
      <c r="G1180" s="57">
        <f>VLOOKUP(A1180,'Original vs Adjsuted Budget'!$B$1:$H$1098,7,FALSE)</f>
        <v>13823.893333333333</v>
      </c>
      <c r="I1180" s="57">
        <f>VLOOKUP(A1180,'Adjust Budget 1'!$B$8:$H$1107,7,FALSE)</f>
        <v>5183.96</v>
      </c>
      <c r="K1180" s="59">
        <f t="shared" si="79"/>
        <v>8639.9333333333343</v>
      </c>
    </row>
    <row r="1181" spans="1:11" x14ac:dyDescent="0.2">
      <c r="A1181" t="s">
        <v>2503</v>
      </c>
      <c r="B1181" t="s">
        <v>328</v>
      </c>
      <c r="C1181" s="57">
        <f>VLOOKUP(A1181,'Original vs Adjsuted Budget'!$B$1:$H$1098,6,FALSE)</f>
        <v>0</v>
      </c>
      <c r="E1181" s="59">
        <f t="shared" si="78"/>
        <v>0</v>
      </c>
      <c r="F1181" s="57"/>
      <c r="G1181" s="57">
        <f>VLOOKUP(A1181,'Original vs Adjsuted Budget'!$B$1:$H$1098,7,FALSE)</f>
        <v>0</v>
      </c>
      <c r="I1181" s="57">
        <f>VLOOKUP(A1181,'Adjust Budget 1'!$B$8:$H$1107,7,FALSE)</f>
        <v>0</v>
      </c>
      <c r="K1181" s="59">
        <f t="shared" si="79"/>
        <v>0</v>
      </c>
    </row>
    <row r="1182" spans="1:11" x14ac:dyDescent="0.2">
      <c r="A1182" t="s">
        <v>1524</v>
      </c>
      <c r="B1182" t="s">
        <v>354</v>
      </c>
      <c r="C1182" s="57">
        <f>VLOOKUP(A1182,'Original vs Adjsuted Budget'!$B$1:$H$1098,6,FALSE)</f>
        <v>1000000</v>
      </c>
      <c r="E1182" s="59">
        <f t="shared" si="78"/>
        <v>0</v>
      </c>
      <c r="F1182" s="57"/>
      <c r="G1182" s="57">
        <f>VLOOKUP(A1182,'Original vs Adjsuted Budget'!$B$1:$H$1098,7,FALSE)</f>
        <v>1000000</v>
      </c>
      <c r="I1182" s="57">
        <f>VLOOKUP(A1182,'Adjust Budget 1'!$B$8:$H$1107,7,FALSE)</f>
        <v>0</v>
      </c>
      <c r="K1182" s="59">
        <f t="shared" si="79"/>
        <v>1000000</v>
      </c>
    </row>
    <row r="1183" spans="1:11" x14ac:dyDescent="0.2">
      <c r="A1183" t="s">
        <v>1525</v>
      </c>
      <c r="B1183" t="s">
        <v>355</v>
      </c>
      <c r="C1183" s="57">
        <f>VLOOKUP(A1183,'Original vs Adjsuted Budget'!$B$1:$H$1098,6,FALSE)</f>
        <v>582180</v>
      </c>
      <c r="E1183" s="59">
        <f t="shared" si="78"/>
        <v>-572007.71200000006</v>
      </c>
      <c r="F1183" s="57"/>
      <c r="G1183" s="57">
        <f>VLOOKUP(A1183,'Original vs Adjsuted Budget'!$B$1:$H$1098,7,FALSE)</f>
        <v>10172.287999999999</v>
      </c>
      <c r="I1183" s="57">
        <f>VLOOKUP(A1183,'Adjust Budget 1'!$B$8:$H$1107,7,FALSE)</f>
        <v>3178.84</v>
      </c>
      <c r="K1183" s="59">
        <f t="shared" si="79"/>
        <v>6993.4479999999985</v>
      </c>
    </row>
    <row r="1184" spans="1:11" x14ac:dyDescent="0.2">
      <c r="A1184" t="s">
        <v>1526</v>
      </c>
      <c r="B1184" t="s">
        <v>356</v>
      </c>
      <c r="C1184" s="57">
        <f>VLOOKUP(A1184,'Original vs Adjsuted Budget'!$B$1:$H$1098,6,FALSE)</f>
        <v>1000000</v>
      </c>
      <c r="E1184" s="59">
        <f t="shared" si="78"/>
        <v>0</v>
      </c>
      <c r="F1184" s="57"/>
      <c r="G1184" s="57">
        <f>VLOOKUP(A1184,'Original vs Adjsuted Budget'!$B$1:$H$1098,7,FALSE)</f>
        <v>1000000</v>
      </c>
      <c r="I1184" s="57">
        <f>VLOOKUP(A1184,'Adjust Budget 1'!$B$8:$H$1107,7,FALSE)</f>
        <v>0</v>
      </c>
      <c r="K1184" s="59">
        <f t="shared" si="79"/>
        <v>1000000</v>
      </c>
    </row>
    <row r="1185" spans="1:11" x14ac:dyDescent="0.2">
      <c r="A1185" t="s">
        <v>2507</v>
      </c>
      <c r="B1185" t="s">
        <v>357</v>
      </c>
      <c r="C1185" s="57">
        <f>VLOOKUP(A1185,'Original vs Adjsuted Budget'!$B$1:$H$1098,6,FALSE)</f>
        <v>0</v>
      </c>
      <c r="E1185" s="59">
        <f t="shared" si="78"/>
        <v>0</v>
      </c>
      <c r="F1185" s="57"/>
      <c r="G1185" s="57">
        <f>VLOOKUP(A1185,'Original vs Adjsuted Budget'!$B$1:$H$1098,7,FALSE)</f>
        <v>0</v>
      </c>
      <c r="I1185" s="57">
        <f>VLOOKUP(A1185,'Adjust Budget 1'!$B$8:$H$1107,7,FALSE)</f>
        <v>0</v>
      </c>
      <c r="K1185" s="59">
        <f t="shared" si="79"/>
        <v>0</v>
      </c>
    </row>
    <row r="1186" spans="1:11" x14ac:dyDescent="0.2">
      <c r="A1186" t="s">
        <v>2509</v>
      </c>
      <c r="B1186" t="s">
        <v>372</v>
      </c>
      <c r="C1186" s="57">
        <f>VLOOKUP(A1186,'Original vs Adjsuted Budget'!$B$1:$H$1098,6,FALSE)</f>
        <v>0</v>
      </c>
      <c r="E1186" s="59">
        <f t="shared" si="78"/>
        <v>0</v>
      </c>
      <c r="F1186" s="57"/>
      <c r="G1186" s="57">
        <f>VLOOKUP(A1186,'Original vs Adjsuted Budget'!$B$1:$H$1098,7,FALSE)</f>
        <v>0</v>
      </c>
      <c r="I1186" s="57">
        <f>VLOOKUP(A1186,'Adjust Budget 1'!$B$8:$H$1107,7,FALSE)</f>
        <v>0</v>
      </c>
      <c r="K1186" s="59">
        <f t="shared" si="79"/>
        <v>0</v>
      </c>
    </row>
    <row r="1187" spans="1:11" x14ac:dyDescent="0.2">
      <c r="A1187" t="s">
        <v>1527</v>
      </c>
      <c r="B1187" t="s">
        <v>3038</v>
      </c>
      <c r="C1187" s="57">
        <f>VLOOKUP(A1187,'Original vs Adjsuted Budget'!$B$1:$H$1098,6,FALSE)</f>
        <v>-20000000</v>
      </c>
      <c r="E1187" s="59">
        <f t="shared" si="78"/>
        <v>0</v>
      </c>
      <c r="F1187" s="57"/>
      <c r="G1187" s="57">
        <f>VLOOKUP(A1187,'Original vs Adjsuted Budget'!$B$1:$H$1098,7,FALSE)</f>
        <v>-20000000</v>
      </c>
      <c r="I1187" s="57">
        <f>VLOOKUP(A1187,'Adjust Budget 1'!$B$8:$H$1107,7,FALSE)</f>
        <v>0</v>
      </c>
      <c r="K1187" s="59">
        <f t="shared" si="79"/>
        <v>-20000000</v>
      </c>
    </row>
    <row r="1188" spans="1:11" x14ac:dyDescent="0.2">
      <c r="A1188" t="s">
        <v>1528</v>
      </c>
      <c r="B1188" t="s">
        <v>2906</v>
      </c>
      <c r="C1188" s="57">
        <f>VLOOKUP(A1188,'Original vs Adjsuted Budget'!$B$1:$H$1098,6,FALSE)</f>
        <v>-1818690</v>
      </c>
      <c r="E1188" s="59">
        <f t="shared" si="78"/>
        <v>-1087069.46</v>
      </c>
      <c r="F1188" s="57"/>
      <c r="G1188" s="57">
        <f>VLOOKUP(A1188,'Original vs Adjsuted Budget'!$B$1:$H$1098,7,FALSE)</f>
        <v>-2905759.46</v>
      </c>
      <c r="I1188" s="57">
        <f>VLOOKUP(A1188,'Adjust Budget 1'!$B$8:$H$1107,7,FALSE)</f>
        <v>0</v>
      </c>
      <c r="K1188" s="59">
        <f t="shared" si="79"/>
        <v>-2905759.46</v>
      </c>
    </row>
    <row r="1189" spans="1:11" x14ac:dyDescent="0.2">
      <c r="A1189" t="s">
        <v>1529</v>
      </c>
      <c r="B1189" t="s">
        <v>398</v>
      </c>
      <c r="C1189" s="57">
        <f>VLOOKUP(A1189,'Original vs Adjsuted Budget'!$B$1:$H$1098,6,FALSE)</f>
        <v>-1780867</v>
      </c>
      <c r="E1189" s="59">
        <f t="shared" si="78"/>
        <v>0</v>
      </c>
      <c r="F1189" s="57"/>
      <c r="G1189" s="57">
        <f>VLOOKUP(A1189,'Original vs Adjsuted Budget'!$B$1:$H$1098,7,FALSE)</f>
        <v>-1780867</v>
      </c>
      <c r="I1189" s="57">
        <f>VLOOKUP(A1189,'Adjust Budget 1'!$B$8:$H$1107,7,FALSE)</f>
        <v>0</v>
      </c>
      <c r="K1189" s="59">
        <f t="shared" si="79"/>
        <v>-1780867</v>
      </c>
    </row>
    <row r="1190" spans="1:11" x14ac:dyDescent="0.2">
      <c r="A1190" t="s">
        <v>2512</v>
      </c>
      <c r="B1190" t="s">
        <v>402</v>
      </c>
      <c r="C1190" s="57">
        <f>VLOOKUP(A1190,'Original vs Adjsuted Budget'!$B$1:$H$1098,6,FALSE)</f>
        <v>0</v>
      </c>
      <c r="E1190" s="59">
        <f t="shared" si="78"/>
        <v>-69000</v>
      </c>
      <c r="F1190" s="57"/>
      <c r="G1190" s="57">
        <f>VLOOKUP(A1190,'Original vs Adjsuted Budget'!$B$1:$H$1098,7,FALSE)</f>
        <v>-69000</v>
      </c>
      <c r="I1190" s="57">
        <f>VLOOKUP(A1190,'Adjust Budget 1'!$B$8:$H$1107,7,FALSE)</f>
        <v>0</v>
      </c>
      <c r="K1190" s="59">
        <f t="shared" si="79"/>
        <v>-69000</v>
      </c>
    </row>
    <row r="1191" spans="1:11" x14ac:dyDescent="0.2">
      <c r="A1191" t="s">
        <v>2514</v>
      </c>
      <c r="B1191" t="s">
        <v>407</v>
      </c>
      <c r="C1191" s="57">
        <f>VLOOKUP(A1191,'Original vs Adjsuted Budget'!$B$1:$H$1098,6,FALSE)</f>
        <v>0</v>
      </c>
      <c r="E1191" s="59">
        <f t="shared" si="78"/>
        <v>0</v>
      </c>
      <c r="F1191" s="57"/>
      <c r="G1191" s="57">
        <f>VLOOKUP(A1191,'Original vs Adjsuted Budget'!$B$1:$H$1098,7,FALSE)</f>
        <v>0</v>
      </c>
      <c r="I1191" s="57">
        <f>VLOOKUP(A1191,'Adjust Budget 1'!$B$8:$H$1107,7,FALSE)</f>
        <v>0</v>
      </c>
      <c r="K1191" s="59">
        <f t="shared" si="79"/>
        <v>0</v>
      </c>
    </row>
    <row r="1192" spans="1:11" x14ac:dyDescent="0.2">
      <c r="A1192" t="s">
        <v>2516</v>
      </c>
      <c r="B1192" t="s">
        <v>413</v>
      </c>
      <c r="C1192" s="57">
        <f>VLOOKUP(A1192,'Original vs Adjsuted Budget'!$B$1:$H$1098,6,FALSE)</f>
        <v>0</v>
      </c>
      <c r="E1192" s="59">
        <f t="shared" si="78"/>
        <v>0</v>
      </c>
      <c r="F1192" s="57"/>
      <c r="G1192" s="57">
        <f>VLOOKUP(A1192,'Original vs Adjsuted Budget'!$B$1:$H$1098,7,FALSE)</f>
        <v>0</v>
      </c>
      <c r="I1192" s="57">
        <f>VLOOKUP(A1192,'Adjust Budget 1'!$B$8:$H$1107,7,FALSE)</f>
        <v>0</v>
      </c>
      <c r="K1192" s="59">
        <f t="shared" si="79"/>
        <v>0</v>
      </c>
    </row>
    <row r="1193" spans="1:11" x14ac:dyDescent="0.2">
      <c r="A1193" t="s">
        <v>2517</v>
      </c>
      <c r="B1193" t="s">
        <v>420</v>
      </c>
      <c r="C1193" s="57">
        <f>VLOOKUP(A1193,'Original vs Adjsuted Budget'!$B$1:$H$1098,6,FALSE)</f>
        <v>0</v>
      </c>
      <c r="E1193" s="59">
        <f t="shared" si="78"/>
        <v>0</v>
      </c>
      <c r="F1193" s="57"/>
      <c r="G1193" s="57">
        <f>VLOOKUP(A1193,'Original vs Adjsuted Budget'!$B$1:$H$1098,7,FALSE)</f>
        <v>0</v>
      </c>
      <c r="I1193" s="57">
        <f>VLOOKUP(A1193,'Adjust Budget 1'!$B$8:$H$1107,7,FALSE)</f>
        <v>0</v>
      </c>
      <c r="K1193" s="59">
        <f t="shared" si="79"/>
        <v>0</v>
      </c>
    </row>
    <row r="1194" spans="1:11" x14ac:dyDescent="0.2">
      <c r="A1194" s="71"/>
      <c r="B1194" s="71" t="s">
        <v>2908</v>
      </c>
      <c r="C1194" s="72">
        <f>SUM(C1152:C1193)</f>
        <v>5123040</v>
      </c>
      <c r="D1194" s="72">
        <f>SUM(D1152:D1193)</f>
        <v>0</v>
      </c>
      <c r="E1194" s="72">
        <f>SUM(E1152:E1193)</f>
        <v>-1797298.0673333332</v>
      </c>
      <c r="F1194" s="72"/>
      <c r="G1194" s="72">
        <f t="shared" ref="G1194" si="80">SUM(G1152:G1193)</f>
        <v>3325741.932666664</v>
      </c>
    </row>
    <row r="1195" spans="1:11" x14ac:dyDescent="0.2">
      <c r="A1195" s="71">
        <v>1301</v>
      </c>
      <c r="B1195" s="71" t="s">
        <v>2909</v>
      </c>
      <c r="C1195" s="72"/>
      <c r="D1195" s="72"/>
      <c r="E1195" s="72"/>
      <c r="F1195" s="72"/>
      <c r="G1195" s="72"/>
    </row>
    <row r="1196" spans="1:11" x14ac:dyDescent="0.2">
      <c r="A1196" t="s">
        <v>2910</v>
      </c>
      <c r="B1196" t="s">
        <v>2911</v>
      </c>
      <c r="C1196" s="57" t="s">
        <v>2912</v>
      </c>
      <c r="D1196" s="57" t="s">
        <v>2912</v>
      </c>
      <c r="E1196" s="57" t="s">
        <v>2912</v>
      </c>
      <c r="F1196" s="57"/>
      <c r="G1196" s="57" t="s">
        <v>2912</v>
      </c>
    </row>
    <row r="1198" spans="1:11" x14ac:dyDescent="0.2">
      <c r="B1198" t="s">
        <v>3039</v>
      </c>
      <c r="C1198" s="59">
        <f>SUM(C59,C89,C224,C257,C293,C327,C449,C495,C524,C562,C573,C638,C667,C707,C724,C750,C813,C835,C915,C920,C986,C1061,C1148,C1194)</f>
        <v>22366150</v>
      </c>
      <c r="D1198" s="59"/>
      <c r="E1198" s="59">
        <f>SUM(E59,E89,E224,E257,E293,E327,E449,E495,E524,E562,E573,E638,E667,E707,E724,E750,E813,E835,E915,E920,E986,E1061,E1148,E1194)</f>
        <v>6098422.5718666576</v>
      </c>
      <c r="F1198" s="59"/>
      <c r="G1198" s="77">
        <f>SUM(G59,G89,G224,G257,G293,G327,G449,G495,G524,G562,G573,G638,G667,G707,G724,G750,G813,G835,G915,G920,G986,G1061,G1148,G1194)</f>
        <v>28464572.571866658</v>
      </c>
    </row>
  </sheetData>
  <mergeCells count="3">
    <mergeCell ref="C5:G5"/>
    <mergeCell ref="A3:K4"/>
    <mergeCell ref="A1:K2"/>
  </mergeCells>
  <pageMargins left="0.7" right="0.7" top="0.75" bottom="0.75" header="0.3" footer="0.3"/>
  <pageSetup paperSize="9" scale="47" orientation="portrait" r:id="rId1"/>
  <rowBreaks count="6" manualBreakCount="6">
    <brk id="90" max="16383" man="1"/>
    <brk id="188" max="11" man="1"/>
    <brk id="294" max="16383" man="1"/>
    <brk id="497" max="16383" man="1"/>
    <brk id="709" max="16383" man="1"/>
    <brk id="81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0"/>
  <sheetViews>
    <sheetView zoomScale="75" zoomScaleNormal="75" workbookViewId="0">
      <pane ySplit="2" topLeftCell="A3" activePane="bottomLeft" state="frozen"/>
      <selection pane="bottomLeft" activeCell="B1" sqref="B1:B2"/>
    </sheetView>
  </sheetViews>
  <sheetFormatPr defaultRowHeight="14.25" x14ac:dyDescent="0.2"/>
  <cols>
    <col min="1" max="1" width="14.3984375" bestFit="1" customWidth="1"/>
    <col min="2" max="2" width="30.59765625" customWidth="1"/>
    <col min="3" max="3" width="14.69921875" customWidth="1"/>
    <col min="4" max="4" width="2.296875" customWidth="1"/>
    <col min="5" max="5" width="14.69921875" customWidth="1"/>
    <col min="6" max="6" width="2.296875" customWidth="1"/>
    <col min="7" max="7" width="14.69921875" customWidth="1"/>
    <col min="8" max="8" width="2.5" style="78" customWidth="1"/>
    <col min="9" max="9" width="14.69921875" customWidth="1"/>
    <col min="10" max="10" width="2.5" customWidth="1"/>
    <col min="11" max="11" width="14.69921875" customWidth="1"/>
  </cols>
  <sheetData>
    <row r="1" spans="1:11" x14ac:dyDescent="0.2">
      <c r="A1" t="s">
        <v>2899</v>
      </c>
      <c r="B1" s="148" t="s">
        <v>3082</v>
      </c>
      <c r="C1" s="146" t="s">
        <v>3043</v>
      </c>
      <c r="D1" s="146"/>
      <c r="E1" s="146"/>
      <c r="F1" s="146"/>
      <c r="G1" s="146"/>
      <c r="H1" s="91"/>
      <c r="I1" s="92"/>
      <c r="J1" s="67"/>
      <c r="K1" s="93"/>
    </row>
    <row r="2" spans="1:11" x14ac:dyDescent="0.2">
      <c r="B2" s="149"/>
      <c r="C2" s="94" t="s">
        <v>2893</v>
      </c>
      <c r="D2" s="95"/>
      <c r="E2" s="95" t="s">
        <v>3040</v>
      </c>
      <c r="F2" s="94"/>
      <c r="G2" s="94" t="s">
        <v>2894</v>
      </c>
      <c r="H2" s="97"/>
      <c r="I2" s="94" t="s">
        <v>3041</v>
      </c>
      <c r="J2" s="96"/>
      <c r="K2" s="95" t="s">
        <v>3042</v>
      </c>
    </row>
    <row r="3" spans="1:11" x14ac:dyDescent="0.2">
      <c r="A3" s="63">
        <v>101</v>
      </c>
      <c r="B3" s="63" t="s">
        <v>3044</v>
      </c>
      <c r="C3" s="70"/>
      <c r="D3" s="70"/>
      <c r="E3" s="70"/>
      <c r="F3" s="70"/>
      <c r="G3" s="70"/>
      <c r="I3" s="57"/>
    </row>
    <row r="4" spans="1:11" x14ac:dyDescent="0.2">
      <c r="A4" t="s">
        <v>847</v>
      </c>
      <c r="B4" t="s">
        <v>7</v>
      </c>
      <c r="C4" s="57">
        <f>VLOOKUP(A4,'Original vs Adjsuted Budget'!$B$1:$H$1098,6,FALSE)</f>
        <v>1970460</v>
      </c>
      <c r="E4" s="59">
        <f t="shared" ref="E4:E54" si="0">G4-C4</f>
        <v>-417445.9432000001</v>
      </c>
      <c r="F4" s="57"/>
      <c r="G4" s="57">
        <f>VLOOKUP(A4,'Original vs Adjsuted Budget'!$B$1:$H$1098,7,FALSE)</f>
        <v>1553014.0567999999</v>
      </c>
      <c r="I4" s="57">
        <f>VLOOKUP(A4,'Adjust Budget 1'!$B$8:$H$1107,7,FALSE)</f>
        <v>768818.84</v>
      </c>
      <c r="K4" s="59">
        <f>G4-I4</f>
        <v>784195.21679999994</v>
      </c>
    </row>
    <row r="5" spans="1:11" hidden="1" x14ac:dyDescent="0.2">
      <c r="A5" t="s">
        <v>1752</v>
      </c>
      <c r="B5" t="s">
        <v>217</v>
      </c>
      <c r="C5" s="57">
        <f>VLOOKUP(A5,'Original vs Adjsuted Budget'!$B$1:$H$1098,6,FALSE)</f>
        <v>0</v>
      </c>
      <c r="E5" s="59">
        <f t="shared" si="0"/>
        <v>0</v>
      </c>
      <c r="F5" s="57"/>
      <c r="G5" s="57">
        <f>VLOOKUP(A5,'Original vs Adjsuted Budget'!$B$1:$H$1098,7,FALSE)</f>
        <v>0</v>
      </c>
      <c r="I5" s="57">
        <f>VLOOKUP(A5,'Adjust Budget 1'!$B$8:$H$1107,7,FALSE)</f>
        <v>0</v>
      </c>
      <c r="K5" s="59">
        <f t="shared" ref="K5:K54" si="1">G5-I5</f>
        <v>0</v>
      </c>
    </row>
    <row r="6" spans="1:11" x14ac:dyDescent="0.2">
      <c r="A6" t="s">
        <v>848</v>
      </c>
      <c r="B6" t="s">
        <v>220</v>
      </c>
      <c r="C6" s="57">
        <f>VLOOKUP(A6,'Original vs Adjsuted Budget'!$B$1:$H$1098,6,FALSE)</f>
        <v>163590</v>
      </c>
      <c r="E6" s="59">
        <f t="shared" si="0"/>
        <v>10117.193200000009</v>
      </c>
      <c r="F6" s="57"/>
      <c r="G6" s="57">
        <f>VLOOKUP(A6,'Original vs Adjsuted Budget'!$B$1:$H$1098,7,FALSE)</f>
        <v>173707.19320000001</v>
      </c>
      <c r="I6" s="57">
        <f>VLOOKUP(A6,'Adjust Budget 1'!$B$8:$H$1107,7,FALSE)</f>
        <v>85993.66</v>
      </c>
      <c r="K6" s="59">
        <f t="shared" si="1"/>
        <v>87713.533200000005</v>
      </c>
    </row>
    <row r="7" spans="1:11" x14ac:dyDescent="0.2">
      <c r="A7" t="s">
        <v>849</v>
      </c>
      <c r="B7" t="s">
        <v>221</v>
      </c>
      <c r="C7" s="57">
        <f>VLOOKUP(A7,'Original vs Adjsuted Budget'!$B$1:$H$1098,6,FALSE)</f>
        <v>0</v>
      </c>
      <c r="E7" s="59">
        <f t="shared" si="0"/>
        <v>5050</v>
      </c>
      <c r="F7" s="57"/>
      <c r="G7" s="57">
        <f>VLOOKUP(A7,'Original vs Adjsuted Budget'!$B$1:$H$1098,7,FALSE)</f>
        <v>5050</v>
      </c>
      <c r="I7" s="57">
        <f>VLOOKUP(A7,'Adjust Budget 1'!$B$8:$H$1107,7,FALSE)</f>
        <v>2500</v>
      </c>
      <c r="K7" s="59">
        <f t="shared" si="1"/>
        <v>2550</v>
      </c>
    </row>
    <row r="8" spans="1:11" x14ac:dyDescent="0.2">
      <c r="A8" t="s">
        <v>850</v>
      </c>
      <c r="B8" t="s">
        <v>223</v>
      </c>
      <c r="C8" s="57">
        <f>VLOOKUP(A8,'Original vs Adjsuted Budget'!$B$1:$H$1098,6,FALSE)</f>
        <v>6380</v>
      </c>
      <c r="E8" s="59">
        <f t="shared" si="0"/>
        <v>-1241.1199999999999</v>
      </c>
      <c r="F8" s="57"/>
      <c r="G8" s="57">
        <f>VLOOKUP(A8,'Original vs Adjsuted Budget'!$B$1:$H$1098,7,FALSE)</f>
        <v>5138.88</v>
      </c>
      <c r="I8" s="57">
        <f>VLOOKUP(A8,'Adjust Budget 1'!$B$8:$H$1107,7,FALSE)</f>
        <v>2544</v>
      </c>
      <c r="K8" s="59">
        <f t="shared" si="1"/>
        <v>2594.88</v>
      </c>
    </row>
    <row r="9" spans="1:11" x14ac:dyDescent="0.2">
      <c r="A9" t="s">
        <v>851</v>
      </c>
      <c r="B9" t="s">
        <v>224</v>
      </c>
      <c r="C9" s="57">
        <f>VLOOKUP(A9,'Original vs Adjsuted Budget'!$B$1:$H$1098,6,FALSE)</f>
        <v>42390</v>
      </c>
      <c r="E9" s="59">
        <f t="shared" si="0"/>
        <v>-10750.053199999998</v>
      </c>
      <c r="F9" s="57"/>
      <c r="G9" s="57">
        <f>VLOOKUP(A9,'Original vs Adjsuted Budget'!$B$1:$H$1098,7,FALSE)</f>
        <v>31639.946800000002</v>
      </c>
      <c r="I9" s="57">
        <f>VLOOKUP(A9,'Adjust Budget 1'!$B$8:$H$1107,7,FALSE)</f>
        <v>15663.34</v>
      </c>
      <c r="K9" s="59">
        <f t="shared" si="1"/>
        <v>15976.606800000001</v>
      </c>
    </row>
    <row r="10" spans="1:11" hidden="1" x14ac:dyDescent="0.2">
      <c r="A10" t="s">
        <v>1758</v>
      </c>
      <c r="B10" t="s">
        <v>225</v>
      </c>
      <c r="C10" s="57">
        <f>VLOOKUP(A10,'Original vs Adjsuted Budget'!$B$1:$H$1098,6,FALSE)</f>
        <v>0</v>
      </c>
      <c r="E10" s="59">
        <f t="shared" si="0"/>
        <v>0</v>
      </c>
      <c r="F10" s="57"/>
      <c r="G10" s="57">
        <f>VLOOKUP(A10,'Original vs Adjsuted Budget'!$B$1:$H$1098,7,FALSE)</f>
        <v>0</v>
      </c>
      <c r="I10" s="57">
        <f>VLOOKUP(A10,'Adjust Budget 1'!$B$8:$H$1107,7,FALSE)</f>
        <v>0</v>
      </c>
      <c r="K10" s="59">
        <f t="shared" si="1"/>
        <v>0</v>
      </c>
    </row>
    <row r="11" spans="1:11" x14ac:dyDescent="0.2">
      <c r="A11" t="s">
        <v>852</v>
      </c>
      <c r="B11" t="s">
        <v>227</v>
      </c>
      <c r="C11" s="57">
        <f>VLOOKUP(A11,'Original vs Adjsuted Budget'!$B$1:$H$1098,6,FALSE)</f>
        <v>179510</v>
      </c>
      <c r="E11" s="59">
        <f t="shared" si="0"/>
        <v>9360</v>
      </c>
      <c r="F11" s="57"/>
      <c r="G11" s="57">
        <f>VLOOKUP(A11,'Original vs Adjsuted Budget'!$B$1:$H$1098,7,FALSE)</f>
        <v>188870</v>
      </c>
      <c r="I11" s="57">
        <f>VLOOKUP(A11,'Adjust Budget 1'!$B$8:$H$1107,7,FALSE)</f>
        <v>93500</v>
      </c>
      <c r="K11" s="59">
        <f t="shared" si="1"/>
        <v>95370</v>
      </c>
    </row>
    <row r="12" spans="1:11" x14ac:dyDescent="0.2">
      <c r="A12" t="s">
        <v>853</v>
      </c>
      <c r="B12" t="s">
        <v>228</v>
      </c>
      <c r="C12" s="57">
        <f>VLOOKUP(A12,'Original vs Adjsuted Budget'!$B$1:$H$1098,6,FALSE)</f>
        <v>1850</v>
      </c>
      <c r="E12" s="59">
        <f t="shared" si="0"/>
        <v>-849.49400000000003</v>
      </c>
      <c r="F12" s="57"/>
      <c r="G12" s="57">
        <f>VLOOKUP(A12,'Original vs Adjsuted Budget'!$B$1:$H$1098,7,FALSE)</f>
        <v>1000.506</v>
      </c>
      <c r="I12" s="57">
        <f>VLOOKUP(A12,'Adjust Budget 1'!$B$8:$H$1107,7,FALSE)</f>
        <v>495.3</v>
      </c>
      <c r="K12" s="59">
        <f t="shared" si="1"/>
        <v>505.20599999999996</v>
      </c>
    </row>
    <row r="13" spans="1:11" x14ac:dyDescent="0.2">
      <c r="A13" t="s">
        <v>854</v>
      </c>
      <c r="B13" t="s">
        <v>229</v>
      </c>
      <c r="C13" s="57">
        <f>VLOOKUP(A13,'Original vs Adjsuted Budget'!$B$1:$H$1098,6,FALSE)</f>
        <v>18350</v>
      </c>
      <c r="E13" s="59">
        <f t="shared" si="0"/>
        <v>1398.792599999997</v>
      </c>
      <c r="F13" s="57"/>
      <c r="G13" s="57">
        <f>VLOOKUP(A13,'Original vs Adjsuted Budget'!$B$1:$H$1098,7,FALSE)</f>
        <v>19748.792599999997</v>
      </c>
      <c r="I13" s="57">
        <f>VLOOKUP(A13,'Adjust Budget 1'!$B$8:$H$1107,7,FALSE)</f>
        <v>9776.6299999999992</v>
      </c>
      <c r="K13" s="59">
        <f t="shared" si="1"/>
        <v>9972.1625999999978</v>
      </c>
    </row>
    <row r="14" spans="1:11" hidden="1" x14ac:dyDescent="0.2">
      <c r="A14" t="s">
        <v>1763</v>
      </c>
      <c r="B14" t="s">
        <v>230</v>
      </c>
      <c r="C14" s="57">
        <f>VLOOKUP(A14,'Original vs Adjsuted Budget'!$B$1:$H$1098,6,FALSE)</f>
        <v>0</v>
      </c>
      <c r="E14" s="59">
        <f t="shared" si="0"/>
        <v>0</v>
      </c>
      <c r="F14" s="57"/>
      <c r="G14" s="57">
        <f>VLOOKUP(A14,'Original vs Adjsuted Budget'!$B$1:$H$1098,7,FALSE)</f>
        <v>0</v>
      </c>
      <c r="I14" s="57">
        <f>VLOOKUP(A14,'Adjust Budget 1'!$B$8:$H$1107,7,FALSE)</f>
        <v>0</v>
      </c>
      <c r="K14" s="59">
        <f t="shared" si="1"/>
        <v>0</v>
      </c>
    </row>
    <row r="15" spans="1:11" x14ac:dyDescent="0.2">
      <c r="A15" t="s">
        <v>855</v>
      </c>
      <c r="B15" t="s">
        <v>2900</v>
      </c>
      <c r="C15" s="57">
        <f>VLOOKUP(A15,'Original vs Adjsuted Budget'!$B$1:$H$1098,6,FALSE)</f>
        <v>0</v>
      </c>
      <c r="E15" s="59">
        <f t="shared" si="0"/>
        <v>331280</v>
      </c>
      <c r="F15" s="57"/>
      <c r="G15" s="57">
        <f>VLOOKUP(A15,'Original vs Adjsuted Budget'!$B$1:$H$1098,7,FALSE)</f>
        <v>331280</v>
      </c>
      <c r="I15" s="57">
        <f>VLOOKUP(A15,'Adjust Budget 1'!$B$8:$H$1107,7,FALSE)</f>
        <v>164000</v>
      </c>
      <c r="K15" s="59">
        <f t="shared" si="1"/>
        <v>167280</v>
      </c>
    </row>
    <row r="16" spans="1:11" x14ac:dyDescent="0.2">
      <c r="A16" t="s">
        <v>856</v>
      </c>
      <c r="B16" t="s">
        <v>231</v>
      </c>
      <c r="C16" s="57">
        <f>VLOOKUP(A16,'Original vs Adjsuted Budget'!$B$1:$H$1098,6,FALSE)</f>
        <v>85650</v>
      </c>
      <c r="E16" s="59">
        <f t="shared" si="0"/>
        <v>-5548.9199999999983</v>
      </c>
      <c r="F16" s="57"/>
      <c r="G16" s="57">
        <f>VLOOKUP(A16,'Original vs Adjsuted Budget'!$B$1:$H$1098,7,FALSE)</f>
        <v>80101.08</v>
      </c>
      <c r="I16" s="57">
        <f>VLOOKUP(A16,'Adjust Budget 1'!$B$8:$H$1107,7,FALSE)</f>
        <v>39654</v>
      </c>
      <c r="K16" s="59">
        <f t="shared" si="1"/>
        <v>40447.08</v>
      </c>
    </row>
    <row r="17" spans="1:11" x14ac:dyDescent="0.2">
      <c r="A17" t="s">
        <v>857</v>
      </c>
      <c r="B17" t="s">
        <v>232</v>
      </c>
      <c r="C17" s="57">
        <f>VLOOKUP(A17,'Original vs Adjsuted Budget'!$B$1:$H$1098,6,FALSE)</f>
        <v>186440</v>
      </c>
      <c r="E17" s="59">
        <f t="shared" si="0"/>
        <v>15450.960400000011</v>
      </c>
      <c r="F17" s="57"/>
      <c r="G17" s="57">
        <f>VLOOKUP(A17,'Original vs Adjsuted Budget'!$B$1:$H$1098,7,FALSE)</f>
        <v>201890.96040000001</v>
      </c>
      <c r="I17" s="57">
        <f>VLOOKUP(A17,'Adjust Budget 1'!$B$8:$H$1107,7,FALSE)</f>
        <v>99946.02</v>
      </c>
      <c r="K17" s="59">
        <f t="shared" si="1"/>
        <v>101944.94040000001</v>
      </c>
    </row>
    <row r="18" spans="1:11" x14ac:dyDescent="0.2">
      <c r="A18" t="s">
        <v>858</v>
      </c>
      <c r="B18" t="s">
        <v>233</v>
      </c>
      <c r="C18" s="57">
        <f>VLOOKUP(A18,'Original vs Adjsuted Budget'!$B$1:$H$1098,6,FALSE)</f>
        <v>21270</v>
      </c>
      <c r="E18" s="59">
        <f t="shared" si="0"/>
        <v>-4960.3179999999993</v>
      </c>
      <c r="F18" s="57"/>
      <c r="G18" s="57">
        <f>VLOOKUP(A18,'Original vs Adjsuted Budget'!$B$1:$H$1098,7,FALSE)</f>
        <v>16309.682000000001</v>
      </c>
      <c r="I18" s="57">
        <f>VLOOKUP(A18,'Adjust Budget 1'!$B$8:$H$1107,7,FALSE)</f>
        <v>8074.1</v>
      </c>
      <c r="K18" s="59">
        <f t="shared" si="1"/>
        <v>8235.5820000000003</v>
      </c>
    </row>
    <row r="19" spans="1:11" x14ac:dyDescent="0.2">
      <c r="A19" t="s">
        <v>859</v>
      </c>
      <c r="B19" t="s">
        <v>235</v>
      </c>
      <c r="C19" s="57">
        <f>VLOOKUP(A19,'Original vs Adjsuted Budget'!$B$1:$H$1098,6,FALSE)</f>
        <v>2159460</v>
      </c>
      <c r="E19" s="59">
        <f t="shared" si="0"/>
        <v>-180868.05599999987</v>
      </c>
      <c r="F19" s="57"/>
      <c r="G19" s="57">
        <f>VLOOKUP(A19,'Original vs Adjsuted Budget'!$B$1:$H$1098,7,FALSE)</f>
        <v>1978591.9440000001</v>
      </c>
      <c r="I19" s="57">
        <f>VLOOKUP(A19,'Adjust Budget 1'!$B$8:$H$1107,7,FALSE)</f>
        <v>942186.64</v>
      </c>
      <c r="K19" s="59">
        <f t="shared" si="1"/>
        <v>1036405.3040000001</v>
      </c>
    </row>
    <row r="20" spans="1:11" x14ac:dyDescent="0.2">
      <c r="A20" t="s">
        <v>860</v>
      </c>
      <c r="B20" t="s">
        <v>1568</v>
      </c>
      <c r="C20" s="57">
        <f>VLOOKUP(A20,'Original vs Adjsuted Budget'!$B$1:$H$1098,6,FALSE)</f>
        <v>158620</v>
      </c>
      <c r="E20" s="59">
        <f t="shared" si="0"/>
        <v>-7596.3999999999942</v>
      </c>
      <c r="F20" s="57"/>
      <c r="G20" s="57">
        <f>VLOOKUP(A20,'Original vs Adjsuted Budget'!$B$1:$H$1098,7,FALSE)</f>
        <v>151023.6</v>
      </c>
      <c r="I20" s="57">
        <f>VLOOKUP(A20,'Adjust Budget 1'!$B$8:$H$1107,7,FALSE)</f>
        <v>71916</v>
      </c>
      <c r="K20" s="59">
        <f t="shared" si="1"/>
        <v>79107.600000000006</v>
      </c>
    </row>
    <row r="21" spans="1:11" x14ac:dyDescent="0.2">
      <c r="A21" t="s">
        <v>861</v>
      </c>
      <c r="B21" t="s">
        <v>1569</v>
      </c>
      <c r="C21" s="57">
        <f>VLOOKUP(A21,'Original vs Adjsuted Budget'!$B$1:$H$1098,6,FALSE)</f>
        <v>400000</v>
      </c>
      <c r="E21" s="59">
        <f t="shared" si="0"/>
        <v>21271.046000000031</v>
      </c>
      <c r="F21" s="57"/>
      <c r="G21" s="57">
        <f>VLOOKUP(A21,'Original vs Adjsuted Budget'!$B$1:$H$1098,7,FALSE)</f>
        <v>421271.04600000003</v>
      </c>
      <c r="I21" s="57">
        <f>VLOOKUP(A21,'Adjust Budget 1'!$B$8:$H$1107,7,FALSE)</f>
        <v>200605.26</v>
      </c>
      <c r="K21" s="59">
        <f t="shared" si="1"/>
        <v>220665.78600000002</v>
      </c>
    </row>
    <row r="22" spans="1:11" x14ac:dyDescent="0.2">
      <c r="A22" t="s">
        <v>862</v>
      </c>
      <c r="B22" t="s">
        <v>238</v>
      </c>
      <c r="C22" s="57">
        <f>VLOOKUP(A22,'Original vs Adjsuted Budget'!$B$1:$H$1098,6,FALSE)</f>
        <v>27360</v>
      </c>
      <c r="E22" s="59">
        <f t="shared" si="0"/>
        <v>-475.25400000000081</v>
      </c>
      <c r="F22" s="57"/>
      <c r="G22" s="57">
        <f>VLOOKUP(A22,'Original vs Adjsuted Budget'!$B$1:$H$1098,7,FALSE)</f>
        <v>26884.745999999999</v>
      </c>
      <c r="I22" s="57">
        <f>VLOOKUP(A22,'Adjust Budget 1'!$B$8:$H$1107,7,FALSE)</f>
        <v>12802.26</v>
      </c>
      <c r="K22" s="59">
        <f t="shared" si="1"/>
        <v>14082.485999999999</v>
      </c>
    </row>
    <row r="23" spans="1:11" x14ac:dyDescent="0.2">
      <c r="A23" t="s">
        <v>863</v>
      </c>
      <c r="B23" t="s">
        <v>239</v>
      </c>
      <c r="C23" s="57">
        <f>VLOOKUP(A23,'Original vs Adjsuted Budget'!$B$1:$H$1098,6,FALSE)</f>
        <v>47680</v>
      </c>
      <c r="E23" s="59">
        <f t="shared" si="0"/>
        <v>18640.813999999998</v>
      </c>
      <c r="F23" s="57"/>
      <c r="G23" s="57">
        <f>VLOOKUP(A23,'Original vs Adjsuted Budget'!$B$1:$H$1098,7,FALSE)</f>
        <v>66320.813999999998</v>
      </c>
      <c r="I23" s="57">
        <f>VLOOKUP(A23,'Adjust Budget 1'!$B$8:$H$1107,7,FALSE)</f>
        <v>31581.34</v>
      </c>
      <c r="K23" s="59">
        <f t="shared" si="1"/>
        <v>34739.474000000002</v>
      </c>
    </row>
    <row r="24" spans="1:11" x14ac:dyDescent="0.2">
      <c r="A24" t="s">
        <v>864</v>
      </c>
      <c r="B24" t="s">
        <v>2901</v>
      </c>
      <c r="C24" s="57">
        <f>VLOOKUP(A24,'Original vs Adjsuted Budget'!$B$1:$H$1098,6,FALSE)</f>
        <v>170040</v>
      </c>
      <c r="E24" s="59">
        <f t="shared" si="0"/>
        <v>13576.986000000004</v>
      </c>
      <c r="F24" s="57"/>
      <c r="G24" s="57">
        <f>VLOOKUP(A24,'Original vs Adjsuted Budget'!$B$1:$H$1098,7,FALSE)</f>
        <v>183616.986</v>
      </c>
      <c r="I24" s="57">
        <f>VLOOKUP(A24,'Adjust Budget 1'!$B$8:$H$1107,7,FALSE)</f>
        <v>87436.66</v>
      </c>
      <c r="K24" s="59">
        <f t="shared" si="1"/>
        <v>96180.326000000001</v>
      </c>
    </row>
    <row r="25" spans="1:11" x14ac:dyDescent="0.2">
      <c r="A25" t="s">
        <v>865</v>
      </c>
      <c r="B25" t="s">
        <v>1570</v>
      </c>
      <c r="C25" s="57">
        <f>VLOOKUP(A25,'Original vs Adjsuted Budget'!$B$1:$H$1098,6,FALSE)</f>
        <v>0</v>
      </c>
      <c r="E25" s="59">
        <f t="shared" si="0"/>
        <v>158670.79200000002</v>
      </c>
      <c r="F25" s="57"/>
      <c r="G25" s="57">
        <f>VLOOKUP(A25,'Original vs Adjsuted Budget'!$B$1:$H$1098,7,FALSE)</f>
        <v>158670.79200000002</v>
      </c>
      <c r="I25" s="57">
        <f>VLOOKUP(A25,'Adjust Budget 1'!$B$8:$H$1107,7,FALSE)</f>
        <v>75557.52</v>
      </c>
      <c r="K25" s="59">
        <f t="shared" si="1"/>
        <v>83113.272000000012</v>
      </c>
    </row>
    <row r="26" spans="1:11" x14ac:dyDescent="0.2">
      <c r="A26" t="s">
        <v>866</v>
      </c>
      <c r="B26" t="s">
        <v>2902</v>
      </c>
      <c r="C26" s="57">
        <f>VLOOKUP(A26,'Original vs Adjsuted Budget'!$B$1:$H$1098,6,FALSE)</f>
        <v>450130</v>
      </c>
      <c r="E26" s="59">
        <f t="shared" si="0"/>
        <v>12225.340000000026</v>
      </c>
      <c r="F26" s="57"/>
      <c r="G26" s="57">
        <f>VLOOKUP(A26,'Original vs Adjsuted Budget'!$B$1:$H$1098,7,FALSE)</f>
        <v>462355.34</v>
      </c>
      <c r="I26" s="57">
        <f>VLOOKUP(A26,'Adjust Budget 1'!$B$8:$H$1107,7,FALSE)</f>
        <v>231177.67</v>
      </c>
      <c r="K26" s="59">
        <f t="shared" si="1"/>
        <v>231177.67</v>
      </c>
    </row>
    <row r="27" spans="1:11" x14ac:dyDescent="0.2">
      <c r="A27" t="s">
        <v>867</v>
      </c>
      <c r="B27" t="s">
        <v>253</v>
      </c>
      <c r="C27" s="57">
        <f>VLOOKUP(A27,'Original vs Adjsuted Budget'!$B$1:$H$1098,6,FALSE)</f>
        <v>2340</v>
      </c>
      <c r="E27" s="59">
        <f t="shared" si="0"/>
        <v>-2340</v>
      </c>
      <c r="F27" s="57"/>
      <c r="G27" s="57">
        <f>VLOOKUP(A27,'Original vs Adjsuted Budget'!$B$1:$H$1098,7,FALSE)</f>
        <v>0</v>
      </c>
      <c r="I27" s="57">
        <f>VLOOKUP(A27,'Adjust Budget 1'!$B$8:$H$1107,7,FALSE)</f>
        <v>0</v>
      </c>
      <c r="K27" s="59">
        <f t="shared" si="1"/>
        <v>0</v>
      </c>
    </row>
    <row r="28" spans="1:11" x14ac:dyDescent="0.2">
      <c r="A28" t="s">
        <v>868</v>
      </c>
      <c r="B28" t="s">
        <v>1571</v>
      </c>
      <c r="C28" s="57">
        <f>VLOOKUP(A28,'Original vs Adjsuted Budget'!$B$1:$H$1098,6,FALSE)</f>
        <v>0</v>
      </c>
      <c r="E28" s="59">
        <f t="shared" si="0"/>
        <v>1000</v>
      </c>
      <c r="F28" s="57"/>
      <c r="G28" s="57">
        <f>VLOOKUP(A28,'Original vs Adjsuted Budget'!$B$1:$H$1098,7,FALSE)</f>
        <v>1000</v>
      </c>
      <c r="I28" s="57">
        <f>VLOOKUP(A28,'Adjust Budget 1'!$B$8:$H$1107,7,FALSE)</f>
        <v>500</v>
      </c>
      <c r="K28" s="59">
        <f t="shared" si="1"/>
        <v>500</v>
      </c>
    </row>
    <row r="29" spans="1:11" x14ac:dyDescent="0.2">
      <c r="A29" t="s">
        <v>869</v>
      </c>
      <c r="B29" t="s">
        <v>285</v>
      </c>
      <c r="C29" s="57">
        <f>VLOOKUP(A29,'Original vs Adjsuted Budget'!$B$1:$H$1098,6,FALSE)</f>
        <v>0</v>
      </c>
      <c r="E29" s="59">
        <f t="shared" si="0"/>
        <v>924.45866666666666</v>
      </c>
      <c r="F29" s="57"/>
      <c r="G29" s="57">
        <f>VLOOKUP(A29,'Original vs Adjsuted Budget'!$B$1:$H$1098,7,FALSE)</f>
        <v>924.45866666666666</v>
      </c>
      <c r="I29" s="57">
        <f>VLOOKUP(A29,'Adjust Budget 1'!$B$8:$H$1107,7,FALSE)</f>
        <v>216.67</v>
      </c>
      <c r="K29" s="59">
        <f t="shared" si="1"/>
        <v>707.7886666666667</v>
      </c>
    </row>
    <row r="30" spans="1:11" x14ac:dyDescent="0.2">
      <c r="A30" t="s">
        <v>870</v>
      </c>
      <c r="B30" t="s">
        <v>287</v>
      </c>
      <c r="C30" s="57">
        <f>VLOOKUP(A30,'Original vs Adjsuted Budget'!$B$1:$H$1098,6,FALSE)</f>
        <v>100000</v>
      </c>
      <c r="E30" s="59">
        <f t="shared" si="0"/>
        <v>-100000</v>
      </c>
      <c r="F30" s="57"/>
      <c r="G30" s="57">
        <f>VLOOKUP(A30,'Original vs Adjsuted Budget'!$B$1:$H$1098,7,FALSE)</f>
        <v>0</v>
      </c>
      <c r="I30" s="57">
        <f>VLOOKUP(A30,'Adjust Budget 1'!$B$8:$H$1107,7,FALSE)</f>
        <v>0</v>
      </c>
      <c r="K30" s="59">
        <f t="shared" si="1"/>
        <v>0</v>
      </c>
    </row>
    <row r="31" spans="1:11" x14ac:dyDescent="0.2">
      <c r="A31" t="s">
        <v>871</v>
      </c>
      <c r="B31" t="s">
        <v>2903</v>
      </c>
      <c r="C31" s="57">
        <f>VLOOKUP(A31,'Original vs Adjsuted Budget'!$B$1:$H$1098,6,FALSE)</f>
        <v>458760</v>
      </c>
      <c r="E31" s="59">
        <f t="shared" si="0"/>
        <v>-79791.093333333381</v>
      </c>
      <c r="F31" s="57"/>
      <c r="G31" s="57">
        <f>VLOOKUP(A31,'Original vs Adjsuted Budget'!$B$1:$H$1098,7,FALSE)</f>
        <v>378968.90666666662</v>
      </c>
      <c r="I31" s="57">
        <f>VLOOKUP(A31,'Adjust Budget 1'!$B$8:$H$1107,7,FALSE)</f>
        <v>142113.34</v>
      </c>
      <c r="K31" s="59">
        <f t="shared" si="1"/>
        <v>236855.56666666662</v>
      </c>
    </row>
    <row r="32" spans="1:11" x14ac:dyDescent="0.2">
      <c r="A32" t="s">
        <v>872</v>
      </c>
      <c r="B32" t="s">
        <v>291</v>
      </c>
      <c r="C32" s="57">
        <f>VLOOKUP(A32,'Original vs Adjsuted Budget'!$B$1:$H$1098,6,FALSE)</f>
        <v>9100</v>
      </c>
      <c r="E32" s="59">
        <f t="shared" si="0"/>
        <v>-9100</v>
      </c>
      <c r="F32" s="57"/>
      <c r="G32" s="57">
        <f>VLOOKUP(A32,'Original vs Adjsuted Budget'!$B$1:$H$1098,7,FALSE)</f>
        <v>0</v>
      </c>
      <c r="I32" s="57">
        <f>VLOOKUP(A32,'Adjust Budget 1'!$B$8:$H$1107,7,FALSE)</f>
        <v>0</v>
      </c>
      <c r="K32" s="59">
        <f t="shared" si="1"/>
        <v>0</v>
      </c>
    </row>
    <row r="33" spans="1:11" x14ac:dyDescent="0.2">
      <c r="A33" t="s">
        <v>873</v>
      </c>
      <c r="B33" t="s">
        <v>292</v>
      </c>
      <c r="C33" s="57">
        <f>VLOOKUP(A33,'Original vs Adjsuted Budget'!$B$1:$H$1098,6,FALSE)</f>
        <v>0</v>
      </c>
      <c r="E33" s="59">
        <f t="shared" si="0"/>
        <v>2000</v>
      </c>
      <c r="F33" s="57"/>
      <c r="G33" s="57">
        <f>VLOOKUP(A33,'Original vs Adjsuted Budget'!$B$1:$H$1098,7,FALSE)</f>
        <v>2000</v>
      </c>
      <c r="I33" s="57">
        <f>VLOOKUP(A33,'Adjust Budget 1'!$B$8:$H$1107,7,FALSE)</f>
        <v>2000</v>
      </c>
      <c r="K33" s="59">
        <f t="shared" si="1"/>
        <v>0</v>
      </c>
    </row>
    <row r="34" spans="1:11" x14ac:dyDescent="0.2">
      <c r="A34" t="s">
        <v>874</v>
      </c>
      <c r="B34" t="s">
        <v>295</v>
      </c>
      <c r="C34" s="57">
        <f>VLOOKUP(A34,'Original vs Adjsuted Budget'!$B$1:$H$1098,6,FALSE)</f>
        <v>360000</v>
      </c>
      <c r="E34" s="59">
        <f t="shared" si="0"/>
        <v>-360000</v>
      </c>
      <c r="F34" s="57"/>
      <c r="G34" s="57">
        <f>VLOOKUP(A34,'Original vs Adjsuted Budget'!$B$1:$H$1098,7,FALSE)</f>
        <v>0</v>
      </c>
      <c r="I34" s="57">
        <f>VLOOKUP(A34,'Adjust Budget 1'!$B$8:$H$1107,7,FALSE)</f>
        <v>0</v>
      </c>
      <c r="K34" s="59">
        <f t="shared" si="1"/>
        <v>0</v>
      </c>
    </row>
    <row r="35" spans="1:11" hidden="1" x14ac:dyDescent="0.2">
      <c r="A35" t="s">
        <v>1781</v>
      </c>
      <c r="B35" t="s">
        <v>296</v>
      </c>
      <c r="C35" s="57">
        <f>VLOOKUP(A35,'Original vs Adjsuted Budget'!$B$1:$H$1098,6,FALSE)</f>
        <v>0</v>
      </c>
      <c r="E35" s="59">
        <f t="shared" si="0"/>
        <v>0</v>
      </c>
      <c r="F35" s="57"/>
      <c r="G35" s="57">
        <f>VLOOKUP(A35,'Original vs Adjsuted Budget'!$B$1:$H$1098,7,FALSE)</f>
        <v>0</v>
      </c>
      <c r="I35" s="57">
        <f>VLOOKUP(A35,'Adjust Budget 1'!$B$8:$H$1107,7,FALSE)</f>
        <v>0</v>
      </c>
      <c r="K35" s="59">
        <f t="shared" si="1"/>
        <v>0</v>
      </c>
    </row>
    <row r="36" spans="1:11" hidden="1" x14ac:dyDescent="0.2">
      <c r="A36" t="s">
        <v>1783</v>
      </c>
      <c r="B36" t="s">
        <v>303</v>
      </c>
      <c r="C36" s="57">
        <f>VLOOKUP(A36,'Original vs Adjsuted Budget'!$B$1:$H$1098,6,FALSE)</f>
        <v>0</v>
      </c>
      <c r="E36" s="59">
        <f t="shared" si="0"/>
        <v>0</v>
      </c>
      <c r="F36" s="57"/>
      <c r="G36" s="57">
        <f>VLOOKUP(A36,'Original vs Adjsuted Budget'!$B$1:$H$1098,7,FALSE)</f>
        <v>0</v>
      </c>
      <c r="I36" s="57">
        <f>VLOOKUP(A36,'Adjust Budget 1'!$B$8:$H$1107,7,FALSE)</f>
        <v>0</v>
      </c>
      <c r="K36" s="59">
        <f t="shared" si="1"/>
        <v>0</v>
      </c>
    </row>
    <row r="37" spans="1:11" hidden="1" x14ac:dyDescent="0.2">
      <c r="A37" t="s">
        <v>1785</v>
      </c>
      <c r="B37" t="s">
        <v>304</v>
      </c>
      <c r="C37" s="57">
        <f>VLOOKUP(A37,'Original vs Adjsuted Budget'!$B$1:$H$1098,6,FALSE)</f>
        <v>0</v>
      </c>
      <c r="E37" s="59">
        <f t="shared" si="0"/>
        <v>0</v>
      </c>
      <c r="F37" s="57"/>
      <c r="G37" s="57">
        <f>VLOOKUP(A37,'Original vs Adjsuted Budget'!$B$1:$H$1098,7,FALSE)</f>
        <v>0</v>
      </c>
      <c r="I37" s="57">
        <f>VLOOKUP(A37,'Adjust Budget 1'!$B$8:$H$1107,7,FALSE)</f>
        <v>0</v>
      </c>
      <c r="K37" s="59">
        <f t="shared" si="1"/>
        <v>0</v>
      </c>
    </row>
    <row r="38" spans="1:11" x14ac:dyDescent="0.2">
      <c r="A38" t="s">
        <v>875</v>
      </c>
      <c r="B38" t="s">
        <v>305</v>
      </c>
      <c r="C38" s="57">
        <f>VLOOKUP(A38,'Original vs Adjsuted Budget'!$B$1:$H$1098,6,FALSE)</f>
        <v>422400</v>
      </c>
      <c r="E38" s="59">
        <f t="shared" si="0"/>
        <v>0</v>
      </c>
      <c r="F38" s="57"/>
      <c r="G38" s="57">
        <f>VLOOKUP(A38,'Original vs Adjsuted Budget'!$B$1:$H$1098,7,FALSE)</f>
        <v>422400</v>
      </c>
      <c r="I38" s="57">
        <f>VLOOKUP(A38,'Adjust Budget 1'!$B$8:$H$1107,7,FALSE)</f>
        <v>108000</v>
      </c>
      <c r="K38" s="59">
        <f t="shared" si="1"/>
        <v>314400</v>
      </c>
    </row>
    <row r="39" spans="1:11" x14ac:dyDescent="0.2">
      <c r="A39" t="s">
        <v>876</v>
      </c>
      <c r="B39" t="s">
        <v>1572</v>
      </c>
      <c r="C39" s="57">
        <f>VLOOKUP(A39,'Original vs Adjsuted Budget'!$B$1:$H$1098,6,FALSE)</f>
        <v>1280</v>
      </c>
      <c r="E39" s="59">
        <f t="shared" si="0"/>
        <v>-1280</v>
      </c>
      <c r="F39" s="57"/>
      <c r="G39" s="57">
        <f>VLOOKUP(A39,'Original vs Adjsuted Budget'!$B$1:$H$1098,7,FALSE)</f>
        <v>0</v>
      </c>
      <c r="I39" s="57">
        <f>VLOOKUP(A39,'Adjust Budget 1'!$B$8:$H$1107,7,FALSE)</f>
        <v>0</v>
      </c>
      <c r="K39" s="59">
        <f t="shared" si="1"/>
        <v>0</v>
      </c>
    </row>
    <row r="40" spans="1:11" x14ac:dyDescent="0.2">
      <c r="A40" t="s">
        <v>877</v>
      </c>
      <c r="B40" t="s">
        <v>309</v>
      </c>
      <c r="C40" s="57">
        <f>VLOOKUP(A40,'Original vs Adjsuted Budget'!$B$1:$H$1098,6,FALSE)</f>
        <v>9920</v>
      </c>
      <c r="E40" s="59">
        <f t="shared" si="0"/>
        <v>692.13333333333321</v>
      </c>
      <c r="F40" s="57"/>
      <c r="G40" s="57">
        <f>VLOOKUP(A40,'Original vs Adjsuted Budget'!$B$1:$H$1098,7,FALSE)</f>
        <v>10612.133333333333</v>
      </c>
      <c r="I40" s="57">
        <f>VLOOKUP(A40,'Adjust Budget 1'!$B$8:$H$1107,7,FALSE)</f>
        <v>3979.55</v>
      </c>
      <c r="K40" s="59">
        <f t="shared" si="1"/>
        <v>6632.583333333333</v>
      </c>
    </row>
    <row r="41" spans="1:11" x14ac:dyDescent="0.2">
      <c r="A41" t="s">
        <v>878</v>
      </c>
      <c r="B41" t="s">
        <v>310</v>
      </c>
      <c r="C41" s="57">
        <f>VLOOKUP(A41,'Original vs Adjsuted Budget'!$B$1:$H$1098,6,FALSE)</f>
        <v>200000</v>
      </c>
      <c r="E41" s="59">
        <f t="shared" si="0"/>
        <v>-200000</v>
      </c>
      <c r="F41" s="57"/>
      <c r="G41" s="57">
        <f>VLOOKUP(A41,'Original vs Adjsuted Budget'!$B$1:$H$1098,7,FALSE)</f>
        <v>0</v>
      </c>
      <c r="I41" s="57">
        <f>VLOOKUP(A41,'Adjust Budget 1'!$B$8:$H$1107,7,FALSE)</f>
        <v>2680</v>
      </c>
      <c r="K41" s="59">
        <f t="shared" si="1"/>
        <v>-2680</v>
      </c>
    </row>
    <row r="42" spans="1:11" x14ac:dyDescent="0.2">
      <c r="A42" t="s">
        <v>879</v>
      </c>
      <c r="B42" t="s">
        <v>312</v>
      </c>
      <c r="C42" s="57">
        <f>VLOOKUP(A42,'Original vs Adjsuted Budget'!$B$1:$H$1098,6,FALSE)</f>
        <v>365170</v>
      </c>
      <c r="E42" s="59">
        <f t="shared" si="0"/>
        <v>84830</v>
      </c>
      <c r="F42" s="57"/>
      <c r="G42" s="57">
        <f>VLOOKUP(A42,'Original vs Adjsuted Budget'!$B$1:$H$1098,7,FALSE)</f>
        <v>450000</v>
      </c>
      <c r="I42" s="57">
        <f>VLOOKUP(A42,'Adjust Budget 1'!$B$8:$H$1107,7,FALSE)</f>
        <v>312486.26</v>
      </c>
      <c r="K42" s="59">
        <f t="shared" si="1"/>
        <v>137513.74</v>
      </c>
    </row>
    <row r="43" spans="1:11" x14ac:dyDescent="0.2">
      <c r="A43" t="s">
        <v>880</v>
      </c>
      <c r="B43" t="s">
        <v>315</v>
      </c>
      <c r="C43" s="57">
        <f>VLOOKUP(A43,'Original vs Adjsuted Budget'!$B$1:$H$1098,6,FALSE)</f>
        <v>9050</v>
      </c>
      <c r="E43" s="59">
        <f t="shared" si="0"/>
        <v>50950</v>
      </c>
      <c r="F43" s="57"/>
      <c r="G43" s="57">
        <f>VLOOKUP(A43,'Original vs Adjsuted Budget'!$B$1:$H$1098,7,FALSE)</f>
        <v>60000</v>
      </c>
      <c r="I43" s="57">
        <f>VLOOKUP(A43,'Adjust Budget 1'!$B$8:$H$1107,7,FALSE)</f>
        <v>41609.910000000003</v>
      </c>
      <c r="K43" s="59">
        <f t="shared" si="1"/>
        <v>18390.089999999997</v>
      </c>
    </row>
    <row r="44" spans="1:11" hidden="1" x14ac:dyDescent="0.2">
      <c r="A44" t="s">
        <v>1792</v>
      </c>
      <c r="B44" t="s">
        <v>318</v>
      </c>
      <c r="C44" s="57">
        <f>VLOOKUP(A44,'Original vs Adjsuted Budget'!$B$1:$H$1098,6,FALSE)</f>
        <v>0</v>
      </c>
      <c r="E44" s="59">
        <f t="shared" si="0"/>
        <v>0</v>
      </c>
      <c r="F44" s="57"/>
      <c r="G44" s="57">
        <f>VLOOKUP(A44,'Original vs Adjsuted Budget'!$B$1:$H$1098,7,FALSE)</f>
        <v>0</v>
      </c>
      <c r="I44" s="57">
        <f>VLOOKUP(A44,'Adjust Budget 1'!$B$8:$H$1107,7,FALSE)</f>
        <v>0</v>
      </c>
      <c r="K44" s="59">
        <f t="shared" si="1"/>
        <v>0</v>
      </c>
    </row>
    <row r="45" spans="1:11" hidden="1" x14ac:dyDescent="0.2">
      <c r="A45" t="s">
        <v>1794</v>
      </c>
      <c r="B45" t="s">
        <v>320</v>
      </c>
      <c r="C45" s="57">
        <f>VLOOKUP(A45,'Original vs Adjsuted Budget'!$B$1:$H$1098,6,FALSE)</f>
        <v>0</v>
      </c>
      <c r="E45" s="59">
        <f t="shared" si="0"/>
        <v>0</v>
      </c>
      <c r="F45" s="57"/>
      <c r="G45" s="57">
        <f>VLOOKUP(A45,'Original vs Adjsuted Budget'!$B$1:$H$1098,7,FALSE)</f>
        <v>0</v>
      </c>
      <c r="I45" s="57">
        <f>VLOOKUP(A45,'Adjust Budget 1'!$B$8:$H$1107,7,FALSE)</f>
        <v>0</v>
      </c>
      <c r="K45" s="59">
        <f t="shared" si="1"/>
        <v>0</v>
      </c>
    </row>
    <row r="46" spans="1:11" x14ac:dyDescent="0.2">
      <c r="A46" t="s">
        <v>881</v>
      </c>
      <c r="B46" t="s">
        <v>321</v>
      </c>
      <c r="C46" s="57">
        <f>VLOOKUP(A46,'Original vs Adjsuted Budget'!$B$1:$H$1098,6,FALSE)</f>
        <v>0</v>
      </c>
      <c r="E46" s="59">
        <f t="shared" si="0"/>
        <v>132.45333333333332</v>
      </c>
      <c r="F46" s="57"/>
      <c r="G46" s="57">
        <f>VLOOKUP(A46,'Original vs Adjsuted Budget'!$B$1:$H$1098,7,FALSE)</f>
        <v>132.45333333333332</v>
      </c>
      <c r="I46" s="57">
        <f>VLOOKUP(A46,'Adjust Budget 1'!$B$8:$H$1107,7,FALSE)</f>
        <v>49.67</v>
      </c>
      <c r="K46" s="59">
        <f t="shared" si="1"/>
        <v>82.783333333333317</v>
      </c>
    </row>
    <row r="47" spans="1:11" hidden="1" x14ac:dyDescent="0.2">
      <c r="A47" t="s">
        <v>1797</v>
      </c>
      <c r="B47" t="s">
        <v>323</v>
      </c>
      <c r="C47" s="57">
        <f>VLOOKUP(A47,'Original vs Adjsuted Budget'!$B$1:$H$1098,6,FALSE)</f>
        <v>0</v>
      </c>
      <c r="E47" s="59">
        <f t="shared" si="0"/>
        <v>0</v>
      </c>
      <c r="F47" s="57"/>
      <c r="G47" s="57">
        <f>VLOOKUP(A47,'Original vs Adjsuted Budget'!$B$1:$H$1098,7,FALSE)</f>
        <v>0</v>
      </c>
      <c r="I47" s="57">
        <f>VLOOKUP(A47,'Adjust Budget 1'!$B$8:$H$1107,7,FALSE)</f>
        <v>0</v>
      </c>
      <c r="K47" s="59">
        <f t="shared" si="1"/>
        <v>0</v>
      </c>
    </row>
    <row r="48" spans="1:11" x14ac:dyDescent="0.2">
      <c r="A48" t="s">
        <v>882</v>
      </c>
      <c r="B48" t="s">
        <v>325</v>
      </c>
      <c r="C48" s="57">
        <f>VLOOKUP(A48,'Original vs Adjsuted Budget'!$B$1:$H$1098,6,FALSE)</f>
        <v>11000</v>
      </c>
      <c r="E48" s="59">
        <f t="shared" si="0"/>
        <v>6159.68</v>
      </c>
      <c r="F48" s="57"/>
      <c r="G48" s="57">
        <f>VLOOKUP(A48,'Original vs Adjsuted Budget'!$B$1:$H$1098,7,FALSE)</f>
        <v>17159.68</v>
      </c>
      <c r="I48" s="57">
        <f>VLOOKUP(A48,'Adjust Budget 1'!$B$8:$H$1107,7,FALSE)</f>
        <v>6434.88</v>
      </c>
      <c r="K48" s="59">
        <f t="shared" si="1"/>
        <v>10724.8</v>
      </c>
    </row>
    <row r="49" spans="1:11" x14ac:dyDescent="0.2">
      <c r="A49" t="s">
        <v>883</v>
      </c>
      <c r="B49" t="s">
        <v>1573</v>
      </c>
      <c r="C49" s="57">
        <f>VLOOKUP(A49,'Original vs Adjsuted Budget'!$B$1:$H$1098,6,FALSE)</f>
        <v>5600</v>
      </c>
      <c r="E49" s="59">
        <f t="shared" si="0"/>
        <v>-5600</v>
      </c>
      <c r="F49" s="57"/>
      <c r="G49" s="57">
        <f>VLOOKUP(A49,'Original vs Adjsuted Budget'!$B$1:$H$1098,7,FALSE)</f>
        <v>0</v>
      </c>
      <c r="I49" s="57">
        <f>VLOOKUP(A49,'Adjust Budget 1'!$B$8:$H$1107,7,FALSE)</f>
        <v>0</v>
      </c>
      <c r="K49" s="59">
        <f t="shared" si="1"/>
        <v>0</v>
      </c>
    </row>
    <row r="50" spans="1:11" x14ac:dyDescent="0.2">
      <c r="A50" t="s">
        <v>884</v>
      </c>
      <c r="B50" t="s">
        <v>2904</v>
      </c>
      <c r="C50" s="57">
        <f>VLOOKUP(A50,'Original vs Adjsuted Budget'!$B$1:$H$1098,6,FALSE)</f>
        <v>240</v>
      </c>
      <c r="E50" s="59">
        <f t="shared" si="0"/>
        <v>15.999999999999972</v>
      </c>
      <c r="F50" s="57"/>
      <c r="G50" s="57">
        <f>VLOOKUP(A50,'Original vs Adjsuted Budget'!$B$1:$H$1098,7,FALSE)</f>
        <v>255.99999999999997</v>
      </c>
      <c r="I50" s="57">
        <f>VLOOKUP(A50,'Adjust Budget 1'!$B$8:$H$1107,7,FALSE)</f>
        <v>80</v>
      </c>
      <c r="K50" s="59">
        <f t="shared" si="1"/>
        <v>175.99999999999997</v>
      </c>
    </row>
    <row r="51" spans="1:11" x14ac:dyDescent="0.2">
      <c r="A51" t="s">
        <v>885</v>
      </c>
      <c r="B51" t="s">
        <v>360</v>
      </c>
      <c r="C51" s="57">
        <f>VLOOKUP(A51,'Original vs Adjsuted Budget'!$B$1:$H$1098,6,FALSE)</f>
        <v>110</v>
      </c>
      <c r="E51" s="59">
        <f t="shared" si="0"/>
        <v>0</v>
      </c>
      <c r="F51" s="57"/>
      <c r="G51" s="57">
        <f>VLOOKUP(A51,'Original vs Adjsuted Budget'!$B$1:$H$1098,7,FALSE)</f>
        <v>110</v>
      </c>
      <c r="I51" s="57">
        <f>VLOOKUP(A51,'Adjust Budget 1'!$B$8:$H$1107,7,FALSE)</f>
        <v>0</v>
      </c>
      <c r="K51" s="59">
        <f t="shared" si="1"/>
        <v>110</v>
      </c>
    </row>
    <row r="52" spans="1:11" x14ac:dyDescent="0.2">
      <c r="A52" t="s">
        <v>886</v>
      </c>
      <c r="B52" t="s">
        <v>2905</v>
      </c>
      <c r="C52" s="57">
        <f>VLOOKUP(A52,'Original vs Adjsuted Budget'!$B$1:$H$1098,6,FALSE)</f>
        <v>3260</v>
      </c>
      <c r="E52" s="59">
        <f t="shared" si="0"/>
        <v>0</v>
      </c>
      <c r="F52" s="57"/>
      <c r="G52" s="57">
        <f>VLOOKUP(A52,'Original vs Adjsuted Budget'!$B$1:$H$1098,7,FALSE)</f>
        <v>3260</v>
      </c>
      <c r="I52" s="57">
        <f>VLOOKUP(A52,'Adjust Budget 1'!$B$8:$H$1107,7,FALSE)</f>
        <v>0</v>
      </c>
      <c r="K52" s="59">
        <f t="shared" si="1"/>
        <v>3260</v>
      </c>
    </row>
    <row r="53" spans="1:11" x14ac:dyDescent="0.2">
      <c r="A53" t="s">
        <v>887</v>
      </c>
      <c r="B53" t="s">
        <v>2906</v>
      </c>
      <c r="C53" s="57">
        <f>VLOOKUP(A53,'Original vs Adjsuted Budget'!$B$1:$H$1098,6,FALSE)</f>
        <v>-3273600</v>
      </c>
      <c r="E53" s="59">
        <f t="shared" si="0"/>
        <v>-1085039.1900000004</v>
      </c>
      <c r="F53" s="57"/>
      <c r="G53" s="57">
        <f>VLOOKUP(A53,'Original vs Adjsuted Budget'!$B$1:$H$1098,7,FALSE)</f>
        <v>-4358639.1900000004</v>
      </c>
      <c r="I53" s="57">
        <f>VLOOKUP(A53,'Adjust Budget 1'!$B$8:$H$1107,7,FALSE)</f>
        <v>0</v>
      </c>
      <c r="K53" s="59">
        <f t="shared" si="1"/>
        <v>-4358639.1900000004</v>
      </c>
    </row>
    <row r="54" spans="1:11" x14ac:dyDescent="0.2">
      <c r="A54" t="s">
        <v>888</v>
      </c>
      <c r="B54" t="s">
        <v>2907</v>
      </c>
      <c r="C54" s="57">
        <f>VLOOKUP(A54,'Original vs Adjsuted Budget'!$B$1:$H$1098,6,FALSE)</f>
        <v>-1756000</v>
      </c>
      <c r="E54" s="59">
        <f t="shared" si="0"/>
        <v>0</v>
      </c>
      <c r="F54" s="57"/>
      <c r="G54" s="57">
        <f>VLOOKUP(A54,'Original vs Adjsuted Budget'!$B$1:$H$1098,7,FALSE)</f>
        <v>-1756000</v>
      </c>
      <c r="I54" s="57">
        <f>VLOOKUP(A54,'Adjust Budget 1'!$B$8:$H$1107,7,FALSE)</f>
        <v>0</v>
      </c>
      <c r="K54" s="59">
        <f t="shared" si="1"/>
        <v>-1756000</v>
      </c>
    </row>
    <row r="55" spans="1:11" x14ac:dyDescent="0.2">
      <c r="A55" s="71"/>
      <c r="B55" s="71" t="s">
        <v>2908</v>
      </c>
      <c r="C55" s="72">
        <f>SUM(C4:C54)</f>
        <v>3017810</v>
      </c>
      <c r="D55" s="72">
        <f>SUM(D4:D54)</f>
        <v>0</v>
      </c>
      <c r="E55" s="72">
        <f>SUM(E4:E54)</f>
        <v>-1729139.1922000004</v>
      </c>
      <c r="F55" s="72"/>
      <c r="G55" s="72">
        <f t="shared" ref="G55" si="2">SUM(G4:G54)</f>
        <v>1288670.8077999996</v>
      </c>
      <c r="I55" s="57"/>
      <c r="K55" s="59"/>
    </row>
    <row r="56" spans="1:11" x14ac:dyDescent="0.2">
      <c r="A56" s="71">
        <v>101</v>
      </c>
      <c r="B56" s="71" t="s">
        <v>2909</v>
      </c>
      <c r="C56" s="72"/>
      <c r="D56" s="72"/>
      <c r="E56" s="72"/>
      <c r="F56" s="72"/>
      <c r="G56" s="72"/>
      <c r="I56" s="57"/>
      <c r="K56" s="59"/>
    </row>
    <row r="58" spans="1:11" x14ac:dyDescent="0.2">
      <c r="A58" s="63">
        <v>202</v>
      </c>
      <c r="B58" s="63" t="s">
        <v>3047</v>
      </c>
      <c r="C58" s="70"/>
      <c r="D58" s="70"/>
      <c r="E58" s="70"/>
      <c r="F58" s="70"/>
      <c r="G58" s="70"/>
      <c r="I58" s="57"/>
      <c r="K58" s="59"/>
    </row>
    <row r="59" spans="1:11" x14ac:dyDescent="0.2">
      <c r="A59" t="s">
        <v>979</v>
      </c>
      <c r="B59" t="s">
        <v>7</v>
      </c>
      <c r="C59" s="57">
        <f>VLOOKUP(A59,'Original vs Adjsuted Budget'!$B$1:$H$1098,6,FALSE)</f>
        <v>1050820</v>
      </c>
      <c r="E59" s="59">
        <f t="shared" ref="E59:E87" si="3">G59-C59</f>
        <v>7750.9808000000194</v>
      </c>
      <c r="F59" s="57"/>
      <c r="G59" s="57">
        <f>VLOOKUP(A59,'Original vs Adjsuted Budget'!$B$1:$H$1098,7,FALSE)</f>
        <v>1058570.9808</v>
      </c>
      <c r="I59" s="57">
        <f>VLOOKUP(A59,'Adjust Budget 1'!$B$8:$H$1107,7,FALSE)</f>
        <v>524045.04000000004</v>
      </c>
      <c r="K59" s="59">
        <f t="shared" ref="K59:K87" si="4">G59-I59</f>
        <v>534525.94079999998</v>
      </c>
    </row>
    <row r="60" spans="1:11" x14ac:dyDescent="0.2">
      <c r="A60" t="s">
        <v>980</v>
      </c>
      <c r="B60" t="s">
        <v>220</v>
      </c>
      <c r="C60" s="57">
        <f>VLOOKUP(A60,'Original vs Adjsuted Budget'!$B$1:$H$1098,6,FALSE)</f>
        <v>84930</v>
      </c>
      <c r="E60" s="59">
        <f t="shared" si="3"/>
        <v>49745.743199999997</v>
      </c>
      <c r="F60" s="57"/>
      <c r="G60" s="57">
        <f>VLOOKUP(A60,'Original vs Adjsuted Budget'!$B$1:$H$1098,7,FALSE)</f>
        <v>134675.7432</v>
      </c>
      <c r="I60" s="57">
        <f>VLOOKUP(A60,'Adjust Budget 1'!$B$8:$H$1107,7,FALSE)</f>
        <v>66671.16</v>
      </c>
      <c r="K60" s="59">
        <f t="shared" si="4"/>
        <v>68004.583199999994</v>
      </c>
    </row>
    <row r="61" spans="1:11" hidden="1" x14ac:dyDescent="0.2">
      <c r="A61" t="s">
        <v>1958</v>
      </c>
      <c r="B61" t="s">
        <v>221</v>
      </c>
      <c r="C61" s="57">
        <f>VLOOKUP(A61,'Original vs Adjsuted Budget'!$B$1:$H$1098,6,FALSE)</f>
        <v>0</v>
      </c>
      <c r="E61" s="59">
        <f t="shared" si="3"/>
        <v>0</v>
      </c>
      <c r="F61" s="57"/>
      <c r="G61" s="57">
        <f>VLOOKUP(A61,'Original vs Adjsuted Budget'!$B$1:$H$1098,7,FALSE)</f>
        <v>0</v>
      </c>
      <c r="I61" s="57">
        <f>VLOOKUP(A61,'Adjust Budget 1'!$B$8:$H$1107,7,FALSE)</f>
        <v>0</v>
      </c>
      <c r="K61" s="59">
        <f t="shared" si="4"/>
        <v>0</v>
      </c>
    </row>
    <row r="62" spans="1:11" x14ac:dyDescent="0.2">
      <c r="A62" t="s">
        <v>981</v>
      </c>
      <c r="B62" t="s">
        <v>223</v>
      </c>
      <c r="C62" s="57">
        <f>VLOOKUP(A62,'Original vs Adjsuted Budget'!$B$1:$H$1098,6,FALSE)</f>
        <v>0</v>
      </c>
      <c r="E62" s="59">
        <f t="shared" si="3"/>
        <v>2896.68</v>
      </c>
      <c r="F62" s="57"/>
      <c r="G62" s="57">
        <f>VLOOKUP(A62,'Original vs Adjsuted Budget'!$B$1:$H$1098,7,FALSE)</f>
        <v>2896.68</v>
      </c>
      <c r="I62" s="57">
        <f>VLOOKUP(A62,'Adjust Budget 1'!$B$8:$H$1107,7,FALSE)</f>
        <v>1434</v>
      </c>
      <c r="K62" s="59">
        <f t="shared" si="4"/>
        <v>1462.6799999999998</v>
      </c>
    </row>
    <row r="63" spans="1:11" x14ac:dyDescent="0.2">
      <c r="A63" t="s">
        <v>982</v>
      </c>
      <c r="B63" t="s">
        <v>225</v>
      </c>
      <c r="C63" s="57">
        <f>VLOOKUP(A63,'Original vs Adjsuted Budget'!$B$1:$H$1098,6,FALSE)</f>
        <v>6290</v>
      </c>
      <c r="E63" s="59">
        <f t="shared" si="3"/>
        <v>-4358.88</v>
      </c>
      <c r="F63" s="57"/>
      <c r="G63" s="57">
        <f>VLOOKUP(A63,'Original vs Adjsuted Budget'!$B$1:$H$1098,7,FALSE)</f>
        <v>1931.12</v>
      </c>
      <c r="I63" s="57">
        <f>VLOOKUP(A63,'Adjust Budget 1'!$B$8:$H$1107,7,FALSE)</f>
        <v>956</v>
      </c>
      <c r="K63" s="59">
        <f t="shared" si="4"/>
        <v>975.11999999999989</v>
      </c>
    </row>
    <row r="64" spans="1:11" x14ac:dyDescent="0.2">
      <c r="A64" t="s">
        <v>983</v>
      </c>
      <c r="B64" t="s">
        <v>226</v>
      </c>
      <c r="C64" s="57">
        <f>VLOOKUP(A64,'Original vs Adjsuted Budget'!$B$1:$H$1098,6,FALSE)</f>
        <v>0</v>
      </c>
      <c r="E64" s="59">
        <f t="shared" si="3"/>
        <v>20402</v>
      </c>
      <c r="F64" s="57"/>
      <c r="G64" s="57">
        <f>VLOOKUP(A64,'Original vs Adjsuted Budget'!$B$1:$H$1098,7,FALSE)</f>
        <v>20402</v>
      </c>
      <c r="I64" s="57">
        <f>VLOOKUP(A64,'Adjust Budget 1'!$B$8:$H$1107,7,FALSE)</f>
        <v>10100</v>
      </c>
      <c r="K64" s="59">
        <f t="shared" si="4"/>
        <v>10302</v>
      </c>
    </row>
    <row r="65" spans="1:11" x14ac:dyDescent="0.2">
      <c r="A65" t="s">
        <v>984</v>
      </c>
      <c r="B65" t="s">
        <v>227</v>
      </c>
      <c r="C65" s="57">
        <f>VLOOKUP(A65,'Original vs Adjsuted Budget'!$B$1:$H$1098,6,FALSE)</f>
        <v>153860</v>
      </c>
      <c r="E65" s="59">
        <f t="shared" si="3"/>
        <v>-4380</v>
      </c>
      <c r="F65" s="57"/>
      <c r="G65" s="57">
        <f>VLOOKUP(A65,'Original vs Adjsuted Budget'!$B$1:$H$1098,7,FALSE)</f>
        <v>149480</v>
      </c>
      <c r="I65" s="57">
        <f>VLOOKUP(A65,'Adjust Budget 1'!$B$8:$H$1107,7,FALSE)</f>
        <v>74000</v>
      </c>
      <c r="K65" s="59">
        <f t="shared" si="4"/>
        <v>75480</v>
      </c>
    </row>
    <row r="66" spans="1:11" x14ac:dyDescent="0.2">
      <c r="A66" t="s">
        <v>985</v>
      </c>
      <c r="B66" t="s">
        <v>228</v>
      </c>
      <c r="C66" s="57">
        <f>VLOOKUP(A66,'Original vs Adjsuted Budget'!$B$1:$H$1098,6,FALSE)</f>
        <v>820</v>
      </c>
      <c r="E66" s="59">
        <f t="shared" si="3"/>
        <v>-358.22800000000001</v>
      </c>
      <c r="F66" s="57"/>
      <c r="G66" s="57">
        <f>VLOOKUP(A66,'Original vs Adjsuted Budget'!$B$1:$H$1098,7,FALSE)</f>
        <v>461.77199999999999</v>
      </c>
      <c r="I66" s="57">
        <f>VLOOKUP(A66,'Adjust Budget 1'!$B$8:$H$1107,7,FALSE)</f>
        <v>228.6</v>
      </c>
      <c r="K66" s="59">
        <f t="shared" si="4"/>
        <v>233.172</v>
      </c>
    </row>
    <row r="67" spans="1:11" x14ac:dyDescent="0.2">
      <c r="A67" t="s">
        <v>986</v>
      </c>
      <c r="B67" t="s">
        <v>229</v>
      </c>
      <c r="C67" s="57">
        <f>VLOOKUP(A67,'Original vs Adjsuted Budget'!$B$1:$H$1098,6,FALSE)</f>
        <v>11730</v>
      </c>
      <c r="E67" s="59">
        <f t="shared" si="3"/>
        <v>1138.4302000000007</v>
      </c>
      <c r="F67" s="57"/>
      <c r="G67" s="57">
        <f>VLOOKUP(A67,'Original vs Adjsuted Budget'!$B$1:$H$1098,7,FALSE)</f>
        <v>12868.430200000001</v>
      </c>
      <c r="I67" s="57">
        <f>VLOOKUP(A67,'Adjust Budget 1'!$B$8:$H$1107,7,FALSE)</f>
        <v>6370.51</v>
      </c>
      <c r="K67" s="59">
        <f t="shared" si="4"/>
        <v>6497.9202000000005</v>
      </c>
    </row>
    <row r="68" spans="1:11" hidden="1" x14ac:dyDescent="0.2">
      <c r="A68" t="s">
        <v>1960</v>
      </c>
      <c r="B68" t="s">
        <v>230</v>
      </c>
      <c r="C68" s="57">
        <f>VLOOKUP(A68,'Original vs Adjsuted Budget'!$B$1:$H$1098,6,FALSE)</f>
        <v>0</v>
      </c>
      <c r="E68" s="59">
        <f t="shared" si="3"/>
        <v>0</v>
      </c>
      <c r="F68" s="57"/>
      <c r="G68" s="57">
        <f>VLOOKUP(A68,'Original vs Adjsuted Budget'!$B$1:$H$1098,7,FALSE)</f>
        <v>0</v>
      </c>
      <c r="I68" s="57">
        <f>VLOOKUP(A68,'Adjust Budget 1'!$B$8:$H$1107,7,FALSE)</f>
        <v>0</v>
      </c>
      <c r="K68" s="59">
        <f t="shared" si="4"/>
        <v>0</v>
      </c>
    </row>
    <row r="69" spans="1:11" x14ac:dyDescent="0.2">
      <c r="A69" t="s">
        <v>987</v>
      </c>
      <c r="B69" t="s">
        <v>231</v>
      </c>
      <c r="C69" s="57">
        <f>VLOOKUP(A69,'Original vs Adjsuted Budget'!$B$1:$H$1098,6,FALSE)</f>
        <v>27500</v>
      </c>
      <c r="E69" s="59">
        <f t="shared" si="3"/>
        <v>-15959.335999999999</v>
      </c>
      <c r="F69" s="57"/>
      <c r="G69" s="57">
        <f>VLOOKUP(A69,'Original vs Adjsuted Budget'!$B$1:$H$1098,7,FALSE)</f>
        <v>11540.664000000001</v>
      </c>
      <c r="I69" s="57">
        <f>VLOOKUP(A69,'Adjust Budget 1'!$B$8:$H$1107,7,FALSE)</f>
        <v>5713.2000000000007</v>
      </c>
      <c r="K69" s="59">
        <f t="shared" si="4"/>
        <v>5827.4639999999999</v>
      </c>
    </row>
    <row r="70" spans="1:11" x14ac:dyDescent="0.2">
      <c r="A70" t="s">
        <v>988</v>
      </c>
      <c r="B70" t="s">
        <v>232</v>
      </c>
      <c r="C70" s="57">
        <f>VLOOKUP(A70,'Original vs Adjsuted Budget'!$B$1:$H$1098,6,FALSE)</f>
        <v>185130</v>
      </c>
      <c r="E70" s="59">
        <f t="shared" si="3"/>
        <v>24819.95239999998</v>
      </c>
      <c r="F70" s="57"/>
      <c r="G70" s="57">
        <f>VLOOKUP(A70,'Original vs Adjsuted Budget'!$B$1:$H$1098,7,FALSE)</f>
        <v>209949.95239999998</v>
      </c>
      <c r="I70" s="57">
        <f>VLOOKUP(A70,'Adjust Budget 1'!$B$8:$H$1107,7,FALSE)</f>
        <v>103935.62</v>
      </c>
      <c r="K70" s="59">
        <f t="shared" si="4"/>
        <v>106014.33239999998</v>
      </c>
    </row>
    <row r="71" spans="1:11" x14ac:dyDescent="0.2">
      <c r="A71" t="s">
        <v>989</v>
      </c>
      <c r="B71" t="s">
        <v>233</v>
      </c>
      <c r="C71" s="57">
        <f>VLOOKUP(A71,'Original vs Adjsuted Budget'!$B$1:$H$1098,6,FALSE)</f>
        <v>11040</v>
      </c>
      <c r="E71" s="59">
        <f t="shared" si="3"/>
        <v>-1759.0695999999989</v>
      </c>
      <c r="F71" s="57"/>
      <c r="G71" s="57">
        <f>VLOOKUP(A71,'Original vs Adjsuted Budget'!$B$1:$H$1098,7,FALSE)</f>
        <v>9280.9304000000011</v>
      </c>
      <c r="I71" s="57">
        <f>VLOOKUP(A71,'Adjust Budget 1'!$B$8:$H$1107,7,FALSE)</f>
        <v>4594.5200000000004</v>
      </c>
      <c r="K71" s="59">
        <f t="shared" si="4"/>
        <v>4686.4104000000007</v>
      </c>
    </row>
    <row r="72" spans="1:11" hidden="1" x14ac:dyDescent="0.2">
      <c r="A72" t="s">
        <v>1961</v>
      </c>
      <c r="B72" t="s">
        <v>281</v>
      </c>
      <c r="C72" s="57">
        <f>VLOOKUP(A72,'Original vs Adjsuted Budget'!$B$1:$H$1098,6,FALSE)</f>
        <v>0</v>
      </c>
      <c r="E72" s="59">
        <f t="shared" si="3"/>
        <v>0</v>
      </c>
      <c r="F72" s="57"/>
      <c r="G72" s="57">
        <f>VLOOKUP(A72,'Original vs Adjsuted Budget'!$B$1:$H$1098,7,FALSE)</f>
        <v>0</v>
      </c>
      <c r="I72" s="57">
        <f>VLOOKUP(A72,'Adjust Budget 1'!$B$8:$H$1107,7,FALSE)</f>
        <v>0</v>
      </c>
      <c r="K72" s="59">
        <f t="shared" si="4"/>
        <v>0</v>
      </c>
    </row>
    <row r="73" spans="1:11" hidden="1" x14ac:dyDescent="0.2">
      <c r="A73" t="s">
        <v>1963</v>
      </c>
      <c r="B73" t="s">
        <v>282</v>
      </c>
      <c r="C73" s="57">
        <f>VLOOKUP(A73,'Original vs Adjsuted Budget'!$B$1:$H$1098,6,FALSE)</f>
        <v>0</v>
      </c>
      <c r="E73" s="59">
        <f t="shared" si="3"/>
        <v>0</v>
      </c>
      <c r="F73" s="57"/>
      <c r="G73" s="57">
        <f>VLOOKUP(A73,'Original vs Adjsuted Budget'!$B$1:$H$1098,7,FALSE)</f>
        <v>0</v>
      </c>
      <c r="I73" s="57">
        <f>VLOOKUP(A73,'Adjust Budget 1'!$B$8:$H$1107,7,FALSE)</f>
        <v>0</v>
      </c>
      <c r="K73" s="59">
        <f t="shared" si="4"/>
        <v>0</v>
      </c>
    </row>
    <row r="74" spans="1:11" x14ac:dyDescent="0.2">
      <c r="A74" t="s">
        <v>990</v>
      </c>
      <c r="B74" t="s">
        <v>285</v>
      </c>
      <c r="C74" s="57">
        <f>VLOOKUP(A74,'Original vs Adjsuted Budget'!$B$1:$H$1098,6,FALSE)</f>
        <v>5670</v>
      </c>
      <c r="E74" s="59">
        <f t="shared" si="3"/>
        <v>44330</v>
      </c>
      <c r="F74" s="57"/>
      <c r="G74" s="57">
        <f>VLOOKUP(A74,'Original vs Adjsuted Budget'!$B$1:$H$1098,7,FALSE)</f>
        <v>50000</v>
      </c>
      <c r="I74" s="57">
        <f>VLOOKUP(A74,'Adjust Budget 1'!$B$8:$H$1107,7,FALSE)</f>
        <v>27851.93</v>
      </c>
      <c r="K74" s="59">
        <f t="shared" si="4"/>
        <v>22148.07</v>
      </c>
    </row>
    <row r="75" spans="1:11" x14ac:dyDescent="0.2">
      <c r="A75" t="s">
        <v>991</v>
      </c>
      <c r="B75" t="s">
        <v>296</v>
      </c>
      <c r="C75" s="57">
        <f>VLOOKUP(A75,'Original vs Adjsuted Budget'!$B$1:$H$1098,6,FALSE)</f>
        <v>750</v>
      </c>
      <c r="E75" s="59">
        <f t="shared" si="3"/>
        <v>-509.4666666666667</v>
      </c>
      <c r="F75" s="57"/>
      <c r="G75" s="57">
        <f>VLOOKUP(A75,'Original vs Adjsuted Budget'!$B$1:$H$1098,7,FALSE)</f>
        <v>240.53333333333333</v>
      </c>
      <c r="I75" s="57">
        <f>VLOOKUP(A75,'Adjust Budget 1'!$B$8:$H$1107,7,FALSE)</f>
        <v>90.2</v>
      </c>
      <c r="K75" s="59">
        <f t="shared" si="4"/>
        <v>150.33333333333331</v>
      </c>
    </row>
    <row r="76" spans="1:11" x14ac:dyDescent="0.2">
      <c r="A76" t="s">
        <v>992</v>
      </c>
      <c r="B76" t="s">
        <v>1572</v>
      </c>
      <c r="C76" s="57">
        <f>VLOOKUP(A76,'Original vs Adjsuted Budget'!$B$1:$H$1098,6,FALSE)</f>
        <v>50</v>
      </c>
      <c r="E76" s="59">
        <f t="shared" si="3"/>
        <v>-50</v>
      </c>
      <c r="F76" s="57"/>
      <c r="G76" s="57">
        <f>VLOOKUP(A76,'Original vs Adjsuted Budget'!$B$1:$H$1098,7,FALSE)</f>
        <v>0</v>
      </c>
      <c r="I76" s="57">
        <f>VLOOKUP(A76,'Adjust Budget 1'!$B$8:$H$1107,7,FALSE)</f>
        <v>0</v>
      </c>
      <c r="K76" s="59">
        <f t="shared" si="4"/>
        <v>0</v>
      </c>
    </row>
    <row r="77" spans="1:11" x14ac:dyDescent="0.2">
      <c r="A77" t="s">
        <v>993</v>
      </c>
      <c r="B77" t="s">
        <v>310</v>
      </c>
      <c r="C77" s="57">
        <f>VLOOKUP(A77,'Original vs Adjsuted Budget'!$B$1:$H$1098,6,FALSE)</f>
        <v>200000</v>
      </c>
      <c r="E77" s="59">
        <f t="shared" si="3"/>
        <v>-200000</v>
      </c>
      <c r="F77" s="57"/>
      <c r="G77" s="57">
        <f>VLOOKUP(A77,'Original vs Adjsuted Budget'!$B$1:$H$1098,7,FALSE)</f>
        <v>0</v>
      </c>
      <c r="I77" s="57">
        <f>VLOOKUP(A77,'Adjust Budget 1'!$B$8:$H$1107,7,FALSE)</f>
        <v>12783</v>
      </c>
      <c r="K77" s="59">
        <f t="shared" si="4"/>
        <v>-12783</v>
      </c>
    </row>
    <row r="78" spans="1:11" x14ac:dyDescent="0.2">
      <c r="A78" t="s">
        <v>994</v>
      </c>
      <c r="B78" t="s">
        <v>312</v>
      </c>
      <c r="C78" s="57">
        <f>VLOOKUP(A78,'Original vs Adjsuted Budget'!$B$1:$H$1098,6,FALSE)</f>
        <v>108830</v>
      </c>
      <c r="E78" s="59">
        <f t="shared" si="3"/>
        <v>56170</v>
      </c>
      <c r="F78" s="57"/>
      <c r="G78" s="57">
        <f>VLOOKUP(A78,'Original vs Adjsuted Budget'!$B$1:$H$1098,7,FALSE)</f>
        <v>165000</v>
      </c>
      <c r="I78" s="57">
        <f>VLOOKUP(A78,'Adjust Budget 1'!$B$8:$H$1107,7,FALSE)</f>
        <v>78452.98</v>
      </c>
      <c r="K78" s="59">
        <f t="shared" si="4"/>
        <v>86547.02</v>
      </c>
    </row>
    <row r="79" spans="1:11" x14ac:dyDescent="0.2">
      <c r="A79" t="s">
        <v>995</v>
      </c>
      <c r="B79" t="s">
        <v>315</v>
      </c>
      <c r="C79" s="57">
        <f>VLOOKUP(A79,'Original vs Adjsuted Budget'!$B$1:$H$1098,6,FALSE)</f>
        <v>130</v>
      </c>
      <c r="E79" s="59">
        <f t="shared" si="3"/>
        <v>24870</v>
      </c>
      <c r="F79" s="57"/>
      <c r="G79" s="57">
        <f>VLOOKUP(A79,'Original vs Adjsuted Budget'!$B$1:$H$1098,7,FALSE)</f>
        <v>25000</v>
      </c>
      <c r="I79" s="57">
        <f>VLOOKUP(A79,'Adjust Budget 1'!$B$8:$H$1107,7,FALSE)</f>
        <v>17491.87</v>
      </c>
      <c r="K79" s="59">
        <f t="shared" si="4"/>
        <v>7508.130000000001</v>
      </c>
    </row>
    <row r="80" spans="1:11" x14ac:dyDescent="0.2">
      <c r="A80" t="s">
        <v>996</v>
      </c>
      <c r="B80" t="s">
        <v>325</v>
      </c>
      <c r="C80" s="57">
        <f>VLOOKUP(A80,'Original vs Adjsuted Budget'!$B$1:$H$1098,6,FALSE)</f>
        <v>900</v>
      </c>
      <c r="E80" s="59">
        <f t="shared" si="3"/>
        <v>-900</v>
      </c>
      <c r="F80" s="57"/>
      <c r="G80" s="57">
        <f>VLOOKUP(A80,'Original vs Adjsuted Budget'!$B$1:$H$1098,7,FALSE)</f>
        <v>0</v>
      </c>
      <c r="I80" s="57">
        <f>VLOOKUP(A80,'Adjust Budget 1'!$B$8:$H$1107,7,FALSE)</f>
        <v>0</v>
      </c>
      <c r="K80" s="59">
        <f t="shared" si="4"/>
        <v>0</v>
      </c>
    </row>
    <row r="81" spans="1:11" x14ac:dyDescent="0.2">
      <c r="A81" t="s">
        <v>997</v>
      </c>
      <c r="B81" t="s">
        <v>336</v>
      </c>
      <c r="C81" s="57">
        <f>VLOOKUP(A81,'Original vs Adjsuted Budget'!$B$1:$H$1098,6,FALSE)</f>
        <v>100000</v>
      </c>
      <c r="E81" s="59">
        <f t="shared" si="3"/>
        <v>-100000</v>
      </c>
      <c r="F81" s="57"/>
      <c r="G81" s="57">
        <f>VLOOKUP(A81,'Original vs Adjsuted Budget'!$B$1:$H$1098,7,FALSE)</f>
        <v>0</v>
      </c>
      <c r="I81" s="57">
        <f>VLOOKUP(A81,'Adjust Budget 1'!$B$8:$H$1107,7,FALSE)</f>
        <v>0</v>
      </c>
      <c r="K81" s="59">
        <f t="shared" si="4"/>
        <v>0</v>
      </c>
    </row>
    <row r="82" spans="1:11" x14ac:dyDescent="0.2">
      <c r="A82" t="s">
        <v>998</v>
      </c>
      <c r="B82" t="s">
        <v>2953</v>
      </c>
      <c r="C82" s="57">
        <f>VLOOKUP(A82,'Original vs Adjsuted Budget'!$B$1:$H$1098,6,FALSE)</f>
        <v>100000</v>
      </c>
      <c r="E82" s="59">
        <f t="shared" si="3"/>
        <v>76000</v>
      </c>
      <c r="F82" s="57"/>
      <c r="G82" s="57">
        <f>VLOOKUP(A82,'Original vs Adjsuted Budget'!$B$1:$H$1098,7,FALSE)</f>
        <v>176000</v>
      </c>
      <c r="I82" s="57">
        <f>VLOOKUP(A82,'Adjust Budget 1'!$B$8:$H$1107,7,FALSE)</f>
        <v>0</v>
      </c>
      <c r="K82" s="59">
        <f t="shared" si="4"/>
        <v>176000</v>
      </c>
    </row>
    <row r="83" spans="1:11" x14ac:dyDescent="0.2">
      <c r="A83" t="s">
        <v>999</v>
      </c>
      <c r="B83" t="s">
        <v>1573</v>
      </c>
      <c r="C83" s="57">
        <f>VLOOKUP(A83,'Original vs Adjsuted Budget'!$B$1:$H$1098,6,FALSE)</f>
        <v>0</v>
      </c>
      <c r="E83" s="59">
        <f t="shared" si="3"/>
        <v>255.99999999999997</v>
      </c>
      <c r="F83" s="57"/>
      <c r="G83" s="57">
        <f>VLOOKUP(A83,'Original vs Adjsuted Budget'!$B$1:$H$1098,7,FALSE)</f>
        <v>255.99999999999997</v>
      </c>
      <c r="I83" s="57">
        <f>VLOOKUP(A83,'Adjust Budget 1'!$B$8:$H$1107,7,FALSE)</f>
        <v>80</v>
      </c>
      <c r="K83" s="59">
        <f t="shared" si="4"/>
        <v>175.99999999999997</v>
      </c>
    </row>
    <row r="84" spans="1:11" x14ac:dyDescent="0.2">
      <c r="A84" t="s">
        <v>1000</v>
      </c>
      <c r="B84" t="s">
        <v>360</v>
      </c>
      <c r="C84" s="57">
        <f>VLOOKUP(A84,'Original vs Adjsuted Budget'!$B$1:$H$1098,6,FALSE)</f>
        <v>110</v>
      </c>
      <c r="E84" s="59">
        <f t="shared" si="3"/>
        <v>0</v>
      </c>
      <c r="F84" s="57"/>
      <c r="G84" s="57">
        <f>VLOOKUP(A84,'Original vs Adjsuted Budget'!$B$1:$H$1098,7,FALSE)</f>
        <v>110</v>
      </c>
      <c r="I84" s="57">
        <f>VLOOKUP(A84,'Adjust Budget 1'!$B$8:$H$1107,7,FALSE)</f>
        <v>0</v>
      </c>
      <c r="K84" s="59">
        <f t="shared" si="4"/>
        <v>110</v>
      </c>
    </row>
    <row r="85" spans="1:11" hidden="1" x14ac:dyDescent="0.2">
      <c r="A85" t="s">
        <v>1966</v>
      </c>
      <c r="B85" t="s">
        <v>2905</v>
      </c>
      <c r="C85" s="57">
        <f>VLOOKUP(A85,'Original vs Adjsuted Budget'!$B$1:$H$1098,6,FALSE)</f>
        <v>0</v>
      </c>
      <c r="E85" s="59">
        <f t="shared" si="3"/>
        <v>0</v>
      </c>
      <c r="F85" s="57"/>
      <c r="G85" s="57">
        <f>VLOOKUP(A85,'Original vs Adjsuted Budget'!$B$1:$H$1098,7,FALSE)</f>
        <v>0</v>
      </c>
      <c r="I85" s="57">
        <f>VLOOKUP(A85,'Adjust Budget 1'!$B$8:$H$1107,7,FALSE)</f>
        <v>0</v>
      </c>
      <c r="K85" s="59">
        <f t="shared" si="4"/>
        <v>0</v>
      </c>
    </row>
    <row r="86" spans="1:11" x14ac:dyDescent="0.2">
      <c r="A86" t="s">
        <v>1001</v>
      </c>
      <c r="B86" t="s">
        <v>2906</v>
      </c>
      <c r="C86" s="57">
        <f>VLOOKUP(A86,'Original vs Adjsuted Budget'!$B$1:$H$1098,6,FALSE)</f>
        <v>-1654590</v>
      </c>
      <c r="E86" s="59">
        <f t="shared" si="3"/>
        <v>536990.21</v>
      </c>
      <c r="F86" s="57"/>
      <c r="G86" s="57">
        <f>VLOOKUP(A86,'Original vs Adjsuted Budget'!$B$1:$H$1098,7,FALSE)</f>
        <v>-1117599.79</v>
      </c>
      <c r="I86" s="57">
        <f>VLOOKUP(A86,'Adjust Budget 1'!$B$8:$H$1107,7,FALSE)</f>
        <v>0</v>
      </c>
      <c r="K86" s="59">
        <f t="shared" si="4"/>
        <v>-1117599.79</v>
      </c>
    </row>
    <row r="87" spans="1:11" x14ac:dyDescent="0.2">
      <c r="A87" t="s">
        <v>1002</v>
      </c>
      <c r="B87" t="s">
        <v>2953</v>
      </c>
      <c r="C87" s="57">
        <f>VLOOKUP(A87,'Original vs Adjsuted Budget'!$B$1:$H$1098,6,FALSE)</f>
        <v>-100000</v>
      </c>
      <c r="E87" s="59">
        <f t="shared" si="3"/>
        <v>-76000</v>
      </c>
      <c r="F87" s="57"/>
      <c r="G87" s="57">
        <f>VLOOKUP(A87,'Original vs Adjsuted Budget'!$B$1:$H$1098,7,FALSE)</f>
        <v>-176000</v>
      </c>
      <c r="I87" s="57">
        <f>VLOOKUP(A87,'Adjust Budget 1'!$B$8:$H$1107,7,FALSE)</f>
        <v>-170788.11</v>
      </c>
      <c r="K87" s="59">
        <f t="shared" si="4"/>
        <v>-5211.890000000014</v>
      </c>
    </row>
    <row r="88" spans="1:11" x14ac:dyDescent="0.2">
      <c r="A88" s="71"/>
      <c r="B88" s="71" t="s">
        <v>2908</v>
      </c>
      <c r="C88" s="72">
        <f>SUM(C59:C87)</f>
        <v>293970</v>
      </c>
      <c r="D88" s="72">
        <f>SUM(D59:D87)</f>
        <v>0</v>
      </c>
      <c r="E88" s="72">
        <f>SUM(E59:E87)</f>
        <v>441095.01633333333</v>
      </c>
      <c r="F88" s="72"/>
      <c r="G88" s="72">
        <f t="shared" ref="G88" si="5">SUM(G59:G87)</f>
        <v>735065.01633333368</v>
      </c>
      <c r="I88" s="57"/>
      <c r="K88" s="59"/>
    </row>
    <row r="89" spans="1:11" x14ac:dyDescent="0.2">
      <c r="A89" s="71">
        <v>202</v>
      </c>
      <c r="B89" s="71" t="s">
        <v>2909</v>
      </c>
      <c r="C89" s="72"/>
      <c r="D89" s="72"/>
      <c r="E89" s="72"/>
      <c r="F89" s="72"/>
      <c r="G89" s="72"/>
      <c r="I89" s="57"/>
      <c r="K89" s="59"/>
    </row>
    <row r="91" spans="1:11" x14ac:dyDescent="0.2">
      <c r="A91" s="63">
        <v>205</v>
      </c>
      <c r="B91" s="63" t="s">
        <v>3050</v>
      </c>
      <c r="C91" s="70"/>
      <c r="D91" s="70"/>
      <c r="E91" s="70"/>
      <c r="F91" s="70"/>
      <c r="G91" s="70"/>
      <c r="I91" s="57"/>
      <c r="K91" s="59"/>
    </row>
    <row r="92" spans="1:11" x14ac:dyDescent="0.2">
      <c r="A92" t="s">
        <v>1036</v>
      </c>
      <c r="B92" t="s">
        <v>1623</v>
      </c>
      <c r="C92" s="57">
        <f>VLOOKUP(A92,'Original vs Adjsuted Budget'!$B$1:$H$1098,6,FALSE)</f>
        <v>420370</v>
      </c>
      <c r="E92" s="59">
        <f t="shared" ref="E92:E155" si="6">G92-C92</f>
        <v>12958.985999999975</v>
      </c>
      <c r="F92" s="57"/>
      <c r="G92" s="57">
        <f>VLOOKUP(A92,'Original vs Adjsuted Budget'!$B$1:$H$1098,7,FALSE)</f>
        <v>433328.98599999998</v>
      </c>
      <c r="I92" s="57">
        <f>VLOOKUP(A92,'Adjust Budget 1'!$B$8:$H$1107,7,FALSE)</f>
        <v>214519.3</v>
      </c>
      <c r="K92" s="59">
        <f t="shared" ref="K92:K155" si="7">G92-I92</f>
        <v>218809.68599999999</v>
      </c>
    </row>
    <row r="93" spans="1:11" x14ac:dyDescent="0.2">
      <c r="A93" t="s">
        <v>1037</v>
      </c>
      <c r="B93" t="s">
        <v>1624</v>
      </c>
      <c r="C93" s="57">
        <f>VLOOKUP(A93,'Original vs Adjsuted Budget'!$B$1:$H$1098,6,FALSE)</f>
        <v>1476050</v>
      </c>
      <c r="E93" s="59">
        <f t="shared" si="6"/>
        <v>-429797.98920000007</v>
      </c>
      <c r="F93" s="57"/>
      <c r="G93" s="57">
        <f>VLOOKUP(A93,'Original vs Adjsuted Budget'!$B$1:$H$1098,7,FALSE)</f>
        <v>1046252.0107999999</v>
      </c>
      <c r="I93" s="57">
        <f>VLOOKUP(A93,'Adjust Budget 1'!$B$8:$H$1107,7,FALSE)</f>
        <v>517946.54</v>
      </c>
      <c r="K93" s="59">
        <f t="shared" si="7"/>
        <v>528305.47080000001</v>
      </c>
    </row>
    <row r="94" spans="1:11" x14ac:dyDescent="0.2">
      <c r="A94" t="s">
        <v>1038</v>
      </c>
      <c r="B94" t="s">
        <v>2959</v>
      </c>
      <c r="C94" s="57">
        <f>VLOOKUP(A94,'Original vs Adjsuted Budget'!$B$1:$H$1098,6,FALSE)</f>
        <v>0</v>
      </c>
      <c r="E94" s="59">
        <f t="shared" si="6"/>
        <v>124255.37119999999</v>
      </c>
      <c r="F94" s="57"/>
      <c r="G94" s="57">
        <f>VLOOKUP(A94,'Original vs Adjsuted Budget'!$B$1:$H$1098,7,FALSE)</f>
        <v>124255.37119999999</v>
      </c>
      <c r="I94" s="57">
        <f>VLOOKUP(A94,'Adjust Budget 1'!$B$8:$H$1107,7,FALSE)</f>
        <v>61512.56</v>
      </c>
      <c r="K94" s="59">
        <f t="shared" si="7"/>
        <v>62742.811199999996</v>
      </c>
    </row>
    <row r="95" spans="1:11" x14ac:dyDescent="0.2">
      <c r="A95" t="s">
        <v>1039</v>
      </c>
      <c r="B95" t="s">
        <v>2960</v>
      </c>
      <c r="C95" s="57">
        <f>VLOOKUP(A95,'Original vs Adjsuted Budget'!$B$1:$H$1098,6,FALSE)</f>
        <v>1361920</v>
      </c>
      <c r="E95" s="59">
        <f t="shared" si="6"/>
        <v>117280.12580000004</v>
      </c>
      <c r="F95" s="57"/>
      <c r="G95" s="57">
        <f>VLOOKUP(A95,'Original vs Adjsuted Budget'!$B$1:$H$1098,7,FALSE)</f>
        <v>1479200.1258</v>
      </c>
      <c r="I95" s="57">
        <f>VLOOKUP(A95,'Adjust Budget 1'!$B$8:$H$1107,7,FALSE)</f>
        <v>732277.29</v>
      </c>
      <c r="K95" s="59">
        <f t="shared" si="7"/>
        <v>746922.8358</v>
      </c>
    </row>
    <row r="96" spans="1:11" x14ac:dyDescent="0.2">
      <c r="A96" t="s">
        <v>1040</v>
      </c>
      <c r="B96" t="s">
        <v>1625</v>
      </c>
      <c r="C96" s="57">
        <f>VLOOKUP(A96,'Original vs Adjsuted Budget'!$B$1:$H$1098,6,FALSE)</f>
        <v>95480</v>
      </c>
      <c r="E96" s="59">
        <f t="shared" si="6"/>
        <v>0</v>
      </c>
      <c r="F96" s="57"/>
      <c r="G96" s="57">
        <f>VLOOKUP(A96,'Original vs Adjsuted Budget'!$B$1:$H$1098,7,FALSE)</f>
        <v>95480</v>
      </c>
      <c r="I96" s="57">
        <f>VLOOKUP(A96,'Adjust Budget 1'!$B$8:$H$1107,7,FALSE)</f>
        <v>0</v>
      </c>
      <c r="K96" s="59">
        <f t="shared" si="7"/>
        <v>95480</v>
      </c>
    </row>
    <row r="97" spans="1:11" x14ac:dyDescent="0.2">
      <c r="A97" t="s">
        <v>1041</v>
      </c>
      <c r="B97" t="s">
        <v>1626</v>
      </c>
      <c r="C97" s="57">
        <f>VLOOKUP(A97,'Original vs Adjsuted Budget'!$B$1:$H$1098,6,FALSE)</f>
        <v>95180</v>
      </c>
      <c r="E97" s="59">
        <f t="shared" si="6"/>
        <v>0</v>
      </c>
      <c r="F97" s="57"/>
      <c r="G97" s="57">
        <f>VLOOKUP(A97,'Original vs Adjsuted Budget'!$B$1:$H$1098,7,FALSE)</f>
        <v>95180</v>
      </c>
      <c r="I97" s="57">
        <f>VLOOKUP(A97,'Adjust Budget 1'!$B$8:$H$1107,7,FALSE)</f>
        <v>0</v>
      </c>
      <c r="K97" s="59">
        <f t="shared" si="7"/>
        <v>95180</v>
      </c>
    </row>
    <row r="98" spans="1:11" hidden="1" x14ac:dyDescent="0.2">
      <c r="A98" t="s">
        <v>2018</v>
      </c>
      <c r="B98" t="s">
        <v>2019</v>
      </c>
      <c r="C98" s="57">
        <f>VLOOKUP(A98,'Original vs Adjsuted Budget'!$B$1:$H$1098,6,FALSE)</f>
        <v>0</v>
      </c>
      <c r="E98" s="59">
        <f t="shared" si="6"/>
        <v>0</v>
      </c>
      <c r="F98" s="57"/>
      <c r="G98" s="57">
        <f>VLOOKUP(A98,'Original vs Adjsuted Budget'!$B$1:$H$1098,7,FALSE)</f>
        <v>0</v>
      </c>
      <c r="I98" s="57">
        <f>VLOOKUP(A98,'Adjust Budget 1'!$B$8:$H$1107,7,FALSE)</f>
        <v>0</v>
      </c>
      <c r="K98" s="59">
        <f t="shared" si="7"/>
        <v>0</v>
      </c>
    </row>
    <row r="99" spans="1:11" x14ac:dyDescent="0.2">
      <c r="A99" t="s">
        <v>1042</v>
      </c>
      <c r="B99" t="s">
        <v>1627</v>
      </c>
      <c r="C99" s="57">
        <f>VLOOKUP(A99,'Original vs Adjsuted Budget'!$B$1:$H$1098,6,FALSE)</f>
        <v>71620</v>
      </c>
      <c r="E99" s="59">
        <f t="shared" si="6"/>
        <v>-71620</v>
      </c>
      <c r="F99" s="57"/>
      <c r="G99" s="57">
        <f>VLOOKUP(A99,'Original vs Adjsuted Budget'!$B$1:$H$1098,7,FALSE)</f>
        <v>0</v>
      </c>
      <c r="I99" s="57">
        <f>VLOOKUP(A99,'Adjust Budget 1'!$B$8:$H$1107,7,FALSE)</f>
        <v>0</v>
      </c>
      <c r="K99" s="59">
        <f t="shared" si="7"/>
        <v>0</v>
      </c>
    </row>
    <row r="100" spans="1:11" hidden="1" x14ac:dyDescent="0.2">
      <c r="A100" t="s">
        <v>2020</v>
      </c>
      <c r="B100" t="s">
        <v>2021</v>
      </c>
      <c r="C100" s="57">
        <f>VLOOKUP(A100,'Original vs Adjsuted Budget'!$B$1:$H$1098,6,FALSE)</f>
        <v>0</v>
      </c>
      <c r="E100" s="59">
        <f t="shared" si="6"/>
        <v>0</v>
      </c>
      <c r="F100" s="57"/>
      <c r="G100" s="57">
        <f>VLOOKUP(A100,'Original vs Adjsuted Budget'!$B$1:$H$1098,7,FALSE)</f>
        <v>0</v>
      </c>
      <c r="I100" s="57">
        <f>VLOOKUP(A100,'Adjust Budget 1'!$B$8:$H$1107,7,FALSE)</f>
        <v>0</v>
      </c>
      <c r="K100" s="59">
        <f t="shared" si="7"/>
        <v>0</v>
      </c>
    </row>
    <row r="101" spans="1:11" x14ac:dyDescent="0.2">
      <c r="A101" t="s">
        <v>1043</v>
      </c>
      <c r="B101" t="s">
        <v>2961</v>
      </c>
      <c r="C101" s="57">
        <f>VLOOKUP(A101,'Original vs Adjsuted Budget'!$B$1:$H$1098,6,FALSE)</f>
        <v>110200</v>
      </c>
      <c r="E101" s="59">
        <f t="shared" si="6"/>
        <v>-16051.900599999994</v>
      </c>
      <c r="F101" s="57"/>
      <c r="G101" s="57">
        <f>VLOOKUP(A101,'Original vs Adjsuted Budget'!$B$1:$H$1098,7,FALSE)</f>
        <v>94148.099400000006</v>
      </c>
      <c r="I101" s="57">
        <f>VLOOKUP(A101,'Adjust Budget 1'!$B$8:$H$1107,7,FALSE)</f>
        <v>46607.97</v>
      </c>
      <c r="K101" s="59">
        <f t="shared" si="7"/>
        <v>47540.129400000005</v>
      </c>
    </row>
    <row r="102" spans="1:11" ht="14.25" hidden="1" customHeight="1" x14ac:dyDescent="0.2">
      <c r="A102" t="s">
        <v>2023</v>
      </c>
      <c r="B102" t="s">
        <v>1628</v>
      </c>
      <c r="C102" s="57">
        <f>VLOOKUP(A102,'Original vs Adjsuted Budget'!$B$1:$H$1098,6,FALSE)</f>
        <v>0</v>
      </c>
      <c r="E102" s="59">
        <f t="shared" si="6"/>
        <v>0</v>
      </c>
      <c r="F102" s="57"/>
      <c r="G102" s="57">
        <f>VLOOKUP(A102,'Original vs Adjsuted Budget'!$B$1:$H$1098,7,FALSE)</f>
        <v>0</v>
      </c>
      <c r="I102" s="57">
        <f>VLOOKUP(A102,'Adjust Budget 1'!$B$8:$H$1107,7,FALSE)</f>
        <v>0</v>
      </c>
      <c r="K102" s="59">
        <f t="shared" si="7"/>
        <v>0</v>
      </c>
    </row>
    <row r="103" spans="1:11" x14ac:dyDescent="0.2">
      <c r="A103" t="s">
        <v>1044</v>
      </c>
      <c r="B103" t="s">
        <v>1628</v>
      </c>
      <c r="C103" s="57">
        <f>VLOOKUP(A103,'Original vs Adjsuted Budget'!$B$1:$H$1098,6,FALSE)</f>
        <v>5220</v>
      </c>
      <c r="E103" s="59">
        <f t="shared" si="6"/>
        <v>-5220</v>
      </c>
      <c r="F103" s="57"/>
      <c r="G103" s="57">
        <f>VLOOKUP(A103,'Original vs Adjsuted Budget'!$B$1:$H$1098,7,FALSE)</f>
        <v>0</v>
      </c>
      <c r="I103" s="57">
        <f>VLOOKUP(A103,'Adjust Budget 1'!$B$8:$H$1107,7,FALSE)</f>
        <v>0</v>
      </c>
      <c r="K103" s="59">
        <f t="shared" si="7"/>
        <v>0</v>
      </c>
    </row>
    <row r="104" spans="1:11" x14ac:dyDescent="0.2">
      <c r="A104" t="s">
        <v>1045</v>
      </c>
      <c r="B104" t="s">
        <v>1629</v>
      </c>
      <c r="C104" s="57">
        <f>VLOOKUP(A104,'Original vs Adjsuted Budget'!$B$1:$H$1098,6,FALSE)</f>
        <v>0</v>
      </c>
      <c r="E104" s="59">
        <f t="shared" si="6"/>
        <v>2020</v>
      </c>
      <c r="F104" s="57"/>
      <c r="G104" s="57">
        <f>VLOOKUP(A104,'Original vs Adjsuted Budget'!$B$1:$H$1098,7,FALSE)</f>
        <v>2020</v>
      </c>
      <c r="I104" s="57">
        <f>VLOOKUP(A104,'Adjust Budget 1'!$B$8:$H$1107,7,FALSE)</f>
        <v>1000</v>
      </c>
      <c r="K104" s="59">
        <f t="shared" si="7"/>
        <v>1020</v>
      </c>
    </row>
    <row r="105" spans="1:11" x14ac:dyDescent="0.2">
      <c r="A105" t="s">
        <v>1046</v>
      </c>
      <c r="B105" t="s">
        <v>1630</v>
      </c>
      <c r="C105" s="57">
        <f>VLOOKUP(A105,'Original vs Adjsuted Budget'!$B$1:$H$1098,6,FALSE)</f>
        <v>4810</v>
      </c>
      <c r="E105" s="59">
        <f t="shared" si="6"/>
        <v>7625.1200000000008</v>
      </c>
      <c r="F105" s="57"/>
      <c r="G105" s="57">
        <f>VLOOKUP(A105,'Original vs Adjsuted Budget'!$B$1:$H$1098,7,FALSE)</f>
        <v>12435.12</v>
      </c>
      <c r="I105" s="57">
        <f>VLOOKUP(A105,'Adjust Budget 1'!$B$8:$H$1107,7,FALSE)</f>
        <v>6156</v>
      </c>
      <c r="K105" s="59">
        <f t="shared" si="7"/>
        <v>6279.1200000000008</v>
      </c>
    </row>
    <row r="106" spans="1:11" hidden="1" x14ac:dyDescent="0.2">
      <c r="A106" t="s">
        <v>2024</v>
      </c>
      <c r="B106" t="s">
        <v>2025</v>
      </c>
      <c r="C106" s="57">
        <f>VLOOKUP(A106,'Original vs Adjsuted Budget'!$B$1:$H$1098,6,FALSE)</f>
        <v>0</v>
      </c>
      <c r="E106" s="59">
        <f t="shared" si="6"/>
        <v>0</v>
      </c>
      <c r="F106" s="57"/>
      <c r="G106" s="57">
        <f>VLOOKUP(A106,'Original vs Adjsuted Budget'!$B$1:$H$1098,7,FALSE)</f>
        <v>0</v>
      </c>
      <c r="I106" s="57">
        <f>VLOOKUP(A106,'Adjust Budget 1'!$B$8:$H$1107,7,FALSE)</f>
        <v>0</v>
      </c>
      <c r="K106" s="59">
        <f t="shared" si="7"/>
        <v>0</v>
      </c>
    </row>
    <row r="107" spans="1:11" hidden="1" x14ac:dyDescent="0.2">
      <c r="A107" t="s">
        <v>2026</v>
      </c>
      <c r="B107" t="s">
        <v>2027</v>
      </c>
      <c r="C107" s="57">
        <f>VLOOKUP(A107,'Original vs Adjsuted Budget'!$B$1:$H$1098,6,FALSE)</f>
        <v>0</v>
      </c>
      <c r="E107" s="59">
        <f t="shared" si="6"/>
        <v>0</v>
      </c>
      <c r="F107" s="57"/>
      <c r="G107" s="57">
        <f>VLOOKUP(A107,'Original vs Adjsuted Budget'!$B$1:$H$1098,7,FALSE)</f>
        <v>0</v>
      </c>
      <c r="I107" s="57">
        <f>VLOOKUP(A107,'Adjust Budget 1'!$B$8:$H$1107,7,FALSE)</f>
        <v>0</v>
      </c>
      <c r="K107" s="59">
        <f t="shared" si="7"/>
        <v>0</v>
      </c>
    </row>
    <row r="108" spans="1:11" hidden="1" x14ac:dyDescent="0.2">
      <c r="A108" t="s">
        <v>2028</v>
      </c>
      <c r="B108" t="s">
        <v>2029</v>
      </c>
      <c r="C108" s="57">
        <f>VLOOKUP(A108,'Original vs Adjsuted Budget'!$B$1:$H$1098,6,FALSE)</f>
        <v>0</v>
      </c>
      <c r="E108" s="59">
        <f t="shared" si="6"/>
        <v>0</v>
      </c>
      <c r="F108" s="57"/>
      <c r="G108" s="57">
        <f>VLOOKUP(A108,'Original vs Adjsuted Budget'!$B$1:$H$1098,7,FALSE)</f>
        <v>0</v>
      </c>
      <c r="I108" s="57">
        <f>VLOOKUP(A108,'Adjust Budget 1'!$B$8:$H$1107,7,FALSE)</f>
        <v>0</v>
      </c>
      <c r="K108" s="59">
        <f t="shared" si="7"/>
        <v>0</v>
      </c>
    </row>
    <row r="109" spans="1:11" x14ac:dyDescent="0.2">
      <c r="A109" t="s">
        <v>1047</v>
      </c>
      <c r="B109" t="s">
        <v>1631</v>
      </c>
      <c r="C109" s="57">
        <f>VLOOKUP(A109,'Original vs Adjsuted Budget'!$B$1:$H$1098,6,FALSE)</f>
        <v>860</v>
      </c>
      <c r="E109" s="59">
        <f t="shared" si="6"/>
        <v>35474.204599999997</v>
      </c>
      <c r="F109" s="57"/>
      <c r="G109" s="57">
        <f>VLOOKUP(A109,'Original vs Adjsuted Budget'!$B$1:$H$1098,7,FALSE)</f>
        <v>36334.204599999997</v>
      </c>
      <c r="I109" s="57">
        <f>VLOOKUP(A109,'Adjust Budget 1'!$B$8:$H$1107,7,FALSE)</f>
        <v>17987.23</v>
      </c>
      <c r="K109" s="59">
        <f t="shared" si="7"/>
        <v>18346.974599999998</v>
      </c>
    </row>
    <row r="110" spans="1:11" hidden="1" x14ac:dyDescent="0.2">
      <c r="A110" t="s">
        <v>2030</v>
      </c>
      <c r="B110" t="s">
        <v>2962</v>
      </c>
      <c r="C110" s="57">
        <f>VLOOKUP(A110,'Original vs Adjsuted Budget'!$B$1:$H$1098,6,FALSE)</f>
        <v>0</v>
      </c>
      <c r="E110" s="59">
        <f t="shared" si="6"/>
        <v>0</v>
      </c>
      <c r="F110" s="57"/>
      <c r="G110" s="57">
        <f>VLOOKUP(A110,'Original vs Adjsuted Budget'!$B$1:$H$1098,7,FALSE)</f>
        <v>0</v>
      </c>
      <c r="I110" s="57">
        <f>VLOOKUP(A110,'Adjust Budget 1'!$B$8:$H$1107,7,FALSE)</f>
        <v>0</v>
      </c>
      <c r="K110" s="59">
        <f t="shared" si="7"/>
        <v>0</v>
      </c>
    </row>
    <row r="111" spans="1:11" hidden="1" x14ac:dyDescent="0.2">
      <c r="A111" t="s">
        <v>2032</v>
      </c>
      <c r="B111" t="s">
        <v>2033</v>
      </c>
      <c r="C111" s="57">
        <f>VLOOKUP(A111,'Original vs Adjsuted Budget'!$B$1:$H$1098,6,FALSE)</f>
        <v>0</v>
      </c>
      <c r="E111" s="59">
        <f t="shared" si="6"/>
        <v>0</v>
      </c>
      <c r="F111" s="57"/>
      <c r="G111" s="57">
        <f>VLOOKUP(A111,'Original vs Adjsuted Budget'!$B$1:$H$1098,7,FALSE)</f>
        <v>0</v>
      </c>
      <c r="I111" s="57">
        <f>VLOOKUP(A111,'Adjust Budget 1'!$B$8:$H$1107,7,FALSE)</f>
        <v>0</v>
      </c>
      <c r="K111" s="59">
        <f t="shared" si="7"/>
        <v>0</v>
      </c>
    </row>
    <row r="112" spans="1:11" hidden="1" x14ac:dyDescent="0.2">
      <c r="A112" t="s">
        <v>2034</v>
      </c>
      <c r="B112" t="s">
        <v>2035</v>
      </c>
      <c r="C112" s="57">
        <f>VLOOKUP(A112,'Original vs Adjsuted Budget'!$B$1:$H$1098,6,FALSE)</f>
        <v>0</v>
      </c>
      <c r="E112" s="59">
        <f t="shared" si="6"/>
        <v>0</v>
      </c>
      <c r="F112" s="57"/>
      <c r="G112" s="57">
        <f>VLOOKUP(A112,'Original vs Adjsuted Budget'!$B$1:$H$1098,7,FALSE)</f>
        <v>0</v>
      </c>
      <c r="I112" s="57">
        <f>VLOOKUP(A112,'Adjust Budget 1'!$B$8:$H$1107,7,FALSE)</f>
        <v>0</v>
      </c>
      <c r="K112" s="59">
        <f t="shared" si="7"/>
        <v>0</v>
      </c>
    </row>
    <row r="113" spans="1:11" x14ac:dyDescent="0.2">
      <c r="A113" t="s">
        <v>1048</v>
      </c>
      <c r="B113" t="s">
        <v>1632</v>
      </c>
      <c r="C113" s="57">
        <f>VLOOKUP(A113,'Original vs Adjsuted Budget'!$B$1:$H$1098,6,FALSE)</f>
        <v>23060</v>
      </c>
      <c r="E113" s="59">
        <f t="shared" si="6"/>
        <v>-23060</v>
      </c>
      <c r="F113" s="57"/>
      <c r="G113" s="57">
        <f>VLOOKUP(A113,'Original vs Adjsuted Budget'!$B$1:$H$1098,7,FALSE)</f>
        <v>0</v>
      </c>
      <c r="I113" s="57">
        <f>VLOOKUP(A113,'Adjust Budget 1'!$B$8:$H$1107,7,FALSE)</f>
        <v>0</v>
      </c>
      <c r="K113" s="59">
        <f t="shared" si="7"/>
        <v>0</v>
      </c>
    </row>
    <row r="114" spans="1:11" x14ac:dyDescent="0.2">
      <c r="A114" t="s">
        <v>1049</v>
      </c>
      <c r="B114" t="s">
        <v>2963</v>
      </c>
      <c r="C114" s="57">
        <f>VLOOKUP(A114,'Original vs Adjsuted Budget'!$B$1:$H$1098,6,FALSE)</f>
        <v>160280</v>
      </c>
      <c r="E114" s="59">
        <f t="shared" si="6"/>
        <v>-8780</v>
      </c>
      <c r="F114" s="57"/>
      <c r="G114" s="57">
        <f>VLOOKUP(A114,'Original vs Adjsuted Budget'!$B$1:$H$1098,7,FALSE)</f>
        <v>151500</v>
      </c>
      <c r="I114" s="57">
        <f>VLOOKUP(A114,'Adjust Budget 1'!$B$8:$H$1107,7,FALSE)</f>
        <v>75000</v>
      </c>
      <c r="K114" s="59">
        <f t="shared" si="7"/>
        <v>76500</v>
      </c>
    </row>
    <row r="115" spans="1:11" x14ac:dyDescent="0.2">
      <c r="A115" t="s">
        <v>1050</v>
      </c>
      <c r="B115" t="s">
        <v>2963</v>
      </c>
      <c r="C115" s="57">
        <f>VLOOKUP(A115,'Original vs Adjsuted Budget'!$B$1:$H$1098,6,FALSE)</f>
        <v>82100</v>
      </c>
      <c r="E115" s="59">
        <f t="shared" si="6"/>
        <v>-75030</v>
      </c>
      <c r="F115" s="57"/>
      <c r="G115" s="57">
        <f>VLOOKUP(A115,'Original vs Adjsuted Budget'!$B$1:$H$1098,7,FALSE)</f>
        <v>7070</v>
      </c>
      <c r="I115" s="57">
        <f>VLOOKUP(A115,'Adjust Budget 1'!$B$8:$H$1107,7,FALSE)</f>
        <v>3500</v>
      </c>
      <c r="K115" s="59">
        <f t="shared" si="7"/>
        <v>3570</v>
      </c>
    </row>
    <row r="116" spans="1:11" x14ac:dyDescent="0.2">
      <c r="A116" t="s">
        <v>1051</v>
      </c>
      <c r="B116" t="s">
        <v>1633</v>
      </c>
      <c r="C116" s="57">
        <f>VLOOKUP(A116,'Original vs Adjsuted Budget'!$B$1:$H$1098,6,FALSE)</f>
        <v>0</v>
      </c>
      <c r="E116" s="59">
        <f t="shared" si="6"/>
        <v>28522.400000000001</v>
      </c>
      <c r="F116" s="57"/>
      <c r="G116" s="57">
        <f>VLOOKUP(A116,'Original vs Adjsuted Budget'!$B$1:$H$1098,7,FALSE)</f>
        <v>28522.400000000001</v>
      </c>
      <c r="I116" s="57">
        <f>VLOOKUP(A116,'Adjust Budget 1'!$B$8:$H$1107,7,FALSE)</f>
        <v>14120</v>
      </c>
      <c r="K116" s="59">
        <f t="shared" si="7"/>
        <v>14402.400000000001</v>
      </c>
    </row>
    <row r="117" spans="1:11" x14ac:dyDescent="0.2">
      <c r="A117" t="s">
        <v>1052</v>
      </c>
      <c r="B117" t="s">
        <v>1634</v>
      </c>
      <c r="C117" s="57">
        <f>VLOOKUP(A117,'Original vs Adjsuted Budget'!$B$1:$H$1098,6,FALSE)</f>
        <v>108990</v>
      </c>
      <c r="E117" s="59">
        <f t="shared" si="6"/>
        <v>-6858.8000000000029</v>
      </c>
      <c r="F117" s="57"/>
      <c r="G117" s="57">
        <f>VLOOKUP(A117,'Original vs Adjsuted Budget'!$B$1:$H$1098,7,FALSE)</f>
        <v>102131.2</v>
      </c>
      <c r="I117" s="57">
        <f>VLOOKUP(A117,'Adjust Budget 1'!$B$8:$H$1107,7,FALSE)</f>
        <v>50560</v>
      </c>
      <c r="K117" s="59">
        <f t="shared" si="7"/>
        <v>51571.199999999997</v>
      </c>
    </row>
    <row r="118" spans="1:11" x14ac:dyDescent="0.2">
      <c r="A118" t="s">
        <v>1053</v>
      </c>
      <c r="B118" t="s">
        <v>1635</v>
      </c>
      <c r="C118" s="57">
        <f>VLOOKUP(A118,'Original vs Adjsuted Budget'!$B$1:$H$1098,6,FALSE)</f>
        <v>150</v>
      </c>
      <c r="E118" s="59">
        <f t="shared" si="6"/>
        <v>-73.037999999999997</v>
      </c>
      <c r="F118" s="57"/>
      <c r="G118" s="57">
        <f>VLOOKUP(A118,'Original vs Adjsuted Budget'!$B$1:$H$1098,7,FALSE)</f>
        <v>76.962000000000003</v>
      </c>
      <c r="I118" s="57">
        <f>VLOOKUP(A118,'Adjust Budget 1'!$B$8:$H$1107,7,FALSE)</f>
        <v>38.1</v>
      </c>
      <c r="K118" s="59">
        <f t="shared" si="7"/>
        <v>38.862000000000002</v>
      </c>
    </row>
    <row r="119" spans="1:11" x14ac:dyDescent="0.2">
      <c r="A119" t="s">
        <v>1054</v>
      </c>
      <c r="B119" t="s">
        <v>1635</v>
      </c>
      <c r="C119" s="57">
        <f>VLOOKUP(A119,'Original vs Adjsuted Budget'!$B$1:$H$1098,6,FALSE)</f>
        <v>620</v>
      </c>
      <c r="E119" s="59">
        <f t="shared" si="6"/>
        <v>-427.59500000000003</v>
      </c>
      <c r="F119" s="57"/>
      <c r="G119" s="57">
        <f>VLOOKUP(A119,'Original vs Adjsuted Budget'!$B$1:$H$1098,7,FALSE)</f>
        <v>192.405</v>
      </c>
      <c r="I119" s="57">
        <f>VLOOKUP(A119,'Adjust Budget 1'!$B$8:$H$1107,7,FALSE)</f>
        <v>95.25</v>
      </c>
      <c r="K119" s="59">
        <f t="shared" si="7"/>
        <v>97.155000000000001</v>
      </c>
    </row>
    <row r="120" spans="1:11" x14ac:dyDescent="0.2">
      <c r="A120" t="s">
        <v>1055</v>
      </c>
      <c r="B120" t="s">
        <v>1636</v>
      </c>
      <c r="C120" s="57">
        <f>VLOOKUP(A120,'Original vs Adjsuted Budget'!$B$1:$H$1098,6,FALSE)</f>
        <v>0</v>
      </c>
      <c r="E120" s="59">
        <f t="shared" si="6"/>
        <v>38.481000000000002</v>
      </c>
      <c r="F120" s="57"/>
      <c r="G120" s="57">
        <f>VLOOKUP(A120,'Original vs Adjsuted Budget'!$B$1:$H$1098,7,FALSE)</f>
        <v>38.481000000000002</v>
      </c>
      <c r="I120" s="57">
        <f>VLOOKUP(A120,'Adjust Budget 1'!$B$8:$H$1107,7,FALSE)</f>
        <v>19.05</v>
      </c>
      <c r="K120" s="59">
        <f t="shared" si="7"/>
        <v>19.431000000000001</v>
      </c>
    </row>
    <row r="121" spans="1:11" x14ac:dyDescent="0.2">
      <c r="A121" t="s">
        <v>1056</v>
      </c>
      <c r="B121" t="s">
        <v>1637</v>
      </c>
      <c r="C121" s="57">
        <f>VLOOKUP(A121,'Original vs Adjsuted Budget'!$B$1:$H$1098,6,FALSE)</f>
        <v>1230</v>
      </c>
      <c r="E121" s="59">
        <f t="shared" si="6"/>
        <v>-486.03399999999999</v>
      </c>
      <c r="F121" s="57"/>
      <c r="G121" s="57">
        <f>VLOOKUP(A121,'Original vs Adjsuted Budget'!$B$1:$H$1098,7,FALSE)</f>
        <v>743.96600000000001</v>
      </c>
      <c r="I121" s="57">
        <f>VLOOKUP(A121,'Adjust Budget 1'!$B$8:$H$1107,7,FALSE)</f>
        <v>368.3</v>
      </c>
      <c r="K121" s="59">
        <f t="shared" si="7"/>
        <v>375.666</v>
      </c>
    </row>
    <row r="122" spans="1:11" x14ac:dyDescent="0.2">
      <c r="A122" t="s">
        <v>1057</v>
      </c>
      <c r="B122" t="s">
        <v>1638</v>
      </c>
      <c r="C122" s="57">
        <f>VLOOKUP(A122,'Original vs Adjsuted Budget'!$B$1:$H$1098,6,FALSE)</f>
        <v>5490</v>
      </c>
      <c r="E122" s="59">
        <f t="shared" si="6"/>
        <v>27.993599999999788</v>
      </c>
      <c r="F122" s="57"/>
      <c r="G122" s="57">
        <f>VLOOKUP(A122,'Original vs Adjsuted Budget'!$B$1:$H$1098,7,FALSE)</f>
        <v>5517.9935999999998</v>
      </c>
      <c r="I122" s="57">
        <f>VLOOKUP(A122,'Adjust Budget 1'!$B$8:$H$1107,7,FALSE)</f>
        <v>2731.68</v>
      </c>
      <c r="K122" s="59">
        <f t="shared" si="7"/>
        <v>2786.3136</v>
      </c>
    </row>
    <row r="123" spans="1:11" x14ac:dyDescent="0.2">
      <c r="A123" t="s">
        <v>1058</v>
      </c>
      <c r="B123" t="s">
        <v>1638</v>
      </c>
      <c r="C123" s="57">
        <f>VLOOKUP(A123,'Original vs Adjsuted Budget'!$B$1:$H$1098,6,FALSE)</f>
        <v>13880</v>
      </c>
      <c r="E123" s="59">
        <f t="shared" si="6"/>
        <v>-4092.978799999999</v>
      </c>
      <c r="F123" s="57"/>
      <c r="G123" s="57">
        <f>VLOOKUP(A123,'Original vs Adjsuted Budget'!$B$1:$H$1098,7,FALSE)</f>
        <v>9787.021200000001</v>
      </c>
      <c r="I123" s="57">
        <f>VLOOKUP(A123,'Adjust Budget 1'!$B$8:$H$1107,7,FALSE)</f>
        <v>4845.0600000000004</v>
      </c>
      <c r="K123" s="59">
        <f t="shared" si="7"/>
        <v>4941.9612000000006</v>
      </c>
    </row>
    <row r="124" spans="1:11" x14ac:dyDescent="0.2">
      <c r="A124" t="s">
        <v>1059</v>
      </c>
      <c r="B124" t="s">
        <v>1639</v>
      </c>
      <c r="C124" s="57">
        <f>VLOOKUP(A124,'Original vs Adjsuted Budget'!$B$1:$H$1098,6,FALSE)</f>
        <v>0</v>
      </c>
      <c r="E124" s="59">
        <f t="shared" si="6"/>
        <v>1421.9386</v>
      </c>
      <c r="F124" s="57"/>
      <c r="G124" s="57">
        <f>VLOOKUP(A124,'Original vs Adjsuted Budget'!$B$1:$H$1098,7,FALSE)</f>
        <v>1421.9386</v>
      </c>
      <c r="I124" s="57">
        <f>VLOOKUP(A124,'Adjust Budget 1'!$B$8:$H$1107,7,FALSE)</f>
        <v>703.93</v>
      </c>
      <c r="K124" s="59">
        <f t="shared" si="7"/>
        <v>718.0086</v>
      </c>
    </row>
    <row r="125" spans="1:11" x14ac:dyDescent="0.2">
      <c r="A125" t="s">
        <v>1060</v>
      </c>
      <c r="B125" t="s">
        <v>1640</v>
      </c>
      <c r="C125" s="57">
        <f>VLOOKUP(A125,'Original vs Adjsuted Budget'!$B$1:$H$1098,6,FALSE)</f>
        <v>14940</v>
      </c>
      <c r="E125" s="59">
        <f t="shared" si="6"/>
        <v>3000.0643999999993</v>
      </c>
      <c r="F125" s="57"/>
      <c r="G125" s="57">
        <f>VLOOKUP(A125,'Original vs Adjsuted Budget'!$B$1:$H$1098,7,FALSE)</f>
        <v>17940.064399999999</v>
      </c>
      <c r="I125" s="57">
        <f>VLOOKUP(A125,'Adjust Budget 1'!$B$8:$H$1107,7,FALSE)</f>
        <v>8881.2199999999993</v>
      </c>
      <c r="K125" s="59">
        <f t="shared" si="7"/>
        <v>9058.8444</v>
      </c>
    </row>
    <row r="126" spans="1:11" hidden="1" x14ac:dyDescent="0.2">
      <c r="A126" t="s">
        <v>2037</v>
      </c>
      <c r="B126" t="s">
        <v>2038</v>
      </c>
      <c r="C126" s="57">
        <f>VLOOKUP(A126,'Original vs Adjsuted Budget'!$B$1:$H$1098,6,FALSE)</f>
        <v>0</v>
      </c>
      <c r="E126" s="59">
        <f t="shared" si="6"/>
        <v>0</v>
      </c>
      <c r="F126" s="57"/>
      <c r="G126" s="57">
        <f>VLOOKUP(A126,'Original vs Adjsuted Budget'!$B$1:$H$1098,7,FALSE)</f>
        <v>0</v>
      </c>
      <c r="I126" s="57">
        <f>VLOOKUP(A126,'Adjust Budget 1'!$B$8:$H$1107,7,FALSE)</f>
        <v>0</v>
      </c>
      <c r="K126" s="59">
        <f t="shared" si="7"/>
        <v>0</v>
      </c>
    </row>
    <row r="127" spans="1:11" hidden="1" x14ac:dyDescent="0.2">
      <c r="A127" t="s">
        <v>2039</v>
      </c>
      <c r="B127" t="s">
        <v>2038</v>
      </c>
      <c r="C127" s="57">
        <f>VLOOKUP(A127,'Original vs Adjsuted Budget'!$B$1:$H$1098,6,FALSE)</f>
        <v>0</v>
      </c>
      <c r="E127" s="59">
        <f t="shared" si="6"/>
        <v>0</v>
      </c>
      <c r="F127" s="57"/>
      <c r="G127" s="57">
        <f>VLOOKUP(A127,'Original vs Adjsuted Budget'!$B$1:$H$1098,7,FALSE)</f>
        <v>0</v>
      </c>
      <c r="I127" s="57">
        <f>VLOOKUP(A127,'Adjust Budget 1'!$B$8:$H$1107,7,FALSE)</f>
        <v>0</v>
      </c>
      <c r="K127" s="59">
        <f t="shared" si="7"/>
        <v>0</v>
      </c>
    </row>
    <row r="128" spans="1:11" hidden="1" x14ac:dyDescent="0.2">
      <c r="A128" t="s">
        <v>2040</v>
      </c>
      <c r="B128" t="s">
        <v>2041</v>
      </c>
      <c r="C128" s="57">
        <f>VLOOKUP(A128,'Original vs Adjsuted Budget'!$B$1:$H$1098,6,FALSE)</f>
        <v>0</v>
      </c>
      <c r="E128" s="59">
        <f t="shared" si="6"/>
        <v>0</v>
      </c>
      <c r="F128" s="57"/>
      <c r="G128" s="57">
        <f>VLOOKUP(A128,'Original vs Adjsuted Budget'!$B$1:$H$1098,7,FALSE)</f>
        <v>0</v>
      </c>
      <c r="I128" s="57">
        <f>VLOOKUP(A128,'Adjust Budget 1'!$B$8:$H$1107,7,FALSE)</f>
        <v>0</v>
      </c>
      <c r="K128" s="59">
        <f t="shared" si="7"/>
        <v>0</v>
      </c>
    </row>
    <row r="129" spans="1:11" hidden="1" x14ac:dyDescent="0.2">
      <c r="A129" t="s">
        <v>2042</v>
      </c>
      <c r="B129" t="s">
        <v>2043</v>
      </c>
      <c r="C129" s="57">
        <f>VLOOKUP(A129,'Original vs Adjsuted Budget'!$B$1:$H$1098,6,FALSE)</f>
        <v>0</v>
      </c>
      <c r="E129" s="59">
        <f t="shared" si="6"/>
        <v>0</v>
      </c>
      <c r="F129" s="57"/>
      <c r="G129" s="57">
        <f>VLOOKUP(A129,'Original vs Adjsuted Budget'!$B$1:$H$1098,7,FALSE)</f>
        <v>0</v>
      </c>
      <c r="I129" s="57">
        <f>VLOOKUP(A129,'Adjust Budget 1'!$B$8:$H$1107,7,FALSE)</f>
        <v>0</v>
      </c>
      <c r="K129" s="59">
        <f t="shared" si="7"/>
        <v>0</v>
      </c>
    </row>
    <row r="130" spans="1:11" x14ac:dyDescent="0.2">
      <c r="A130" t="s">
        <v>1061</v>
      </c>
      <c r="B130" t="s">
        <v>1641</v>
      </c>
      <c r="C130" s="57">
        <f>VLOOKUP(A130,'Original vs Adjsuted Budget'!$B$1:$H$1098,6,FALSE)</f>
        <v>33100</v>
      </c>
      <c r="E130" s="59">
        <f t="shared" si="6"/>
        <v>-2143.0959999999977</v>
      </c>
      <c r="F130" s="57"/>
      <c r="G130" s="57">
        <f>VLOOKUP(A130,'Original vs Adjsuted Budget'!$B$1:$H$1098,7,FALSE)</f>
        <v>30956.904000000002</v>
      </c>
      <c r="I130" s="57">
        <f>VLOOKUP(A130,'Adjust Budget 1'!$B$8:$H$1107,7,FALSE)</f>
        <v>15325.2</v>
      </c>
      <c r="K130" s="59">
        <f t="shared" si="7"/>
        <v>15631.704000000002</v>
      </c>
    </row>
    <row r="131" spans="1:11" hidden="1" x14ac:dyDescent="0.2">
      <c r="A131" t="s">
        <v>2044</v>
      </c>
      <c r="B131" t="s">
        <v>2045</v>
      </c>
      <c r="C131" s="57">
        <f>VLOOKUP(A131,'Original vs Adjsuted Budget'!$B$1:$H$1098,6,FALSE)</f>
        <v>0</v>
      </c>
      <c r="E131" s="59">
        <f t="shared" si="6"/>
        <v>0</v>
      </c>
      <c r="F131" s="57"/>
      <c r="G131" s="57">
        <f>VLOOKUP(A131,'Original vs Adjsuted Budget'!$B$1:$H$1098,7,FALSE)</f>
        <v>0</v>
      </c>
      <c r="I131" s="57">
        <f>VLOOKUP(A131,'Adjust Budget 1'!$B$8:$H$1107,7,FALSE)</f>
        <v>0</v>
      </c>
      <c r="K131" s="59">
        <f t="shared" si="7"/>
        <v>0</v>
      </c>
    </row>
    <row r="132" spans="1:11" x14ac:dyDescent="0.2">
      <c r="A132" t="s">
        <v>1642</v>
      </c>
      <c r="B132" t="s">
        <v>1643</v>
      </c>
      <c r="C132" s="57">
        <f>VLOOKUP(A132,'Original vs Adjsuted Budget'!$B$1:$H$1098,6,FALSE)</f>
        <v>0</v>
      </c>
      <c r="E132" s="59">
        <f t="shared" si="6"/>
        <v>4460.16</v>
      </c>
      <c r="F132" s="57"/>
      <c r="G132" s="57">
        <f>VLOOKUP(A132,'Original vs Adjsuted Budget'!$B$1:$H$1098,7,FALSE)</f>
        <v>4460.16</v>
      </c>
      <c r="I132" s="57">
        <f>VLOOKUP(A132,'Adjust Budget 1'!$B$8:$H$1107,7,FALSE)</f>
        <v>2208</v>
      </c>
      <c r="K132" s="59">
        <f t="shared" si="7"/>
        <v>2252.16</v>
      </c>
    </row>
    <row r="133" spans="1:11" x14ac:dyDescent="0.2">
      <c r="A133" t="s">
        <v>1062</v>
      </c>
      <c r="B133" t="s">
        <v>1644</v>
      </c>
      <c r="C133" s="57">
        <f>VLOOKUP(A133,'Original vs Adjsuted Budget'!$B$1:$H$1098,6,FALSE)</f>
        <v>121250</v>
      </c>
      <c r="E133" s="59">
        <f t="shared" si="6"/>
        <v>-13586.828000000009</v>
      </c>
      <c r="F133" s="57"/>
      <c r="G133" s="57">
        <f>VLOOKUP(A133,'Original vs Adjsuted Budget'!$B$1:$H$1098,7,FALSE)</f>
        <v>107663.17199999999</v>
      </c>
      <c r="I133" s="57">
        <f>VLOOKUP(A133,'Adjust Budget 1'!$B$8:$H$1107,7,FALSE)</f>
        <v>53298.6</v>
      </c>
      <c r="K133" s="59">
        <f t="shared" si="7"/>
        <v>54364.571999999993</v>
      </c>
    </row>
    <row r="134" spans="1:11" x14ac:dyDescent="0.2">
      <c r="A134" t="s">
        <v>1063</v>
      </c>
      <c r="B134" t="s">
        <v>1645</v>
      </c>
      <c r="C134" s="57">
        <f>VLOOKUP(A134,'Original vs Adjsuted Budget'!$B$1:$H$1098,6,FALSE)</f>
        <v>68220</v>
      </c>
      <c r="E134" s="59">
        <f t="shared" si="6"/>
        <v>8976.4412000000011</v>
      </c>
      <c r="F134" s="57"/>
      <c r="G134" s="57">
        <f>VLOOKUP(A134,'Original vs Adjsuted Budget'!$B$1:$H$1098,7,FALSE)</f>
        <v>77196.441200000001</v>
      </c>
      <c r="I134" s="57">
        <f>VLOOKUP(A134,'Adjust Budget 1'!$B$8:$H$1107,7,FALSE)</f>
        <v>38216.06</v>
      </c>
      <c r="K134" s="59">
        <f t="shared" si="7"/>
        <v>38980.381200000003</v>
      </c>
    </row>
    <row r="135" spans="1:11" x14ac:dyDescent="0.2">
      <c r="A135" t="s">
        <v>1064</v>
      </c>
      <c r="B135" t="s">
        <v>1646</v>
      </c>
      <c r="C135" s="57">
        <f>VLOOKUP(A135,'Original vs Adjsuted Budget'!$B$1:$H$1098,6,FALSE)</f>
        <v>175250</v>
      </c>
      <c r="E135" s="59">
        <f t="shared" si="6"/>
        <v>-70058.883800000011</v>
      </c>
      <c r="F135" s="57"/>
      <c r="G135" s="57">
        <f>VLOOKUP(A135,'Original vs Adjsuted Budget'!$B$1:$H$1098,7,FALSE)</f>
        <v>105191.11619999999</v>
      </c>
      <c r="I135" s="57">
        <f>VLOOKUP(A135,'Adjust Budget 1'!$B$8:$H$1107,7,FALSE)</f>
        <v>52074.81</v>
      </c>
      <c r="K135" s="59">
        <f t="shared" si="7"/>
        <v>53116.306199999992</v>
      </c>
    </row>
    <row r="136" spans="1:11" x14ac:dyDescent="0.2">
      <c r="A136" t="s">
        <v>1065</v>
      </c>
      <c r="B136" t="s">
        <v>1647</v>
      </c>
      <c r="C136" s="57">
        <f>VLOOKUP(A136,'Original vs Adjsuted Budget'!$B$1:$H$1098,6,FALSE)</f>
        <v>0</v>
      </c>
      <c r="E136" s="59">
        <f t="shared" si="6"/>
        <v>20698.132000000001</v>
      </c>
      <c r="F136" s="57"/>
      <c r="G136" s="57">
        <f>VLOOKUP(A136,'Original vs Adjsuted Budget'!$B$1:$H$1098,7,FALSE)</f>
        <v>20698.132000000001</v>
      </c>
      <c r="I136" s="57">
        <f>VLOOKUP(A136,'Adjust Budget 1'!$B$8:$H$1107,7,FALSE)</f>
        <v>10246.6</v>
      </c>
      <c r="K136" s="59">
        <f t="shared" si="7"/>
        <v>10451.532000000001</v>
      </c>
    </row>
    <row r="137" spans="1:11" x14ac:dyDescent="0.2">
      <c r="A137" t="s">
        <v>1066</v>
      </c>
      <c r="B137" t="s">
        <v>1648</v>
      </c>
      <c r="C137" s="57">
        <f>VLOOKUP(A137,'Original vs Adjsuted Budget'!$B$1:$H$1098,6,FALSE)</f>
        <v>239960</v>
      </c>
      <c r="E137" s="59">
        <f t="shared" si="6"/>
        <v>57031.348400000017</v>
      </c>
      <c r="F137" s="57"/>
      <c r="G137" s="57">
        <f>VLOOKUP(A137,'Original vs Adjsuted Budget'!$B$1:$H$1098,7,FALSE)</f>
        <v>296991.34840000002</v>
      </c>
      <c r="I137" s="57">
        <f>VLOOKUP(A137,'Adjust Budget 1'!$B$8:$H$1107,7,FALSE)</f>
        <v>147025.42000000001</v>
      </c>
      <c r="K137" s="59">
        <f t="shared" si="7"/>
        <v>149965.9284</v>
      </c>
    </row>
    <row r="138" spans="1:11" x14ac:dyDescent="0.2">
      <c r="A138" t="s">
        <v>1067</v>
      </c>
      <c r="B138" t="s">
        <v>2964</v>
      </c>
      <c r="C138" s="57">
        <f>VLOOKUP(A138,'Original vs Adjsuted Budget'!$B$1:$H$1098,6,FALSE)</f>
        <v>4200</v>
      </c>
      <c r="E138" s="59">
        <f t="shared" si="6"/>
        <v>-2397.5136000000002</v>
      </c>
      <c r="F138" s="57"/>
      <c r="G138" s="57">
        <f>VLOOKUP(A138,'Original vs Adjsuted Budget'!$B$1:$H$1098,7,FALSE)</f>
        <v>1802.4864</v>
      </c>
      <c r="I138" s="57">
        <f>VLOOKUP(A138,'Adjust Budget 1'!$B$8:$H$1107,7,FALSE)</f>
        <v>892.32</v>
      </c>
      <c r="K138" s="59">
        <f t="shared" si="7"/>
        <v>910.16639999999995</v>
      </c>
    </row>
    <row r="139" spans="1:11" x14ac:dyDescent="0.2">
      <c r="A139" t="s">
        <v>1068</v>
      </c>
      <c r="B139" t="s">
        <v>1649</v>
      </c>
      <c r="C139" s="57">
        <f>VLOOKUP(A139,'Original vs Adjsuted Budget'!$B$1:$H$1098,6,FALSE)</f>
        <v>15160</v>
      </c>
      <c r="E139" s="59">
        <f t="shared" si="6"/>
        <v>-10353.3696</v>
      </c>
      <c r="F139" s="57"/>
      <c r="G139" s="57">
        <f>VLOOKUP(A139,'Original vs Adjsuted Budget'!$B$1:$H$1098,7,FALSE)</f>
        <v>4806.6304</v>
      </c>
      <c r="I139" s="57">
        <f>VLOOKUP(A139,'Adjust Budget 1'!$B$8:$H$1107,7,FALSE)</f>
        <v>2379.52</v>
      </c>
      <c r="K139" s="59">
        <f t="shared" si="7"/>
        <v>2427.1104</v>
      </c>
    </row>
    <row r="140" spans="1:11" x14ac:dyDescent="0.2">
      <c r="A140" t="s">
        <v>1069</v>
      </c>
      <c r="B140" t="s">
        <v>2965</v>
      </c>
      <c r="C140" s="57">
        <f>VLOOKUP(A140,'Original vs Adjsuted Budget'!$B$1:$H$1098,6,FALSE)</f>
        <v>0</v>
      </c>
      <c r="E140" s="59">
        <f t="shared" si="6"/>
        <v>901.2432</v>
      </c>
      <c r="F140" s="57"/>
      <c r="G140" s="57">
        <f>VLOOKUP(A140,'Original vs Adjsuted Budget'!$B$1:$H$1098,7,FALSE)</f>
        <v>901.2432</v>
      </c>
      <c r="I140" s="57">
        <f>VLOOKUP(A140,'Adjust Budget 1'!$B$8:$H$1107,7,FALSE)</f>
        <v>446.16</v>
      </c>
      <c r="K140" s="59">
        <f t="shared" si="7"/>
        <v>455.08319999999998</v>
      </c>
    </row>
    <row r="141" spans="1:11" x14ac:dyDescent="0.2">
      <c r="A141" t="s">
        <v>1070</v>
      </c>
      <c r="B141" t="s">
        <v>2966</v>
      </c>
      <c r="C141" s="57">
        <f>VLOOKUP(A141,'Original vs Adjsuted Budget'!$B$1:$H$1098,6,FALSE)</f>
        <v>14330</v>
      </c>
      <c r="E141" s="59">
        <f t="shared" si="6"/>
        <v>-1265.8924000000006</v>
      </c>
      <c r="F141" s="57"/>
      <c r="G141" s="57">
        <f>VLOOKUP(A141,'Original vs Adjsuted Budget'!$B$1:$H$1098,7,FALSE)</f>
        <v>13064.107599999999</v>
      </c>
      <c r="I141" s="57">
        <f>VLOOKUP(A141,'Adjust Budget 1'!$B$8:$H$1107,7,FALSE)</f>
        <v>6467.38</v>
      </c>
      <c r="K141" s="59">
        <f t="shared" si="7"/>
        <v>6596.7275999999993</v>
      </c>
    </row>
    <row r="142" spans="1:11" hidden="1" x14ac:dyDescent="0.2">
      <c r="A142" t="s">
        <v>2049</v>
      </c>
      <c r="B142" t="s">
        <v>2050</v>
      </c>
      <c r="C142" s="57">
        <f>VLOOKUP(A142,'Original vs Adjsuted Budget'!$B$1:$H$1098,6,FALSE)</f>
        <v>0</v>
      </c>
      <c r="E142" s="59">
        <f t="shared" si="6"/>
        <v>0</v>
      </c>
      <c r="F142" s="57"/>
      <c r="G142" s="57">
        <f>VLOOKUP(A142,'Original vs Adjsuted Budget'!$B$1:$H$1098,7,FALSE)</f>
        <v>0</v>
      </c>
      <c r="I142" s="57">
        <f>VLOOKUP(A142,'Adjust Budget 1'!$B$8:$H$1107,7,FALSE)</f>
        <v>0</v>
      </c>
      <c r="K142" s="59">
        <f t="shared" si="7"/>
        <v>0</v>
      </c>
    </row>
    <row r="143" spans="1:11" hidden="1" x14ac:dyDescent="0.2">
      <c r="A143" t="s">
        <v>2051</v>
      </c>
      <c r="B143" t="s">
        <v>2052</v>
      </c>
      <c r="C143" s="57">
        <f>VLOOKUP(A143,'Original vs Adjsuted Budget'!$B$1:$H$1098,6,FALSE)</f>
        <v>0</v>
      </c>
      <c r="E143" s="59">
        <f t="shared" si="6"/>
        <v>0</v>
      </c>
      <c r="F143" s="57"/>
      <c r="G143" s="57">
        <f>VLOOKUP(A143,'Original vs Adjsuted Budget'!$B$1:$H$1098,7,FALSE)</f>
        <v>0</v>
      </c>
      <c r="I143" s="57">
        <f>VLOOKUP(A143,'Adjust Budget 1'!$B$8:$H$1107,7,FALSE)</f>
        <v>0</v>
      </c>
      <c r="K143" s="59">
        <f t="shared" si="7"/>
        <v>0</v>
      </c>
    </row>
    <row r="144" spans="1:11" hidden="1" x14ac:dyDescent="0.2">
      <c r="A144" t="s">
        <v>2053</v>
      </c>
      <c r="B144" t="s">
        <v>2054</v>
      </c>
      <c r="C144" s="57">
        <f>VLOOKUP(A144,'Original vs Adjsuted Budget'!$B$1:$H$1098,6,FALSE)</f>
        <v>0</v>
      </c>
      <c r="E144" s="59">
        <f t="shared" si="6"/>
        <v>0</v>
      </c>
      <c r="F144" s="57"/>
      <c r="G144" s="57">
        <f>VLOOKUP(A144,'Original vs Adjsuted Budget'!$B$1:$H$1098,7,FALSE)</f>
        <v>0</v>
      </c>
      <c r="I144" s="57">
        <f>VLOOKUP(A144,'Adjust Budget 1'!$B$8:$H$1107,7,FALSE)</f>
        <v>0</v>
      </c>
      <c r="K144" s="59">
        <f t="shared" si="7"/>
        <v>0</v>
      </c>
    </row>
    <row r="145" spans="1:11" x14ac:dyDescent="0.2">
      <c r="A145" t="s">
        <v>1071</v>
      </c>
      <c r="B145" t="s">
        <v>1650</v>
      </c>
      <c r="C145" s="57">
        <f>VLOOKUP(A145,'Original vs Adjsuted Budget'!$B$1:$H$1098,6,FALSE)</f>
        <v>890000</v>
      </c>
      <c r="E145" s="59">
        <f t="shared" si="6"/>
        <v>0</v>
      </c>
      <c r="F145" s="57"/>
      <c r="G145" s="57">
        <f>VLOOKUP(A145,'Original vs Adjsuted Budget'!$B$1:$H$1098,7,FALSE)</f>
        <v>890000</v>
      </c>
      <c r="I145" s="57">
        <f>VLOOKUP(A145,'Adjust Budget 1'!$B$8:$H$1107,7,FALSE)</f>
        <v>200000</v>
      </c>
      <c r="K145" s="59">
        <f t="shared" si="7"/>
        <v>690000</v>
      </c>
    </row>
    <row r="146" spans="1:11" x14ac:dyDescent="0.2">
      <c r="A146" t="s">
        <v>1072</v>
      </c>
      <c r="B146" t="s">
        <v>1651</v>
      </c>
      <c r="C146" s="57">
        <f>VLOOKUP(A146,'Original vs Adjsuted Budget'!$B$1:$H$1098,6,FALSE)</f>
        <v>894350</v>
      </c>
      <c r="E146" s="59">
        <f t="shared" si="6"/>
        <v>0</v>
      </c>
      <c r="F146" s="57"/>
      <c r="G146" s="57">
        <f>VLOOKUP(A146,'Original vs Adjsuted Budget'!$B$1:$H$1098,7,FALSE)</f>
        <v>894350</v>
      </c>
      <c r="I146" s="57">
        <f>VLOOKUP(A146,'Adjust Budget 1'!$B$8:$H$1107,7,FALSE)</f>
        <v>438.6</v>
      </c>
      <c r="K146" s="59">
        <f t="shared" si="7"/>
        <v>893911.4</v>
      </c>
    </row>
    <row r="147" spans="1:11" hidden="1" x14ac:dyDescent="0.2">
      <c r="A147" t="s">
        <v>2055</v>
      </c>
      <c r="B147" t="s">
        <v>2056</v>
      </c>
      <c r="C147" s="57">
        <f>VLOOKUP(A147,'Original vs Adjsuted Budget'!$B$1:$H$1098,6,FALSE)</f>
        <v>0</v>
      </c>
      <c r="E147" s="59">
        <f t="shared" si="6"/>
        <v>0</v>
      </c>
      <c r="F147" s="57"/>
      <c r="G147" s="57">
        <f>VLOOKUP(A147,'Original vs Adjsuted Budget'!$B$1:$H$1098,7,FALSE)</f>
        <v>0</v>
      </c>
      <c r="I147" s="57">
        <f>VLOOKUP(A147,'Adjust Budget 1'!$B$8:$H$1107,7,FALSE)</f>
        <v>0</v>
      </c>
      <c r="K147" s="59">
        <f t="shared" si="7"/>
        <v>0</v>
      </c>
    </row>
    <row r="148" spans="1:11" x14ac:dyDescent="0.2">
      <c r="A148" t="s">
        <v>1073</v>
      </c>
      <c r="B148" t="s">
        <v>1652</v>
      </c>
      <c r="C148" s="57">
        <f>VLOOKUP(A148,'Original vs Adjsuted Budget'!$B$1:$H$1098,6,FALSE)</f>
        <v>273040</v>
      </c>
      <c r="E148" s="59">
        <f t="shared" si="6"/>
        <v>-153040</v>
      </c>
      <c r="F148" s="57"/>
      <c r="G148" s="57">
        <f>VLOOKUP(A148,'Original vs Adjsuted Budget'!$B$1:$H$1098,7,FALSE)</f>
        <v>120000</v>
      </c>
      <c r="I148" s="57">
        <f>VLOOKUP(A148,'Adjust Budget 1'!$B$8:$H$1107,7,FALSE)</f>
        <v>63513.25</v>
      </c>
      <c r="K148" s="59">
        <f t="shared" si="7"/>
        <v>56486.75</v>
      </c>
    </row>
    <row r="149" spans="1:11" x14ac:dyDescent="0.2">
      <c r="A149" t="s">
        <v>1074</v>
      </c>
      <c r="B149" t="s">
        <v>1653</v>
      </c>
      <c r="C149" s="57">
        <f>VLOOKUP(A149,'Original vs Adjsuted Budget'!$B$1:$H$1098,6,FALSE)</f>
        <v>0</v>
      </c>
      <c r="E149" s="59">
        <f t="shared" si="6"/>
        <v>727.93600000000004</v>
      </c>
      <c r="F149" s="57"/>
      <c r="G149" s="57">
        <f>VLOOKUP(A149,'Original vs Adjsuted Budget'!$B$1:$H$1098,7,FALSE)</f>
        <v>727.93600000000004</v>
      </c>
      <c r="I149" s="57">
        <f>VLOOKUP(A149,'Adjust Budget 1'!$B$8:$H$1107,7,FALSE)</f>
        <v>170.61</v>
      </c>
      <c r="K149" s="59">
        <f t="shared" si="7"/>
        <v>557.32600000000002</v>
      </c>
    </row>
    <row r="150" spans="1:11" x14ac:dyDescent="0.2">
      <c r="A150" t="s">
        <v>1075</v>
      </c>
      <c r="B150" t="s">
        <v>1653</v>
      </c>
      <c r="C150" s="57">
        <f>VLOOKUP(A150,'Original vs Adjsuted Budget'!$B$1:$H$1098,6,FALSE)</f>
        <v>310</v>
      </c>
      <c r="E150" s="59">
        <f t="shared" si="6"/>
        <v>-310</v>
      </c>
      <c r="F150" s="57"/>
      <c r="G150" s="57">
        <f>VLOOKUP(A150,'Original vs Adjsuted Budget'!$B$1:$H$1098,7,FALSE)</f>
        <v>0</v>
      </c>
      <c r="I150" s="57">
        <f>VLOOKUP(A150,'Adjust Budget 1'!$B$8:$H$1107,7,FALSE)</f>
        <v>0</v>
      </c>
      <c r="K150" s="59">
        <f t="shared" si="7"/>
        <v>0</v>
      </c>
    </row>
    <row r="151" spans="1:11" x14ac:dyDescent="0.2">
      <c r="A151" t="s">
        <v>1076</v>
      </c>
      <c r="B151" t="s">
        <v>1654</v>
      </c>
      <c r="C151" s="57">
        <f>VLOOKUP(A151,'Original vs Adjsuted Budget'!$B$1:$H$1098,6,FALSE)</f>
        <v>198740</v>
      </c>
      <c r="E151" s="59">
        <f t="shared" si="6"/>
        <v>-146193.568</v>
      </c>
      <c r="F151" s="57"/>
      <c r="G151" s="57">
        <f>VLOOKUP(A151,'Original vs Adjsuted Budget'!$B$1:$H$1098,7,FALSE)</f>
        <v>52546.431999999993</v>
      </c>
      <c r="I151" s="57">
        <f>VLOOKUP(A151,'Adjust Budget 1'!$B$8:$H$1107,7,FALSE)</f>
        <v>12315.57</v>
      </c>
      <c r="K151" s="59">
        <f t="shared" si="7"/>
        <v>40230.861999999994</v>
      </c>
    </row>
    <row r="152" spans="1:11" x14ac:dyDescent="0.2">
      <c r="A152" t="s">
        <v>1077</v>
      </c>
      <c r="B152" t="s">
        <v>1655</v>
      </c>
      <c r="C152" s="57">
        <f>VLOOKUP(A152,'Original vs Adjsuted Budget'!$B$1:$H$1098,6,FALSE)</f>
        <v>105160</v>
      </c>
      <c r="E152" s="59">
        <f t="shared" si="6"/>
        <v>-37261.717333333334</v>
      </c>
      <c r="F152" s="57"/>
      <c r="G152" s="57">
        <f>VLOOKUP(A152,'Original vs Adjsuted Budget'!$B$1:$H$1098,7,FALSE)</f>
        <v>67898.282666666666</v>
      </c>
      <c r="I152" s="57">
        <f>VLOOKUP(A152,'Adjust Budget 1'!$B$8:$H$1107,7,FALSE)</f>
        <v>15913.66</v>
      </c>
      <c r="K152" s="59">
        <f t="shared" si="7"/>
        <v>51984.622666666663</v>
      </c>
    </row>
    <row r="153" spans="1:11" x14ac:dyDescent="0.2">
      <c r="A153" t="s">
        <v>1078</v>
      </c>
      <c r="B153" t="s">
        <v>1656</v>
      </c>
      <c r="C153" s="57">
        <f>VLOOKUP(A153,'Original vs Adjsuted Budget'!$B$1:$H$1098,6,FALSE)</f>
        <v>12660</v>
      </c>
      <c r="E153" s="59">
        <f t="shared" si="6"/>
        <v>-12660</v>
      </c>
      <c r="F153" s="57"/>
      <c r="G153" s="57">
        <f>VLOOKUP(A153,'Original vs Adjsuted Budget'!$B$1:$H$1098,7,FALSE)</f>
        <v>0</v>
      </c>
      <c r="I153" s="57">
        <f>VLOOKUP(A153,'Adjust Budget 1'!$B$8:$H$1107,7,FALSE)</f>
        <v>0</v>
      </c>
      <c r="K153" s="59">
        <f t="shared" si="7"/>
        <v>0</v>
      </c>
    </row>
    <row r="154" spans="1:11" x14ac:dyDescent="0.2">
      <c r="A154" t="s">
        <v>1079</v>
      </c>
      <c r="B154" t="s">
        <v>1657</v>
      </c>
      <c r="C154" s="57">
        <f>VLOOKUP(A154,'Original vs Adjsuted Budget'!$B$1:$H$1098,6,FALSE)</f>
        <v>4330</v>
      </c>
      <c r="E154" s="59">
        <f t="shared" si="6"/>
        <v>83621.866666666669</v>
      </c>
      <c r="F154" s="57"/>
      <c r="G154" s="57">
        <f>VLOOKUP(A154,'Original vs Adjsuted Budget'!$B$1:$H$1098,7,FALSE)</f>
        <v>87951.866666666669</v>
      </c>
      <c r="I154" s="57">
        <f>VLOOKUP(A154,'Adjust Budget 1'!$B$8:$H$1107,7,FALSE)</f>
        <v>32981.950000000004</v>
      </c>
      <c r="K154" s="59">
        <f t="shared" si="7"/>
        <v>54969.916666666664</v>
      </c>
    </row>
    <row r="155" spans="1:11" x14ac:dyDescent="0.2">
      <c r="A155" t="s">
        <v>1080</v>
      </c>
      <c r="B155" t="s">
        <v>1658</v>
      </c>
      <c r="C155" s="57">
        <f>VLOOKUP(A155,'Original vs Adjsuted Budget'!$B$1:$H$1098,6,FALSE)</f>
        <v>0</v>
      </c>
      <c r="E155" s="59">
        <f t="shared" si="6"/>
        <v>797.14666666666665</v>
      </c>
      <c r="F155" s="57"/>
      <c r="G155" s="57">
        <f>VLOOKUP(A155,'Original vs Adjsuted Budget'!$B$1:$H$1098,7,FALSE)</f>
        <v>797.14666666666665</v>
      </c>
      <c r="I155" s="57">
        <f>VLOOKUP(A155,'Adjust Budget 1'!$B$8:$H$1107,7,FALSE)</f>
        <v>298.93</v>
      </c>
      <c r="K155" s="59">
        <f t="shared" si="7"/>
        <v>498.21666666666664</v>
      </c>
    </row>
    <row r="156" spans="1:11" hidden="1" x14ac:dyDescent="0.2">
      <c r="A156" t="s">
        <v>2057</v>
      </c>
      <c r="B156" t="s">
        <v>2058</v>
      </c>
      <c r="C156" s="57">
        <f>VLOOKUP(A156,'Original vs Adjsuted Budget'!$B$1:$H$1098,6,FALSE)</f>
        <v>0</v>
      </c>
      <c r="E156" s="59">
        <f t="shared" ref="E156:E209" si="8">G156-C156</f>
        <v>0</v>
      </c>
      <c r="F156" s="57"/>
      <c r="G156" s="57">
        <f>VLOOKUP(A156,'Original vs Adjsuted Budget'!$B$1:$H$1098,7,FALSE)</f>
        <v>0</v>
      </c>
      <c r="I156" s="57">
        <f>VLOOKUP(A156,'Adjust Budget 1'!$B$8:$H$1107,7,FALSE)</f>
        <v>0</v>
      </c>
      <c r="K156" s="59">
        <f t="shared" ref="K156:K209" si="9">G156-I156</f>
        <v>0</v>
      </c>
    </row>
    <row r="157" spans="1:11" hidden="1" x14ac:dyDescent="0.2">
      <c r="A157" t="s">
        <v>2059</v>
      </c>
      <c r="B157" t="s">
        <v>2060</v>
      </c>
      <c r="C157" s="57">
        <f>VLOOKUP(A157,'Original vs Adjsuted Budget'!$B$1:$H$1098,6,FALSE)</f>
        <v>0</v>
      </c>
      <c r="E157" s="59">
        <f t="shared" si="8"/>
        <v>0</v>
      </c>
      <c r="F157" s="57"/>
      <c r="G157" s="57">
        <f>VLOOKUP(A157,'Original vs Adjsuted Budget'!$B$1:$H$1098,7,FALSE)</f>
        <v>0</v>
      </c>
      <c r="I157" s="57">
        <f>VLOOKUP(A157,'Adjust Budget 1'!$B$8:$H$1107,7,FALSE)</f>
        <v>0</v>
      </c>
      <c r="K157" s="59">
        <f t="shared" si="9"/>
        <v>0</v>
      </c>
    </row>
    <row r="158" spans="1:11" x14ac:dyDescent="0.2">
      <c r="A158" t="s">
        <v>1081</v>
      </c>
      <c r="B158" t="s">
        <v>2967</v>
      </c>
      <c r="C158" s="57">
        <f>VLOOKUP(A158,'Original vs Adjsuted Budget'!$B$1:$H$1098,6,FALSE)</f>
        <v>12320</v>
      </c>
      <c r="E158" s="59">
        <f t="shared" si="8"/>
        <v>21458.399999999994</v>
      </c>
      <c r="F158" s="57"/>
      <c r="G158" s="57">
        <f>VLOOKUP(A158,'Original vs Adjsuted Budget'!$B$1:$H$1098,7,FALSE)</f>
        <v>33778.399999999994</v>
      </c>
      <c r="I158" s="57">
        <f>VLOOKUP(A158,'Adjust Budget 1'!$B$8:$H$1107,7,FALSE)</f>
        <v>12666.9</v>
      </c>
      <c r="K158" s="59">
        <f t="shared" si="9"/>
        <v>21111.499999999993</v>
      </c>
    </row>
    <row r="159" spans="1:11" hidden="1" x14ac:dyDescent="0.2">
      <c r="A159" t="s">
        <v>2062</v>
      </c>
      <c r="B159" t="s">
        <v>2968</v>
      </c>
      <c r="C159" s="57">
        <f>VLOOKUP(A159,'Original vs Adjsuted Budget'!$B$1:$H$1098,6,FALSE)</f>
        <v>0</v>
      </c>
      <c r="E159" s="59">
        <f t="shared" si="8"/>
        <v>0</v>
      </c>
      <c r="F159" s="57"/>
      <c r="G159" s="57">
        <f>VLOOKUP(A159,'Original vs Adjsuted Budget'!$B$1:$H$1098,7,FALSE)</f>
        <v>0</v>
      </c>
      <c r="I159" s="57">
        <f>VLOOKUP(A159,'Adjust Budget 1'!$B$8:$H$1107,7,FALSE)</f>
        <v>0</v>
      </c>
      <c r="K159" s="59">
        <f t="shared" si="9"/>
        <v>0</v>
      </c>
    </row>
    <row r="160" spans="1:11" x14ac:dyDescent="0.2">
      <c r="A160" t="s">
        <v>1082</v>
      </c>
      <c r="B160" t="s">
        <v>2969</v>
      </c>
      <c r="C160" s="57">
        <f>VLOOKUP(A160,'Original vs Adjsuted Budget'!$B$1:$H$1098,6,FALSE)</f>
        <v>380</v>
      </c>
      <c r="E160" s="59">
        <f t="shared" si="8"/>
        <v>-380</v>
      </c>
      <c r="F160" s="57"/>
      <c r="G160" s="57">
        <f>VLOOKUP(A160,'Original vs Adjsuted Budget'!$B$1:$H$1098,7,FALSE)</f>
        <v>0</v>
      </c>
      <c r="I160" s="57">
        <f>VLOOKUP(A160,'Adjust Budget 1'!$B$8:$H$1107,7,FALSE)</f>
        <v>0</v>
      </c>
      <c r="K160" s="59">
        <f t="shared" si="9"/>
        <v>0</v>
      </c>
    </row>
    <row r="161" spans="1:11" x14ac:dyDescent="0.2">
      <c r="A161" t="s">
        <v>1083</v>
      </c>
      <c r="B161" t="s">
        <v>2970</v>
      </c>
      <c r="C161" s="57">
        <f>VLOOKUP(A161,'Original vs Adjsuted Budget'!$B$1:$H$1098,6,FALSE)</f>
        <v>500000</v>
      </c>
      <c r="E161" s="59">
        <f t="shared" si="8"/>
        <v>-187935.09333333338</v>
      </c>
      <c r="F161" s="57"/>
      <c r="G161" s="57">
        <f>VLOOKUP(A161,'Original vs Adjsuted Budget'!$B$1:$H$1098,7,FALSE)</f>
        <v>312064.90666666662</v>
      </c>
      <c r="I161" s="57">
        <f>VLOOKUP(A161,'Adjust Budget 1'!$B$8:$H$1107,7,FALSE)</f>
        <v>117024.34</v>
      </c>
      <c r="K161" s="59">
        <f t="shared" si="9"/>
        <v>195040.56666666662</v>
      </c>
    </row>
    <row r="162" spans="1:11" x14ac:dyDescent="0.2">
      <c r="A162" t="s">
        <v>1084</v>
      </c>
      <c r="B162" t="s">
        <v>1659</v>
      </c>
      <c r="C162" s="57">
        <f>VLOOKUP(A162,'Original vs Adjsuted Budget'!$B$1:$H$1098,6,FALSE)</f>
        <v>400000</v>
      </c>
      <c r="E162" s="59">
        <f t="shared" si="8"/>
        <v>-174540.4266666667</v>
      </c>
      <c r="F162" s="57"/>
      <c r="G162" s="57">
        <f>VLOOKUP(A162,'Original vs Adjsuted Budget'!$B$1:$H$1098,7,FALSE)</f>
        <v>225459.5733333333</v>
      </c>
      <c r="I162" s="57">
        <f>VLOOKUP(A162,'Adjust Budget 1'!$B$8:$H$1107,7,FALSE)</f>
        <v>84547.34</v>
      </c>
      <c r="K162" s="59">
        <f t="shared" si="9"/>
        <v>140912.23333333331</v>
      </c>
    </row>
    <row r="163" spans="1:11" x14ac:dyDescent="0.2">
      <c r="A163" t="s">
        <v>1085</v>
      </c>
      <c r="B163" t="s">
        <v>1660</v>
      </c>
      <c r="C163" s="57">
        <f>VLOOKUP(A163,'Original vs Adjsuted Budget'!$B$1:$H$1098,6,FALSE)</f>
        <v>4550</v>
      </c>
      <c r="E163" s="59">
        <f t="shared" si="8"/>
        <v>-550</v>
      </c>
      <c r="F163" s="57"/>
      <c r="G163" s="57">
        <f>VLOOKUP(A163,'Original vs Adjsuted Budget'!$B$1:$H$1098,7,FALSE)</f>
        <v>4000</v>
      </c>
      <c r="I163" s="57">
        <f>VLOOKUP(A163,'Adjust Budget 1'!$B$8:$H$1107,7,FALSE)</f>
        <v>1500</v>
      </c>
      <c r="K163" s="59">
        <f t="shared" si="9"/>
        <v>2500</v>
      </c>
    </row>
    <row r="164" spans="1:11" x14ac:dyDescent="0.2">
      <c r="A164" t="s">
        <v>1086</v>
      </c>
      <c r="B164" t="s">
        <v>1661</v>
      </c>
      <c r="C164" s="57">
        <f>VLOOKUP(A164,'Original vs Adjsuted Budget'!$B$1:$H$1098,6,FALSE)</f>
        <v>1380</v>
      </c>
      <c r="E164" s="59">
        <f t="shared" si="8"/>
        <v>-1380</v>
      </c>
      <c r="F164" s="57"/>
      <c r="G164" s="57">
        <f>VLOOKUP(A164,'Original vs Adjsuted Budget'!$B$1:$H$1098,7,FALSE)</f>
        <v>0</v>
      </c>
      <c r="I164" s="57">
        <f>VLOOKUP(A164,'Adjust Budget 1'!$B$8:$H$1107,7,FALSE)</f>
        <v>0</v>
      </c>
      <c r="K164" s="59">
        <f t="shared" si="9"/>
        <v>0</v>
      </c>
    </row>
    <row r="165" spans="1:11" hidden="1" x14ac:dyDescent="0.2">
      <c r="A165" t="s">
        <v>2066</v>
      </c>
      <c r="B165" t="s">
        <v>2067</v>
      </c>
      <c r="C165" s="57">
        <f>VLOOKUP(A165,'Original vs Adjsuted Budget'!$B$1:$H$1098,6,FALSE)</f>
        <v>0</v>
      </c>
      <c r="E165" s="59">
        <f t="shared" si="8"/>
        <v>0</v>
      </c>
      <c r="F165" s="57"/>
      <c r="G165" s="57">
        <f>VLOOKUP(A165,'Original vs Adjsuted Budget'!$B$1:$H$1098,7,FALSE)</f>
        <v>0</v>
      </c>
      <c r="I165" s="57">
        <f>VLOOKUP(A165,'Adjust Budget 1'!$B$8:$H$1107,7,FALSE)</f>
        <v>0</v>
      </c>
      <c r="K165" s="59">
        <f t="shared" si="9"/>
        <v>0</v>
      </c>
    </row>
    <row r="166" spans="1:11" x14ac:dyDescent="0.2">
      <c r="A166" t="s">
        <v>1087</v>
      </c>
      <c r="B166" t="s">
        <v>1572</v>
      </c>
      <c r="C166" s="57">
        <f>VLOOKUP(A166,'Original vs Adjsuted Budget'!$B$1:$H$1098,6,FALSE)</f>
        <v>850</v>
      </c>
      <c r="E166" s="59">
        <f t="shared" si="8"/>
        <v>260270</v>
      </c>
      <c r="F166" s="57"/>
      <c r="G166" s="57">
        <f>VLOOKUP(A166,'Original vs Adjsuted Budget'!$B$1:$H$1098,7,FALSE)</f>
        <v>261120</v>
      </c>
      <c r="I166" s="57">
        <f>VLOOKUP(A166,'Adjust Budget 1'!$B$8:$H$1107,7,FALSE)</f>
        <v>97920</v>
      </c>
      <c r="K166" s="59">
        <f t="shared" si="9"/>
        <v>163200</v>
      </c>
    </row>
    <row r="167" spans="1:11" x14ac:dyDescent="0.2">
      <c r="A167" t="s">
        <v>1088</v>
      </c>
      <c r="B167" t="s">
        <v>1572</v>
      </c>
      <c r="C167" s="57">
        <f>VLOOKUP(A167,'Original vs Adjsuted Budget'!$B$1:$H$1098,6,FALSE)</f>
        <v>45320</v>
      </c>
      <c r="E167" s="59">
        <f t="shared" si="8"/>
        <v>-44327.94666666667</v>
      </c>
      <c r="F167" s="57"/>
      <c r="G167" s="57">
        <f>VLOOKUP(A167,'Original vs Adjsuted Budget'!$B$1:$H$1098,7,FALSE)</f>
        <v>992.05333333333328</v>
      </c>
      <c r="I167" s="57">
        <f>VLOOKUP(A167,'Adjust Budget 1'!$B$8:$H$1107,7,FALSE)</f>
        <v>372.02</v>
      </c>
      <c r="K167" s="59">
        <f t="shared" si="9"/>
        <v>620.0333333333333</v>
      </c>
    </row>
    <row r="168" spans="1:11" x14ac:dyDescent="0.2">
      <c r="A168" t="s">
        <v>1089</v>
      </c>
      <c r="B168" t="s">
        <v>1662</v>
      </c>
      <c r="C168" s="57">
        <f>VLOOKUP(A168,'Original vs Adjsuted Budget'!$B$1:$H$1098,6,FALSE)</f>
        <v>9040</v>
      </c>
      <c r="E168" s="59">
        <f t="shared" si="8"/>
        <v>-2842.8266666666668</v>
      </c>
      <c r="F168" s="57"/>
      <c r="G168" s="57">
        <f>VLOOKUP(A168,'Original vs Adjsuted Budget'!$B$1:$H$1098,7,FALSE)</f>
        <v>6197.1733333333332</v>
      </c>
      <c r="I168" s="57">
        <f>VLOOKUP(A168,'Adjust Budget 1'!$B$8:$H$1107,7,FALSE)</f>
        <v>2323.94</v>
      </c>
      <c r="K168" s="59">
        <f t="shared" si="9"/>
        <v>3873.2333333333331</v>
      </c>
    </row>
    <row r="169" spans="1:11" x14ac:dyDescent="0.2">
      <c r="A169" t="s">
        <v>1090</v>
      </c>
      <c r="B169" t="s">
        <v>1663</v>
      </c>
      <c r="C169" s="57">
        <f>VLOOKUP(A169,'Original vs Adjsuted Budget'!$B$1:$H$1098,6,FALSE)</f>
        <v>1390</v>
      </c>
      <c r="E169" s="59">
        <f t="shared" si="8"/>
        <v>42343.333333333328</v>
      </c>
      <c r="F169" s="57"/>
      <c r="G169" s="57">
        <f>VLOOKUP(A169,'Original vs Adjsuted Budget'!$B$1:$H$1098,7,FALSE)</f>
        <v>43733.333333333328</v>
      </c>
      <c r="I169" s="57">
        <f>VLOOKUP(A169,'Adjust Budget 1'!$B$8:$H$1107,7,FALSE)</f>
        <v>16400</v>
      </c>
      <c r="K169" s="59">
        <f t="shared" si="9"/>
        <v>27333.333333333328</v>
      </c>
    </row>
    <row r="170" spans="1:11" x14ac:dyDescent="0.2">
      <c r="A170" t="s">
        <v>1091</v>
      </c>
      <c r="B170" t="s">
        <v>2971</v>
      </c>
      <c r="C170" s="57">
        <f>VLOOKUP(A170,'Original vs Adjsuted Budget'!$B$1:$H$1098,6,FALSE)</f>
        <v>0</v>
      </c>
      <c r="E170" s="59">
        <f t="shared" si="8"/>
        <v>20000</v>
      </c>
      <c r="F170" s="57"/>
      <c r="G170" s="57">
        <f>VLOOKUP(A170,'Original vs Adjsuted Budget'!$B$1:$H$1098,7,FALSE)</f>
        <v>20000</v>
      </c>
      <c r="I170" s="57">
        <f>VLOOKUP(A170,'Adjust Budget 1'!$B$8:$H$1107,7,FALSE)</f>
        <v>66950</v>
      </c>
      <c r="K170" s="59">
        <f t="shared" si="9"/>
        <v>-46950</v>
      </c>
    </row>
    <row r="171" spans="1:11" x14ac:dyDescent="0.2">
      <c r="A171" t="s">
        <v>1092</v>
      </c>
      <c r="B171" t="s">
        <v>2972</v>
      </c>
      <c r="C171" s="57">
        <f>VLOOKUP(A171,'Original vs Adjsuted Budget'!$B$1:$H$1098,6,FALSE)</f>
        <v>0</v>
      </c>
      <c r="E171" s="59">
        <f t="shared" si="8"/>
        <v>5600</v>
      </c>
      <c r="F171" s="57"/>
      <c r="G171" s="57">
        <f>VLOOKUP(A171,'Original vs Adjsuted Budget'!$B$1:$H$1098,7,FALSE)</f>
        <v>5600</v>
      </c>
      <c r="I171" s="57">
        <f>VLOOKUP(A171,'Adjust Budget 1'!$B$8:$H$1107,7,FALSE)</f>
        <v>2100</v>
      </c>
      <c r="K171" s="59">
        <f t="shared" si="9"/>
        <v>3500</v>
      </c>
    </row>
    <row r="172" spans="1:11" x14ac:dyDescent="0.2">
      <c r="A172" t="s">
        <v>1093</v>
      </c>
      <c r="B172" t="s">
        <v>1664</v>
      </c>
      <c r="C172" s="57">
        <f>VLOOKUP(A172,'Original vs Adjsuted Budget'!$B$1:$H$1098,6,FALSE)</f>
        <v>57740</v>
      </c>
      <c r="E172" s="59">
        <f t="shared" si="8"/>
        <v>-7740</v>
      </c>
      <c r="F172" s="57"/>
      <c r="G172" s="57">
        <f>VLOOKUP(A172,'Original vs Adjsuted Budget'!$B$1:$H$1098,7,FALSE)</f>
        <v>50000</v>
      </c>
      <c r="I172" s="57">
        <f>VLOOKUP(A172,'Adjust Budget 1'!$B$8:$H$1107,7,FALSE)</f>
        <v>21860.92</v>
      </c>
      <c r="K172" s="59">
        <f t="shared" si="9"/>
        <v>28139.08</v>
      </c>
    </row>
    <row r="173" spans="1:11" x14ac:dyDescent="0.2">
      <c r="A173" t="s">
        <v>1094</v>
      </c>
      <c r="B173" t="s">
        <v>1664</v>
      </c>
      <c r="C173" s="57">
        <f>VLOOKUP(A173,'Original vs Adjsuted Budget'!$B$1:$H$1098,6,FALSE)</f>
        <v>120970</v>
      </c>
      <c r="E173" s="59">
        <f t="shared" si="8"/>
        <v>-50970</v>
      </c>
      <c r="F173" s="57"/>
      <c r="G173" s="57">
        <f>VLOOKUP(A173,'Original vs Adjsuted Budget'!$B$1:$H$1098,7,FALSE)</f>
        <v>70000</v>
      </c>
      <c r="I173" s="57">
        <f>VLOOKUP(A173,'Adjust Budget 1'!$B$8:$H$1107,7,FALSE)</f>
        <v>32205.99</v>
      </c>
      <c r="K173" s="59">
        <f t="shared" si="9"/>
        <v>37794.009999999995</v>
      </c>
    </row>
    <row r="174" spans="1:11" x14ac:dyDescent="0.2">
      <c r="A174" t="s">
        <v>1095</v>
      </c>
      <c r="B174" t="s">
        <v>1665</v>
      </c>
      <c r="C174" s="57">
        <f>VLOOKUP(A174,'Original vs Adjsuted Budget'!$B$1:$H$1098,6,FALSE)</f>
        <v>4280</v>
      </c>
      <c r="E174" s="59">
        <f t="shared" si="8"/>
        <v>13720</v>
      </c>
      <c r="F174" s="57"/>
      <c r="G174" s="57">
        <f>VLOOKUP(A174,'Original vs Adjsuted Budget'!$B$1:$H$1098,7,FALSE)</f>
        <v>18000</v>
      </c>
      <c r="I174" s="57">
        <f>VLOOKUP(A174,'Adjust Budget 1'!$B$8:$H$1107,7,FALSE)</f>
        <v>7840.8</v>
      </c>
      <c r="K174" s="59">
        <f t="shared" si="9"/>
        <v>10159.200000000001</v>
      </c>
    </row>
    <row r="175" spans="1:11" x14ac:dyDescent="0.2">
      <c r="A175" t="s">
        <v>1096</v>
      </c>
      <c r="B175" t="s">
        <v>1666</v>
      </c>
      <c r="C175" s="57">
        <f>VLOOKUP(A175,'Original vs Adjsuted Budget'!$B$1:$H$1098,6,FALSE)</f>
        <v>126120</v>
      </c>
      <c r="E175" s="59">
        <f t="shared" si="8"/>
        <v>53880</v>
      </c>
      <c r="F175" s="57"/>
      <c r="G175" s="57">
        <f>VLOOKUP(A175,'Original vs Adjsuted Budget'!$B$1:$H$1098,7,FALSE)</f>
        <v>180000</v>
      </c>
      <c r="I175" s="57">
        <f>VLOOKUP(A175,'Adjust Budget 1'!$B$8:$H$1107,7,FALSE)</f>
        <v>78353.27</v>
      </c>
      <c r="K175" s="59">
        <f t="shared" si="9"/>
        <v>101646.73</v>
      </c>
    </row>
    <row r="176" spans="1:11" hidden="1" x14ac:dyDescent="0.2">
      <c r="A176" t="s">
        <v>2070</v>
      </c>
      <c r="B176" t="s">
        <v>2071</v>
      </c>
      <c r="C176" s="57">
        <f>VLOOKUP(A176,'Original vs Adjsuted Budget'!$B$1:$H$1098,6,FALSE)</f>
        <v>0</v>
      </c>
      <c r="E176" s="59">
        <f t="shared" si="8"/>
        <v>0</v>
      </c>
      <c r="F176" s="57"/>
      <c r="G176" s="57">
        <f>VLOOKUP(A176,'Original vs Adjsuted Budget'!$B$1:$H$1098,7,FALSE)</f>
        <v>0</v>
      </c>
      <c r="I176" s="57">
        <f>VLOOKUP(A176,'Adjust Budget 1'!$B$8:$H$1107,7,FALSE)</f>
        <v>0</v>
      </c>
      <c r="K176" s="59">
        <f t="shared" si="9"/>
        <v>0</v>
      </c>
    </row>
    <row r="177" spans="1:11" x14ac:dyDescent="0.2">
      <c r="A177" t="s">
        <v>1097</v>
      </c>
      <c r="B177" t="s">
        <v>1667</v>
      </c>
      <c r="C177" s="57">
        <f>VLOOKUP(A177,'Original vs Adjsuted Budget'!$B$1:$H$1098,6,FALSE)</f>
        <v>59530</v>
      </c>
      <c r="E177" s="59">
        <f t="shared" si="8"/>
        <v>-39961.68</v>
      </c>
      <c r="F177" s="57"/>
      <c r="G177" s="57">
        <f>VLOOKUP(A177,'Original vs Adjsuted Budget'!$B$1:$H$1098,7,FALSE)</f>
        <v>19568.32</v>
      </c>
      <c r="I177" s="57">
        <f>VLOOKUP(A177,'Adjust Budget 1'!$B$8:$H$1107,7,FALSE)</f>
        <v>7338.12</v>
      </c>
      <c r="K177" s="59">
        <f t="shared" si="9"/>
        <v>12230.2</v>
      </c>
    </row>
    <row r="178" spans="1:11" x14ac:dyDescent="0.2">
      <c r="A178" t="s">
        <v>1098</v>
      </c>
      <c r="B178" t="s">
        <v>1668</v>
      </c>
      <c r="C178" s="57">
        <f>VLOOKUP(A178,'Original vs Adjsuted Budget'!$B$1:$H$1098,6,FALSE)</f>
        <v>0</v>
      </c>
      <c r="E178" s="59">
        <f t="shared" si="8"/>
        <v>650000</v>
      </c>
      <c r="F178" s="57"/>
      <c r="G178" s="57">
        <f>VLOOKUP(A178,'Original vs Adjsuted Budget'!$B$1:$H$1098,7,FALSE)</f>
        <v>650000</v>
      </c>
      <c r="I178" s="57">
        <f>VLOOKUP(A178,'Adjust Budget 1'!$B$8:$H$1107,7,FALSE)</f>
        <v>421733.71</v>
      </c>
      <c r="K178" s="59">
        <f t="shared" si="9"/>
        <v>228266.28999999998</v>
      </c>
    </row>
    <row r="179" spans="1:11" x14ac:dyDescent="0.2">
      <c r="A179" t="s">
        <v>1099</v>
      </c>
      <c r="B179" t="s">
        <v>1669</v>
      </c>
      <c r="C179" s="57">
        <f>VLOOKUP(A179,'Original vs Adjsuted Budget'!$B$1:$H$1098,6,FALSE)</f>
        <v>281880</v>
      </c>
      <c r="E179" s="59">
        <f t="shared" si="8"/>
        <v>-31880</v>
      </c>
      <c r="F179" s="57"/>
      <c r="G179" s="57">
        <f>VLOOKUP(A179,'Original vs Adjsuted Budget'!$B$1:$H$1098,7,FALSE)</f>
        <v>250000</v>
      </c>
      <c r="I179" s="57">
        <f>VLOOKUP(A179,'Adjust Budget 1'!$B$8:$H$1107,7,FALSE)</f>
        <v>175677.42</v>
      </c>
      <c r="K179" s="59">
        <f t="shared" si="9"/>
        <v>74322.579999999987</v>
      </c>
    </row>
    <row r="180" spans="1:11" x14ac:dyDescent="0.2">
      <c r="A180" t="s">
        <v>1100</v>
      </c>
      <c r="B180" t="s">
        <v>1670</v>
      </c>
      <c r="C180" s="57">
        <f>VLOOKUP(A180,'Original vs Adjsuted Budget'!$B$1:$H$1098,6,FALSE)</f>
        <v>860</v>
      </c>
      <c r="E180" s="59">
        <f t="shared" si="8"/>
        <v>-860</v>
      </c>
      <c r="F180" s="57"/>
      <c r="G180" s="57">
        <f>VLOOKUP(A180,'Original vs Adjsuted Budget'!$B$1:$H$1098,7,FALSE)</f>
        <v>0</v>
      </c>
      <c r="I180" s="57">
        <f>VLOOKUP(A180,'Adjust Budget 1'!$B$8:$H$1107,7,FALSE)</f>
        <v>0</v>
      </c>
      <c r="K180" s="59">
        <f t="shared" si="9"/>
        <v>0</v>
      </c>
    </row>
    <row r="181" spans="1:11" hidden="1" x14ac:dyDescent="0.2">
      <c r="A181" t="s">
        <v>2072</v>
      </c>
      <c r="B181" t="s">
        <v>2073</v>
      </c>
      <c r="C181" s="57">
        <f>VLOOKUP(A181,'Original vs Adjsuted Budget'!$B$1:$H$1098,6,FALSE)</f>
        <v>0</v>
      </c>
      <c r="E181" s="59">
        <f t="shared" si="8"/>
        <v>0</v>
      </c>
      <c r="F181" s="57"/>
      <c r="G181" s="57">
        <f>VLOOKUP(A181,'Original vs Adjsuted Budget'!$B$1:$H$1098,7,FALSE)</f>
        <v>0</v>
      </c>
      <c r="I181" s="57">
        <f>VLOOKUP(A181,'Adjust Budget 1'!$B$8:$H$1107,7,FALSE)</f>
        <v>0</v>
      </c>
      <c r="K181" s="59">
        <f t="shared" si="9"/>
        <v>0</v>
      </c>
    </row>
    <row r="182" spans="1:11" x14ac:dyDescent="0.2">
      <c r="A182" t="s">
        <v>1101</v>
      </c>
      <c r="B182" t="s">
        <v>1671</v>
      </c>
      <c r="C182" s="57">
        <f>VLOOKUP(A182,'Original vs Adjsuted Budget'!$B$1:$H$1098,6,FALSE)</f>
        <v>640</v>
      </c>
      <c r="E182" s="59">
        <f t="shared" si="8"/>
        <v>19228.933333333334</v>
      </c>
      <c r="F182" s="57"/>
      <c r="G182" s="57">
        <f>VLOOKUP(A182,'Original vs Adjsuted Budget'!$B$1:$H$1098,7,FALSE)</f>
        <v>19868.933333333334</v>
      </c>
      <c r="I182" s="57">
        <f>VLOOKUP(A182,'Adjust Budget 1'!$B$8:$H$1107,7,FALSE)</f>
        <v>7450.85</v>
      </c>
      <c r="K182" s="59">
        <f t="shared" si="9"/>
        <v>12418.083333333334</v>
      </c>
    </row>
    <row r="183" spans="1:11" x14ac:dyDescent="0.2">
      <c r="A183" t="s">
        <v>1102</v>
      </c>
      <c r="B183" t="s">
        <v>2973</v>
      </c>
      <c r="C183" s="57">
        <f>VLOOKUP(A183,'Original vs Adjsuted Budget'!$B$1:$H$1098,6,FALSE)</f>
        <v>1980</v>
      </c>
      <c r="E183" s="59">
        <f t="shared" si="8"/>
        <v>10814.8</v>
      </c>
      <c r="F183" s="57"/>
      <c r="G183" s="57">
        <f>VLOOKUP(A183,'Original vs Adjsuted Budget'!$B$1:$H$1098,7,FALSE)</f>
        <v>12794.8</v>
      </c>
      <c r="I183" s="57">
        <f>VLOOKUP(A183,'Adjust Budget 1'!$B$8:$H$1107,7,FALSE)</f>
        <v>4798.05</v>
      </c>
      <c r="K183" s="59">
        <f t="shared" si="9"/>
        <v>7996.7499999999991</v>
      </c>
    </row>
    <row r="184" spans="1:11" hidden="1" x14ac:dyDescent="0.2">
      <c r="A184" t="s">
        <v>2075</v>
      </c>
      <c r="B184" t="s">
        <v>2076</v>
      </c>
      <c r="C184" s="57">
        <f>VLOOKUP(A184,'Original vs Adjsuted Budget'!$B$1:$H$1098,6,FALSE)</f>
        <v>0</v>
      </c>
      <c r="E184" s="59">
        <f t="shared" si="8"/>
        <v>0</v>
      </c>
      <c r="F184" s="57"/>
      <c r="G184" s="57">
        <f>VLOOKUP(A184,'Original vs Adjsuted Budget'!$B$1:$H$1098,7,FALSE)</f>
        <v>0</v>
      </c>
      <c r="I184" s="57">
        <f>VLOOKUP(A184,'Adjust Budget 1'!$B$8:$H$1107,7,FALSE)</f>
        <v>0</v>
      </c>
      <c r="K184" s="59">
        <f t="shared" si="9"/>
        <v>0</v>
      </c>
    </row>
    <row r="185" spans="1:11" hidden="1" x14ac:dyDescent="0.2">
      <c r="A185" t="s">
        <v>2077</v>
      </c>
      <c r="B185" t="s">
        <v>1713</v>
      </c>
      <c r="C185" s="57">
        <f>VLOOKUP(A185,'Original vs Adjsuted Budget'!$B$1:$H$1098,6,FALSE)</f>
        <v>0</v>
      </c>
      <c r="E185" s="59">
        <f t="shared" si="8"/>
        <v>0</v>
      </c>
      <c r="F185" s="57"/>
      <c r="G185" s="57">
        <f>VLOOKUP(A185,'Original vs Adjsuted Budget'!$B$1:$H$1098,7,FALSE)</f>
        <v>0</v>
      </c>
      <c r="I185" s="57">
        <f>VLOOKUP(A185,'Adjust Budget 1'!$B$8:$H$1107,7,FALSE)</f>
        <v>0</v>
      </c>
      <c r="K185" s="59">
        <f t="shared" si="9"/>
        <v>0</v>
      </c>
    </row>
    <row r="186" spans="1:11" x14ac:dyDescent="0.2">
      <c r="A186" t="s">
        <v>1103</v>
      </c>
      <c r="B186" t="s">
        <v>1672</v>
      </c>
      <c r="C186" s="57">
        <f>VLOOKUP(A186,'Original vs Adjsuted Budget'!$B$1:$H$1098,6,FALSE)</f>
        <v>60000</v>
      </c>
      <c r="E186" s="59">
        <f t="shared" si="8"/>
        <v>327194.77333333332</v>
      </c>
      <c r="F186" s="57"/>
      <c r="G186" s="57">
        <f>VLOOKUP(A186,'Original vs Adjsuted Budget'!$B$1:$H$1098,7,FALSE)</f>
        <v>387194.77333333332</v>
      </c>
      <c r="I186" s="57">
        <f>VLOOKUP(A186,'Adjust Budget 1'!$B$8:$H$1107,7,FALSE)</f>
        <v>145198.04</v>
      </c>
      <c r="K186" s="59">
        <f t="shared" si="9"/>
        <v>241996.73333333331</v>
      </c>
    </row>
    <row r="187" spans="1:11" x14ac:dyDescent="0.2">
      <c r="A187" t="s">
        <v>1104</v>
      </c>
      <c r="B187" t="s">
        <v>1673</v>
      </c>
      <c r="C187" s="57">
        <f>VLOOKUP(A187,'Original vs Adjsuted Budget'!$B$1:$H$1098,6,FALSE)</f>
        <v>100000</v>
      </c>
      <c r="E187" s="59">
        <f t="shared" si="8"/>
        <v>1107160.2133333334</v>
      </c>
      <c r="F187" s="57"/>
      <c r="G187" s="57">
        <f>VLOOKUP(A187,'Original vs Adjsuted Budget'!$B$1:$H$1098,7,FALSE)</f>
        <v>1207160.2133333334</v>
      </c>
      <c r="I187" s="57">
        <f>VLOOKUP(A187,'Adjust Budget 1'!$B$8:$H$1107,7,FALSE)</f>
        <v>452685.08</v>
      </c>
      <c r="K187" s="59">
        <f t="shared" si="9"/>
        <v>754475.1333333333</v>
      </c>
    </row>
    <row r="188" spans="1:11" hidden="1" x14ac:dyDescent="0.2">
      <c r="A188" t="s">
        <v>2078</v>
      </c>
      <c r="B188" t="s">
        <v>2079</v>
      </c>
      <c r="C188" s="57">
        <f>VLOOKUP(A188,'Original vs Adjsuted Budget'!$B$1:$H$1098,6,FALSE)</f>
        <v>0</v>
      </c>
      <c r="E188" s="59">
        <f t="shared" si="8"/>
        <v>0</v>
      </c>
      <c r="F188" s="57"/>
      <c r="G188" s="57">
        <f>VLOOKUP(A188,'Original vs Adjsuted Budget'!$B$1:$H$1098,7,FALSE)</f>
        <v>0</v>
      </c>
      <c r="I188" s="57">
        <f>VLOOKUP(A188,'Adjust Budget 1'!$B$8:$H$1107,7,FALSE)</f>
        <v>0</v>
      </c>
      <c r="K188" s="59">
        <f t="shared" si="9"/>
        <v>0</v>
      </c>
    </row>
    <row r="189" spans="1:11" x14ac:dyDescent="0.2">
      <c r="A189" t="s">
        <v>1105</v>
      </c>
      <c r="B189" t="s">
        <v>1674</v>
      </c>
      <c r="C189" s="57">
        <f>VLOOKUP(A189,'Original vs Adjsuted Budget'!$B$1:$H$1098,6,FALSE)</f>
        <v>60000</v>
      </c>
      <c r="E189" s="59">
        <f t="shared" si="8"/>
        <v>-40000</v>
      </c>
      <c r="F189" s="57"/>
      <c r="G189" s="57">
        <f>VLOOKUP(A189,'Original vs Adjsuted Budget'!$B$1:$H$1098,7,FALSE)</f>
        <v>20000</v>
      </c>
      <c r="I189" s="57">
        <f>VLOOKUP(A189,'Adjust Budget 1'!$B$8:$H$1107,7,FALSE)</f>
        <v>0</v>
      </c>
      <c r="K189" s="59">
        <f t="shared" si="9"/>
        <v>20000</v>
      </c>
    </row>
    <row r="190" spans="1:11" x14ac:dyDescent="0.2">
      <c r="A190" t="s">
        <v>1675</v>
      </c>
      <c r="B190" t="s">
        <v>1676</v>
      </c>
      <c r="C190" s="57">
        <f>VLOOKUP(A190,'Original vs Adjsuted Budget'!$B$1:$H$1098,6,FALSE)</f>
        <v>0</v>
      </c>
      <c r="E190" s="59">
        <f t="shared" si="8"/>
        <v>55000</v>
      </c>
      <c r="F190" s="57"/>
      <c r="G190" s="57">
        <f>VLOOKUP(A190,'Original vs Adjsuted Budget'!$B$1:$H$1098,7,FALSE)</f>
        <v>55000</v>
      </c>
      <c r="I190" s="57">
        <f>VLOOKUP(A190,'Adjust Budget 1'!$B$8:$H$1107,7,FALSE)</f>
        <v>43090</v>
      </c>
      <c r="K190" s="59">
        <f t="shared" si="9"/>
        <v>11910</v>
      </c>
    </row>
    <row r="191" spans="1:11" hidden="1" x14ac:dyDescent="0.2">
      <c r="A191" t="s">
        <v>2080</v>
      </c>
      <c r="B191" t="s">
        <v>1573</v>
      </c>
      <c r="C191" s="57">
        <f>VLOOKUP(A191,'Original vs Adjsuted Budget'!$B$1:$H$1098,6,FALSE)</f>
        <v>0</v>
      </c>
      <c r="E191" s="59">
        <f t="shared" si="8"/>
        <v>0</v>
      </c>
      <c r="F191" s="57"/>
      <c r="G191" s="57">
        <f>VLOOKUP(A191,'Original vs Adjsuted Budget'!$B$1:$H$1098,7,FALSE)</f>
        <v>0</v>
      </c>
      <c r="I191" s="57">
        <f>VLOOKUP(A191,'Adjust Budget 1'!$B$8:$H$1107,7,FALSE)</f>
        <v>0</v>
      </c>
      <c r="K191" s="59">
        <f t="shared" si="9"/>
        <v>0</v>
      </c>
    </row>
    <row r="192" spans="1:11" x14ac:dyDescent="0.2">
      <c r="A192" t="s">
        <v>1106</v>
      </c>
      <c r="B192" t="s">
        <v>1573</v>
      </c>
      <c r="C192" s="57">
        <f>VLOOKUP(A192,'Original vs Adjsuted Budget'!$B$1:$H$1098,6,FALSE)</f>
        <v>160</v>
      </c>
      <c r="E192" s="59">
        <f t="shared" si="8"/>
        <v>-160</v>
      </c>
      <c r="F192" s="57"/>
      <c r="G192" s="57">
        <f>VLOOKUP(A192,'Original vs Adjsuted Budget'!$B$1:$H$1098,7,FALSE)</f>
        <v>0</v>
      </c>
      <c r="I192" s="57">
        <f>VLOOKUP(A192,'Adjust Budget 1'!$B$8:$H$1107,7,FALSE)</f>
        <v>0</v>
      </c>
      <c r="K192" s="59">
        <f t="shared" si="9"/>
        <v>0</v>
      </c>
    </row>
    <row r="193" spans="1:11" x14ac:dyDescent="0.2">
      <c r="A193" t="s">
        <v>1107</v>
      </c>
      <c r="B193" t="s">
        <v>1677</v>
      </c>
      <c r="C193" s="57">
        <f>VLOOKUP(A193,'Original vs Adjsuted Budget'!$B$1:$H$1098,6,FALSE)</f>
        <v>90</v>
      </c>
      <c r="E193" s="59">
        <f t="shared" si="8"/>
        <v>421.99999999999994</v>
      </c>
      <c r="F193" s="57"/>
      <c r="G193" s="57">
        <f>VLOOKUP(A193,'Original vs Adjsuted Budget'!$B$1:$H$1098,7,FALSE)</f>
        <v>511.99999999999994</v>
      </c>
      <c r="I193" s="57">
        <f>VLOOKUP(A193,'Adjust Budget 1'!$B$8:$H$1107,7,FALSE)</f>
        <v>160</v>
      </c>
      <c r="K193" s="59">
        <f t="shared" si="9"/>
        <v>351.99999999999994</v>
      </c>
    </row>
    <row r="194" spans="1:11" x14ac:dyDescent="0.2">
      <c r="A194" t="s">
        <v>1108</v>
      </c>
      <c r="B194" t="s">
        <v>1678</v>
      </c>
      <c r="C194" s="57">
        <f>VLOOKUP(A194,'Original vs Adjsuted Budget'!$B$1:$H$1098,6,FALSE)</f>
        <v>150000</v>
      </c>
      <c r="E194" s="59">
        <f t="shared" si="8"/>
        <v>-130000</v>
      </c>
      <c r="F194" s="57"/>
      <c r="G194" s="57">
        <f>VLOOKUP(A194,'Original vs Adjsuted Budget'!$B$1:$H$1098,7,FALSE)</f>
        <v>20000</v>
      </c>
      <c r="I194" s="57">
        <f>VLOOKUP(A194,'Adjust Budget 1'!$B$8:$H$1107,7,FALSE)</f>
        <v>0</v>
      </c>
      <c r="K194" s="59">
        <f t="shared" si="9"/>
        <v>20000</v>
      </c>
    </row>
    <row r="195" spans="1:11" x14ac:dyDescent="0.2">
      <c r="A195" t="s">
        <v>1109</v>
      </c>
      <c r="B195" t="s">
        <v>1679</v>
      </c>
      <c r="C195" s="57">
        <f>VLOOKUP(A195,'Original vs Adjsuted Budget'!$B$1:$H$1098,6,FALSE)</f>
        <v>110</v>
      </c>
      <c r="E195" s="59">
        <f t="shared" si="8"/>
        <v>0</v>
      </c>
      <c r="F195" s="57"/>
      <c r="G195" s="57">
        <f>VLOOKUP(A195,'Original vs Adjsuted Budget'!$B$1:$H$1098,7,FALSE)</f>
        <v>110</v>
      </c>
      <c r="I195" s="57">
        <f>VLOOKUP(A195,'Adjust Budget 1'!$B$8:$H$1107,7,FALSE)</f>
        <v>0</v>
      </c>
      <c r="K195" s="59">
        <f t="shared" si="9"/>
        <v>110</v>
      </c>
    </row>
    <row r="196" spans="1:11" x14ac:dyDescent="0.2">
      <c r="A196" t="s">
        <v>1110</v>
      </c>
      <c r="B196" t="s">
        <v>1680</v>
      </c>
      <c r="C196" s="57">
        <f>VLOOKUP(A196,'Original vs Adjsuted Budget'!$B$1:$H$1098,6,FALSE)</f>
        <v>110</v>
      </c>
      <c r="E196" s="59">
        <f t="shared" si="8"/>
        <v>0</v>
      </c>
      <c r="F196" s="57"/>
      <c r="G196" s="57">
        <f>VLOOKUP(A196,'Original vs Adjsuted Budget'!$B$1:$H$1098,7,FALSE)</f>
        <v>110</v>
      </c>
      <c r="I196" s="57">
        <f>VLOOKUP(A196,'Adjust Budget 1'!$B$8:$H$1107,7,FALSE)</f>
        <v>26777.88</v>
      </c>
      <c r="K196" s="59">
        <f t="shared" si="9"/>
        <v>-26667.88</v>
      </c>
    </row>
    <row r="197" spans="1:11" hidden="1" x14ac:dyDescent="0.2">
      <c r="A197" t="s">
        <v>2081</v>
      </c>
      <c r="B197" t="s">
        <v>2905</v>
      </c>
      <c r="C197" s="57">
        <f>VLOOKUP(A197,'Original vs Adjsuted Budget'!$B$1:$H$1098,6,FALSE)</f>
        <v>0</v>
      </c>
      <c r="E197" s="59">
        <f t="shared" si="8"/>
        <v>0</v>
      </c>
      <c r="F197" s="57"/>
      <c r="G197" s="57">
        <f>VLOOKUP(A197,'Original vs Adjsuted Budget'!$B$1:$H$1098,7,FALSE)</f>
        <v>0</v>
      </c>
      <c r="I197" s="57">
        <f>VLOOKUP(A197,'Adjust Budget 1'!$B$8:$H$1107,7,FALSE)</f>
        <v>0</v>
      </c>
      <c r="K197" s="59">
        <f t="shared" si="9"/>
        <v>0</v>
      </c>
    </row>
    <row r="198" spans="1:11" x14ac:dyDescent="0.2">
      <c r="A198" t="s">
        <v>1111</v>
      </c>
      <c r="B198" t="s">
        <v>2905</v>
      </c>
      <c r="C198" s="57">
        <f>VLOOKUP(A198,'Original vs Adjsuted Budget'!$B$1:$H$1098,6,FALSE)</f>
        <v>18400</v>
      </c>
      <c r="E198" s="59">
        <f t="shared" si="8"/>
        <v>0</v>
      </c>
      <c r="F198" s="57"/>
      <c r="G198" s="57">
        <f>VLOOKUP(A198,'Original vs Adjsuted Budget'!$B$1:$H$1098,7,FALSE)</f>
        <v>18400</v>
      </c>
      <c r="I198" s="57">
        <f>VLOOKUP(A198,'Adjust Budget 1'!$B$8:$H$1107,7,FALSE)</f>
        <v>0</v>
      </c>
      <c r="K198" s="59">
        <f t="shared" si="9"/>
        <v>18400</v>
      </c>
    </row>
    <row r="199" spans="1:11" x14ac:dyDescent="0.2">
      <c r="A199" t="s">
        <v>1112</v>
      </c>
      <c r="B199" t="s">
        <v>1681</v>
      </c>
      <c r="C199" s="57">
        <f>VLOOKUP(A199,'Original vs Adjsuted Budget'!$B$1:$H$1098,6,FALSE)</f>
        <v>-538910</v>
      </c>
      <c r="E199" s="59">
        <f t="shared" si="8"/>
        <v>-4602049.05</v>
      </c>
      <c r="F199" s="57"/>
      <c r="G199" s="57">
        <f>VLOOKUP(A199,'Original vs Adjsuted Budget'!$B$1:$H$1098,7,FALSE)</f>
        <v>-5140959.05</v>
      </c>
      <c r="I199" s="57">
        <f>VLOOKUP(A199,'Adjust Budget 1'!$B$8:$H$1107,7,FALSE)</f>
        <v>-890000</v>
      </c>
      <c r="K199" s="59">
        <f t="shared" si="9"/>
        <v>-4250959.05</v>
      </c>
    </row>
    <row r="200" spans="1:11" x14ac:dyDescent="0.2">
      <c r="A200" t="s">
        <v>1113</v>
      </c>
      <c r="B200" t="s">
        <v>1681</v>
      </c>
      <c r="C200" s="57">
        <f>VLOOKUP(A200,'Original vs Adjsuted Budget'!$B$1:$H$1098,6,FALSE)</f>
        <v>-604670</v>
      </c>
      <c r="E200" s="59">
        <f t="shared" si="8"/>
        <v>604670</v>
      </c>
      <c r="F200" s="57"/>
      <c r="G200" s="57">
        <f>VLOOKUP(A200,'Original vs Adjsuted Budget'!$B$1:$H$1098,7,FALSE)</f>
        <v>0</v>
      </c>
      <c r="I200" s="57">
        <f>VLOOKUP(A200,'Adjust Budget 1'!$B$8:$H$1107,7,FALSE)</f>
        <v>0</v>
      </c>
      <c r="K200" s="59">
        <f t="shared" si="9"/>
        <v>0</v>
      </c>
    </row>
    <row r="201" spans="1:11" x14ac:dyDescent="0.2">
      <c r="A201" t="s">
        <v>1114</v>
      </c>
      <c r="B201" t="s">
        <v>1682</v>
      </c>
      <c r="C201" s="57">
        <f>VLOOKUP(A201,'Original vs Adjsuted Budget'!$B$1:$H$1098,6,FALSE)</f>
        <v>-1379900</v>
      </c>
      <c r="E201" s="59">
        <f t="shared" si="8"/>
        <v>1379900</v>
      </c>
      <c r="F201" s="57"/>
      <c r="G201" s="57">
        <f>VLOOKUP(A201,'Original vs Adjsuted Budget'!$B$1:$H$1098,7,FALSE)</f>
        <v>0</v>
      </c>
      <c r="I201" s="57">
        <f>VLOOKUP(A201,'Adjust Budget 1'!$B$8:$H$1107,7,FALSE)</f>
        <v>0</v>
      </c>
      <c r="K201" s="59">
        <f t="shared" si="9"/>
        <v>0</v>
      </c>
    </row>
    <row r="202" spans="1:11" x14ac:dyDescent="0.2">
      <c r="A202" t="s">
        <v>1115</v>
      </c>
      <c r="B202" t="s">
        <v>1683</v>
      </c>
      <c r="C202" s="57">
        <f>VLOOKUP(A202,'Original vs Adjsuted Budget'!$B$1:$H$1098,6,FALSE)</f>
        <v>-4075540</v>
      </c>
      <c r="E202" s="59">
        <f t="shared" si="8"/>
        <v>4075540</v>
      </c>
      <c r="F202" s="57"/>
      <c r="G202" s="57">
        <f>VLOOKUP(A202,'Original vs Adjsuted Budget'!$B$1:$H$1098,7,FALSE)</f>
        <v>0</v>
      </c>
      <c r="I202" s="57">
        <f>VLOOKUP(A202,'Adjust Budget 1'!$B$8:$H$1107,7,FALSE)</f>
        <v>0</v>
      </c>
      <c r="K202" s="59">
        <f t="shared" si="9"/>
        <v>0</v>
      </c>
    </row>
    <row r="203" spans="1:11" x14ac:dyDescent="0.2">
      <c r="A203" t="s">
        <v>1116</v>
      </c>
      <c r="B203" t="s">
        <v>1684</v>
      </c>
      <c r="C203" s="57">
        <f>VLOOKUP(A203,'Original vs Adjsuted Budget'!$B$1:$H$1098,6,FALSE)</f>
        <v>-890000</v>
      </c>
      <c r="E203" s="59">
        <f t="shared" si="8"/>
        <v>0</v>
      </c>
      <c r="F203" s="57"/>
      <c r="G203" s="57">
        <f>VLOOKUP(A203,'Original vs Adjsuted Budget'!$B$1:$H$1098,7,FALSE)</f>
        <v>-890000</v>
      </c>
      <c r="I203" s="57">
        <f>VLOOKUP(A203,'Adjust Budget 1'!$B$8:$H$1107,7,FALSE)</f>
        <v>0</v>
      </c>
      <c r="K203" s="59">
        <f t="shared" si="9"/>
        <v>-890000</v>
      </c>
    </row>
    <row r="204" spans="1:11" x14ac:dyDescent="0.2">
      <c r="A204" t="s">
        <v>1117</v>
      </c>
      <c r="B204" t="s">
        <v>1574</v>
      </c>
      <c r="C204" s="57">
        <f>VLOOKUP(A204,'Original vs Adjsuted Budget'!$B$1:$H$1098,6,FALSE)</f>
        <v>-742370</v>
      </c>
      <c r="E204" s="59">
        <f t="shared" si="8"/>
        <v>0</v>
      </c>
      <c r="F204" s="57"/>
      <c r="G204" s="57">
        <f>VLOOKUP(A204,'Original vs Adjsuted Budget'!$B$1:$H$1098,7,FALSE)</f>
        <v>-742370</v>
      </c>
      <c r="I204" s="57">
        <f>VLOOKUP(A204,'Adjust Budget 1'!$B$8:$H$1107,7,FALSE)</f>
        <v>0</v>
      </c>
      <c r="K204" s="59">
        <f t="shared" si="9"/>
        <v>-742370</v>
      </c>
    </row>
    <row r="205" spans="1:11" x14ac:dyDescent="0.2">
      <c r="A205" t="s">
        <v>1118</v>
      </c>
      <c r="B205" t="s">
        <v>1574</v>
      </c>
      <c r="C205" s="57">
        <f>VLOOKUP(A205,'Original vs Adjsuted Budget'!$B$1:$H$1098,6,FALSE)</f>
        <v>-742370</v>
      </c>
      <c r="E205" s="59">
        <f t="shared" si="8"/>
        <v>0</v>
      </c>
      <c r="F205" s="57"/>
      <c r="G205" s="57">
        <f>VLOOKUP(A205,'Original vs Adjsuted Budget'!$B$1:$H$1098,7,FALSE)</f>
        <v>-742370</v>
      </c>
      <c r="I205" s="57">
        <f>VLOOKUP(A205,'Adjust Budget 1'!$B$8:$H$1107,7,FALSE)</f>
        <v>0</v>
      </c>
      <c r="K205" s="59">
        <f t="shared" si="9"/>
        <v>-742370</v>
      </c>
    </row>
    <row r="206" spans="1:11" x14ac:dyDescent="0.2">
      <c r="A206" t="s">
        <v>1119</v>
      </c>
      <c r="B206" t="s">
        <v>1685</v>
      </c>
      <c r="C206" s="57">
        <f>VLOOKUP(A206,'Original vs Adjsuted Budget'!$B$1:$H$1098,6,FALSE)</f>
        <v>-894350</v>
      </c>
      <c r="E206" s="59">
        <f t="shared" si="8"/>
        <v>0</v>
      </c>
      <c r="F206" s="57"/>
      <c r="G206" s="57">
        <f>VLOOKUP(A206,'Original vs Adjsuted Budget'!$B$1:$H$1098,7,FALSE)</f>
        <v>-894350</v>
      </c>
      <c r="I206" s="57">
        <f>VLOOKUP(A206,'Adjust Budget 1'!$B$8:$H$1107,7,FALSE)</f>
        <v>0</v>
      </c>
      <c r="K206" s="59">
        <f t="shared" si="9"/>
        <v>-894350</v>
      </c>
    </row>
    <row r="207" spans="1:11" hidden="1" x14ac:dyDescent="0.2">
      <c r="A207" t="s">
        <v>2082</v>
      </c>
      <c r="B207" t="s">
        <v>2083</v>
      </c>
      <c r="C207" s="57">
        <f>VLOOKUP(A207,'Original vs Adjsuted Budget'!$B$1:$H$1098,6,FALSE)</f>
        <v>0</v>
      </c>
      <c r="E207" s="59">
        <f t="shared" si="8"/>
        <v>0</v>
      </c>
      <c r="F207" s="57"/>
      <c r="G207" s="57">
        <f>VLOOKUP(A207,'Original vs Adjsuted Budget'!$B$1:$H$1098,7,FALSE)</f>
        <v>0</v>
      </c>
      <c r="I207" s="57">
        <f>VLOOKUP(A207,'Adjust Budget 1'!$B$8:$H$1107,7,FALSE)</f>
        <v>0</v>
      </c>
      <c r="K207" s="59">
        <f t="shared" si="9"/>
        <v>0</v>
      </c>
    </row>
    <row r="208" spans="1:11" hidden="1" x14ac:dyDescent="0.2">
      <c r="A208" t="s">
        <v>2084</v>
      </c>
      <c r="B208" t="s">
        <v>2085</v>
      </c>
      <c r="C208" s="57">
        <f>VLOOKUP(A208,'Original vs Adjsuted Budget'!$B$1:$H$1098,6,FALSE)</f>
        <v>0</v>
      </c>
      <c r="E208" s="59">
        <f t="shared" si="8"/>
        <v>0</v>
      </c>
      <c r="F208" s="57"/>
      <c r="G208" s="57">
        <f>VLOOKUP(A208,'Original vs Adjsuted Budget'!$B$1:$H$1098,7,FALSE)</f>
        <v>0</v>
      </c>
      <c r="I208" s="57">
        <f>VLOOKUP(A208,'Adjust Budget 1'!$B$8:$H$1107,7,FALSE)</f>
        <v>0</v>
      </c>
      <c r="K208" s="59">
        <f t="shared" si="9"/>
        <v>0</v>
      </c>
    </row>
    <row r="209" spans="1:11" hidden="1" x14ac:dyDescent="0.2">
      <c r="A209" t="s">
        <v>2086</v>
      </c>
      <c r="B209" t="s">
        <v>423</v>
      </c>
      <c r="C209" s="57">
        <f>VLOOKUP(A209,'Original vs Adjsuted Budget'!$B$1:$H$1098,6,FALSE)</f>
        <v>0</v>
      </c>
      <c r="E209" s="59">
        <f t="shared" si="8"/>
        <v>0</v>
      </c>
      <c r="F209" s="57"/>
      <c r="G209" s="57">
        <f>VLOOKUP(A209,'Original vs Adjsuted Budget'!$B$1:$H$1098,7,FALSE)</f>
        <v>0</v>
      </c>
      <c r="I209" s="57">
        <f>VLOOKUP(A209,'Adjust Budget 1'!$B$8:$H$1107,7,FALSE)</f>
        <v>0</v>
      </c>
      <c r="K209" s="59">
        <f t="shared" si="9"/>
        <v>0</v>
      </c>
    </row>
    <row r="210" spans="1:11" x14ac:dyDescent="0.2">
      <c r="A210" s="71"/>
      <c r="B210" s="71" t="s">
        <v>2908</v>
      </c>
      <c r="C210" s="72">
        <f>SUM(C92:C209)</f>
        <v>-747500</v>
      </c>
      <c r="D210" s="72">
        <f>SUM(D92:D209)</f>
        <v>0</v>
      </c>
      <c r="E210" s="72">
        <f>SUM(E92:E209)</f>
        <v>2750695.1850000005</v>
      </c>
      <c r="F210" s="72"/>
      <c r="G210" s="72">
        <f t="shared" ref="G210" si="10">SUM(G92:G209)</f>
        <v>2003195.1850000015</v>
      </c>
      <c r="I210" s="57"/>
      <c r="K210" s="59"/>
    </row>
    <row r="211" spans="1:11" x14ac:dyDescent="0.2">
      <c r="A211" s="71">
        <v>205</v>
      </c>
      <c r="B211" s="71" t="s">
        <v>2909</v>
      </c>
      <c r="C211" s="72"/>
      <c r="D211" s="72"/>
      <c r="E211" s="72"/>
      <c r="F211" s="72"/>
      <c r="G211" s="72"/>
      <c r="I211" s="57"/>
      <c r="K211" s="59"/>
    </row>
    <row r="213" spans="1:11" x14ac:dyDescent="0.2">
      <c r="A213" s="63">
        <v>501</v>
      </c>
      <c r="B213" s="63" t="s">
        <v>2975</v>
      </c>
      <c r="C213" s="70"/>
      <c r="D213" s="70"/>
      <c r="E213" s="70"/>
      <c r="F213" s="70"/>
      <c r="G213" s="70"/>
      <c r="I213" s="57"/>
      <c r="K213" s="59"/>
    </row>
    <row r="214" spans="1:11" x14ac:dyDescent="0.2">
      <c r="A214" t="s">
        <v>1137</v>
      </c>
      <c r="B214" t="s">
        <v>7</v>
      </c>
      <c r="C214" s="57">
        <f>VLOOKUP(A214,'Original vs Adjsuted Budget'!$B$1:$H$1098,6,FALSE)</f>
        <v>745190</v>
      </c>
      <c r="E214" s="59">
        <f t="shared" ref="E214:E238" si="11">G214-C214</f>
        <v>-59275.406399999978</v>
      </c>
      <c r="F214" s="57"/>
      <c r="G214" s="57">
        <f>VLOOKUP(A214,'Original vs Adjsuted Budget'!$B$1:$H$1098,7,FALSE)</f>
        <v>685914.59360000002</v>
      </c>
      <c r="I214" s="57">
        <f>VLOOKUP(A214,'Adjust Budget 1'!$B$8:$H$1107,7,FALSE)</f>
        <v>339561.68</v>
      </c>
      <c r="K214" s="59">
        <f t="shared" ref="K214:K238" si="12">G214-I214</f>
        <v>346352.91360000003</v>
      </c>
    </row>
    <row r="215" spans="1:11" x14ac:dyDescent="0.2">
      <c r="A215" t="s">
        <v>1138</v>
      </c>
      <c r="B215" t="s">
        <v>220</v>
      </c>
      <c r="C215" s="57">
        <f>VLOOKUP(A215,'Original vs Adjsuted Budget'!$B$1:$H$1098,6,FALSE)</f>
        <v>61790</v>
      </c>
      <c r="E215" s="59">
        <f t="shared" si="11"/>
        <v>54780.887199999997</v>
      </c>
      <c r="F215" s="57"/>
      <c r="G215" s="57">
        <f>VLOOKUP(A215,'Original vs Adjsuted Budget'!$B$1:$H$1098,7,FALSE)</f>
        <v>116570.8872</v>
      </c>
      <c r="I215" s="57">
        <f>VLOOKUP(A215,'Adjust Budget 1'!$B$8:$H$1107,7,FALSE)</f>
        <v>57708.36</v>
      </c>
      <c r="K215" s="59">
        <f t="shared" si="12"/>
        <v>58862.527199999997</v>
      </c>
    </row>
    <row r="216" spans="1:11" x14ac:dyDescent="0.2">
      <c r="A216" t="s">
        <v>1139</v>
      </c>
      <c r="B216" t="s">
        <v>225</v>
      </c>
      <c r="C216" s="57">
        <f>VLOOKUP(A216,'Original vs Adjsuted Budget'!$B$1:$H$1098,6,FALSE)</f>
        <v>23840</v>
      </c>
      <c r="E216" s="59">
        <f t="shared" si="11"/>
        <v>-23840</v>
      </c>
      <c r="F216" s="57"/>
      <c r="G216" s="57">
        <f>VLOOKUP(A216,'Original vs Adjsuted Budget'!$B$1:$H$1098,7,FALSE)</f>
        <v>0</v>
      </c>
      <c r="I216" s="57">
        <f>VLOOKUP(A216,'Adjust Budget 1'!$B$8:$H$1107,7,FALSE)</f>
        <v>0</v>
      </c>
      <c r="K216" s="59">
        <f t="shared" si="12"/>
        <v>0</v>
      </c>
    </row>
    <row r="217" spans="1:11" x14ac:dyDescent="0.2">
      <c r="A217" t="s">
        <v>1140</v>
      </c>
      <c r="B217" t="s">
        <v>228</v>
      </c>
      <c r="C217" s="57">
        <f>VLOOKUP(A217,'Original vs Adjsuted Budget'!$B$1:$H$1098,6,FALSE)</f>
        <v>820</v>
      </c>
      <c r="E217" s="59">
        <f t="shared" si="11"/>
        <v>-435.19</v>
      </c>
      <c r="F217" s="57"/>
      <c r="G217" s="57">
        <f>VLOOKUP(A217,'Original vs Adjsuted Budget'!$B$1:$H$1098,7,FALSE)</f>
        <v>384.81</v>
      </c>
      <c r="I217" s="57">
        <f>VLOOKUP(A217,'Adjust Budget 1'!$B$8:$H$1107,7,FALSE)</f>
        <v>190.5</v>
      </c>
      <c r="K217" s="59">
        <f t="shared" si="12"/>
        <v>194.31</v>
      </c>
    </row>
    <row r="218" spans="1:11" x14ac:dyDescent="0.2">
      <c r="A218" t="s">
        <v>1141</v>
      </c>
      <c r="B218" t="s">
        <v>229</v>
      </c>
      <c r="C218" s="57">
        <f>VLOOKUP(A218,'Original vs Adjsuted Budget'!$B$1:$H$1098,6,FALSE)</f>
        <v>8130</v>
      </c>
      <c r="E218" s="59">
        <f t="shared" si="11"/>
        <v>140.32439999999951</v>
      </c>
      <c r="F218" s="57"/>
      <c r="G218" s="57">
        <f>VLOOKUP(A218,'Original vs Adjsuted Budget'!$B$1:$H$1098,7,FALSE)</f>
        <v>8270.3243999999995</v>
      </c>
      <c r="I218" s="57">
        <f>VLOOKUP(A218,'Adjust Budget 1'!$B$8:$H$1107,7,FALSE)</f>
        <v>4094.22</v>
      </c>
      <c r="K218" s="59">
        <f t="shared" si="12"/>
        <v>4176.1044000000002</v>
      </c>
    </row>
    <row r="219" spans="1:11" hidden="1" x14ac:dyDescent="0.2">
      <c r="A219" t="s">
        <v>2124</v>
      </c>
      <c r="B219" t="s">
        <v>230</v>
      </c>
      <c r="C219" s="57">
        <f>VLOOKUP(A219,'Original vs Adjsuted Budget'!$B$1:$H$1098,6,FALSE)</f>
        <v>0</v>
      </c>
      <c r="E219" s="59">
        <f t="shared" si="11"/>
        <v>0</v>
      </c>
      <c r="F219" s="57"/>
      <c r="G219" s="57">
        <f>VLOOKUP(A219,'Original vs Adjsuted Budget'!$B$1:$H$1098,7,FALSE)</f>
        <v>0</v>
      </c>
      <c r="I219" s="57">
        <f>VLOOKUP(A219,'Adjust Budget 1'!$B$8:$H$1107,7,FALSE)</f>
        <v>0</v>
      </c>
      <c r="K219" s="59">
        <f t="shared" si="12"/>
        <v>0</v>
      </c>
    </row>
    <row r="220" spans="1:11" x14ac:dyDescent="0.2">
      <c r="A220" t="s">
        <v>1142</v>
      </c>
      <c r="B220" t="s">
        <v>231</v>
      </c>
      <c r="C220" s="57">
        <f>VLOOKUP(A220,'Original vs Adjsuted Budget'!$B$1:$H$1098,6,FALSE)</f>
        <v>61020</v>
      </c>
      <c r="E220" s="59">
        <f t="shared" si="11"/>
        <v>-3956.6160000000018</v>
      </c>
      <c r="F220" s="57"/>
      <c r="G220" s="57">
        <f>VLOOKUP(A220,'Original vs Adjsuted Budget'!$B$1:$H$1098,7,FALSE)</f>
        <v>57063.383999999998</v>
      </c>
      <c r="I220" s="57">
        <f>VLOOKUP(A220,'Adjust Budget 1'!$B$8:$H$1107,7,FALSE)</f>
        <v>28249.200000000001</v>
      </c>
      <c r="K220" s="59">
        <f t="shared" si="12"/>
        <v>28814.183999999997</v>
      </c>
    </row>
    <row r="221" spans="1:11" x14ac:dyDescent="0.2">
      <c r="A221" t="s">
        <v>1143</v>
      </c>
      <c r="B221" t="s">
        <v>232</v>
      </c>
      <c r="C221" s="57">
        <f>VLOOKUP(A221,'Original vs Adjsuted Budget'!$B$1:$H$1098,6,FALSE)</f>
        <v>131540</v>
      </c>
      <c r="E221" s="59">
        <f t="shared" si="11"/>
        <v>-756.47359999999753</v>
      </c>
      <c r="F221" s="57"/>
      <c r="G221" s="57">
        <f>VLOOKUP(A221,'Original vs Adjsuted Budget'!$B$1:$H$1098,7,FALSE)</f>
        <v>130783.5264</v>
      </c>
      <c r="I221" s="57">
        <f>VLOOKUP(A221,'Adjust Budget 1'!$B$8:$H$1107,7,FALSE)</f>
        <v>64744.32</v>
      </c>
      <c r="K221" s="59">
        <f t="shared" si="12"/>
        <v>66039.206399999995</v>
      </c>
    </row>
    <row r="222" spans="1:11" x14ac:dyDescent="0.2">
      <c r="A222" t="s">
        <v>1144</v>
      </c>
      <c r="B222" t="s">
        <v>233</v>
      </c>
      <c r="C222" s="57">
        <f>VLOOKUP(A222,'Original vs Adjsuted Budget'!$B$1:$H$1098,6,FALSE)</f>
        <v>8030</v>
      </c>
      <c r="E222" s="59">
        <f t="shared" si="11"/>
        <v>-999.67279999999937</v>
      </c>
      <c r="F222" s="57"/>
      <c r="G222" s="57">
        <f>VLOOKUP(A222,'Original vs Adjsuted Budget'!$B$1:$H$1098,7,FALSE)</f>
        <v>7030.3272000000006</v>
      </c>
      <c r="I222" s="57">
        <f>VLOOKUP(A222,'Adjust Budget 1'!$B$8:$H$1107,7,FALSE)</f>
        <v>3480.36</v>
      </c>
      <c r="K222" s="59">
        <f t="shared" si="12"/>
        <v>3549.9672000000005</v>
      </c>
    </row>
    <row r="223" spans="1:11" hidden="1" x14ac:dyDescent="0.2">
      <c r="A223" t="s">
        <v>2125</v>
      </c>
      <c r="B223" t="s">
        <v>285</v>
      </c>
      <c r="C223" s="57">
        <f>VLOOKUP(A223,'Original vs Adjsuted Budget'!$B$1:$H$1098,6,FALSE)</f>
        <v>0</v>
      </c>
      <c r="E223" s="59">
        <f t="shared" si="11"/>
        <v>0</v>
      </c>
      <c r="F223" s="57"/>
      <c r="G223" s="57">
        <f>VLOOKUP(A223,'Original vs Adjsuted Budget'!$B$1:$H$1098,7,FALSE)</f>
        <v>0</v>
      </c>
      <c r="I223" s="57">
        <f>VLOOKUP(A223,'Adjust Budget 1'!$B$8:$H$1107,7,FALSE)</f>
        <v>0</v>
      </c>
      <c r="K223" s="59">
        <f t="shared" si="12"/>
        <v>0</v>
      </c>
    </row>
    <row r="224" spans="1:11" x14ac:dyDescent="0.2">
      <c r="A224" t="s">
        <v>1145</v>
      </c>
      <c r="B224" t="s">
        <v>294</v>
      </c>
      <c r="C224" s="57">
        <f>VLOOKUP(A224,'Original vs Adjsuted Budget'!$B$1:$H$1098,6,FALSE)</f>
        <v>3070</v>
      </c>
      <c r="E224" s="59">
        <f t="shared" si="11"/>
        <v>-3070</v>
      </c>
      <c r="F224" s="57"/>
      <c r="G224" s="57">
        <f>VLOOKUP(A224,'Original vs Adjsuted Budget'!$B$1:$H$1098,7,FALSE)</f>
        <v>0</v>
      </c>
      <c r="I224" s="57">
        <f>VLOOKUP(A224,'Adjust Budget 1'!$B$8:$H$1107,7,FALSE)</f>
        <v>0</v>
      </c>
      <c r="K224" s="59">
        <f t="shared" si="12"/>
        <v>0</v>
      </c>
    </row>
    <row r="225" spans="1:11" hidden="1" x14ac:dyDescent="0.2">
      <c r="A225" t="s">
        <v>2127</v>
      </c>
      <c r="B225" t="s">
        <v>296</v>
      </c>
      <c r="C225" s="57">
        <f>VLOOKUP(A225,'Original vs Adjsuted Budget'!$B$1:$H$1098,6,FALSE)</f>
        <v>0</v>
      </c>
      <c r="E225" s="59">
        <f t="shared" si="11"/>
        <v>0</v>
      </c>
      <c r="F225" s="57"/>
      <c r="G225" s="57">
        <f>VLOOKUP(A225,'Original vs Adjsuted Budget'!$B$1:$H$1098,7,FALSE)</f>
        <v>0</v>
      </c>
      <c r="I225" s="57">
        <f>VLOOKUP(A225,'Adjust Budget 1'!$B$8:$H$1107,7,FALSE)</f>
        <v>0</v>
      </c>
      <c r="K225" s="59">
        <f t="shared" si="12"/>
        <v>0</v>
      </c>
    </row>
    <row r="226" spans="1:11" hidden="1" x14ac:dyDescent="0.2">
      <c r="A226" t="s">
        <v>2128</v>
      </c>
      <c r="B226" t="s">
        <v>310</v>
      </c>
      <c r="C226" s="57">
        <f>VLOOKUP(A226,'Original vs Adjsuted Budget'!$B$1:$H$1098,6,FALSE)</f>
        <v>0</v>
      </c>
      <c r="E226" s="59">
        <f t="shared" si="11"/>
        <v>0</v>
      </c>
      <c r="F226" s="57"/>
      <c r="G226" s="57">
        <f>VLOOKUP(A226,'Original vs Adjsuted Budget'!$B$1:$H$1098,7,FALSE)</f>
        <v>0</v>
      </c>
      <c r="I226" s="57">
        <f>VLOOKUP(A226,'Adjust Budget 1'!$B$8:$H$1107,7,FALSE)</f>
        <v>0</v>
      </c>
      <c r="K226" s="59">
        <f t="shared" si="12"/>
        <v>0</v>
      </c>
    </row>
    <row r="227" spans="1:11" hidden="1" x14ac:dyDescent="0.2">
      <c r="A227" t="s">
        <v>2129</v>
      </c>
      <c r="B227" t="s">
        <v>312</v>
      </c>
      <c r="C227" s="57">
        <f>VLOOKUP(A227,'Original vs Adjsuted Budget'!$B$1:$H$1098,6,FALSE)</f>
        <v>0</v>
      </c>
      <c r="E227" s="59">
        <f t="shared" si="11"/>
        <v>0</v>
      </c>
      <c r="F227" s="57"/>
      <c r="G227" s="57">
        <f>VLOOKUP(A227,'Original vs Adjsuted Budget'!$B$1:$H$1098,7,FALSE)</f>
        <v>0</v>
      </c>
      <c r="I227" s="57">
        <f>VLOOKUP(A227,'Adjust Budget 1'!$B$8:$H$1107,7,FALSE)</f>
        <v>0</v>
      </c>
      <c r="K227" s="59">
        <f t="shared" si="12"/>
        <v>0</v>
      </c>
    </row>
    <row r="228" spans="1:11" x14ac:dyDescent="0.2">
      <c r="A228" t="s">
        <v>1146</v>
      </c>
      <c r="B228" t="s">
        <v>315</v>
      </c>
      <c r="C228" s="57">
        <f>VLOOKUP(A228,'Original vs Adjsuted Budget'!$B$1:$H$1098,6,FALSE)</f>
        <v>1940</v>
      </c>
      <c r="E228" s="59">
        <f t="shared" si="11"/>
        <v>430.18600000000015</v>
      </c>
      <c r="F228" s="57"/>
      <c r="G228" s="57">
        <f>VLOOKUP(A228,'Original vs Adjsuted Budget'!$B$1:$H$1098,7,FALSE)</f>
        <v>2370.1860000000001</v>
      </c>
      <c r="I228" s="57">
        <f>VLOOKUP(A228,'Adjust Budget 1'!$B$8:$H$1107,7,FALSE)</f>
        <v>1316.77</v>
      </c>
      <c r="K228" s="59">
        <f t="shared" si="12"/>
        <v>1053.4160000000002</v>
      </c>
    </row>
    <row r="229" spans="1:11" hidden="1" x14ac:dyDescent="0.2">
      <c r="A229" t="s">
        <v>2130</v>
      </c>
      <c r="B229" t="s">
        <v>319</v>
      </c>
      <c r="C229" s="57">
        <f>VLOOKUP(A229,'Original vs Adjsuted Budget'!$B$1:$H$1098,6,FALSE)</f>
        <v>0</v>
      </c>
      <c r="E229" s="59">
        <f t="shared" si="11"/>
        <v>0</v>
      </c>
      <c r="F229" s="57"/>
      <c r="G229" s="57">
        <f>VLOOKUP(A229,'Original vs Adjsuted Budget'!$B$1:$H$1098,7,FALSE)</f>
        <v>0</v>
      </c>
      <c r="I229" s="57">
        <f>VLOOKUP(A229,'Adjust Budget 1'!$B$8:$H$1107,7,FALSE)</f>
        <v>0</v>
      </c>
      <c r="K229" s="59">
        <f t="shared" si="12"/>
        <v>0</v>
      </c>
    </row>
    <row r="230" spans="1:11" hidden="1" x14ac:dyDescent="0.2">
      <c r="A230" t="s">
        <v>2132</v>
      </c>
      <c r="B230" t="s">
        <v>320</v>
      </c>
      <c r="C230" s="57">
        <f>VLOOKUP(A230,'Original vs Adjsuted Budget'!$B$1:$H$1098,6,FALSE)</f>
        <v>0</v>
      </c>
      <c r="E230" s="59">
        <f t="shared" si="11"/>
        <v>0</v>
      </c>
      <c r="F230" s="57"/>
      <c r="G230" s="57">
        <f>VLOOKUP(A230,'Original vs Adjsuted Budget'!$B$1:$H$1098,7,FALSE)</f>
        <v>0</v>
      </c>
      <c r="I230" s="57">
        <f>VLOOKUP(A230,'Adjust Budget 1'!$B$8:$H$1107,7,FALSE)</f>
        <v>0</v>
      </c>
      <c r="K230" s="59">
        <f t="shared" si="12"/>
        <v>0</v>
      </c>
    </row>
    <row r="231" spans="1:11" hidden="1" x14ac:dyDescent="0.2">
      <c r="A231" t="s">
        <v>2133</v>
      </c>
      <c r="B231" t="s">
        <v>325</v>
      </c>
      <c r="C231" s="57">
        <f>VLOOKUP(A231,'Original vs Adjsuted Budget'!$B$1:$H$1098,6,FALSE)</f>
        <v>0</v>
      </c>
      <c r="E231" s="59">
        <f t="shared" si="11"/>
        <v>0</v>
      </c>
      <c r="F231" s="57"/>
      <c r="G231" s="57">
        <f>VLOOKUP(A231,'Original vs Adjsuted Budget'!$B$1:$H$1098,7,FALSE)</f>
        <v>0</v>
      </c>
      <c r="I231" s="57">
        <f>VLOOKUP(A231,'Adjust Budget 1'!$B$8:$H$1107,7,FALSE)</f>
        <v>0</v>
      </c>
      <c r="K231" s="59">
        <f t="shared" si="12"/>
        <v>0</v>
      </c>
    </row>
    <row r="232" spans="1:11" hidden="1" x14ac:dyDescent="0.2">
      <c r="A232" t="s">
        <v>2134</v>
      </c>
      <c r="B232" t="s">
        <v>1573</v>
      </c>
      <c r="C232" s="57">
        <f>VLOOKUP(A232,'Original vs Adjsuted Budget'!$B$1:$H$1098,6,FALSE)</f>
        <v>0</v>
      </c>
      <c r="E232" s="59">
        <f t="shared" si="11"/>
        <v>0</v>
      </c>
      <c r="F232" s="57"/>
      <c r="G232" s="57">
        <f>VLOOKUP(A232,'Original vs Adjsuted Budget'!$B$1:$H$1098,7,FALSE)</f>
        <v>0</v>
      </c>
      <c r="I232" s="57">
        <f>VLOOKUP(A232,'Adjust Budget 1'!$B$8:$H$1107,7,FALSE)</f>
        <v>0</v>
      </c>
      <c r="K232" s="59">
        <f t="shared" si="12"/>
        <v>0</v>
      </c>
    </row>
    <row r="233" spans="1:11" x14ac:dyDescent="0.2">
      <c r="A233" t="s">
        <v>1147</v>
      </c>
      <c r="B233" t="s">
        <v>360</v>
      </c>
      <c r="C233" s="57">
        <f>VLOOKUP(A233,'Original vs Adjsuted Budget'!$B$1:$H$1098,6,FALSE)</f>
        <v>39730</v>
      </c>
      <c r="E233" s="59">
        <f t="shared" si="11"/>
        <v>0</v>
      </c>
      <c r="F233" s="57"/>
      <c r="G233" s="57">
        <f>VLOOKUP(A233,'Original vs Adjsuted Budget'!$B$1:$H$1098,7,FALSE)</f>
        <v>39730</v>
      </c>
      <c r="I233" s="57">
        <f>VLOOKUP(A233,'Adjust Budget 1'!$B$8:$H$1107,7,FALSE)</f>
        <v>0</v>
      </c>
      <c r="K233" s="59">
        <f t="shared" si="12"/>
        <v>39730</v>
      </c>
    </row>
    <row r="234" spans="1:11" x14ac:dyDescent="0.2">
      <c r="A234" t="s">
        <v>1148</v>
      </c>
      <c r="B234" t="s">
        <v>2905</v>
      </c>
      <c r="C234" s="57">
        <f>VLOOKUP(A234,'Original vs Adjsuted Budget'!$B$1:$H$1098,6,FALSE)</f>
        <v>10900</v>
      </c>
      <c r="E234" s="59">
        <f t="shared" si="11"/>
        <v>0</v>
      </c>
      <c r="F234" s="57"/>
      <c r="G234" s="57">
        <f>VLOOKUP(A234,'Original vs Adjsuted Budget'!$B$1:$H$1098,7,FALSE)</f>
        <v>10900</v>
      </c>
      <c r="I234" s="57">
        <f>VLOOKUP(A234,'Adjust Budget 1'!$B$8:$H$1107,7,FALSE)</f>
        <v>0</v>
      </c>
      <c r="K234" s="59">
        <f t="shared" si="12"/>
        <v>10900</v>
      </c>
    </row>
    <row r="235" spans="1:11" hidden="1" x14ac:dyDescent="0.2">
      <c r="A235" t="s">
        <v>2135</v>
      </c>
      <c r="B235" t="s">
        <v>390</v>
      </c>
      <c r="C235" s="57">
        <f>VLOOKUP(A235,'Original vs Adjsuted Budget'!$B$1:$H$1098,6,FALSE)</f>
        <v>0</v>
      </c>
      <c r="E235" s="59">
        <f t="shared" si="11"/>
        <v>0</v>
      </c>
      <c r="F235" s="57"/>
      <c r="G235" s="57">
        <f>VLOOKUP(A235,'Original vs Adjsuted Budget'!$B$1:$H$1098,7,FALSE)</f>
        <v>0</v>
      </c>
      <c r="I235" s="57">
        <f>VLOOKUP(A235,'Adjust Budget 1'!$B$8:$H$1107,7,FALSE)</f>
        <v>0</v>
      </c>
      <c r="K235" s="59">
        <f t="shared" si="12"/>
        <v>0</v>
      </c>
    </row>
    <row r="236" spans="1:11" x14ac:dyDescent="0.2">
      <c r="A236" t="s">
        <v>1149</v>
      </c>
      <c r="B236" t="s">
        <v>2906</v>
      </c>
      <c r="C236" s="57">
        <f>VLOOKUP(A236,'Original vs Adjsuted Budget'!$B$1:$H$1098,6,FALSE)</f>
        <v>-1132970</v>
      </c>
      <c r="E236" s="59">
        <f t="shared" si="11"/>
        <v>574170.1</v>
      </c>
      <c r="F236" s="57"/>
      <c r="G236" s="57">
        <f>VLOOKUP(A236,'Original vs Adjsuted Budget'!$B$1:$H$1098,7,FALSE)</f>
        <v>-558799.9</v>
      </c>
      <c r="I236" s="57">
        <f>VLOOKUP(A236,'Adjust Budget 1'!$B$8:$H$1107,7,FALSE)</f>
        <v>0</v>
      </c>
      <c r="K236" s="59">
        <f t="shared" si="12"/>
        <v>-558799.9</v>
      </c>
    </row>
    <row r="237" spans="1:11" hidden="1" x14ac:dyDescent="0.2">
      <c r="A237" t="s">
        <v>2137</v>
      </c>
      <c r="B237" t="s">
        <v>408</v>
      </c>
      <c r="C237" s="57">
        <f>VLOOKUP(A237,'Original vs Adjsuted Budget'!$B$1:$H$1098,6,FALSE)</f>
        <v>0</v>
      </c>
      <c r="E237" s="59">
        <f t="shared" si="11"/>
        <v>0</v>
      </c>
      <c r="F237" s="57"/>
      <c r="G237" s="57">
        <f>VLOOKUP(A237,'Original vs Adjsuted Budget'!$B$1:$H$1098,7,FALSE)</f>
        <v>0</v>
      </c>
      <c r="I237" s="57">
        <f>VLOOKUP(A237,'Adjust Budget 1'!$B$8:$H$1107,7,FALSE)</f>
        <v>0</v>
      </c>
      <c r="K237" s="59">
        <f t="shared" si="12"/>
        <v>0</v>
      </c>
    </row>
    <row r="238" spans="1:11" hidden="1" x14ac:dyDescent="0.2">
      <c r="A238" t="s">
        <v>2139</v>
      </c>
      <c r="B238" t="s">
        <v>2976</v>
      </c>
      <c r="C238" s="57">
        <f>VLOOKUP(A238,'Original vs Adjsuted Budget'!$B$1:$H$1098,6,FALSE)</f>
        <v>0</v>
      </c>
      <c r="E238" s="59">
        <f t="shared" si="11"/>
        <v>0</v>
      </c>
      <c r="F238" s="57"/>
      <c r="G238" s="57">
        <f>VLOOKUP(A238,'Original vs Adjsuted Budget'!$B$1:$H$1098,7,FALSE)</f>
        <v>0</v>
      </c>
      <c r="I238" s="57">
        <f>VLOOKUP(A238,'Adjust Budget 1'!$B$8:$H$1107,7,FALSE)</f>
        <v>0</v>
      </c>
      <c r="K238" s="59">
        <f t="shared" si="12"/>
        <v>0</v>
      </c>
    </row>
    <row r="239" spans="1:11" x14ac:dyDescent="0.2">
      <c r="A239" s="71"/>
      <c r="B239" s="71" t="s">
        <v>2908</v>
      </c>
      <c r="C239" s="72">
        <f>SUM(C214:C238)</f>
        <v>-36970</v>
      </c>
      <c r="D239" s="72">
        <f>SUM(D214:D238)</f>
        <v>0</v>
      </c>
      <c r="E239" s="72">
        <f>SUM(E214:E238)</f>
        <v>537188.13879999996</v>
      </c>
      <c r="F239" s="72"/>
      <c r="G239" s="72">
        <f>SUM(G214:G238)</f>
        <v>500218.13880000019</v>
      </c>
      <c r="I239" s="57"/>
      <c r="K239" s="59"/>
    </row>
    <row r="240" spans="1:11" x14ac:dyDescent="0.2">
      <c r="A240" s="71">
        <v>501</v>
      </c>
      <c r="B240" s="71" t="s">
        <v>2909</v>
      </c>
      <c r="C240" s="72"/>
      <c r="D240" s="72"/>
      <c r="E240" s="72"/>
      <c r="F240" s="72"/>
      <c r="G240" s="72"/>
      <c r="I240" s="57"/>
      <c r="K240" s="59"/>
    </row>
  </sheetData>
  <mergeCells count="2">
    <mergeCell ref="C1:G1"/>
    <mergeCell ref="B1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zoomScale="75" zoomScaleNormal="75" workbookViewId="0">
      <selection activeCell="B1" sqref="B1:B2"/>
    </sheetView>
  </sheetViews>
  <sheetFormatPr defaultRowHeight="14.25" x14ac:dyDescent="0.2"/>
  <cols>
    <col min="1" max="1" width="14.3984375" bestFit="1" customWidth="1"/>
    <col min="2" max="2" width="30.59765625" bestFit="1" customWidth="1"/>
    <col min="3" max="3" width="14.69921875" customWidth="1"/>
    <col min="4" max="4" width="2.296875" customWidth="1"/>
    <col min="5" max="5" width="14.69921875" customWidth="1"/>
    <col min="6" max="6" width="2.296875" customWidth="1"/>
    <col min="7" max="7" width="14.69921875" customWidth="1"/>
    <col min="8" max="8" width="2.5" customWidth="1"/>
    <col min="9" max="9" width="14.69921875" customWidth="1"/>
    <col min="10" max="10" width="2.19921875" customWidth="1"/>
    <col min="11" max="11" width="14.69921875" customWidth="1"/>
  </cols>
  <sheetData>
    <row r="1" spans="1:11" x14ac:dyDescent="0.2">
      <c r="A1" t="s">
        <v>2899</v>
      </c>
      <c r="B1" s="148" t="s">
        <v>3083</v>
      </c>
      <c r="C1" s="146" t="s">
        <v>3043</v>
      </c>
      <c r="D1" s="146"/>
      <c r="E1" s="146"/>
      <c r="F1" s="146"/>
      <c r="G1" s="146"/>
      <c r="H1" s="67"/>
      <c r="I1" s="92"/>
      <c r="J1" s="67"/>
      <c r="K1" s="93"/>
    </row>
    <row r="2" spans="1:11" x14ac:dyDescent="0.2">
      <c r="B2" s="149"/>
      <c r="C2" s="94" t="s">
        <v>2893</v>
      </c>
      <c r="D2" s="95"/>
      <c r="E2" s="95" t="s">
        <v>3040</v>
      </c>
      <c r="F2" s="94"/>
      <c r="G2" s="94" t="s">
        <v>2894</v>
      </c>
      <c r="H2" s="96"/>
      <c r="I2" s="94" t="s">
        <v>3041</v>
      </c>
      <c r="J2" s="96"/>
      <c r="K2" s="95" t="s">
        <v>3042</v>
      </c>
    </row>
    <row r="3" spans="1:11" x14ac:dyDescent="0.2">
      <c r="A3" s="63">
        <v>102</v>
      </c>
      <c r="B3" s="63" t="s">
        <v>3045</v>
      </c>
      <c r="C3" s="70"/>
      <c r="D3" s="70"/>
      <c r="E3" s="70"/>
      <c r="F3" s="70"/>
      <c r="G3" s="70"/>
      <c r="I3" s="57"/>
      <c r="K3" s="59"/>
    </row>
    <row r="4" spans="1:11" x14ac:dyDescent="0.2">
      <c r="A4" t="s">
        <v>889</v>
      </c>
      <c r="B4" t="s">
        <v>7</v>
      </c>
      <c r="C4" s="57">
        <f>VLOOKUP(A4,'Original vs Adjsuted Budget'!$B$1:$H$1098,6,FALSE)</f>
        <v>706760</v>
      </c>
      <c r="E4" s="59">
        <f t="shared" ref="E4:E29" si="0">G4-C4</f>
        <v>26903.515200000023</v>
      </c>
      <c r="F4" s="57"/>
      <c r="G4" s="57">
        <f>VLOOKUP(A4,'Original vs Adjsuted Budget'!$B$1:$H$1098,7,FALSE)</f>
        <v>733663.51520000002</v>
      </c>
      <c r="I4" s="57">
        <f>VLOOKUP(A4,'Adjust Budget 1'!$B$8:$H$1107,7,FALSE)</f>
        <v>363199.76</v>
      </c>
      <c r="K4" s="59">
        <f t="shared" ref="K4:K29" si="1">G4-I4</f>
        <v>370463.75520000001</v>
      </c>
    </row>
    <row r="5" spans="1:11" hidden="1" x14ac:dyDescent="0.2">
      <c r="A5" t="s">
        <v>1804</v>
      </c>
      <c r="B5" t="s">
        <v>221</v>
      </c>
      <c r="C5" s="57">
        <f>VLOOKUP(A5,'Original vs Adjsuted Budget'!$B$1:$H$1098,6,FALSE)</f>
        <v>0</v>
      </c>
      <c r="E5" s="59">
        <f t="shared" si="0"/>
        <v>0</v>
      </c>
      <c r="F5" s="57"/>
      <c r="G5" s="57">
        <f>VLOOKUP(A5,'Original vs Adjsuted Budget'!$B$1:$H$1098,7,FALSE)</f>
        <v>0</v>
      </c>
      <c r="I5" s="57">
        <f>VLOOKUP(A5,'Adjust Budget 1'!$B$8:$H$1107,7,FALSE)</f>
        <v>0</v>
      </c>
      <c r="K5" s="59">
        <f t="shared" si="1"/>
        <v>0</v>
      </c>
    </row>
    <row r="6" spans="1:11" hidden="1" x14ac:dyDescent="0.2">
      <c r="A6" t="s">
        <v>1805</v>
      </c>
      <c r="B6" t="s">
        <v>223</v>
      </c>
      <c r="C6" s="57">
        <f>VLOOKUP(A6,'Original vs Adjsuted Budget'!$B$1:$H$1098,6,FALSE)</f>
        <v>0</v>
      </c>
      <c r="E6" s="59">
        <f t="shared" si="0"/>
        <v>0</v>
      </c>
      <c r="F6" s="57"/>
      <c r="G6" s="57">
        <f>VLOOKUP(A6,'Original vs Adjsuted Budget'!$B$1:$H$1098,7,FALSE)</f>
        <v>0</v>
      </c>
      <c r="I6" s="57">
        <f>VLOOKUP(A6,'Adjust Budget 1'!$B$8:$H$1107,7,FALSE)</f>
        <v>0</v>
      </c>
      <c r="K6" s="59">
        <f t="shared" si="1"/>
        <v>0</v>
      </c>
    </row>
    <row r="7" spans="1:11" hidden="1" x14ac:dyDescent="0.2">
      <c r="A7" t="s">
        <v>1806</v>
      </c>
      <c r="B7" t="s">
        <v>225</v>
      </c>
      <c r="C7" s="57">
        <f>VLOOKUP(A7,'Original vs Adjsuted Budget'!$B$1:$H$1098,6,FALSE)</f>
        <v>0</v>
      </c>
      <c r="E7" s="59">
        <f t="shared" si="0"/>
        <v>0</v>
      </c>
      <c r="F7" s="57"/>
      <c r="G7" s="57">
        <f>VLOOKUP(A7,'Original vs Adjsuted Budget'!$B$1:$H$1098,7,FALSE)</f>
        <v>0</v>
      </c>
      <c r="I7" s="57">
        <f>VLOOKUP(A7,'Adjust Budget 1'!$B$8:$H$1107,7,FALSE)</f>
        <v>0</v>
      </c>
      <c r="K7" s="59">
        <f t="shared" si="1"/>
        <v>0</v>
      </c>
    </row>
    <row r="8" spans="1:11" hidden="1" x14ac:dyDescent="0.2">
      <c r="A8" t="s">
        <v>1807</v>
      </c>
      <c r="B8" t="s">
        <v>230</v>
      </c>
      <c r="C8" s="57">
        <f>VLOOKUP(A8,'Original vs Adjsuted Budget'!$B$1:$H$1098,6,FALSE)</f>
        <v>0</v>
      </c>
      <c r="E8" s="59">
        <f t="shared" si="0"/>
        <v>0</v>
      </c>
      <c r="F8" s="57"/>
      <c r="G8" s="57">
        <f>VLOOKUP(A8,'Original vs Adjsuted Budget'!$B$1:$H$1098,7,FALSE)</f>
        <v>0</v>
      </c>
      <c r="I8" s="57">
        <f>VLOOKUP(A8,'Adjust Budget 1'!$B$8:$H$1107,7,FALSE)</f>
        <v>0</v>
      </c>
      <c r="K8" s="59">
        <f t="shared" si="1"/>
        <v>0</v>
      </c>
    </row>
    <row r="9" spans="1:11" hidden="1" x14ac:dyDescent="0.2">
      <c r="A9" t="s">
        <v>1809</v>
      </c>
      <c r="B9" t="s">
        <v>2913</v>
      </c>
      <c r="C9" s="57">
        <f>VLOOKUP(A9,'Original vs Adjsuted Budget'!$B$1:$H$1098,6,FALSE)</f>
        <v>0</v>
      </c>
      <c r="E9" s="59">
        <f t="shared" si="0"/>
        <v>0</v>
      </c>
      <c r="F9" s="57"/>
      <c r="G9" s="57">
        <f>VLOOKUP(A9,'Original vs Adjsuted Budget'!$B$1:$H$1098,7,FALSE)</f>
        <v>0</v>
      </c>
      <c r="I9" s="57">
        <f>VLOOKUP(A9,'Adjust Budget 1'!$B$8:$H$1107,7,FALSE)</f>
        <v>0</v>
      </c>
      <c r="K9" s="59">
        <f t="shared" si="1"/>
        <v>0</v>
      </c>
    </row>
    <row r="10" spans="1:11" hidden="1" x14ac:dyDescent="0.2">
      <c r="A10" t="s">
        <v>1811</v>
      </c>
      <c r="B10" t="s">
        <v>303</v>
      </c>
      <c r="C10" s="57">
        <f>VLOOKUP(A10,'Original vs Adjsuted Budget'!$B$1:$H$1098,6,FALSE)</f>
        <v>0</v>
      </c>
      <c r="E10" s="59">
        <f t="shared" si="0"/>
        <v>0</v>
      </c>
      <c r="F10" s="57"/>
      <c r="G10" s="57">
        <f>VLOOKUP(A10,'Original vs Adjsuted Budget'!$B$1:$H$1098,7,FALSE)</f>
        <v>0</v>
      </c>
      <c r="I10" s="57">
        <f>VLOOKUP(A10,'Adjust Budget 1'!$B$8:$H$1107,7,FALSE)</f>
        <v>0</v>
      </c>
      <c r="K10" s="59">
        <f t="shared" si="1"/>
        <v>0</v>
      </c>
    </row>
    <row r="11" spans="1:11" hidden="1" x14ac:dyDescent="0.2">
      <c r="A11" t="s">
        <v>1812</v>
      </c>
      <c r="B11" t="s">
        <v>310</v>
      </c>
      <c r="C11" s="57">
        <f>VLOOKUP(A11,'Original vs Adjsuted Budget'!$B$1:$H$1098,6,FALSE)</f>
        <v>0</v>
      </c>
      <c r="E11" s="59">
        <f t="shared" si="0"/>
        <v>0</v>
      </c>
      <c r="F11" s="57"/>
      <c r="G11" s="57">
        <f>VLOOKUP(A11,'Original vs Adjsuted Budget'!$B$1:$H$1098,7,FALSE)</f>
        <v>0</v>
      </c>
      <c r="I11" s="57">
        <f>VLOOKUP(A11,'Adjust Budget 1'!$B$8:$H$1107,7,FALSE)</f>
        <v>0</v>
      </c>
      <c r="K11" s="59">
        <f t="shared" si="1"/>
        <v>0</v>
      </c>
    </row>
    <row r="12" spans="1:11" hidden="1" x14ac:dyDescent="0.2">
      <c r="A12" t="s">
        <v>1813</v>
      </c>
      <c r="B12" t="s">
        <v>1713</v>
      </c>
      <c r="C12" s="57">
        <f>VLOOKUP(A12,'Original vs Adjsuted Budget'!$B$1:$H$1098,6,FALSE)</f>
        <v>0</v>
      </c>
      <c r="E12" s="59">
        <f t="shared" si="0"/>
        <v>0</v>
      </c>
      <c r="F12" s="57"/>
      <c r="G12" s="57">
        <f>VLOOKUP(A12,'Original vs Adjsuted Budget'!$B$1:$H$1098,7,FALSE)</f>
        <v>0</v>
      </c>
      <c r="I12" s="57">
        <f>VLOOKUP(A12,'Adjust Budget 1'!$B$8:$H$1107,7,FALSE)</f>
        <v>0</v>
      </c>
      <c r="K12" s="59">
        <f t="shared" si="1"/>
        <v>0</v>
      </c>
    </row>
    <row r="13" spans="1:11" hidden="1" x14ac:dyDescent="0.2">
      <c r="A13" t="s">
        <v>1814</v>
      </c>
      <c r="B13" t="s">
        <v>336</v>
      </c>
      <c r="C13" s="57">
        <f>VLOOKUP(A13,'Original vs Adjsuted Budget'!$B$1:$H$1098,6,FALSE)</f>
        <v>0</v>
      </c>
      <c r="E13" s="59">
        <f t="shared" si="0"/>
        <v>0</v>
      </c>
      <c r="F13" s="57"/>
      <c r="G13" s="57">
        <f>VLOOKUP(A13,'Original vs Adjsuted Budget'!$B$1:$H$1098,7,FALSE)</f>
        <v>0</v>
      </c>
      <c r="I13" s="57">
        <f>VLOOKUP(A13,'Adjust Budget 1'!$B$8:$H$1107,7,FALSE)</f>
        <v>0</v>
      </c>
      <c r="K13" s="59">
        <f t="shared" si="1"/>
        <v>0</v>
      </c>
    </row>
    <row r="14" spans="1:11" x14ac:dyDescent="0.2">
      <c r="A14" t="s">
        <v>890</v>
      </c>
      <c r="B14" t="s">
        <v>217</v>
      </c>
      <c r="C14" s="57">
        <f>VLOOKUP(A14,'Original vs Adjsuted Budget'!$B$1:$H$1098,6,FALSE)</f>
        <v>136910</v>
      </c>
      <c r="E14" s="59">
        <f t="shared" si="0"/>
        <v>0</v>
      </c>
      <c r="F14" s="57"/>
      <c r="G14" s="57">
        <f>VLOOKUP(A14,'Original vs Adjsuted Budget'!$B$1:$H$1098,7,FALSE)</f>
        <v>136910</v>
      </c>
      <c r="I14" s="57">
        <f>VLOOKUP(A14,'Adjust Budget 1'!$B$8:$H$1107,7,FALSE)</f>
        <v>0</v>
      </c>
      <c r="K14" s="59">
        <f t="shared" si="1"/>
        <v>136910</v>
      </c>
    </row>
    <row r="15" spans="1:11" x14ac:dyDescent="0.2">
      <c r="A15" t="s">
        <v>891</v>
      </c>
      <c r="B15" t="s">
        <v>220</v>
      </c>
      <c r="C15" s="57">
        <f>VLOOKUP(A15,'Original vs Adjsuted Budget'!$B$1:$H$1098,6,FALSE)</f>
        <v>11800</v>
      </c>
      <c r="E15" s="59">
        <f t="shared" si="0"/>
        <v>9258.4191999999966</v>
      </c>
      <c r="F15" s="57"/>
      <c r="G15" s="57">
        <f>VLOOKUP(A15,'Original vs Adjsuted Budget'!$B$1:$H$1098,7,FALSE)</f>
        <v>21058.419199999997</v>
      </c>
      <c r="I15" s="57">
        <f>VLOOKUP(A15,'Adjust Budget 1'!$B$8:$H$1107,7,FALSE)</f>
        <v>10424.959999999999</v>
      </c>
      <c r="K15" s="59">
        <f t="shared" si="1"/>
        <v>10633.459199999998</v>
      </c>
    </row>
    <row r="16" spans="1:11" x14ac:dyDescent="0.2">
      <c r="A16" t="s">
        <v>892</v>
      </c>
      <c r="B16" t="s">
        <v>227</v>
      </c>
      <c r="C16" s="57">
        <f>VLOOKUP(A16,'Original vs Adjsuted Budget'!$B$1:$H$1098,6,FALSE)</f>
        <v>285290</v>
      </c>
      <c r="E16" s="59">
        <f t="shared" si="0"/>
        <v>-15620</v>
      </c>
      <c r="F16" s="57"/>
      <c r="G16" s="57">
        <f>VLOOKUP(A16,'Original vs Adjsuted Budget'!$B$1:$H$1098,7,FALSE)</f>
        <v>269670</v>
      </c>
      <c r="I16" s="57">
        <f>VLOOKUP(A16,'Adjust Budget 1'!$B$8:$H$1107,7,FALSE)</f>
        <v>133500</v>
      </c>
      <c r="K16" s="59">
        <f t="shared" si="1"/>
        <v>136170</v>
      </c>
    </row>
    <row r="17" spans="1:11" x14ac:dyDescent="0.2">
      <c r="A17" t="s">
        <v>893</v>
      </c>
      <c r="B17" t="s">
        <v>228</v>
      </c>
      <c r="C17" s="57">
        <f>VLOOKUP(A17,'Original vs Adjsuted Budget'!$B$1:$H$1098,6,FALSE)</f>
        <v>290</v>
      </c>
      <c r="E17" s="59">
        <f t="shared" si="0"/>
        <v>-136.07599999999999</v>
      </c>
      <c r="F17" s="57"/>
      <c r="G17" s="57">
        <f>VLOOKUP(A17,'Original vs Adjsuted Budget'!$B$1:$H$1098,7,FALSE)</f>
        <v>153.92400000000001</v>
      </c>
      <c r="I17" s="57">
        <f>VLOOKUP(A17,'Adjust Budget 1'!$B$8:$H$1107,7,FALSE)</f>
        <v>76.2</v>
      </c>
      <c r="K17" s="59">
        <f t="shared" si="1"/>
        <v>77.724000000000004</v>
      </c>
    </row>
    <row r="18" spans="1:11" x14ac:dyDescent="0.2">
      <c r="A18" t="s">
        <v>894</v>
      </c>
      <c r="B18" t="s">
        <v>229</v>
      </c>
      <c r="C18" s="57">
        <f>VLOOKUP(A18,'Original vs Adjsuted Budget'!$B$1:$H$1098,6,FALSE)</f>
        <v>8880</v>
      </c>
      <c r="E18" s="59">
        <f t="shared" si="0"/>
        <v>213.03000000000065</v>
      </c>
      <c r="F18" s="57"/>
      <c r="G18" s="57">
        <f>VLOOKUP(A18,'Original vs Adjsuted Budget'!$B$1:$H$1098,7,FALSE)</f>
        <v>9093.0300000000007</v>
      </c>
      <c r="I18" s="57">
        <f>VLOOKUP(A18,'Adjust Budget 1'!$B$8:$H$1107,7,FALSE)</f>
        <v>4501.5</v>
      </c>
      <c r="K18" s="59">
        <f t="shared" si="1"/>
        <v>4591.5300000000007</v>
      </c>
    </row>
    <row r="19" spans="1:11" x14ac:dyDescent="0.2">
      <c r="A19" t="s">
        <v>895</v>
      </c>
      <c r="B19" t="s">
        <v>231</v>
      </c>
      <c r="C19" s="57">
        <f>VLOOKUP(A19,'Original vs Adjsuted Budget'!$B$1:$H$1098,6,FALSE)</f>
        <v>19400</v>
      </c>
      <c r="E19" s="59">
        <f t="shared" si="0"/>
        <v>-16376.06</v>
      </c>
      <c r="F19" s="57"/>
      <c r="G19" s="57">
        <f>VLOOKUP(A19,'Original vs Adjsuted Budget'!$B$1:$H$1098,7,FALSE)</f>
        <v>3023.94</v>
      </c>
      <c r="I19" s="57">
        <f>VLOOKUP(A19,'Adjust Budget 1'!$B$8:$H$1107,7,FALSE)</f>
        <v>1497</v>
      </c>
      <c r="K19" s="59">
        <f t="shared" si="1"/>
        <v>1526.94</v>
      </c>
    </row>
    <row r="20" spans="1:11" x14ac:dyDescent="0.2">
      <c r="A20" t="s">
        <v>896</v>
      </c>
      <c r="B20" t="s">
        <v>232</v>
      </c>
      <c r="C20" s="57">
        <f>VLOOKUP(A20,'Original vs Adjsuted Budget'!$B$1:$H$1098,6,FALSE)</f>
        <v>153350</v>
      </c>
      <c r="E20" s="59">
        <f t="shared" si="0"/>
        <v>24461.91399999999</v>
      </c>
      <c r="F20" s="57"/>
      <c r="G20" s="57">
        <f>VLOOKUP(A20,'Original vs Adjsuted Budget'!$B$1:$H$1098,7,FALSE)</f>
        <v>177811.91399999999</v>
      </c>
      <c r="I20" s="57">
        <f>VLOOKUP(A20,'Adjust Budget 1'!$B$8:$H$1107,7,FALSE)</f>
        <v>88025.7</v>
      </c>
      <c r="K20" s="59">
        <f t="shared" si="1"/>
        <v>89786.213999999993</v>
      </c>
    </row>
    <row r="21" spans="1:11" x14ac:dyDescent="0.2">
      <c r="A21" t="s">
        <v>897</v>
      </c>
      <c r="B21" t="s">
        <v>233</v>
      </c>
      <c r="C21" s="57">
        <f>VLOOKUP(A21,'Original vs Adjsuted Budget'!$B$1:$H$1098,6,FALSE)</f>
        <v>7180</v>
      </c>
      <c r="E21" s="59">
        <f t="shared" si="0"/>
        <v>-3861.7257999999997</v>
      </c>
      <c r="F21" s="57"/>
      <c r="G21" s="57">
        <f>VLOOKUP(A21,'Original vs Adjsuted Budget'!$B$1:$H$1098,7,FALSE)</f>
        <v>3318.2742000000003</v>
      </c>
      <c r="I21" s="57">
        <f>VLOOKUP(A21,'Adjust Budget 1'!$B$8:$H$1107,7,FALSE)</f>
        <v>1642.71</v>
      </c>
      <c r="K21" s="59">
        <f t="shared" si="1"/>
        <v>1675.5642000000003</v>
      </c>
    </row>
    <row r="22" spans="1:11" x14ac:dyDescent="0.2">
      <c r="A22" t="s">
        <v>898</v>
      </c>
      <c r="B22" t="s">
        <v>272</v>
      </c>
      <c r="C22" s="57">
        <f>VLOOKUP(A22,'Original vs Adjsuted Budget'!$B$1:$H$1098,6,FALSE)</f>
        <v>100000</v>
      </c>
      <c r="E22" s="59">
        <f t="shared" si="0"/>
        <v>-100000</v>
      </c>
      <c r="F22" s="57"/>
      <c r="G22" s="57">
        <f>VLOOKUP(A22,'Original vs Adjsuted Budget'!$B$1:$H$1098,7,FALSE)</f>
        <v>0</v>
      </c>
      <c r="I22" s="57">
        <f>VLOOKUP(A22,'Adjust Budget 1'!$B$8:$H$1107,7,FALSE)</f>
        <v>0</v>
      </c>
      <c r="K22" s="59">
        <f t="shared" si="1"/>
        <v>0</v>
      </c>
    </row>
    <row r="23" spans="1:11" x14ac:dyDescent="0.2">
      <c r="A23" t="s">
        <v>899</v>
      </c>
      <c r="B23" t="s">
        <v>285</v>
      </c>
      <c r="C23" s="57">
        <f>VLOOKUP(A23,'Original vs Adjsuted Budget'!$B$1:$H$1098,6,FALSE)</f>
        <v>610</v>
      </c>
      <c r="E23" s="59">
        <f t="shared" si="0"/>
        <v>-610</v>
      </c>
      <c r="F23" s="57"/>
      <c r="G23" s="57">
        <f>VLOOKUP(A23,'Original vs Adjsuted Budget'!$B$1:$H$1098,7,FALSE)</f>
        <v>0</v>
      </c>
      <c r="I23" s="57">
        <f>VLOOKUP(A23,'Adjust Budget 1'!$B$8:$H$1107,7,FALSE)</f>
        <v>0</v>
      </c>
      <c r="K23" s="59">
        <f t="shared" si="1"/>
        <v>0</v>
      </c>
    </row>
    <row r="24" spans="1:11" x14ac:dyDescent="0.2">
      <c r="A24" t="s">
        <v>900</v>
      </c>
      <c r="B24" t="s">
        <v>305</v>
      </c>
      <c r="C24" s="57">
        <f>VLOOKUP(A24,'Original vs Adjsuted Budget'!$B$1:$H$1098,6,FALSE)</f>
        <v>0</v>
      </c>
      <c r="E24" s="59">
        <f t="shared" si="0"/>
        <v>4000</v>
      </c>
      <c r="F24" s="57"/>
      <c r="G24" s="57">
        <f>VLOOKUP(A24,'Original vs Adjsuted Budget'!$B$1:$H$1098,7,FALSE)</f>
        <v>4000</v>
      </c>
      <c r="I24" s="57">
        <f>VLOOKUP(A24,'Adjust Budget 1'!$B$8:$H$1107,7,FALSE)</f>
        <v>4000</v>
      </c>
      <c r="K24" s="59">
        <f t="shared" si="1"/>
        <v>0</v>
      </c>
    </row>
    <row r="25" spans="1:11" x14ac:dyDescent="0.2">
      <c r="A25" t="s">
        <v>901</v>
      </c>
      <c r="B25" t="s">
        <v>1572</v>
      </c>
      <c r="C25" s="57">
        <f>VLOOKUP(A25,'Original vs Adjsuted Budget'!$B$1:$H$1098,6,FALSE)</f>
        <v>0</v>
      </c>
      <c r="E25" s="59">
        <f t="shared" si="0"/>
        <v>908.07999999999993</v>
      </c>
      <c r="F25" s="57"/>
      <c r="G25" s="57">
        <f>VLOOKUP(A25,'Original vs Adjsuted Budget'!$B$1:$H$1098,7,FALSE)</f>
        <v>908.07999999999993</v>
      </c>
      <c r="I25" s="57">
        <f>VLOOKUP(A25,'Adjust Budget 1'!$B$8:$H$1107,7,FALSE)</f>
        <v>340.53</v>
      </c>
      <c r="K25" s="59">
        <f t="shared" si="1"/>
        <v>567.54999999999995</v>
      </c>
    </row>
    <row r="26" spans="1:11" x14ac:dyDescent="0.2">
      <c r="A26" t="s">
        <v>902</v>
      </c>
      <c r="B26" t="s">
        <v>309</v>
      </c>
      <c r="C26" s="57">
        <f>VLOOKUP(A26,'Original vs Adjsuted Budget'!$B$1:$H$1098,6,FALSE)</f>
        <v>17980</v>
      </c>
      <c r="E26" s="59">
        <f t="shared" si="0"/>
        <v>-9334.9600000000009</v>
      </c>
      <c r="F26" s="57"/>
      <c r="G26" s="57">
        <f>VLOOKUP(A26,'Original vs Adjsuted Budget'!$B$1:$H$1098,7,FALSE)</f>
        <v>8645.0399999999991</v>
      </c>
      <c r="I26" s="57">
        <f>VLOOKUP(A26,'Adjust Budget 1'!$B$8:$H$1107,7,FALSE)</f>
        <v>3241.89</v>
      </c>
      <c r="K26" s="59">
        <f t="shared" si="1"/>
        <v>5403.15</v>
      </c>
    </row>
    <row r="27" spans="1:11" x14ac:dyDescent="0.2">
      <c r="A27" t="s">
        <v>903</v>
      </c>
      <c r="B27" t="s">
        <v>312</v>
      </c>
      <c r="C27" s="57">
        <f>VLOOKUP(A27,'Original vs Adjsuted Budget'!$B$1:$H$1098,6,FALSE)</f>
        <v>223880</v>
      </c>
      <c r="E27" s="59">
        <f t="shared" si="0"/>
        <v>76120</v>
      </c>
      <c r="F27" s="57"/>
      <c r="G27" s="57">
        <f>VLOOKUP(A27,'Original vs Adjsuted Budget'!$B$1:$H$1098,7,FALSE)</f>
        <v>300000</v>
      </c>
      <c r="I27" s="57">
        <f>VLOOKUP(A27,'Adjust Budget 1'!$B$8:$H$1107,7,FALSE)</f>
        <v>166870.29999999999</v>
      </c>
      <c r="K27" s="59">
        <f t="shared" si="1"/>
        <v>133129.70000000001</v>
      </c>
    </row>
    <row r="28" spans="1:11" x14ac:dyDescent="0.2">
      <c r="A28" t="s">
        <v>904</v>
      </c>
      <c r="B28" t="s">
        <v>2906</v>
      </c>
      <c r="C28" s="57">
        <f>VLOOKUP(A28,'Original vs Adjsuted Budget'!$B$1:$H$1098,6,FALSE)</f>
        <v>-1547810</v>
      </c>
      <c r="E28" s="59">
        <f t="shared" si="0"/>
        <v>597850.18000000005</v>
      </c>
      <c r="F28" s="57"/>
      <c r="G28" s="57">
        <f>VLOOKUP(A28,'Original vs Adjsuted Budget'!$B$1:$H$1098,7,FALSE)</f>
        <v>-949959.82</v>
      </c>
      <c r="I28" s="57">
        <f>VLOOKUP(A28,'Adjust Budget 1'!$B$8:$H$1107,7,FALSE)</f>
        <v>0</v>
      </c>
      <c r="K28" s="59">
        <f t="shared" si="1"/>
        <v>-949959.82</v>
      </c>
    </row>
    <row r="29" spans="1:11" x14ac:dyDescent="0.2">
      <c r="A29" t="s">
        <v>905</v>
      </c>
      <c r="B29" t="s">
        <v>1574</v>
      </c>
      <c r="C29" s="57">
        <f>VLOOKUP(A29,'Original vs Adjsuted Budget'!$B$1:$H$1098,6,FALSE)</f>
        <v>-742370</v>
      </c>
      <c r="E29" s="59">
        <f t="shared" si="0"/>
        <v>0</v>
      </c>
      <c r="F29" s="57"/>
      <c r="G29" s="57">
        <f>VLOOKUP(A29,'Original vs Adjsuted Budget'!$B$1:$H$1098,7,FALSE)</f>
        <v>-742370</v>
      </c>
      <c r="I29" s="57">
        <f>VLOOKUP(A29,'Adjust Budget 1'!$B$8:$H$1107,7,FALSE)</f>
        <v>0</v>
      </c>
      <c r="K29" s="59">
        <f t="shared" si="1"/>
        <v>-742370</v>
      </c>
    </row>
    <row r="30" spans="1:11" x14ac:dyDescent="0.2">
      <c r="A30" s="71"/>
      <c r="B30" s="71" t="s">
        <v>2908</v>
      </c>
      <c r="C30" s="72">
        <f>SUM(C4:C29)</f>
        <v>-617850</v>
      </c>
      <c r="D30" s="72">
        <f>SUM(D4:D29)</f>
        <v>0</v>
      </c>
      <c r="E30" s="72">
        <f>SUM(E4:E29)</f>
        <v>593776.31660000002</v>
      </c>
      <c r="F30" s="72"/>
      <c r="G30" s="72">
        <f t="shared" ref="G30" si="2">SUM(G4:G29)</f>
        <v>-24073.683399999398</v>
      </c>
      <c r="I30" s="57"/>
      <c r="K30" s="59"/>
    </row>
    <row r="31" spans="1:11" x14ac:dyDescent="0.2">
      <c r="A31" s="71">
        <v>102</v>
      </c>
      <c r="B31" s="71" t="s">
        <v>2909</v>
      </c>
      <c r="C31" s="72"/>
      <c r="D31" s="72"/>
      <c r="E31" s="72"/>
      <c r="F31" s="72"/>
      <c r="G31" s="72"/>
      <c r="I31" s="57"/>
      <c r="K31" s="59"/>
    </row>
    <row r="33" spans="1:11" x14ac:dyDescent="0.2">
      <c r="A33" s="63">
        <v>301</v>
      </c>
      <c r="B33" s="63" t="s">
        <v>3051</v>
      </c>
      <c r="C33" s="70"/>
      <c r="D33" s="70"/>
      <c r="E33" s="70"/>
      <c r="F33" s="70"/>
      <c r="G33" s="70"/>
      <c r="I33" s="57"/>
      <c r="K33" s="59"/>
    </row>
    <row r="34" spans="1:11" x14ac:dyDescent="0.2">
      <c r="A34" t="s">
        <v>1120</v>
      </c>
      <c r="B34" t="s">
        <v>7</v>
      </c>
      <c r="C34" s="57">
        <f>VLOOKUP(A34,'Original vs Adjsuted Budget'!$B$1:$H$1098,6,FALSE)</f>
        <v>976410</v>
      </c>
      <c r="E34" s="59">
        <f t="shared" ref="E34:E75" si="3">G34-C34</f>
        <v>170994.60159999994</v>
      </c>
      <c r="F34" s="57"/>
      <c r="G34" s="57">
        <f>VLOOKUP(A34,'Original vs Adjsuted Budget'!$B$1:$H$1098,7,FALSE)</f>
        <v>1147404.6015999999</v>
      </c>
      <c r="I34" s="57">
        <f>VLOOKUP(A34,'Adjust Budget 1'!$B$8:$H$1107,7,FALSE)</f>
        <v>568022.07999999996</v>
      </c>
      <c r="K34" s="59">
        <f t="shared" ref="K34:K75" si="4">G34-I34</f>
        <v>579382.52159999998</v>
      </c>
    </row>
    <row r="35" spans="1:11" hidden="1" x14ac:dyDescent="0.2">
      <c r="A35" t="s">
        <v>2088</v>
      </c>
      <c r="B35" t="s">
        <v>221</v>
      </c>
      <c r="C35" s="57">
        <f>VLOOKUP(A35,'Original vs Adjsuted Budget'!$B$1:$H$1098,6,FALSE)</f>
        <v>0</v>
      </c>
      <c r="E35" s="59">
        <f t="shared" si="3"/>
        <v>0</v>
      </c>
      <c r="F35" s="57"/>
      <c r="G35" s="57">
        <f>VLOOKUP(A35,'Original vs Adjsuted Budget'!$B$1:$H$1098,7,FALSE)</f>
        <v>0</v>
      </c>
      <c r="I35" s="57">
        <f>VLOOKUP(A35,'Adjust Budget 1'!$B$8:$H$1107,7,FALSE)</f>
        <v>0</v>
      </c>
      <c r="K35" s="59">
        <f t="shared" si="4"/>
        <v>0</v>
      </c>
    </row>
    <row r="36" spans="1:11" hidden="1" x14ac:dyDescent="0.2">
      <c r="A36" t="s">
        <v>2089</v>
      </c>
      <c r="B36" t="s">
        <v>224</v>
      </c>
      <c r="C36" s="57">
        <f>VLOOKUP(A36,'Original vs Adjsuted Budget'!$B$1:$H$1098,6,FALSE)</f>
        <v>0</v>
      </c>
      <c r="E36" s="59">
        <f t="shared" si="3"/>
        <v>0</v>
      </c>
      <c r="F36" s="57"/>
      <c r="G36" s="57">
        <f>VLOOKUP(A36,'Original vs Adjsuted Budget'!$B$1:$H$1098,7,FALSE)</f>
        <v>0</v>
      </c>
      <c r="I36" s="57">
        <f>VLOOKUP(A36,'Adjust Budget 1'!$B$8:$H$1107,7,FALSE)</f>
        <v>0</v>
      </c>
      <c r="K36" s="59">
        <f t="shared" si="4"/>
        <v>0</v>
      </c>
    </row>
    <row r="37" spans="1:11" hidden="1" x14ac:dyDescent="0.2">
      <c r="A37" t="s">
        <v>2090</v>
      </c>
      <c r="B37" t="s">
        <v>230</v>
      </c>
      <c r="C37" s="57">
        <f>VLOOKUP(A37,'Original vs Adjsuted Budget'!$B$1:$H$1098,6,FALSE)</f>
        <v>0</v>
      </c>
      <c r="E37" s="59">
        <f t="shared" si="3"/>
        <v>0</v>
      </c>
      <c r="F37" s="57"/>
      <c r="G37" s="57">
        <f>VLOOKUP(A37,'Original vs Adjsuted Budget'!$B$1:$H$1098,7,FALSE)</f>
        <v>0</v>
      </c>
      <c r="I37" s="57">
        <f>VLOOKUP(A37,'Adjust Budget 1'!$B$8:$H$1107,7,FALSE)</f>
        <v>0</v>
      </c>
      <c r="K37" s="59">
        <f t="shared" si="4"/>
        <v>0</v>
      </c>
    </row>
    <row r="38" spans="1:11" hidden="1" x14ac:dyDescent="0.2">
      <c r="A38" t="s">
        <v>2091</v>
      </c>
      <c r="B38" t="s">
        <v>2092</v>
      </c>
      <c r="C38" s="57">
        <f>VLOOKUP(A38,'Original vs Adjsuted Budget'!$B$1:$H$1098,6,FALSE)</f>
        <v>0</v>
      </c>
      <c r="E38" s="59">
        <f t="shared" si="3"/>
        <v>0</v>
      </c>
      <c r="F38" s="57"/>
      <c r="G38" s="57">
        <f>VLOOKUP(A38,'Original vs Adjsuted Budget'!$B$1:$H$1098,7,FALSE)</f>
        <v>0</v>
      </c>
      <c r="I38" s="57">
        <f>VLOOKUP(A38,'Adjust Budget 1'!$B$8:$H$1107,7,FALSE)</f>
        <v>0</v>
      </c>
      <c r="K38" s="59">
        <f t="shared" si="4"/>
        <v>0</v>
      </c>
    </row>
    <row r="39" spans="1:11" hidden="1" x14ac:dyDescent="0.2">
      <c r="A39" t="s">
        <v>2093</v>
      </c>
      <c r="B39" t="s">
        <v>274</v>
      </c>
      <c r="C39" s="57">
        <f>VLOOKUP(A39,'Original vs Adjsuted Budget'!$B$1:$H$1098,6,FALSE)</f>
        <v>0</v>
      </c>
      <c r="E39" s="59">
        <f t="shared" si="3"/>
        <v>0</v>
      </c>
      <c r="F39" s="57"/>
      <c r="G39" s="57">
        <f>VLOOKUP(A39,'Original vs Adjsuted Budget'!$B$1:$H$1098,7,FALSE)</f>
        <v>0</v>
      </c>
      <c r="I39" s="57">
        <f>VLOOKUP(A39,'Adjust Budget 1'!$B$8:$H$1107,7,FALSE)</f>
        <v>0</v>
      </c>
      <c r="K39" s="59">
        <f t="shared" si="4"/>
        <v>0</v>
      </c>
    </row>
    <row r="40" spans="1:11" hidden="1" x14ac:dyDescent="0.2">
      <c r="A40" t="s">
        <v>2095</v>
      </c>
      <c r="B40" t="s">
        <v>2974</v>
      </c>
      <c r="C40" s="57">
        <f>VLOOKUP(A40,'Original vs Adjsuted Budget'!$B$1:$H$1098,6,FALSE)</f>
        <v>0</v>
      </c>
      <c r="E40" s="59">
        <f t="shared" si="3"/>
        <v>0</v>
      </c>
      <c r="F40" s="57"/>
      <c r="G40" s="57">
        <f>VLOOKUP(A40,'Original vs Adjsuted Budget'!$B$1:$H$1098,7,FALSE)</f>
        <v>0</v>
      </c>
      <c r="I40" s="57">
        <f>VLOOKUP(A40,'Adjust Budget 1'!$B$8:$H$1107,7,FALSE)</f>
        <v>0</v>
      </c>
      <c r="K40" s="59">
        <f t="shared" si="4"/>
        <v>0</v>
      </c>
    </row>
    <row r="41" spans="1:11" hidden="1" x14ac:dyDescent="0.2">
      <c r="A41" t="s">
        <v>2097</v>
      </c>
      <c r="B41" t="s">
        <v>277</v>
      </c>
      <c r="C41" s="57">
        <f>VLOOKUP(A41,'Original vs Adjsuted Budget'!$B$1:$H$1098,6,FALSE)</f>
        <v>0</v>
      </c>
      <c r="E41" s="59">
        <f t="shared" si="3"/>
        <v>0</v>
      </c>
      <c r="F41" s="57"/>
      <c r="G41" s="57">
        <f>VLOOKUP(A41,'Original vs Adjsuted Budget'!$B$1:$H$1098,7,FALSE)</f>
        <v>0</v>
      </c>
      <c r="I41" s="57">
        <f>VLOOKUP(A41,'Adjust Budget 1'!$B$8:$H$1107,7,FALSE)</f>
        <v>0</v>
      </c>
      <c r="K41" s="59">
        <f t="shared" si="4"/>
        <v>0</v>
      </c>
    </row>
    <row r="42" spans="1:11" hidden="1" x14ac:dyDescent="0.2">
      <c r="A42" t="s">
        <v>2099</v>
      </c>
      <c r="B42" t="s">
        <v>278</v>
      </c>
      <c r="C42" s="57">
        <f>VLOOKUP(A42,'Original vs Adjsuted Budget'!$B$1:$H$1098,6,FALSE)</f>
        <v>0</v>
      </c>
      <c r="E42" s="59">
        <f t="shared" si="3"/>
        <v>0</v>
      </c>
      <c r="F42" s="57"/>
      <c r="G42" s="57">
        <f>VLOOKUP(A42,'Original vs Adjsuted Budget'!$B$1:$H$1098,7,FALSE)</f>
        <v>0</v>
      </c>
      <c r="I42" s="57">
        <f>VLOOKUP(A42,'Adjust Budget 1'!$B$8:$H$1107,7,FALSE)</f>
        <v>0</v>
      </c>
      <c r="K42" s="59">
        <f t="shared" si="4"/>
        <v>0</v>
      </c>
    </row>
    <row r="43" spans="1:11" hidden="1" x14ac:dyDescent="0.2">
      <c r="A43" t="s">
        <v>2102</v>
      </c>
      <c r="B43" t="s">
        <v>282</v>
      </c>
      <c r="C43" s="57">
        <f>VLOOKUP(A43,'Original vs Adjsuted Budget'!$B$1:$H$1098,6,FALSE)</f>
        <v>0</v>
      </c>
      <c r="E43" s="59">
        <f t="shared" si="3"/>
        <v>0</v>
      </c>
      <c r="F43" s="57"/>
      <c r="G43" s="57">
        <f>VLOOKUP(A43,'Original vs Adjsuted Budget'!$B$1:$H$1098,7,FALSE)</f>
        <v>0</v>
      </c>
      <c r="I43" s="57">
        <f>VLOOKUP(A43,'Adjust Budget 1'!$B$8:$H$1107,7,FALSE)</f>
        <v>0</v>
      </c>
      <c r="K43" s="59">
        <f t="shared" si="4"/>
        <v>0</v>
      </c>
    </row>
    <row r="44" spans="1:11" hidden="1" x14ac:dyDescent="0.2">
      <c r="A44" t="s">
        <v>2103</v>
      </c>
      <c r="B44" t="s">
        <v>285</v>
      </c>
      <c r="C44" s="57">
        <f>VLOOKUP(A44,'Original vs Adjsuted Budget'!$B$1:$H$1098,6,FALSE)</f>
        <v>0</v>
      </c>
      <c r="E44" s="59">
        <f t="shared" si="3"/>
        <v>0</v>
      </c>
      <c r="F44" s="57"/>
      <c r="G44" s="57">
        <f>VLOOKUP(A44,'Original vs Adjsuted Budget'!$B$1:$H$1098,7,FALSE)</f>
        <v>0</v>
      </c>
      <c r="I44" s="57">
        <f>VLOOKUP(A44,'Adjust Budget 1'!$B$8:$H$1107,7,FALSE)</f>
        <v>0</v>
      </c>
      <c r="K44" s="59">
        <f t="shared" si="4"/>
        <v>0</v>
      </c>
    </row>
    <row r="45" spans="1:11" hidden="1" x14ac:dyDescent="0.2">
      <c r="A45" t="s">
        <v>2104</v>
      </c>
      <c r="B45" t="s">
        <v>296</v>
      </c>
      <c r="C45" s="57">
        <f>VLOOKUP(A45,'Original vs Adjsuted Budget'!$B$1:$H$1098,6,FALSE)</f>
        <v>0</v>
      </c>
      <c r="E45" s="59">
        <f t="shared" si="3"/>
        <v>0</v>
      </c>
      <c r="F45" s="57"/>
      <c r="G45" s="57">
        <f>VLOOKUP(A45,'Original vs Adjsuted Budget'!$B$1:$H$1098,7,FALSE)</f>
        <v>0</v>
      </c>
      <c r="I45" s="57">
        <f>VLOOKUP(A45,'Adjust Budget 1'!$B$8:$H$1107,7,FALSE)</f>
        <v>0</v>
      </c>
      <c r="K45" s="59">
        <f t="shared" si="4"/>
        <v>0</v>
      </c>
    </row>
    <row r="46" spans="1:11" hidden="1" x14ac:dyDescent="0.2">
      <c r="A46" t="s">
        <v>2105</v>
      </c>
      <c r="B46" t="s">
        <v>1572</v>
      </c>
      <c r="C46" s="57">
        <f>VLOOKUP(A46,'Original vs Adjsuted Budget'!$B$1:$H$1098,6,FALSE)</f>
        <v>0</v>
      </c>
      <c r="E46" s="59">
        <f t="shared" si="3"/>
        <v>0</v>
      </c>
      <c r="F46" s="57"/>
      <c r="G46" s="57">
        <f>VLOOKUP(A46,'Original vs Adjsuted Budget'!$B$1:$H$1098,7,FALSE)</f>
        <v>0</v>
      </c>
      <c r="I46" s="57">
        <f>VLOOKUP(A46,'Adjust Budget 1'!$B$8:$H$1107,7,FALSE)</f>
        <v>0</v>
      </c>
      <c r="K46" s="59">
        <f t="shared" si="4"/>
        <v>0</v>
      </c>
    </row>
    <row r="47" spans="1:11" hidden="1" x14ac:dyDescent="0.2">
      <c r="A47" t="s">
        <v>2106</v>
      </c>
      <c r="B47" t="s">
        <v>307</v>
      </c>
      <c r="C47" s="57">
        <f>VLOOKUP(A47,'Original vs Adjsuted Budget'!$B$1:$H$1098,6,FALSE)</f>
        <v>0</v>
      </c>
      <c r="E47" s="59">
        <f t="shared" si="3"/>
        <v>0</v>
      </c>
      <c r="F47" s="57"/>
      <c r="G47" s="57">
        <f>VLOOKUP(A47,'Original vs Adjsuted Budget'!$B$1:$H$1098,7,FALSE)</f>
        <v>0</v>
      </c>
      <c r="I47" s="57">
        <f>VLOOKUP(A47,'Adjust Budget 1'!$B$8:$H$1107,7,FALSE)</f>
        <v>0</v>
      </c>
      <c r="K47" s="59">
        <f t="shared" si="4"/>
        <v>0</v>
      </c>
    </row>
    <row r="48" spans="1:11" hidden="1" x14ac:dyDescent="0.2">
      <c r="A48" t="s">
        <v>2108</v>
      </c>
      <c r="B48" t="s">
        <v>310</v>
      </c>
      <c r="C48" s="57">
        <f>VLOOKUP(A48,'Original vs Adjsuted Budget'!$B$1:$H$1098,6,FALSE)</f>
        <v>0</v>
      </c>
      <c r="E48" s="59">
        <f t="shared" si="3"/>
        <v>0</v>
      </c>
      <c r="F48" s="57"/>
      <c r="G48" s="57">
        <f>VLOOKUP(A48,'Original vs Adjsuted Budget'!$B$1:$H$1098,7,FALSE)</f>
        <v>0</v>
      </c>
      <c r="I48" s="57">
        <f>VLOOKUP(A48,'Adjust Budget 1'!$B$8:$H$1107,7,FALSE)</f>
        <v>0</v>
      </c>
      <c r="K48" s="59">
        <f t="shared" si="4"/>
        <v>0</v>
      </c>
    </row>
    <row r="49" spans="1:11" hidden="1" x14ac:dyDescent="0.2">
      <c r="A49" t="s">
        <v>2109</v>
      </c>
      <c r="B49" t="s">
        <v>314</v>
      </c>
      <c r="C49" s="57">
        <f>VLOOKUP(A49,'Original vs Adjsuted Budget'!$B$1:$H$1098,6,FALSE)</f>
        <v>0</v>
      </c>
      <c r="E49" s="59">
        <f t="shared" si="3"/>
        <v>0</v>
      </c>
      <c r="F49" s="57"/>
      <c r="G49" s="57">
        <f>VLOOKUP(A49,'Original vs Adjsuted Budget'!$B$1:$H$1098,7,FALSE)</f>
        <v>0</v>
      </c>
      <c r="I49" s="57">
        <f>VLOOKUP(A49,'Adjust Budget 1'!$B$8:$H$1107,7,FALSE)</f>
        <v>0</v>
      </c>
      <c r="K49" s="59">
        <f t="shared" si="4"/>
        <v>0</v>
      </c>
    </row>
    <row r="50" spans="1:11" hidden="1" x14ac:dyDescent="0.2">
      <c r="A50" t="s">
        <v>2111</v>
      </c>
      <c r="B50" t="s">
        <v>316</v>
      </c>
      <c r="C50" s="57">
        <f>VLOOKUP(A50,'Original vs Adjsuted Budget'!$B$1:$H$1098,6,FALSE)</f>
        <v>0</v>
      </c>
      <c r="E50" s="59">
        <f t="shared" si="3"/>
        <v>0</v>
      </c>
      <c r="F50" s="57"/>
      <c r="G50" s="57">
        <f>VLOOKUP(A50,'Original vs Adjsuted Budget'!$B$1:$H$1098,7,FALSE)</f>
        <v>0</v>
      </c>
      <c r="I50" s="57">
        <f>VLOOKUP(A50,'Adjust Budget 1'!$B$8:$H$1107,7,FALSE)</f>
        <v>0</v>
      </c>
      <c r="K50" s="59">
        <f t="shared" si="4"/>
        <v>0</v>
      </c>
    </row>
    <row r="51" spans="1:11" hidden="1" x14ac:dyDescent="0.2">
      <c r="A51" t="s">
        <v>2113</v>
      </c>
      <c r="B51" t="s">
        <v>1670</v>
      </c>
      <c r="C51" s="57">
        <f>VLOOKUP(A51,'Original vs Adjsuted Budget'!$B$1:$H$1098,6,FALSE)</f>
        <v>0</v>
      </c>
      <c r="E51" s="59">
        <f t="shared" si="3"/>
        <v>0</v>
      </c>
      <c r="F51" s="57"/>
      <c r="G51" s="57">
        <f>VLOOKUP(A51,'Original vs Adjsuted Budget'!$B$1:$H$1098,7,FALSE)</f>
        <v>0</v>
      </c>
      <c r="I51" s="57">
        <f>VLOOKUP(A51,'Adjust Budget 1'!$B$8:$H$1107,7,FALSE)</f>
        <v>0</v>
      </c>
      <c r="K51" s="59">
        <f t="shared" si="4"/>
        <v>0</v>
      </c>
    </row>
    <row r="52" spans="1:11" hidden="1" x14ac:dyDescent="0.2">
      <c r="A52" t="s">
        <v>2114</v>
      </c>
      <c r="B52" t="s">
        <v>320</v>
      </c>
      <c r="C52" s="57">
        <f>VLOOKUP(A52,'Original vs Adjsuted Budget'!$B$1:$H$1098,6,FALSE)</f>
        <v>0</v>
      </c>
      <c r="E52" s="59">
        <f t="shared" si="3"/>
        <v>0</v>
      </c>
      <c r="F52" s="57"/>
      <c r="G52" s="57">
        <f>VLOOKUP(A52,'Original vs Adjsuted Budget'!$B$1:$H$1098,7,FALSE)</f>
        <v>0</v>
      </c>
      <c r="I52" s="57">
        <f>VLOOKUP(A52,'Adjust Budget 1'!$B$8:$H$1107,7,FALSE)</f>
        <v>0</v>
      </c>
      <c r="K52" s="59">
        <f t="shared" si="4"/>
        <v>0</v>
      </c>
    </row>
    <row r="53" spans="1:11" hidden="1" x14ac:dyDescent="0.2">
      <c r="A53" t="s">
        <v>2115</v>
      </c>
      <c r="B53" t="s">
        <v>323</v>
      </c>
      <c r="C53" s="57">
        <f>VLOOKUP(A53,'Original vs Adjsuted Budget'!$B$1:$H$1098,6,FALSE)</f>
        <v>0</v>
      </c>
      <c r="E53" s="59">
        <f t="shared" si="3"/>
        <v>0</v>
      </c>
      <c r="F53" s="57"/>
      <c r="G53" s="57">
        <f>VLOOKUP(A53,'Original vs Adjsuted Budget'!$B$1:$H$1098,7,FALSE)</f>
        <v>0</v>
      </c>
      <c r="I53" s="57">
        <f>VLOOKUP(A53,'Adjust Budget 1'!$B$8:$H$1107,7,FALSE)</f>
        <v>0</v>
      </c>
      <c r="K53" s="59">
        <f t="shared" si="4"/>
        <v>0</v>
      </c>
    </row>
    <row r="54" spans="1:11" hidden="1" x14ac:dyDescent="0.2">
      <c r="A54" t="s">
        <v>2116</v>
      </c>
      <c r="B54" t="s">
        <v>325</v>
      </c>
      <c r="C54" s="57">
        <f>VLOOKUP(A54,'Original vs Adjsuted Budget'!$B$1:$H$1098,6,FALSE)</f>
        <v>0</v>
      </c>
      <c r="E54" s="59">
        <f t="shared" si="3"/>
        <v>0</v>
      </c>
      <c r="F54" s="57"/>
      <c r="G54" s="57">
        <f>VLOOKUP(A54,'Original vs Adjsuted Budget'!$B$1:$H$1098,7,FALSE)</f>
        <v>0</v>
      </c>
      <c r="I54" s="57">
        <f>VLOOKUP(A54,'Adjust Budget 1'!$B$8:$H$1107,7,FALSE)</f>
        <v>0</v>
      </c>
      <c r="K54" s="59">
        <f t="shared" si="4"/>
        <v>0</v>
      </c>
    </row>
    <row r="55" spans="1:11" hidden="1" x14ac:dyDescent="0.2">
      <c r="A55" t="s">
        <v>2117</v>
      </c>
      <c r="B55" t="s">
        <v>1713</v>
      </c>
      <c r="C55" s="57">
        <f>VLOOKUP(A55,'Original vs Adjsuted Budget'!$B$1:$H$1098,6,FALSE)</f>
        <v>0</v>
      </c>
      <c r="E55" s="59">
        <f t="shared" si="3"/>
        <v>0</v>
      </c>
      <c r="F55" s="57"/>
      <c r="G55" s="57">
        <f>VLOOKUP(A55,'Original vs Adjsuted Budget'!$B$1:$H$1098,7,FALSE)</f>
        <v>0</v>
      </c>
      <c r="I55" s="57">
        <f>VLOOKUP(A55,'Adjust Budget 1'!$B$8:$H$1107,7,FALSE)</f>
        <v>0</v>
      </c>
      <c r="K55" s="59">
        <f t="shared" si="4"/>
        <v>0</v>
      </c>
    </row>
    <row r="56" spans="1:11" hidden="1" x14ac:dyDescent="0.2">
      <c r="A56" t="s">
        <v>2118</v>
      </c>
      <c r="B56" t="s">
        <v>336</v>
      </c>
      <c r="C56" s="57">
        <f>VLOOKUP(A56,'Original vs Adjsuted Budget'!$B$1:$H$1098,6,FALSE)</f>
        <v>0</v>
      </c>
      <c r="E56" s="59">
        <f t="shared" si="3"/>
        <v>0</v>
      </c>
      <c r="F56" s="57"/>
      <c r="G56" s="57">
        <f>VLOOKUP(A56,'Original vs Adjsuted Budget'!$B$1:$H$1098,7,FALSE)</f>
        <v>0</v>
      </c>
      <c r="I56" s="57">
        <f>VLOOKUP(A56,'Adjust Budget 1'!$B$8:$H$1107,7,FALSE)</f>
        <v>0</v>
      </c>
      <c r="K56" s="59">
        <f t="shared" si="4"/>
        <v>0</v>
      </c>
    </row>
    <row r="57" spans="1:11" hidden="1" x14ac:dyDescent="0.2">
      <c r="A57" t="s">
        <v>2119</v>
      </c>
      <c r="B57" t="s">
        <v>342</v>
      </c>
      <c r="C57" s="57">
        <f>VLOOKUP(A57,'Original vs Adjsuted Budget'!$B$1:$H$1098,6,FALSE)</f>
        <v>0</v>
      </c>
      <c r="E57" s="59">
        <f t="shared" si="3"/>
        <v>0</v>
      </c>
      <c r="F57" s="57"/>
      <c r="G57" s="57">
        <f>VLOOKUP(A57,'Original vs Adjsuted Budget'!$B$1:$H$1098,7,FALSE)</f>
        <v>0</v>
      </c>
      <c r="I57" s="57">
        <f>VLOOKUP(A57,'Adjust Budget 1'!$B$8:$H$1107,7,FALSE)</f>
        <v>0</v>
      </c>
      <c r="K57" s="59">
        <f t="shared" si="4"/>
        <v>0</v>
      </c>
    </row>
    <row r="58" spans="1:11" hidden="1" x14ac:dyDescent="0.2">
      <c r="A58" t="s">
        <v>2121</v>
      </c>
      <c r="B58" t="s">
        <v>1573</v>
      </c>
      <c r="C58" s="57">
        <f>VLOOKUP(A58,'Original vs Adjsuted Budget'!$B$1:$H$1098,6,FALSE)</f>
        <v>0</v>
      </c>
      <c r="E58" s="59">
        <f t="shared" si="3"/>
        <v>0</v>
      </c>
      <c r="F58" s="57"/>
      <c r="G58" s="57">
        <f>VLOOKUP(A58,'Original vs Adjsuted Budget'!$B$1:$H$1098,7,FALSE)</f>
        <v>0</v>
      </c>
      <c r="I58" s="57">
        <f>VLOOKUP(A58,'Adjust Budget 1'!$B$8:$H$1107,7,FALSE)</f>
        <v>0</v>
      </c>
      <c r="K58" s="59">
        <f t="shared" si="4"/>
        <v>0</v>
      </c>
    </row>
    <row r="59" spans="1:11" hidden="1" x14ac:dyDescent="0.2">
      <c r="A59" t="s">
        <v>2122</v>
      </c>
      <c r="B59" t="s">
        <v>399</v>
      </c>
      <c r="C59" s="57">
        <f>VLOOKUP(A59,'Original vs Adjsuted Budget'!$B$1:$H$1098,6,FALSE)</f>
        <v>0</v>
      </c>
      <c r="E59" s="59">
        <f t="shared" si="3"/>
        <v>0</v>
      </c>
      <c r="F59" s="57"/>
      <c r="G59" s="57">
        <f>VLOOKUP(A59,'Original vs Adjsuted Budget'!$B$1:$H$1098,7,FALSE)</f>
        <v>0</v>
      </c>
      <c r="I59" s="57">
        <f>VLOOKUP(A59,'Adjust Budget 1'!$B$8:$H$1107,7,FALSE)</f>
        <v>0</v>
      </c>
      <c r="K59" s="59">
        <f t="shared" si="4"/>
        <v>0</v>
      </c>
    </row>
    <row r="60" spans="1:11" x14ac:dyDescent="0.2">
      <c r="A60" t="s">
        <v>1121</v>
      </c>
      <c r="B60" t="s">
        <v>220</v>
      </c>
      <c r="C60" s="57">
        <f>VLOOKUP(A60,'Original vs Adjsuted Budget'!$B$1:$H$1098,6,FALSE)</f>
        <v>80960</v>
      </c>
      <c r="E60" s="59">
        <f t="shared" si="3"/>
        <v>-46414.121600000006</v>
      </c>
      <c r="F60" s="57"/>
      <c r="G60" s="57">
        <f>VLOOKUP(A60,'Original vs Adjsuted Budget'!$B$1:$H$1098,7,FALSE)</f>
        <v>34545.878399999994</v>
      </c>
      <c r="I60" s="57">
        <f>VLOOKUP(A60,'Adjust Budget 1'!$B$8:$H$1107,7,FALSE)</f>
        <v>17101.919999999998</v>
      </c>
      <c r="K60" s="59">
        <f t="shared" si="4"/>
        <v>17443.958399999996</v>
      </c>
    </row>
    <row r="61" spans="1:11" x14ac:dyDescent="0.2">
      <c r="A61" t="s">
        <v>1122</v>
      </c>
      <c r="B61" t="s">
        <v>223</v>
      </c>
      <c r="C61" s="57">
        <f>VLOOKUP(A61,'Original vs Adjsuted Budget'!$B$1:$H$1098,6,FALSE)</f>
        <v>6600</v>
      </c>
      <c r="E61" s="59">
        <f t="shared" si="3"/>
        <v>-806.64000000000033</v>
      </c>
      <c r="F61" s="57"/>
      <c r="G61" s="57">
        <f>VLOOKUP(A61,'Original vs Adjsuted Budget'!$B$1:$H$1098,7,FALSE)</f>
        <v>5793.36</v>
      </c>
      <c r="I61" s="57">
        <f>VLOOKUP(A61,'Adjust Budget 1'!$B$8:$H$1107,7,FALSE)</f>
        <v>2868</v>
      </c>
      <c r="K61" s="59">
        <f t="shared" si="4"/>
        <v>2925.3599999999997</v>
      </c>
    </row>
    <row r="62" spans="1:11" x14ac:dyDescent="0.2">
      <c r="A62" t="s">
        <v>1123</v>
      </c>
      <c r="B62" t="s">
        <v>225</v>
      </c>
      <c r="C62" s="57">
        <f>VLOOKUP(A62,'Original vs Adjsuted Budget'!$B$1:$H$1098,6,FALSE)</f>
        <v>5140</v>
      </c>
      <c r="E62" s="59">
        <f t="shared" si="3"/>
        <v>-5140</v>
      </c>
      <c r="F62" s="57"/>
      <c r="G62" s="57">
        <f>VLOOKUP(A62,'Original vs Adjsuted Budget'!$B$1:$H$1098,7,FALSE)</f>
        <v>0</v>
      </c>
      <c r="I62" s="57">
        <f>VLOOKUP(A62,'Adjust Budget 1'!$B$8:$H$1107,7,FALSE)</f>
        <v>0</v>
      </c>
      <c r="K62" s="59">
        <f t="shared" si="4"/>
        <v>0</v>
      </c>
    </row>
    <row r="63" spans="1:11" x14ac:dyDescent="0.2">
      <c r="A63" t="s">
        <v>1124</v>
      </c>
      <c r="B63" t="s">
        <v>227</v>
      </c>
      <c r="C63" s="57">
        <f>VLOOKUP(A63,'Original vs Adjsuted Budget'!$B$1:$H$1098,6,FALSE)</f>
        <v>193040</v>
      </c>
      <c r="E63" s="59">
        <f t="shared" si="3"/>
        <v>31180</v>
      </c>
      <c r="F63" s="57"/>
      <c r="G63" s="57">
        <f>VLOOKUP(A63,'Original vs Adjsuted Budget'!$B$1:$H$1098,7,FALSE)</f>
        <v>224220</v>
      </c>
      <c r="I63" s="57">
        <f>VLOOKUP(A63,'Adjust Budget 1'!$B$8:$H$1107,7,FALSE)</f>
        <v>111000</v>
      </c>
      <c r="K63" s="59">
        <f t="shared" si="4"/>
        <v>113220</v>
      </c>
    </row>
    <row r="64" spans="1:11" x14ac:dyDescent="0.2">
      <c r="A64" t="s">
        <v>1125</v>
      </c>
      <c r="B64" t="s">
        <v>228</v>
      </c>
      <c r="C64" s="57">
        <f>VLOOKUP(A64,'Original vs Adjsuted Budget'!$B$1:$H$1098,6,FALSE)</f>
        <v>550</v>
      </c>
      <c r="E64" s="59">
        <f t="shared" si="3"/>
        <v>-165.19</v>
      </c>
      <c r="F64" s="57"/>
      <c r="G64" s="57">
        <f>VLOOKUP(A64,'Original vs Adjsuted Budget'!$B$1:$H$1098,7,FALSE)</f>
        <v>384.81</v>
      </c>
      <c r="I64" s="57">
        <f>VLOOKUP(A64,'Adjust Budget 1'!$B$8:$H$1107,7,FALSE)</f>
        <v>190.5</v>
      </c>
      <c r="K64" s="59">
        <f t="shared" si="4"/>
        <v>194.31</v>
      </c>
    </row>
    <row r="65" spans="1:11" x14ac:dyDescent="0.2">
      <c r="A65" t="s">
        <v>1126</v>
      </c>
      <c r="B65" t="s">
        <v>229</v>
      </c>
      <c r="C65" s="57">
        <f>VLOOKUP(A65,'Original vs Adjsuted Budget'!$B$1:$H$1098,6,FALSE)</f>
        <v>11980</v>
      </c>
      <c r="E65" s="59">
        <f t="shared" si="3"/>
        <v>1798.5210000000006</v>
      </c>
      <c r="F65" s="57"/>
      <c r="G65" s="57">
        <f>VLOOKUP(A65,'Original vs Adjsuted Budget'!$B$1:$H$1098,7,FALSE)</f>
        <v>13778.521000000001</v>
      </c>
      <c r="I65" s="57">
        <f>VLOOKUP(A65,'Adjust Budget 1'!$B$8:$H$1107,7,FALSE)</f>
        <v>6821.05</v>
      </c>
      <c r="K65" s="59">
        <f t="shared" si="4"/>
        <v>6957.4710000000005</v>
      </c>
    </row>
    <row r="66" spans="1:11" x14ac:dyDescent="0.2">
      <c r="A66" t="s">
        <v>1127</v>
      </c>
      <c r="B66" t="s">
        <v>231</v>
      </c>
      <c r="C66" s="57">
        <f>VLOOKUP(A66,'Original vs Adjsuted Budget'!$B$1:$H$1098,6,FALSE)</f>
        <v>95720</v>
      </c>
      <c r="E66" s="59">
        <f t="shared" si="3"/>
        <v>154.04800000000978</v>
      </c>
      <c r="F66" s="57"/>
      <c r="G66" s="57">
        <f>VLOOKUP(A66,'Original vs Adjsuted Budget'!$B$1:$H$1098,7,FALSE)</f>
        <v>95874.04800000001</v>
      </c>
      <c r="I66" s="57">
        <f>VLOOKUP(A66,'Adjust Budget 1'!$B$8:$H$1107,7,FALSE)</f>
        <v>47462.400000000001</v>
      </c>
      <c r="K66" s="59">
        <f t="shared" si="4"/>
        <v>48411.648000000008</v>
      </c>
    </row>
    <row r="67" spans="1:11" x14ac:dyDescent="0.2">
      <c r="A67" t="s">
        <v>1128</v>
      </c>
      <c r="B67" t="s">
        <v>232</v>
      </c>
      <c r="C67" s="57">
        <f>VLOOKUP(A67,'Original vs Adjsuted Budget'!$B$1:$H$1098,6,FALSE)</f>
        <v>172350</v>
      </c>
      <c r="E67" s="59">
        <f t="shared" si="3"/>
        <v>55358.984400000016</v>
      </c>
      <c r="F67" s="57"/>
      <c r="G67" s="57">
        <f>VLOOKUP(A67,'Original vs Adjsuted Budget'!$B$1:$H$1098,7,FALSE)</f>
        <v>227708.98440000002</v>
      </c>
      <c r="I67" s="57">
        <f>VLOOKUP(A67,'Adjust Budget 1'!$B$8:$H$1107,7,FALSE)</f>
        <v>112727.22</v>
      </c>
      <c r="K67" s="59">
        <f t="shared" si="4"/>
        <v>114981.76440000001</v>
      </c>
    </row>
    <row r="68" spans="1:11" x14ac:dyDescent="0.2">
      <c r="A68" t="s">
        <v>1129</v>
      </c>
      <c r="B68" t="s">
        <v>233</v>
      </c>
      <c r="C68" s="57">
        <f>VLOOKUP(A68,'Original vs Adjsuted Budget'!$B$1:$H$1098,6,FALSE)</f>
        <v>10530</v>
      </c>
      <c r="E68" s="59">
        <f t="shared" si="3"/>
        <v>-1837.1320000000014</v>
      </c>
      <c r="F68" s="57"/>
      <c r="G68" s="57">
        <f>VLOOKUP(A68,'Original vs Adjsuted Budget'!$B$1:$H$1098,7,FALSE)</f>
        <v>8692.8679999999986</v>
      </c>
      <c r="I68" s="57">
        <f>VLOOKUP(A68,'Adjust Budget 1'!$B$8:$H$1107,7,FALSE)</f>
        <v>4303.3999999999996</v>
      </c>
      <c r="K68" s="59">
        <f t="shared" si="4"/>
        <v>4389.4679999999989</v>
      </c>
    </row>
    <row r="69" spans="1:11" x14ac:dyDescent="0.2">
      <c r="A69" t="s">
        <v>1130</v>
      </c>
      <c r="B69" t="s">
        <v>276</v>
      </c>
      <c r="C69" s="57">
        <f>VLOOKUP(A69,'Original vs Adjsuted Budget'!$B$1:$H$1098,6,FALSE)</f>
        <v>60000</v>
      </c>
      <c r="E69" s="59">
        <f t="shared" si="3"/>
        <v>0</v>
      </c>
      <c r="F69" s="57"/>
      <c r="G69" s="57">
        <f>VLOOKUP(A69,'Original vs Adjsuted Budget'!$B$1:$H$1098,7,FALSE)</f>
        <v>60000</v>
      </c>
      <c r="I69" s="57">
        <f>VLOOKUP(A69,'Adjust Budget 1'!$B$8:$H$1107,7,FALSE)</f>
        <v>0</v>
      </c>
      <c r="K69" s="59">
        <f t="shared" si="4"/>
        <v>60000</v>
      </c>
    </row>
    <row r="70" spans="1:11" x14ac:dyDescent="0.2">
      <c r="A70" t="s">
        <v>1131</v>
      </c>
      <c r="B70" t="s">
        <v>280</v>
      </c>
      <c r="C70" s="57">
        <f>VLOOKUP(A70,'Original vs Adjsuted Budget'!$B$1:$H$1098,6,FALSE)</f>
        <v>50000</v>
      </c>
      <c r="E70" s="59">
        <f t="shared" si="3"/>
        <v>0</v>
      </c>
      <c r="F70" s="57"/>
      <c r="G70" s="57">
        <f>VLOOKUP(A70,'Original vs Adjsuted Budget'!$B$1:$H$1098,7,FALSE)</f>
        <v>50000</v>
      </c>
      <c r="I70" s="57">
        <f>VLOOKUP(A70,'Adjust Budget 1'!$B$8:$H$1107,7,FALSE)</f>
        <v>199.52</v>
      </c>
      <c r="K70" s="59">
        <f t="shared" si="4"/>
        <v>49800.480000000003</v>
      </c>
    </row>
    <row r="71" spans="1:11" x14ac:dyDescent="0.2">
      <c r="A71" t="s">
        <v>1132</v>
      </c>
      <c r="B71" t="s">
        <v>312</v>
      </c>
      <c r="C71" s="57">
        <f>VLOOKUP(A71,'Original vs Adjsuted Budget'!$B$1:$H$1098,6,FALSE)</f>
        <v>104100</v>
      </c>
      <c r="E71" s="59">
        <f t="shared" si="3"/>
        <v>25900</v>
      </c>
      <c r="F71" s="57"/>
      <c r="G71" s="57">
        <f>VLOOKUP(A71,'Original vs Adjsuted Budget'!$B$1:$H$1098,7,FALSE)</f>
        <v>130000</v>
      </c>
      <c r="I71" s="57">
        <f>VLOOKUP(A71,'Adjust Budget 1'!$B$8:$H$1107,7,FALSE)</f>
        <v>61559.16</v>
      </c>
      <c r="K71" s="59">
        <f t="shared" si="4"/>
        <v>68440.84</v>
      </c>
    </row>
    <row r="72" spans="1:11" x14ac:dyDescent="0.2">
      <c r="A72" t="s">
        <v>1133</v>
      </c>
      <c r="B72" t="s">
        <v>315</v>
      </c>
      <c r="C72" s="57">
        <f>VLOOKUP(A72,'Original vs Adjsuted Budget'!$B$1:$H$1098,6,FALSE)</f>
        <v>138950</v>
      </c>
      <c r="E72" s="59">
        <f t="shared" si="3"/>
        <v>-136510.01</v>
      </c>
      <c r="F72" s="57"/>
      <c r="G72" s="57">
        <f>VLOOKUP(A72,'Original vs Adjsuted Budget'!$B$1:$H$1098,7,FALSE)</f>
        <v>2439.9899999999998</v>
      </c>
      <c r="I72" s="57">
        <f>VLOOKUP(A72,'Adjust Budget 1'!$B$8:$H$1107,7,FALSE)</f>
        <v>1355.55</v>
      </c>
      <c r="K72" s="59">
        <f t="shared" si="4"/>
        <v>1084.4399999999998</v>
      </c>
    </row>
    <row r="73" spans="1:11" x14ac:dyDescent="0.2">
      <c r="A73" t="s">
        <v>1134</v>
      </c>
      <c r="B73" t="s">
        <v>360</v>
      </c>
      <c r="C73" s="57">
        <f>VLOOKUP(A73,'Original vs Adjsuted Budget'!$B$1:$H$1098,6,FALSE)</f>
        <v>110</v>
      </c>
      <c r="E73" s="59">
        <f t="shared" si="3"/>
        <v>0</v>
      </c>
      <c r="F73" s="57"/>
      <c r="G73" s="57">
        <f>VLOOKUP(A73,'Original vs Adjsuted Budget'!$B$1:$H$1098,7,FALSE)</f>
        <v>110</v>
      </c>
      <c r="I73" s="57">
        <f>VLOOKUP(A73,'Adjust Budget 1'!$B$8:$H$1107,7,FALSE)</f>
        <v>0</v>
      </c>
      <c r="K73" s="59">
        <f t="shared" si="4"/>
        <v>110</v>
      </c>
    </row>
    <row r="74" spans="1:11" x14ac:dyDescent="0.2">
      <c r="A74" t="s">
        <v>1135</v>
      </c>
      <c r="B74" t="s">
        <v>2905</v>
      </c>
      <c r="C74" s="57">
        <f>VLOOKUP(A74,'Original vs Adjsuted Budget'!$B$1:$H$1098,6,FALSE)</f>
        <v>6290</v>
      </c>
      <c r="E74" s="59">
        <f t="shared" si="3"/>
        <v>0</v>
      </c>
      <c r="F74" s="57"/>
      <c r="G74" s="57">
        <f>VLOOKUP(A74,'Original vs Adjsuted Budget'!$B$1:$H$1098,7,FALSE)</f>
        <v>6290</v>
      </c>
      <c r="I74" s="57">
        <f>VLOOKUP(A74,'Adjust Budget 1'!$B$8:$H$1107,7,FALSE)</f>
        <v>0</v>
      </c>
      <c r="K74" s="59">
        <f t="shared" si="4"/>
        <v>6290</v>
      </c>
    </row>
    <row r="75" spans="1:11" x14ac:dyDescent="0.2">
      <c r="A75" t="s">
        <v>1136</v>
      </c>
      <c r="B75" t="s">
        <v>2906</v>
      </c>
      <c r="C75" s="57">
        <f>VLOOKUP(A75,'Original vs Adjsuted Budget'!$B$1:$H$1098,6,FALSE)</f>
        <v>-1526580</v>
      </c>
      <c r="E75" s="59">
        <f t="shared" si="3"/>
        <v>408980.20999999996</v>
      </c>
      <c r="F75" s="57"/>
      <c r="G75" s="57">
        <f>VLOOKUP(A75,'Original vs Adjsuted Budget'!$B$1:$H$1098,7,FALSE)</f>
        <v>-1117599.79</v>
      </c>
      <c r="I75" s="57">
        <f>VLOOKUP(A75,'Adjust Budget 1'!$B$8:$H$1107,7,FALSE)</f>
        <v>0</v>
      </c>
      <c r="K75" s="59">
        <f t="shared" si="4"/>
        <v>-1117599.79</v>
      </c>
    </row>
    <row r="76" spans="1:11" x14ac:dyDescent="0.2">
      <c r="A76" s="71"/>
      <c r="B76" s="71" t="s">
        <v>2908</v>
      </c>
      <c r="C76" s="72">
        <f>SUM(C34:C75)</f>
        <v>386150</v>
      </c>
      <c r="D76" s="72">
        <f>SUM(D34:D75)</f>
        <v>0</v>
      </c>
      <c r="E76" s="72">
        <f>SUM(E34:E75)</f>
        <v>503493.27139999985</v>
      </c>
      <c r="F76" s="72"/>
      <c r="G76" s="72">
        <f t="shared" ref="G76" si="5">SUM(G34:G75)</f>
        <v>889643.27139999997</v>
      </c>
      <c r="I76" s="57"/>
      <c r="K76" s="59"/>
    </row>
    <row r="77" spans="1:11" x14ac:dyDescent="0.2">
      <c r="A77" s="71">
        <v>301</v>
      </c>
      <c r="B77" s="71" t="s">
        <v>2909</v>
      </c>
      <c r="C77" s="72"/>
      <c r="D77" s="72"/>
      <c r="E77" s="72"/>
      <c r="F77" s="72"/>
      <c r="G77" s="72"/>
      <c r="I77" s="57"/>
      <c r="K77" s="59"/>
    </row>
  </sheetData>
  <sortState ref="A34:K75">
    <sortCondition ref="A34:A75"/>
  </sortState>
  <mergeCells count="2">
    <mergeCell ref="C1:G1"/>
    <mergeCell ref="B1: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3</vt:i4>
      </vt:variant>
    </vt:vector>
  </HeadingPairs>
  <TitlesOfParts>
    <vt:vector size="19" baseType="lpstr">
      <vt:lpstr>Adjust Budget 1</vt:lpstr>
      <vt:lpstr>Sheet2</vt:lpstr>
      <vt:lpstr>Sheet3</vt:lpstr>
      <vt:lpstr>Lookup Areas</vt:lpstr>
      <vt:lpstr>PF0812 Dec 13 Incl Zeroes</vt:lpstr>
      <vt:lpstr>Original vs Adjsuted Budget</vt:lpstr>
      <vt:lpstr>Overall</vt:lpstr>
      <vt:lpstr>Corporate</vt:lpstr>
      <vt:lpstr>MM</vt:lpstr>
      <vt:lpstr>Finance</vt:lpstr>
      <vt:lpstr>Community Services</vt:lpstr>
      <vt:lpstr>Technical</vt:lpstr>
      <vt:lpstr>Presentation to Council</vt:lpstr>
      <vt:lpstr>Financial Performance</vt:lpstr>
      <vt:lpstr>Budget Statement</vt:lpstr>
      <vt:lpstr>Mapping</vt:lpstr>
      <vt:lpstr>'Financial Performance'!Print_Area</vt:lpstr>
      <vt:lpstr>'Lookup Areas'!Print_Area</vt:lpstr>
      <vt:lpstr>'Lookup Areas'!Print_Titles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Piet vd Berg</dc:creator>
  <cp:lastModifiedBy>JossBotes</cp:lastModifiedBy>
  <cp:lastPrinted>2014-02-26T13:58:20Z</cp:lastPrinted>
  <dcterms:created xsi:type="dcterms:W3CDTF">2014-01-30T08:14:37Z</dcterms:created>
  <dcterms:modified xsi:type="dcterms:W3CDTF">2014-03-06T11:57:55Z</dcterms:modified>
</cp:coreProperties>
</file>